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D:\eluosi\配置表\策划配置\"/>
    </mc:Choice>
  </mc:AlternateContent>
  <xr:revisionPtr revIDLastSave="0" documentId="13_ncr:1_{B8ED3F0B-68F8-4998-87E3-4398A24D971C}" xr6:coauthVersionLast="47" xr6:coauthVersionMax="47" xr10:uidLastSave="{00000000-0000-0000-0000-000000000000}"/>
  <bookViews>
    <workbookView xWindow="-110" yWindow="-110" windowWidth="25820" windowHeight="13900" activeTab="1" xr2:uid="{778A3700-2634-4C91-B887-E5DFAD003194}"/>
    <workbookView xWindow="38280" yWindow="-120" windowWidth="29040" windowHeight="15720" xr2:uid="{A2D75688-63EB-40EE-85CB-AC6E3277E29B}"/>
  </bookViews>
  <sheets>
    <sheet name="武器" sheetId="13" r:id="rId1"/>
    <sheet name="技能" sheetId="3" r:id="rId2"/>
    <sheet name="平衡检查" sheetId="19" r:id="rId3"/>
    <sheet name="武器投放" sheetId="11" r:id="rId4"/>
    <sheet name="属性投放" sheetId="20" r:id="rId5"/>
    <sheet name="技能概率" sheetId="17" r:id="rId6"/>
    <sheet name="技能预期" sheetId="2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48" i="3" l="1"/>
  <c r="AT48" i="3"/>
  <c r="AS48" i="3"/>
  <c r="AQ48" i="3"/>
  <c r="AM48" i="3"/>
  <c r="AK48" i="3"/>
  <c r="AJ48" i="3"/>
  <c r="AH48" i="3"/>
  <c r="AD48" i="3"/>
  <c r="AB48" i="3"/>
  <c r="AA48" i="3"/>
  <c r="Y48" i="3"/>
  <c r="U48" i="3"/>
  <c r="S48" i="3"/>
  <c r="R48" i="3"/>
  <c r="P48" i="3"/>
  <c r="O33" i="3"/>
  <c r="AE18" i="3"/>
  <c r="AD18" i="3"/>
  <c r="AB34" i="3"/>
  <c r="AA34" i="3"/>
  <c r="AB33" i="3"/>
  <c r="AA33" i="3"/>
  <c r="AB32" i="3"/>
  <c r="AA32" i="3"/>
  <c r="AB31" i="3"/>
  <c r="AA31" i="3"/>
  <c r="AB30" i="3"/>
  <c r="AA30" i="3"/>
  <c r="AD25" i="3" s="1"/>
  <c r="AB29" i="3"/>
  <c r="AA29" i="3"/>
  <c r="AB28" i="3"/>
  <c r="AA28" i="3"/>
  <c r="AB27" i="3"/>
  <c r="AA27" i="3"/>
  <c r="AB26" i="3"/>
  <c r="AA26" i="3"/>
  <c r="AB25" i="3"/>
  <c r="AA25" i="3"/>
  <c r="AB24" i="3"/>
  <c r="AA24" i="3"/>
  <c r="AB23" i="3"/>
  <c r="AA23" i="3"/>
  <c r="AB22" i="3"/>
  <c r="AA22" i="3"/>
  <c r="AB21" i="3"/>
  <c r="AA21" i="3"/>
  <c r="AB20" i="3"/>
  <c r="AA20" i="3"/>
  <c r="AB19" i="3"/>
  <c r="AA19" i="3"/>
  <c r="AB18" i="3"/>
  <c r="AA18" i="3"/>
  <c r="AD27" i="3"/>
  <c r="AD26" i="3"/>
  <c r="AD24" i="3"/>
  <c r="AD23" i="3"/>
  <c r="AD22" i="3"/>
  <c r="AD21" i="3"/>
  <c r="AD20" i="3"/>
  <c r="AD19" i="3"/>
  <c r="V18" i="3"/>
  <c r="M7" i="17"/>
  <c r="M6" i="17"/>
  <c r="P15" i="13"/>
  <c r="N13" i="13"/>
  <c r="M13" i="13"/>
  <c r="K129" i="17" l="1"/>
  <c r="T129" i="17" l="1"/>
  <c r="T132" i="17"/>
  <c r="T128" i="17"/>
  <c r="T130" i="17"/>
  <c r="T131" i="17"/>
  <c r="T133" i="17"/>
  <c r="T134" i="17"/>
  <c r="T135" i="17"/>
  <c r="T136" i="17"/>
  <c r="T137" i="17"/>
  <c r="T138" i="17"/>
  <c r="T139" i="17"/>
  <c r="T140" i="17"/>
  <c r="T141" i="17"/>
  <c r="T142" i="17"/>
  <c r="T143" i="17"/>
  <c r="T144" i="17"/>
  <c r="T145" i="17"/>
  <c r="T146" i="17"/>
  <c r="T147" i="17"/>
  <c r="T148" i="17"/>
  <c r="K163" i="17"/>
  <c r="E99" i="17"/>
  <c r="K127" i="17"/>
  <c r="K140" i="17"/>
  <c r="K147" i="17"/>
  <c r="K133" i="17"/>
  <c r="B159" i="17"/>
  <c r="T127" i="17"/>
  <c r="H127" i="17"/>
  <c r="K154" i="17"/>
  <c r="T99" i="17"/>
  <c r="P99" i="17"/>
  <c r="I99" i="17"/>
  <c r="E101" i="17"/>
  <c r="E100" i="17"/>
  <c r="E102" i="17"/>
  <c r="E103" i="17"/>
  <c r="E104" i="17"/>
  <c r="E105" i="17"/>
  <c r="E106" i="17"/>
  <c r="E107" i="17"/>
  <c r="E108" i="17"/>
  <c r="E109" i="17"/>
  <c r="E110" i="17"/>
  <c r="E111" i="17"/>
  <c r="E112" i="17"/>
  <c r="E113" i="17"/>
  <c r="E114" i="17"/>
  <c r="E115" i="17"/>
  <c r="E116" i="17"/>
  <c r="E117" i="17"/>
  <c r="E118" i="17"/>
  <c r="E119" i="17"/>
  <c r="E120" i="17"/>
  <c r="AD129" i="17"/>
  <c r="AB129" i="17"/>
  <c r="Z129" i="17"/>
  <c r="AD128" i="17"/>
  <c r="AB128" i="17"/>
  <c r="Z128" i="17"/>
  <c r="AD127" i="17"/>
  <c r="AB127" i="17"/>
  <c r="Z127" i="17"/>
  <c r="M58" i="24"/>
  <c r="N58" i="24"/>
  <c r="O58" i="24"/>
  <c r="P58" i="24"/>
  <c r="M59" i="24"/>
  <c r="N59" i="24"/>
  <c r="O59" i="24"/>
  <c r="P59" i="24"/>
  <c r="M60" i="24"/>
  <c r="N60" i="24"/>
  <c r="O60" i="24"/>
  <c r="P60" i="24"/>
  <c r="M61" i="24"/>
  <c r="N61" i="24"/>
  <c r="O61" i="24"/>
  <c r="P61" i="24"/>
  <c r="M62" i="24"/>
  <c r="N62" i="24"/>
  <c r="O62" i="24"/>
  <c r="P62" i="24"/>
  <c r="M63" i="24"/>
  <c r="N63" i="24"/>
  <c r="O63" i="24"/>
  <c r="P63" i="24"/>
  <c r="M64" i="24"/>
  <c r="N64" i="24"/>
  <c r="O64" i="24"/>
  <c r="P64" i="24"/>
  <c r="M65" i="24"/>
  <c r="N65" i="24"/>
  <c r="O65" i="24"/>
  <c r="P65" i="24"/>
  <c r="M66" i="24"/>
  <c r="N66" i="24"/>
  <c r="O66" i="24"/>
  <c r="P66" i="24"/>
  <c r="M67" i="24"/>
  <c r="N67" i="24"/>
  <c r="O67" i="24"/>
  <c r="P67" i="24"/>
  <c r="M68" i="24"/>
  <c r="N68" i="24"/>
  <c r="O68" i="24"/>
  <c r="P68" i="24"/>
  <c r="M69" i="24"/>
  <c r="N69" i="24"/>
  <c r="O69" i="24"/>
  <c r="P69" i="24"/>
  <c r="M70" i="24"/>
  <c r="N70" i="24"/>
  <c r="O70" i="24"/>
  <c r="P70" i="24"/>
  <c r="M71" i="24"/>
  <c r="N71" i="24"/>
  <c r="O71" i="24"/>
  <c r="P71" i="24"/>
  <c r="M72" i="24"/>
  <c r="N72" i="24"/>
  <c r="O72" i="24"/>
  <c r="P72" i="24"/>
  <c r="M73" i="24"/>
  <c r="N73" i="24"/>
  <c r="O73" i="24"/>
  <c r="P73" i="24"/>
  <c r="M74" i="24"/>
  <c r="N74" i="24"/>
  <c r="O74" i="24"/>
  <c r="P74" i="24"/>
  <c r="M75" i="24"/>
  <c r="N75" i="24"/>
  <c r="O75" i="24"/>
  <c r="P75" i="24"/>
  <c r="M76" i="24"/>
  <c r="N76" i="24"/>
  <c r="O76" i="24"/>
  <c r="P76" i="24"/>
  <c r="M77" i="24"/>
  <c r="N77" i="24"/>
  <c r="O77" i="24"/>
  <c r="P77" i="24"/>
  <c r="M78" i="24"/>
  <c r="N78" i="24"/>
  <c r="O78" i="24"/>
  <c r="P78" i="24"/>
  <c r="M79" i="24"/>
  <c r="N79" i="24"/>
  <c r="O79" i="24"/>
  <c r="P79" i="24"/>
  <c r="M80" i="24"/>
  <c r="N80" i="24"/>
  <c r="O80" i="24"/>
  <c r="P80" i="24"/>
  <c r="N57" i="24"/>
  <c r="O57" i="24"/>
  <c r="P57" i="24"/>
  <c r="M57" i="24"/>
  <c r="M30" i="24"/>
  <c r="N30" i="24"/>
  <c r="O30" i="24"/>
  <c r="P30" i="24"/>
  <c r="B58" i="24"/>
  <c r="B59" i="24"/>
  <c r="B60" i="24"/>
  <c r="B61" i="24"/>
  <c r="B62" i="24"/>
  <c r="B63" i="24"/>
  <c r="B64" i="24"/>
  <c r="B65" i="24"/>
  <c r="B66" i="24"/>
  <c r="B67" i="24"/>
  <c r="B68" i="24"/>
  <c r="B69" i="24"/>
  <c r="B70" i="24"/>
  <c r="B71" i="24"/>
  <c r="B72" i="24"/>
  <c r="B73" i="24"/>
  <c r="B74" i="24"/>
  <c r="B75" i="24"/>
  <c r="B76" i="24"/>
  <c r="B77" i="24"/>
  <c r="B78" i="24"/>
  <c r="B79" i="24"/>
  <c r="B80" i="24"/>
  <c r="B57" i="24"/>
  <c r="B31" i="24"/>
  <c r="B32" i="24"/>
  <c r="B33" i="24"/>
  <c r="B34" i="24"/>
  <c r="B35" i="24"/>
  <c r="B36" i="24"/>
  <c r="B37" i="24"/>
  <c r="B38" i="24"/>
  <c r="B39" i="24"/>
  <c r="B40" i="24"/>
  <c r="B41" i="24"/>
  <c r="B42" i="24"/>
  <c r="B43" i="24"/>
  <c r="B44" i="24"/>
  <c r="B45" i="24"/>
  <c r="B46" i="24"/>
  <c r="B47" i="24"/>
  <c r="B48" i="24"/>
  <c r="B49" i="24"/>
  <c r="B50" i="24"/>
  <c r="B51" i="24"/>
  <c r="B52" i="24"/>
  <c r="B53" i="24"/>
  <c r="B30" i="24"/>
  <c r="M31" i="24"/>
  <c r="N31" i="24"/>
  <c r="O31" i="24"/>
  <c r="P31" i="24"/>
  <c r="M32" i="24"/>
  <c r="N32" i="24"/>
  <c r="O32" i="24"/>
  <c r="P32" i="24"/>
  <c r="M33" i="24"/>
  <c r="N33" i="24"/>
  <c r="O33" i="24"/>
  <c r="P33" i="24"/>
  <c r="M34" i="24"/>
  <c r="N34" i="24"/>
  <c r="O34" i="24"/>
  <c r="P34" i="24"/>
  <c r="M35" i="24"/>
  <c r="N35" i="24"/>
  <c r="O35" i="24"/>
  <c r="P35" i="24"/>
  <c r="M36" i="24"/>
  <c r="N36" i="24"/>
  <c r="O36" i="24"/>
  <c r="P36" i="24"/>
  <c r="M37" i="24"/>
  <c r="N37" i="24"/>
  <c r="O37" i="24"/>
  <c r="P37" i="24"/>
  <c r="M38" i="24"/>
  <c r="N38" i="24"/>
  <c r="O38" i="24"/>
  <c r="P38" i="24"/>
  <c r="M39" i="24"/>
  <c r="N39" i="24"/>
  <c r="O39" i="24"/>
  <c r="P39" i="24"/>
  <c r="M40" i="24"/>
  <c r="N40" i="24"/>
  <c r="O40" i="24"/>
  <c r="P40" i="24"/>
  <c r="M41" i="24"/>
  <c r="N41" i="24"/>
  <c r="O41" i="24"/>
  <c r="P41" i="24"/>
  <c r="M42" i="24"/>
  <c r="N42" i="24"/>
  <c r="O42" i="24"/>
  <c r="P42" i="24"/>
  <c r="M43" i="24"/>
  <c r="N43" i="24"/>
  <c r="O43" i="24"/>
  <c r="P43" i="24"/>
  <c r="M44" i="24"/>
  <c r="N44" i="24"/>
  <c r="O44" i="24"/>
  <c r="P44" i="24"/>
  <c r="M45" i="24"/>
  <c r="N45" i="24"/>
  <c r="O45" i="24"/>
  <c r="P45" i="24"/>
  <c r="M46" i="24"/>
  <c r="N46" i="24"/>
  <c r="O46" i="24"/>
  <c r="P46" i="24"/>
  <c r="M47" i="24"/>
  <c r="N47" i="24"/>
  <c r="O47" i="24"/>
  <c r="P47" i="24"/>
  <c r="M48" i="24"/>
  <c r="N48" i="24"/>
  <c r="O48" i="24"/>
  <c r="P48" i="24"/>
  <c r="M49" i="24"/>
  <c r="N49" i="24"/>
  <c r="O49" i="24"/>
  <c r="P49" i="24"/>
  <c r="M50" i="24"/>
  <c r="N50" i="24"/>
  <c r="O50" i="24"/>
  <c r="P50" i="24"/>
  <c r="M51" i="24"/>
  <c r="N51" i="24"/>
  <c r="O51" i="24"/>
  <c r="P51" i="24"/>
  <c r="M52" i="24"/>
  <c r="N52" i="24"/>
  <c r="O52" i="24"/>
  <c r="P52" i="24"/>
  <c r="M53" i="24"/>
  <c r="N53" i="24"/>
  <c r="O53" i="24"/>
  <c r="P53" i="24"/>
  <c r="E4" i="24"/>
  <c r="G31" i="24" s="1"/>
  <c r="F4" i="24"/>
  <c r="H31" i="24" s="1"/>
  <c r="G4" i="24"/>
  <c r="H4" i="24"/>
  <c r="E5" i="24"/>
  <c r="G32" i="24" s="1"/>
  <c r="F5" i="24"/>
  <c r="H32" i="24" s="1"/>
  <c r="G5" i="24"/>
  <c r="H5" i="24"/>
  <c r="E6" i="24"/>
  <c r="G33" i="24" s="1"/>
  <c r="F6" i="24"/>
  <c r="H33" i="24" s="1"/>
  <c r="G6" i="24"/>
  <c r="H6" i="24"/>
  <c r="E7" i="24"/>
  <c r="G34" i="24" s="1"/>
  <c r="F7" i="24"/>
  <c r="H34" i="24" s="1"/>
  <c r="G7" i="24"/>
  <c r="H7" i="24"/>
  <c r="E8" i="24"/>
  <c r="G35" i="24" s="1"/>
  <c r="F8" i="24"/>
  <c r="H35" i="24" s="1"/>
  <c r="G8" i="24"/>
  <c r="H8" i="24"/>
  <c r="E9" i="24"/>
  <c r="G36" i="24" s="1"/>
  <c r="F9" i="24"/>
  <c r="H36" i="24" s="1"/>
  <c r="G9" i="24"/>
  <c r="H9" i="24"/>
  <c r="E10" i="24"/>
  <c r="G37" i="24" s="1"/>
  <c r="F10" i="24"/>
  <c r="H37" i="24" s="1"/>
  <c r="G10" i="24"/>
  <c r="H10" i="24"/>
  <c r="E11" i="24"/>
  <c r="G38" i="24" s="1"/>
  <c r="F11" i="24"/>
  <c r="H38" i="24" s="1"/>
  <c r="G11" i="24"/>
  <c r="H11" i="24"/>
  <c r="E12" i="24"/>
  <c r="G39" i="24" s="1"/>
  <c r="F12" i="24"/>
  <c r="H39" i="24" s="1"/>
  <c r="G12" i="24"/>
  <c r="H12" i="24"/>
  <c r="E13" i="24"/>
  <c r="G40" i="24" s="1"/>
  <c r="F13" i="24"/>
  <c r="H40" i="24" s="1"/>
  <c r="G13" i="24"/>
  <c r="H13" i="24"/>
  <c r="E14" i="24"/>
  <c r="G41" i="24" s="1"/>
  <c r="F14" i="24"/>
  <c r="H41" i="24" s="1"/>
  <c r="G14" i="24"/>
  <c r="H14" i="24"/>
  <c r="E15" i="24"/>
  <c r="G42" i="24" s="1"/>
  <c r="F15" i="24"/>
  <c r="H42" i="24" s="1"/>
  <c r="G15" i="24"/>
  <c r="H15" i="24"/>
  <c r="E16" i="24"/>
  <c r="G43" i="24" s="1"/>
  <c r="F16" i="24"/>
  <c r="H43" i="24" s="1"/>
  <c r="G16" i="24"/>
  <c r="H16" i="24"/>
  <c r="E17" i="24"/>
  <c r="G44" i="24" s="1"/>
  <c r="F17" i="24"/>
  <c r="H44" i="24" s="1"/>
  <c r="G17" i="24"/>
  <c r="H17" i="24"/>
  <c r="E18" i="24"/>
  <c r="G45" i="24" s="1"/>
  <c r="F18" i="24"/>
  <c r="H45" i="24" s="1"/>
  <c r="G18" i="24"/>
  <c r="H18" i="24"/>
  <c r="E19" i="24"/>
  <c r="G46" i="24" s="1"/>
  <c r="F19" i="24"/>
  <c r="H46" i="24" s="1"/>
  <c r="G19" i="24"/>
  <c r="H19" i="24"/>
  <c r="E20" i="24"/>
  <c r="G47" i="24" s="1"/>
  <c r="F20" i="24"/>
  <c r="H47" i="24" s="1"/>
  <c r="G20" i="24"/>
  <c r="H20" i="24"/>
  <c r="E21" i="24"/>
  <c r="G48" i="24" s="1"/>
  <c r="F21" i="24"/>
  <c r="H48" i="24" s="1"/>
  <c r="G21" i="24"/>
  <c r="H21" i="24"/>
  <c r="E22" i="24"/>
  <c r="G49" i="24" s="1"/>
  <c r="F22" i="24"/>
  <c r="H49" i="24" s="1"/>
  <c r="G22" i="24"/>
  <c r="H22" i="24"/>
  <c r="E23" i="24"/>
  <c r="G50" i="24" s="1"/>
  <c r="F23" i="24"/>
  <c r="H50" i="24" s="1"/>
  <c r="G23" i="24"/>
  <c r="H23" i="24"/>
  <c r="E24" i="24"/>
  <c r="G51" i="24" s="1"/>
  <c r="F24" i="24"/>
  <c r="H51" i="24" s="1"/>
  <c r="G24" i="24"/>
  <c r="H24" i="24"/>
  <c r="E25" i="24"/>
  <c r="G52" i="24" s="1"/>
  <c r="F25" i="24"/>
  <c r="H52" i="24" s="1"/>
  <c r="G25" i="24"/>
  <c r="H25" i="24"/>
  <c r="E26" i="24"/>
  <c r="G53" i="24" s="1"/>
  <c r="F26" i="24"/>
  <c r="H53" i="24" s="1"/>
  <c r="G26" i="24"/>
  <c r="H26" i="24"/>
  <c r="F3" i="24"/>
  <c r="H30" i="24" s="1"/>
  <c r="G3" i="24"/>
  <c r="H3" i="24"/>
  <c r="E3" i="24"/>
  <c r="G30" i="24" s="1"/>
  <c r="K28" i="24" s="1"/>
  <c r="H175" i="17"/>
  <c r="E175" i="17"/>
  <c r="D175" i="17"/>
  <c r="C175" i="17"/>
  <c r="B175" i="17"/>
  <c r="H174" i="17"/>
  <c r="E174" i="17"/>
  <c r="D174" i="17"/>
  <c r="C174" i="17"/>
  <c r="B174" i="17"/>
  <c r="H173" i="17"/>
  <c r="E173" i="17"/>
  <c r="D173" i="17"/>
  <c r="C173" i="17"/>
  <c r="B173" i="17"/>
  <c r="H172" i="17"/>
  <c r="E172" i="17"/>
  <c r="D172" i="17"/>
  <c r="C172" i="17"/>
  <c r="B172" i="17"/>
  <c r="H171" i="17"/>
  <c r="E171" i="17"/>
  <c r="D171" i="17"/>
  <c r="C171" i="17"/>
  <c r="B171" i="17"/>
  <c r="H170" i="17"/>
  <c r="E170" i="17"/>
  <c r="D170" i="17"/>
  <c r="C170" i="17"/>
  <c r="B170" i="17"/>
  <c r="H169" i="17"/>
  <c r="E169" i="17"/>
  <c r="D169" i="17"/>
  <c r="C169" i="17"/>
  <c r="B169" i="17"/>
  <c r="H168" i="17"/>
  <c r="E168" i="17"/>
  <c r="D168" i="17"/>
  <c r="C168" i="17"/>
  <c r="B168" i="17"/>
  <c r="H167" i="17"/>
  <c r="E167" i="17"/>
  <c r="D167" i="17"/>
  <c r="C167" i="17"/>
  <c r="B167" i="17"/>
  <c r="H166" i="17"/>
  <c r="E166" i="17"/>
  <c r="D166" i="17"/>
  <c r="C166" i="17"/>
  <c r="B166" i="17"/>
  <c r="H165" i="17"/>
  <c r="E165" i="17"/>
  <c r="D165" i="17"/>
  <c r="C165" i="17"/>
  <c r="B165" i="17"/>
  <c r="H164" i="17"/>
  <c r="E164" i="17"/>
  <c r="D164" i="17"/>
  <c r="C164" i="17"/>
  <c r="B164" i="17"/>
  <c r="H163" i="17"/>
  <c r="E163" i="17"/>
  <c r="D163" i="17"/>
  <c r="C163" i="17"/>
  <c r="B163" i="17"/>
  <c r="H162" i="17"/>
  <c r="E162" i="17"/>
  <c r="D162" i="17"/>
  <c r="C162" i="17"/>
  <c r="B162" i="17"/>
  <c r="H161" i="17"/>
  <c r="E161" i="17"/>
  <c r="D161" i="17"/>
  <c r="C161" i="17"/>
  <c r="B161" i="17"/>
  <c r="H160" i="17"/>
  <c r="E160" i="17"/>
  <c r="D160" i="17"/>
  <c r="C160" i="17"/>
  <c r="B160" i="17"/>
  <c r="H159" i="17"/>
  <c r="E159" i="17"/>
  <c r="D159" i="17"/>
  <c r="C159" i="17"/>
  <c r="H158" i="17"/>
  <c r="E158" i="17"/>
  <c r="D158" i="17"/>
  <c r="C158" i="17"/>
  <c r="B158" i="17"/>
  <c r="H157" i="17"/>
  <c r="E157" i="17"/>
  <c r="D157" i="17"/>
  <c r="C157" i="17"/>
  <c r="B157" i="17"/>
  <c r="H156" i="17"/>
  <c r="E156" i="17"/>
  <c r="D156" i="17"/>
  <c r="C156" i="17"/>
  <c r="B156" i="17"/>
  <c r="H155" i="17"/>
  <c r="E155" i="17"/>
  <c r="D155" i="17"/>
  <c r="C155" i="17"/>
  <c r="B155" i="17"/>
  <c r="H154" i="17"/>
  <c r="E154" i="17"/>
  <c r="D154" i="17"/>
  <c r="C154" i="17"/>
  <c r="B154" i="17"/>
  <c r="E128" i="17"/>
  <c r="E129" i="17"/>
  <c r="E130" i="17"/>
  <c r="E131" i="17"/>
  <c r="E132" i="17"/>
  <c r="H68" i="24" s="1"/>
  <c r="E133" i="17"/>
  <c r="H69" i="24" s="1"/>
  <c r="E134" i="17"/>
  <c r="H70" i="24" s="1"/>
  <c r="E135" i="17"/>
  <c r="H71" i="24" s="1"/>
  <c r="E136" i="17"/>
  <c r="H72" i="24" s="1"/>
  <c r="E137" i="17"/>
  <c r="H73" i="24" s="1"/>
  <c r="E138" i="17"/>
  <c r="H74" i="24" s="1"/>
  <c r="E139" i="17"/>
  <c r="H75" i="24" s="1"/>
  <c r="E140" i="17"/>
  <c r="H76" i="24" s="1"/>
  <c r="E141" i="17"/>
  <c r="H77" i="24" s="1"/>
  <c r="E142" i="17"/>
  <c r="H78" i="24" s="1"/>
  <c r="E143" i="17"/>
  <c r="H79" i="24" s="1"/>
  <c r="E144" i="17"/>
  <c r="H80" i="24" s="1"/>
  <c r="E145" i="17"/>
  <c r="E146" i="17"/>
  <c r="E147" i="17"/>
  <c r="E148" i="17"/>
  <c r="E127" i="17"/>
  <c r="H57" i="24" s="1"/>
  <c r="D128" i="17"/>
  <c r="D129" i="17"/>
  <c r="D130" i="17"/>
  <c r="D131" i="17"/>
  <c r="D132" i="17"/>
  <c r="G68" i="24" s="1"/>
  <c r="D133" i="17"/>
  <c r="G69" i="24" s="1"/>
  <c r="D134" i="17"/>
  <c r="G70" i="24" s="1"/>
  <c r="D135" i="17"/>
  <c r="G71" i="24" s="1"/>
  <c r="D136" i="17"/>
  <c r="G72" i="24" s="1"/>
  <c r="D137" i="17"/>
  <c r="G73" i="24" s="1"/>
  <c r="D138" i="17"/>
  <c r="G74" i="24" s="1"/>
  <c r="D139" i="17"/>
  <c r="G75" i="24" s="1"/>
  <c r="D140" i="17"/>
  <c r="G76" i="24" s="1"/>
  <c r="D141" i="17"/>
  <c r="G77" i="24" s="1"/>
  <c r="D142" i="17"/>
  <c r="G78" i="24" s="1"/>
  <c r="D143" i="17"/>
  <c r="G79" i="24" s="1"/>
  <c r="D144" i="17"/>
  <c r="G80" i="24" s="1"/>
  <c r="D145" i="17"/>
  <c r="D146" i="17"/>
  <c r="D147" i="17"/>
  <c r="D148" i="17"/>
  <c r="D127" i="17"/>
  <c r="G57" i="24" s="1"/>
  <c r="C128" i="17"/>
  <c r="C129" i="17"/>
  <c r="C130" i="17"/>
  <c r="C131" i="17"/>
  <c r="C132" i="17"/>
  <c r="F68" i="24" s="1"/>
  <c r="C133" i="17"/>
  <c r="F69" i="24" s="1"/>
  <c r="C134" i="17"/>
  <c r="F70" i="24" s="1"/>
  <c r="C135" i="17"/>
  <c r="F71" i="24" s="1"/>
  <c r="C136" i="17"/>
  <c r="F72" i="24" s="1"/>
  <c r="C137" i="17"/>
  <c r="F73" i="24" s="1"/>
  <c r="C138" i="17"/>
  <c r="F74" i="24" s="1"/>
  <c r="C139" i="17"/>
  <c r="F75" i="24" s="1"/>
  <c r="C140" i="17"/>
  <c r="F76" i="24" s="1"/>
  <c r="C141" i="17"/>
  <c r="F77" i="24" s="1"/>
  <c r="C142" i="17"/>
  <c r="F78" i="24" s="1"/>
  <c r="C143" i="17"/>
  <c r="F79" i="24" s="1"/>
  <c r="C144" i="17"/>
  <c r="F80" i="24" s="1"/>
  <c r="C145" i="17"/>
  <c r="C146" i="17"/>
  <c r="C147" i="17"/>
  <c r="C148" i="17"/>
  <c r="C127" i="17"/>
  <c r="F57" i="24" s="1"/>
  <c r="B128" i="17"/>
  <c r="B129" i="17"/>
  <c r="B130" i="17"/>
  <c r="B131" i="17"/>
  <c r="B132" i="17"/>
  <c r="E68" i="24" s="1"/>
  <c r="B133" i="17"/>
  <c r="E69" i="24" s="1"/>
  <c r="B134" i="17"/>
  <c r="E70" i="24" s="1"/>
  <c r="B135" i="17"/>
  <c r="E71" i="24" s="1"/>
  <c r="B136" i="17"/>
  <c r="E72" i="24" s="1"/>
  <c r="B137" i="17"/>
  <c r="E73" i="24" s="1"/>
  <c r="B138" i="17"/>
  <c r="E74" i="24" s="1"/>
  <c r="B139" i="17"/>
  <c r="E75" i="24" s="1"/>
  <c r="B140" i="17"/>
  <c r="E76" i="24" s="1"/>
  <c r="B141" i="17"/>
  <c r="E77" i="24" s="1"/>
  <c r="B142" i="17"/>
  <c r="E78" i="24" s="1"/>
  <c r="B143" i="17"/>
  <c r="E79" i="24" s="1"/>
  <c r="B144" i="17"/>
  <c r="E80" i="24" s="1"/>
  <c r="B145" i="17"/>
  <c r="B146" i="17"/>
  <c r="B147" i="17"/>
  <c r="B148" i="17"/>
  <c r="B127" i="17"/>
  <c r="H140" i="17"/>
  <c r="H141" i="17"/>
  <c r="H142" i="17"/>
  <c r="H143" i="17"/>
  <c r="H144" i="17"/>
  <c r="H145" i="17"/>
  <c r="H146" i="17"/>
  <c r="H147" i="17"/>
  <c r="H148" i="17"/>
  <c r="H132" i="17"/>
  <c r="H138" i="17"/>
  <c r="H137" i="17"/>
  <c r="H136" i="17"/>
  <c r="H135" i="17"/>
  <c r="H134" i="17"/>
  <c r="H133" i="17"/>
  <c r="H131" i="17"/>
  <c r="H130" i="17"/>
  <c r="H129" i="17"/>
  <c r="H128" i="17"/>
  <c r="H139" i="17"/>
  <c r="E53" i="17"/>
  <c r="J53" i="17"/>
  <c r="E54" i="17"/>
  <c r="J54" i="17"/>
  <c r="K54" i="17" s="1"/>
  <c r="M54" i="17" s="1"/>
  <c r="L54" i="17"/>
  <c r="N54" i="17" s="1"/>
  <c r="J36" i="17"/>
  <c r="J37" i="17"/>
  <c r="J38" i="17"/>
  <c r="J39" i="17"/>
  <c r="J40" i="17"/>
  <c r="J41" i="17"/>
  <c r="J42" i="17"/>
  <c r="J43" i="17"/>
  <c r="J44" i="17"/>
  <c r="J45" i="17"/>
  <c r="J46" i="17"/>
  <c r="J47" i="17"/>
  <c r="J48" i="17"/>
  <c r="J49" i="17"/>
  <c r="J50" i="17"/>
  <c r="J51" i="17"/>
  <c r="J52" i="17"/>
  <c r="J35" i="17"/>
  <c r="E36" i="17"/>
  <c r="E37" i="17"/>
  <c r="E38" i="17"/>
  <c r="E39" i="17"/>
  <c r="E40" i="17"/>
  <c r="E41" i="17"/>
  <c r="E42" i="17"/>
  <c r="E43" i="17"/>
  <c r="E44" i="17"/>
  <c r="E45" i="17"/>
  <c r="E46" i="17"/>
  <c r="E47" i="17"/>
  <c r="E48" i="17"/>
  <c r="E49" i="17"/>
  <c r="E50" i="17"/>
  <c r="E51" i="17"/>
  <c r="E52" i="17"/>
  <c r="E35" i="17"/>
  <c r="E39" i="19"/>
  <c r="E40" i="19"/>
  <c r="E44" i="19"/>
  <c r="E47" i="19"/>
  <c r="E48" i="19"/>
  <c r="E51" i="19"/>
  <c r="E55" i="19"/>
  <c r="E57" i="19"/>
  <c r="E58" i="19"/>
  <c r="E59" i="19"/>
  <c r="E37" i="19"/>
  <c r="D39" i="19"/>
  <c r="D40" i="19"/>
  <c r="D44" i="19"/>
  <c r="D37" i="19"/>
  <c r="AT169" i="3"/>
  <c r="AS169" i="3"/>
  <c r="AK169" i="3"/>
  <c r="AJ169" i="3"/>
  <c r="AB169" i="3"/>
  <c r="AA169" i="3"/>
  <c r="S169" i="3"/>
  <c r="R169" i="3"/>
  <c r="Q92" i="3"/>
  <c r="AT52" i="3"/>
  <c r="AS52" i="3"/>
  <c r="AQ52" i="3"/>
  <c r="AQ51" i="3"/>
  <c r="AQ50" i="3"/>
  <c r="AQ49" i="3"/>
  <c r="AQ47" i="3"/>
  <c r="AQ46" i="3"/>
  <c r="AQ45" i="3"/>
  <c r="AQ44" i="3"/>
  <c r="AQ43" i="3"/>
  <c r="AQ42" i="3"/>
  <c r="AQ41" i="3"/>
  <c r="AQ40" i="3"/>
  <c r="AQ39" i="3"/>
  <c r="AH52" i="3"/>
  <c r="AH51" i="3"/>
  <c r="AH50" i="3"/>
  <c r="AH49" i="3"/>
  <c r="AH47" i="3"/>
  <c r="AH46" i="3"/>
  <c r="AH45" i="3"/>
  <c r="AH44" i="3"/>
  <c r="AH43" i="3"/>
  <c r="AH42" i="3"/>
  <c r="AH41" i="3"/>
  <c r="AH40" i="3"/>
  <c r="AH39" i="3"/>
  <c r="Y52" i="3"/>
  <c r="Y51" i="3"/>
  <c r="Y50" i="3"/>
  <c r="Y49" i="3"/>
  <c r="Y47" i="3"/>
  <c r="Y46" i="3"/>
  <c r="Y45" i="3"/>
  <c r="Y44" i="3"/>
  <c r="Y43" i="3"/>
  <c r="Y42" i="3"/>
  <c r="Y41" i="3"/>
  <c r="Y40" i="3"/>
  <c r="Y39" i="3"/>
  <c r="P52" i="3"/>
  <c r="P51" i="3"/>
  <c r="P50" i="3"/>
  <c r="P49" i="3"/>
  <c r="P47" i="3"/>
  <c r="P46" i="3"/>
  <c r="P45" i="3"/>
  <c r="P44" i="3"/>
  <c r="P43" i="3"/>
  <c r="P42" i="3"/>
  <c r="P41" i="3"/>
  <c r="P40" i="3"/>
  <c r="P39" i="3"/>
  <c r="AT51" i="3"/>
  <c r="AS51" i="3"/>
  <c r="AV44" i="3" s="1"/>
  <c r="L41" i="19" s="1"/>
  <c r="AV50" i="3"/>
  <c r="L43" i="19" s="1"/>
  <c r="AT50" i="3"/>
  <c r="AS50" i="3"/>
  <c r="AV49" i="3"/>
  <c r="L47" i="19" s="1"/>
  <c r="AT49" i="3"/>
  <c r="AS49" i="3"/>
  <c r="AV47" i="3"/>
  <c r="AT47" i="3"/>
  <c r="AS47" i="3"/>
  <c r="AV45" i="3" s="1"/>
  <c r="L44" i="19" s="1"/>
  <c r="L45" i="19"/>
  <c r="AT46" i="3"/>
  <c r="AS46" i="3"/>
  <c r="AT45" i="3"/>
  <c r="AS45" i="3"/>
  <c r="AT44" i="3"/>
  <c r="AS44" i="3"/>
  <c r="AV43" i="3"/>
  <c r="L40" i="19" s="1"/>
  <c r="AT43" i="3"/>
  <c r="AS43" i="3"/>
  <c r="AT42" i="3"/>
  <c r="AS42" i="3"/>
  <c r="AV42" i="3" s="1"/>
  <c r="L39" i="19" s="1"/>
  <c r="AT41" i="3"/>
  <c r="AS41" i="3"/>
  <c r="AV40" i="3"/>
  <c r="L37" i="19" s="1"/>
  <c r="AT40" i="3"/>
  <c r="AS40" i="3"/>
  <c r="AT39" i="3"/>
  <c r="AS39" i="3"/>
  <c r="AK51" i="3"/>
  <c r="AJ51" i="3"/>
  <c r="AM50" i="3"/>
  <c r="AK50" i="3"/>
  <c r="AJ50" i="3"/>
  <c r="AM49" i="3"/>
  <c r="AK49" i="3"/>
  <c r="AJ49" i="3"/>
  <c r="AM47" i="3"/>
  <c r="AK47" i="3"/>
  <c r="AJ47" i="3"/>
  <c r="AM46" i="3"/>
  <c r="AK46" i="3"/>
  <c r="AJ46" i="3"/>
  <c r="AM45" i="3"/>
  <c r="AK45" i="3"/>
  <c r="AJ45" i="3"/>
  <c r="AM44" i="3"/>
  <c r="AK44" i="3"/>
  <c r="AJ44" i="3"/>
  <c r="AM43" i="3"/>
  <c r="AK43" i="3"/>
  <c r="AJ43" i="3"/>
  <c r="AK42" i="3"/>
  <c r="AJ42" i="3"/>
  <c r="AM41" i="3"/>
  <c r="AK41" i="3"/>
  <c r="AJ41" i="3"/>
  <c r="AM40" i="3"/>
  <c r="AK40" i="3"/>
  <c r="AJ40" i="3"/>
  <c r="AK39" i="3"/>
  <c r="AJ39" i="3"/>
  <c r="AB51" i="3"/>
  <c r="AA51" i="3"/>
  <c r="AD50" i="3"/>
  <c r="AB50" i="3"/>
  <c r="AA50" i="3"/>
  <c r="AD49" i="3"/>
  <c r="AB49" i="3"/>
  <c r="AA49" i="3"/>
  <c r="AD47" i="3"/>
  <c r="AB47" i="3"/>
  <c r="AA47" i="3"/>
  <c r="AD45" i="3" s="1"/>
  <c r="AB46" i="3"/>
  <c r="AA46" i="3"/>
  <c r="AB45" i="3"/>
  <c r="AA45" i="3"/>
  <c r="AD44" i="3"/>
  <c r="AB44" i="3"/>
  <c r="AA44" i="3"/>
  <c r="AD43" i="3"/>
  <c r="AB43" i="3"/>
  <c r="AA43" i="3"/>
  <c r="AD42" i="3" s="1"/>
  <c r="AB42" i="3"/>
  <c r="AA42" i="3"/>
  <c r="AB41" i="3"/>
  <c r="AA41" i="3"/>
  <c r="AD39" i="3" s="1"/>
  <c r="AB40" i="3"/>
  <c r="AA40" i="3"/>
  <c r="AB39" i="3"/>
  <c r="AA39" i="3"/>
  <c r="AD41" i="3" s="1"/>
  <c r="U50" i="3"/>
  <c r="U49" i="3"/>
  <c r="U47" i="3"/>
  <c r="U43" i="3"/>
  <c r="U41" i="3"/>
  <c r="S51" i="3"/>
  <c r="R51" i="3"/>
  <c r="S50" i="3"/>
  <c r="R50" i="3"/>
  <c r="S49" i="3"/>
  <c r="R49" i="3"/>
  <c r="S47" i="3"/>
  <c r="R47" i="3"/>
  <c r="U45" i="3" s="1"/>
  <c r="U44" i="3"/>
  <c r="S46" i="3"/>
  <c r="R46" i="3"/>
  <c r="S45" i="3"/>
  <c r="R45" i="3"/>
  <c r="S44" i="3"/>
  <c r="R44" i="3"/>
  <c r="S43" i="3"/>
  <c r="R43" i="3"/>
  <c r="S42" i="3"/>
  <c r="R42" i="3"/>
  <c r="S41" i="3"/>
  <c r="R41" i="3"/>
  <c r="U42" i="3" s="1"/>
  <c r="S40" i="3"/>
  <c r="R40" i="3"/>
  <c r="S39" i="3"/>
  <c r="R39" i="3"/>
  <c r="AX18" i="3"/>
  <c r="E4" i="19" s="1"/>
  <c r="E26" i="19"/>
  <c r="E25" i="19"/>
  <c r="E22" i="19"/>
  <c r="E18" i="19"/>
  <c r="E15" i="19"/>
  <c r="E14" i="19"/>
  <c r="E11" i="19"/>
  <c r="E7" i="19"/>
  <c r="E6" i="19"/>
  <c r="E5" i="19"/>
  <c r="D6" i="19"/>
  <c r="D7" i="19"/>
  <c r="D11" i="19"/>
  <c r="D4" i="19"/>
  <c r="N53" i="19"/>
  <c r="L59" i="19"/>
  <c r="L63" i="19"/>
  <c r="L64" i="19"/>
  <c r="M64" i="19"/>
  <c r="N64" i="19"/>
  <c r="O64" i="19"/>
  <c r="P64" i="19"/>
  <c r="N52" i="19"/>
  <c r="L46" i="19"/>
  <c r="L48" i="19"/>
  <c r="M48" i="19"/>
  <c r="N48" i="19"/>
  <c r="O48" i="19"/>
  <c r="P48" i="19"/>
  <c r="M21" i="19"/>
  <c r="M22" i="19"/>
  <c r="M23" i="19"/>
  <c r="M24" i="19"/>
  <c r="M25" i="19"/>
  <c r="M26" i="19"/>
  <c r="M27" i="19"/>
  <c r="M28" i="19"/>
  <c r="M29" i="19"/>
  <c r="M30" i="19"/>
  <c r="M31" i="19"/>
  <c r="L32" i="19"/>
  <c r="M32" i="19"/>
  <c r="N32" i="19"/>
  <c r="O32" i="19"/>
  <c r="P32" i="19"/>
  <c r="Q32" i="19"/>
  <c r="M20" i="19"/>
  <c r="L20" i="19"/>
  <c r="L5" i="19"/>
  <c r="Q5" i="19"/>
  <c r="R5" i="19"/>
  <c r="L6" i="19"/>
  <c r="Q6" i="19"/>
  <c r="R6" i="19"/>
  <c r="L7" i="19"/>
  <c r="Q7" i="19"/>
  <c r="R7" i="19"/>
  <c r="L8" i="19"/>
  <c r="Q8" i="19"/>
  <c r="R8" i="19"/>
  <c r="L9" i="19"/>
  <c r="Q9" i="19"/>
  <c r="R9" i="19"/>
  <c r="L10" i="19"/>
  <c r="Q10" i="19"/>
  <c r="R10" i="19"/>
  <c r="L11" i="19"/>
  <c r="N11" i="19"/>
  <c r="O11" i="19"/>
  <c r="Q11" i="19"/>
  <c r="R11" i="19"/>
  <c r="L12" i="19"/>
  <c r="Q12" i="19"/>
  <c r="R12" i="19"/>
  <c r="L13" i="19"/>
  <c r="Q13" i="19"/>
  <c r="R13" i="19"/>
  <c r="L14" i="19"/>
  <c r="Q14" i="19"/>
  <c r="R14" i="19"/>
  <c r="L15" i="19"/>
  <c r="N15" i="19"/>
  <c r="Q15" i="19"/>
  <c r="R15" i="19"/>
  <c r="L16" i="19"/>
  <c r="M16" i="19"/>
  <c r="N16" i="19"/>
  <c r="O16" i="19"/>
  <c r="P16" i="19"/>
  <c r="Q16" i="19"/>
  <c r="R16" i="19"/>
  <c r="S16" i="19"/>
  <c r="Q4" i="19"/>
  <c r="R4" i="19"/>
  <c r="L4" i="19"/>
  <c r="Q58" i="19"/>
  <c r="Q57" i="19"/>
  <c r="Q56" i="19"/>
  <c r="Q55" i="19"/>
  <c r="Q64" i="19"/>
  <c r="Q63" i="19"/>
  <c r="Q53" i="19"/>
  <c r="Q52" i="19"/>
  <c r="Q62" i="19"/>
  <c r="Q59" i="19"/>
  <c r="Q61" i="19"/>
  <c r="Q60" i="19"/>
  <c r="AQ292" i="3"/>
  <c r="AQ293" i="3"/>
  <c r="AQ294" i="3"/>
  <c r="AQ295" i="3"/>
  <c r="AQ296" i="3"/>
  <c r="AQ297" i="3"/>
  <c r="AQ298" i="3"/>
  <c r="AQ299" i="3"/>
  <c r="AQ300" i="3"/>
  <c r="AQ301" i="3"/>
  <c r="AQ302" i="3"/>
  <c r="AQ303" i="3"/>
  <c r="P43" i="19"/>
  <c r="P47" i="19"/>
  <c r="P46" i="19"/>
  <c r="P45" i="19"/>
  <c r="P37" i="19"/>
  <c r="P36" i="19"/>
  <c r="P42" i="19"/>
  <c r="P40" i="19"/>
  <c r="P39" i="19"/>
  <c r="P44" i="19"/>
  <c r="Q27" i="19"/>
  <c r="Q31" i="19"/>
  <c r="Q30" i="19"/>
  <c r="Q26" i="19"/>
  <c r="Q29" i="19"/>
  <c r="Q25" i="19"/>
  <c r="Q21" i="19"/>
  <c r="Q23" i="19"/>
  <c r="N31" i="19"/>
  <c r="N26" i="19"/>
  <c r="AV305" i="3"/>
  <c r="N21" i="19" s="1"/>
  <c r="N25" i="19"/>
  <c r="N24" i="19"/>
  <c r="N29" i="19"/>
  <c r="N27" i="19"/>
  <c r="N23" i="19"/>
  <c r="N28" i="19"/>
  <c r="AT306" i="3"/>
  <c r="AS306" i="3"/>
  <c r="AT305" i="3"/>
  <c r="AS305" i="3"/>
  <c r="AT304" i="3"/>
  <c r="AS304" i="3"/>
  <c r="AK306" i="3"/>
  <c r="AJ306" i="3"/>
  <c r="AM305" i="3"/>
  <c r="AK305" i="3"/>
  <c r="AJ305" i="3"/>
  <c r="AK304" i="3"/>
  <c r="AJ304" i="3"/>
  <c r="AB306" i="3"/>
  <c r="AA306" i="3"/>
  <c r="AB305" i="3"/>
  <c r="AA305" i="3"/>
  <c r="AB304" i="3"/>
  <c r="AA304" i="3"/>
  <c r="S306" i="3"/>
  <c r="R306" i="3"/>
  <c r="S305" i="3"/>
  <c r="R305" i="3"/>
  <c r="S304" i="3"/>
  <c r="R304" i="3"/>
  <c r="AB279" i="3"/>
  <c r="AA279" i="3"/>
  <c r="Y291" i="3"/>
  <c r="AQ268" i="3"/>
  <c r="AQ269" i="3"/>
  <c r="AQ270" i="3"/>
  <c r="AQ271" i="3"/>
  <c r="AQ272" i="3"/>
  <c r="AQ273" i="3"/>
  <c r="AQ274" i="3"/>
  <c r="AQ275" i="3"/>
  <c r="AQ276" i="3"/>
  <c r="AQ277" i="3"/>
  <c r="AQ278" i="3"/>
  <c r="AQ279" i="3"/>
  <c r="C7" i="13"/>
  <c r="C6" i="13"/>
  <c r="C5" i="13"/>
  <c r="AQ256" i="3"/>
  <c r="AQ257" i="3"/>
  <c r="AQ258" i="3"/>
  <c r="AQ259" i="3"/>
  <c r="AQ260" i="3"/>
  <c r="AQ261" i="3"/>
  <c r="AQ262" i="3"/>
  <c r="AQ263" i="3"/>
  <c r="AQ264" i="3"/>
  <c r="AQ265" i="3"/>
  <c r="AH242" i="3"/>
  <c r="AH243" i="3"/>
  <c r="AH244" i="3"/>
  <c r="AH245" i="3"/>
  <c r="AH246" i="3"/>
  <c r="AH247" i="3"/>
  <c r="AH248" i="3"/>
  <c r="AH249" i="3"/>
  <c r="AH250" i="3"/>
  <c r="AH251" i="3"/>
  <c r="AH252" i="3"/>
  <c r="AH253" i="3"/>
  <c r="AH254" i="3"/>
  <c r="AH255" i="3"/>
  <c r="P242" i="3"/>
  <c r="P243" i="3"/>
  <c r="P244" i="3"/>
  <c r="P245" i="3"/>
  <c r="P246" i="3"/>
  <c r="P247" i="3"/>
  <c r="P248" i="3"/>
  <c r="P249" i="3"/>
  <c r="P250" i="3"/>
  <c r="P251" i="3"/>
  <c r="P252" i="3"/>
  <c r="P253" i="3"/>
  <c r="P254" i="3"/>
  <c r="P255" i="3"/>
  <c r="AJ227" i="3"/>
  <c r="AV303" i="3"/>
  <c r="P11" i="19" s="1"/>
  <c r="AT303" i="3"/>
  <c r="AV302" i="3" s="1"/>
  <c r="P15" i="19" s="1"/>
  <c r="AS303" i="3"/>
  <c r="AT302" i="3"/>
  <c r="AS302" i="3"/>
  <c r="AT301" i="3"/>
  <c r="AS301" i="3"/>
  <c r="AT300" i="3"/>
  <c r="AS300" i="3"/>
  <c r="AV300" i="3" s="1"/>
  <c r="P13" i="19" s="1"/>
  <c r="AV299" i="3"/>
  <c r="P10" i="19" s="1"/>
  <c r="AT299" i="3"/>
  <c r="AS299" i="3"/>
  <c r="AT298" i="3"/>
  <c r="AS298" i="3"/>
  <c r="AT297" i="3"/>
  <c r="AS297" i="3"/>
  <c r="AT296" i="3"/>
  <c r="AV295" i="3"/>
  <c r="P7" i="19" s="1"/>
  <c r="AT295" i="3"/>
  <c r="AS295" i="3"/>
  <c r="AT294" i="3"/>
  <c r="AT293" i="3"/>
  <c r="AS293" i="3"/>
  <c r="AT292" i="3"/>
  <c r="AS292" i="3"/>
  <c r="AM303" i="3"/>
  <c r="AK303" i="3"/>
  <c r="AJ303" i="3"/>
  <c r="AM302" i="3"/>
  <c r="AK302" i="3"/>
  <c r="AJ302" i="3"/>
  <c r="AM301" i="3"/>
  <c r="AK301" i="3"/>
  <c r="AM293" i="3" s="1"/>
  <c r="AJ301" i="3"/>
  <c r="AM292" i="3" s="1"/>
  <c r="AK300" i="3"/>
  <c r="AJ300" i="3"/>
  <c r="AM300" i="3" s="1"/>
  <c r="AM299" i="3"/>
  <c r="AK299" i="3"/>
  <c r="AJ299" i="3"/>
  <c r="AK298" i="3"/>
  <c r="AJ298" i="3"/>
  <c r="AM304" i="3" s="1"/>
  <c r="AM297" i="3"/>
  <c r="AK297" i="3"/>
  <c r="AJ297" i="3"/>
  <c r="AK296" i="3"/>
  <c r="AK295" i="3"/>
  <c r="AJ295" i="3"/>
  <c r="AK294" i="3"/>
  <c r="AK293" i="3"/>
  <c r="AJ293" i="3"/>
  <c r="AK292" i="3"/>
  <c r="AJ292" i="3"/>
  <c r="AD303" i="3"/>
  <c r="AB303" i="3"/>
  <c r="AA303" i="3"/>
  <c r="AD302" i="3"/>
  <c r="AB302" i="3"/>
  <c r="AA302" i="3"/>
  <c r="AD301" i="3"/>
  <c r="AB301" i="3"/>
  <c r="AA301" i="3"/>
  <c r="AB300" i="3"/>
  <c r="AA300" i="3"/>
  <c r="AD300" i="3" s="1"/>
  <c r="AD299" i="3"/>
  <c r="AB299" i="3"/>
  <c r="AA299" i="3"/>
  <c r="AB298" i="3"/>
  <c r="AA298" i="3"/>
  <c r="AD296" i="3" s="1"/>
  <c r="AD297" i="3"/>
  <c r="AB297" i="3"/>
  <c r="AA297" i="3"/>
  <c r="AB296" i="3"/>
  <c r="AB295" i="3"/>
  <c r="AA295" i="3"/>
  <c r="AB294" i="3"/>
  <c r="AB293" i="3"/>
  <c r="AA293" i="3"/>
  <c r="AB292" i="3"/>
  <c r="AA292" i="3"/>
  <c r="U303" i="3"/>
  <c r="S303" i="3"/>
  <c r="R303" i="3"/>
  <c r="U302" i="3"/>
  <c r="S302" i="3"/>
  <c r="R302" i="3"/>
  <c r="U301" i="3"/>
  <c r="S301" i="3"/>
  <c r="R301" i="3"/>
  <c r="U300" i="3"/>
  <c r="S300" i="3"/>
  <c r="R300" i="3"/>
  <c r="U299" i="3"/>
  <c r="S299" i="3"/>
  <c r="R299" i="3"/>
  <c r="S298" i="3"/>
  <c r="R298" i="3"/>
  <c r="U297" i="3"/>
  <c r="S297" i="3"/>
  <c r="R297" i="3"/>
  <c r="U296" i="3"/>
  <c r="S296" i="3"/>
  <c r="S295" i="3"/>
  <c r="R295" i="3"/>
  <c r="S294" i="3"/>
  <c r="S293" i="3"/>
  <c r="R293" i="3"/>
  <c r="S292" i="3"/>
  <c r="R292" i="3"/>
  <c r="U295" i="3" s="1"/>
  <c r="AT291" i="3"/>
  <c r="AS291" i="3"/>
  <c r="AQ291" i="3"/>
  <c r="AV290" i="3"/>
  <c r="S15" i="19" s="1"/>
  <c r="AT290" i="3"/>
  <c r="AT289" i="3"/>
  <c r="AS289" i="3"/>
  <c r="AT288" i="3"/>
  <c r="AS288" i="3"/>
  <c r="AV287" i="3"/>
  <c r="S10" i="19" s="1"/>
  <c r="AT287" i="3"/>
  <c r="AS287" i="3"/>
  <c r="AT286" i="3"/>
  <c r="AS286" i="3"/>
  <c r="AV291" i="3" s="1"/>
  <c r="S11" i="19" s="1"/>
  <c r="AT285" i="3"/>
  <c r="AT284" i="3"/>
  <c r="AT283" i="3"/>
  <c r="AS283" i="3"/>
  <c r="AT282" i="3"/>
  <c r="AT281" i="3"/>
  <c r="AS281" i="3"/>
  <c r="AT280" i="3"/>
  <c r="AS280" i="3"/>
  <c r="AK291" i="3"/>
  <c r="AJ291" i="3"/>
  <c r="AH291" i="3"/>
  <c r="AM290" i="3"/>
  <c r="AK290" i="3"/>
  <c r="AM289" i="3"/>
  <c r="AK289" i="3"/>
  <c r="AJ289" i="3"/>
  <c r="AK288" i="3"/>
  <c r="AJ288" i="3"/>
  <c r="AM287" i="3"/>
  <c r="AK287" i="3"/>
  <c r="AJ287" i="3"/>
  <c r="AM288" i="3" s="1"/>
  <c r="AK286" i="3"/>
  <c r="AJ286" i="3"/>
  <c r="AM291" i="3" s="1"/>
  <c r="AM285" i="3"/>
  <c r="AK285" i="3"/>
  <c r="AK284" i="3"/>
  <c r="AM283" i="3"/>
  <c r="AK283" i="3"/>
  <c r="AJ283" i="3"/>
  <c r="AK282" i="3"/>
  <c r="AK281" i="3"/>
  <c r="AJ281" i="3"/>
  <c r="AK280" i="3"/>
  <c r="AJ280" i="3"/>
  <c r="AB291" i="3"/>
  <c r="AA291" i="3"/>
  <c r="AD290" i="3"/>
  <c r="AB290" i="3"/>
  <c r="AB289" i="3"/>
  <c r="AA289" i="3"/>
  <c r="AD289" i="3" s="1"/>
  <c r="AB288" i="3"/>
  <c r="AA288" i="3"/>
  <c r="AD287" i="3"/>
  <c r="AB287" i="3"/>
  <c r="AA287" i="3"/>
  <c r="AD288" i="3" s="1"/>
  <c r="AB286" i="3"/>
  <c r="AA286" i="3"/>
  <c r="AD291" i="3" s="1"/>
  <c r="AD285" i="3"/>
  <c r="AB285" i="3"/>
  <c r="AB284" i="3"/>
  <c r="AD283" i="3"/>
  <c r="AB283" i="3"/>
  <c r="AA283" i="3"/>
  <c r="AB282" i="3"/>
  <c r="AB281" i="3"/>
  <c r="AA281" i="3"/>
  <c r="AB280" i="3"/>
  <c r="AA280" i="3"/>
  <c r="S291" i="3"/>
  <c r="R291" i="3"/>
  <c r="P291" i="3"/>
  <c r="U290" i="3"/>
  <c r="S290" i="3"/>
  <c r="U289" i="3"/>
  <c r="S289" i="3"/>
  <c r="R289" i="3"/>
  <c r="S288" i="3"/>
  <c r="U281" i="3" s="1"/>
  <c r="R288" i="3"/>
  <c r="U287" i="3"/>
  <c r="S287" i="3"/>
  <c r="R287" i="3"/>
  <c r="U288" i="3" s="1"/>
  <c r="S286" i="3"/>
  <c r="R286" i="3"/>
  <c r="U291" i="3" s="1"/>
  <c r="U285" i="3"/>
  <c r="S285" i="3"/>
  <c r="S284" i="3"/>
  <c r="U283" i="3"/>
  <c r="S283" i="3"/>
  <c r="R283" i="3"/>
  <c r="S282" i="3"/>
  <c r="S281" i="3"/>
  <c r="R281" i="3"/>
  <c r="S280" i="3"/>
  <c r="R280" i="3"/>
  <c r="AT279" i="3"/>
  <c r="AV273" i="3" s="1"/>
  <c r="P57" i="19" s="1"/>
  <c r="AS279" i="3"/>
  <c r="AV278" i="3"/>
  <c r="P63" i="19" s="1"/>
  <c r="AT278" i="3"/>
  <c r="AS278" i="3"/>
  <c r="AT277" i="3"/>
  <c r="AS277" i="3"/>
  <c r="AT276" i="3"/>
  <c r="AS276" i="3"/>
  <c r="AV275" i="3"/>
  <c r="P58" i="19" s="1"/>
  <c r="AT275" i="3"/>
  <c r="AS275" i="3"/>
  <c r="AV283" i="3" s="1"/>
  <c r="S7" i="19" s="1"/>
  <c r="AT274" i="3"/>
  <c r="AS274" i="3"/>
  <c r="AT273" i="3"/>
  <c r="AS273" i="3"/>
  <c r="AV284" i="3" s="1"/>
  <c r="S8" i="19" s="1"/>
  <c r="AT272" i="3"/>
  <c r="AS272" i="3"/>
  <c r="AT271" i="3"/>
  <c r="AS271" i="3"/>
  <c r="AT270" i="3"/>
  <c r="AS270" i="3"/>
  <c r="AV267" i="3" s="1"/>
  <c r="P27" i="19" s="1"/>
  <c r="AT269" i="3"/>
  <c r="AS269" i="3"/>
  <c r="AT268" i="3"/>
  <c r="AS268" i="3"/>
  <c r="AM279" i="3"/>
  <c r="AK279" i="3"/>
  <c r="AJ279" i="3"/>
  <c r="AM278" i="3"/>
  <c r="AK278" i="3"/>
  <c r="AJ278" i="3"/>
  <c r="AM277" i="3"/>
  <c r="AK277" i="3"/>
  <c r="AJ277" i="3"/>
  <c r="AM276" i="3"/>
  <c r="AK276" i="3"/>
  <c r="AJ276" i="3"/>
  <c r="AM275" i="3"/>
  <c r="AK275" i="3"/>
  <c r="AJ275" i="3"/>
  <c r="AK274" i="3"/>
  <c r="AJ274" i="3"/>
  <c r="AM284" i="3" s="1"/>
  <c r="AM273" i="3"/>
  <c r="AK273" i="3"/>
  <c r="AJ273" i="3"/>
  <c r="AK272" i="3"/>
  <c r="AJ272" i="3"/>
  <c r="AK271" i="3"/>
  <c r="AJ271" i="3"/>
  <c r="AK270" i="3"/>
  <c r="AJ270" i="3"/>
  <c r="AK269" i="3"/>
  <c r="AJ269" i="3"/>
  <c r="AM260" i="3" s="1"/>
  <c r="AK268" i="3"/>
  <c r="AJ268" i="3"/>
  <c r="AD278" i="3"/>
  <c r="AB278" i="3"/>
  <c r="AA278" i="3"/>
  <c r="AD277" i="3"/>
  <c r="AB277" i="3"/>
  <c r="AA277" i="3"/>
  <c r="AD276" i="3"/>
  <c r="AB276" i="3"/>
  <c r="AA276" i="3"/>
  <c r="AD275" i="3"/>
  <c r="AB275" i="3"/>
  <c r="AA275" i="3"/>
  <c r="AB274" i="3"/>
  <c r="AA274" i="3"/>
  <c r="AD284" i="3" s="1"/>
  <c r="AD273" i="3"/>
  <c r="AB273" i="3"/>
  <c r="AA273" i="3"/>
  <c r="AD272" i="3"/>
  <c r="AB272" i="3"/>
  <c r="AA272" i="3"/>
  <c r="AB271" i="3"/>
  <c r="AA271" i="3"/>
  <c r="AB270" i="3"/>
  <c r="AA270" i="3"/>
  <c r="AD267" i="3" s="1"/>
  <c r="AB269" i="3"/>
  <c r="AA269" i="3"/>
  <c r="AB268" i="3"/>
  <c r="AA268" i="3"/>
  <c r="R269" i="3"/>
  <c r="S279" i="3"/>
  <c r="R279" i="3"/>
  <c r="P279" i="3"/>
  <c r="U278" i="3"/>
  <c r="S278" i="3"/>
  <c r="R278" i="3"/>
  <c r="P278" i="3"/>
  <c r="U277" i="3"/>
  <c r="S277" i="3"/>
  <c r="R277" i="3"/>
  <c r="P277" i="3"/>
  <c r="U276" i="3"/>
  <c r="S276" i="3"/>
  <c r="R276" i="3"/>
  <c r="P276" i="3"/>
  <c r="U275" i="3"/>
  <c r="S275" i="3"/>
  <c r="R275" i="3"/>
  <c r="P275" i="3"/>
  <c r="U274" i="3"/>
  <c r="S274" i="3"/>
  <c r="R274" i="3"/>
  <c r="P274" i="3"/>
  <c r="U273" i="3"/>
  <c r="S273" i="3"/>
  <c r="R273" i="3"/>
  <c r="P273" i="3"/>
  <c r="S272" i="3"/>
  <c r="R272" i="3"/>
  <c r="P272" i="3"/>
  <c r="S271" i="3"/>
  <c r="R271" i="3"/>
  <c r="P271" i="3"/>
  <c r="S270" i="3"/>
  <c r="R270" i="3"/>
  <c r="U279" i="3" s="1"/>
  <c r="P270" i="3"/>
  <c r="S269" i="3"/>
  <c r="P269" i="3"/>
  <c r="S268" i="3"/>
  <c r="R268" i="3"/>
  <c r="P268" i="3"/>
  <c r="AT267" i="3"/>
  <c r="AS267" i="3"/>
  <c r="AQ267" i="3"/>
  <c r="AT266" i="3"/>
  <c r="AS266" i="3"/>
  <c r="AQ266" i="3"/>
  <c r="AT265" i="3"/>
  <c r="AS265" i="3"/>
  <c r="AT264" i="3"/>
  <c r="AS264" i="3"/>
  <c r="AV266" i="3" s="1"/>
  <c r="P31" i="19" s="1"/>
  <c r="AV263" i="3"/>
  <c r="P26" i="19" s="1"/>
  <c r="AT263" i="3"/>
  <c r="AS263" i="3"/>
  <c r="AV265" i="3" s="1"/>
  <c r="P30" i="19" s="1"/>
  <c r="AT262" i="3"/>
  <c r="AV257" i="3" s="1"/>
  <c r="P21" i="19" s="1"/>
  <c r="AS262" i="3"/>
  <c r="AV261" i="3"/>
  <c r="P25" i="19" s="1"/>
  <c r="AT261" i="3"/>
  <c r="AS261" i="3"/>
  <c r="AV260" i="3"/>
  <c r="P24" i="19" s="1"/>
  <c r="AT260" i="3"/>
  <c r="AV259" i="3"/>
  <c r="P23" i="19" s="1"/>
  <c r="AT259" i="3"/>
  <c r="AS259" i="3"/>
  <c r="AV262" i="3" s="1"/>
  <c r="P28" i="19" s="1"/>
  <c r="AT258" i="3"/>
  <c r="AS258" i="3"/>
  <c r="AV271" i="3" s="1"/>
  <c r="P55" i="19" s="1"/>
  <c r="AT257" i="3"/>
  <c r="AS257" i="3"/>
  <c r="AT256" i="3"/>
  <c r="AS256" i="3"/>
  <c r="AM267" i="3"/>
  <c r="AK267" i="3"/>
  <c r="AJ267" i="3"/>
  <c r="AH267" i="3"/>
  <c r="AM266" i="3"/>
  <c r="AK266" i="3"/>
  <c r="AJ266" i="3"/>
  <c r="AH266" i="3"/>
  <c r="AM265" i="3"/>
  <c r="AK265" i="3"/>
  <c r="AJ265" i="3"/>
  <c r="AH265" i="3"/>
  <c r="AK264" i="3"/>
  <c r="AJ264" i="3"/>
  <c r="AH264" i="3"/>
  <c r="AM263" i="3"/>
  <c r="AK263" i="3"/>
  <c r="AJ263" i="3"/>
  <c r="AH263" i="3"/>
  <c r="AM262" i="3"/>
  <c r="AK262" i="3"/>
  <c r="AM257" i="3" s="1"/>
  <c r="AJ262" i="3"/>
  <c r="AH262" i="3"/>
  <c r="AM261" i="3"/>
  <c r="AK261" i="3"/>
  <c r="AJ261" i="3"/>
  <c r="AH261" i="3"/>
  <c r="AK260" i="3"/>
  <c r="AH260" i="3"/>
  <c r="AK259" i="3"/>
  <c r="AJ259" i="3"/>
  <c r="AH259" i="3"/>
  <c r="AK258" i="3"/>
  <c r="AJ258" i="3"/>
  <c r="AH258" i="3"/>
  <c r="AK257" i="3"/>
  <c r="AJ257" i="3"/>
  <c r="AH257" i="3"/>
  <c r="AK256" i="3"/>
  <c r="AJ256" i="3"/>
  <c r="AH256" i="3"/>
  <c r="AB267" i="3"/>
  <c r="AA267" i="3"/>
  <c r="Y267" i="3"/>
  <c r="AD266" i="3"/>
  <c r="AB266" i="3"/>
  <c r="AA266" i="3"/>
  <c r="Y266" i="3"/>
  <c r="AD265" i="3"/>
  <c r="AB265" i="3"/>
  <c r="AA265" i="3"/>
  <c r="Y265" i="3"/>
  <c r="AB264" i="3"/>
  <c r="AA264" i="3"/>
  <c r="AD263" i="3"/>
  <c r="AB263" i="3"/>
  <c r="AA263" i="3"/>
  <c r="AB262" i="3"/>
  <c r="AD257" i="3" s="1"/>
  <c r="AA262" i="3"/>
  <c r="AD271" i="3" s="1"/>
  <c r="AD261" i="3"/>
  <c r="AB261" i="3"/>
  <c r="AA261" i="3"/>
  <c r="AD260" i="3"/>
  <c r="AB260" i="3"/>
  <c r="AD259" i="3"/>
  <c r="AB259" i="3"/>
  <c r="AA259" i="3"/>
  <c r="AD262" i="3" s="1"/>
  <c r="AB258" i="3"/>
  <c r="AA258" i="3"/>
  <c r="AB257" i="3"/>
  <c r="AA257" i="3"/>
  <c r="AB256" i="3"/>
  <c r="AA256" i="3"/>
  <c r="U267" i="3"/>
  <c r="S267" i="3"/>
  <c r="R267" i="3"/>
  <c r="P267" i="3"/>
  <c r="U266" i="3"/>
  <c r="S266" i="3"/>
  <c r="R266" i="3"/>
  <c r="P266" i="3"/>
  <c r="U265" i="3"/>
  <c r="S265" i="3"/>
  <c r="R265" i="3"/>
  <c r="P265" i="3"/>
  <c r="U264" i="3"/>
  <c r="S264" i="3"/>
  <c r="R264" i="3"/>
  <c r="P264" i="3"/>
  <c r="U263" i="3"/>
  <c r="S263" i="3"/>
  <c r="R263" i="3"/>
  <c r="P263" i="3"/>
  <c r="U262" i="3"/>
  <c r="S262" i="3"/>
  <c r="R262" i="3"/>
  <c r="U271" i="3" s="1"/>
  <c r="P262" i="3"/>
  <c r="U261" i="3"/>
  <c r="S261" i="3"/>
  <c r="R261" i="3"/>
  <c r="P261" i="3"/>
  <c r="U260" i="3"/>
  <c r="S260" i="3"/>
  <c r="P260" i="3"/>
  <c r="U259" i="3"/>
  <c r="S259" i="3"/>
  <c r="R259" i="3"/>
  <c r="P259" i="3"/>
  <c r="S258" i="3"/>
  <c r="R258" i="3"/>
  <c r="P258" i="3"/>
  <c r="S257" i="3"/>
  <c r="R257" i="3"/>
  <c r="P257" i="3"/>
  <c r="S256" i="3"/>
  <c r="R256" i="3"/>
  <c r="P256" i="3"/>
  <c r="AT255" i="3"/>
  <c r="AS255" i="3"/>
  <c r="AV240" i="3" s="1"/>
  <c r="O31" i="19" s="1"/>
  <c r="AT254" i="3"/>
  <c r="AS254" i="3"/>
  <c r="AV253" i="3"/>
  <c r="M59" i="19" s="1"/>
  <c r="AT253" i="3"/>
  <c r="AS253" i="3"/>
  <c r="AT252" i="3"/>
  <c r="AS252" i="3"/>
  <c r="AV250" i="3" s="1"/>
  <c r="M61" i="19" s="1"/>
  <c r="AT251" i="3"/>
  <c r="AS251" i="3"/>
  <c r="AT250" i="3"/>
  <c r="AV249" i="3"/>
  <c r="M58" i="19" s="1"/>
  <c r="AT249" i="3"/>
  <c r="AS249" i="3"/>
  <c r="AT248" i="3"/>
  <c r="AS248" i="3"/>
  <c r="AT247" i="3"/>
  <c r="AS247" i="3"/>
  <c r="AT246" i="3"/>
  <c r="AS246" i="3"/>
  <c r="AT245" i="3"/>
  <c r="AS245" i="3"/>
  <c r="AT244" i="3"/>
  <c r="AS244" i="3"/>
  <c r="AT243" i="3"/>
  <c r="AT242" i="3"/>
  <c r="AS242" i="3"/>
  <c r="AK255" i="3"/>
  <c r="AJ255" i="3"/>
  <c r="AK254" i="3"/>
  <c r="AJ254" i="3"/>
  <c r="AM253" i="3"/>
  <c r="AK253" i="3"/>
  <c r="AJ253" i="3"/>
  <c r="AM245" i="3" s="1"/>
  <c r="AM252" i="3"/>
  <c r="AK252" i="3"/>
  <c r="AJ252" i="3"/>
  <c r="AM250" i="3" s="1"/>
  <c r="AM251" i="3"/>
  <c r="AK251" i="3"/>
  <c r="AJ251" i="3"/>
  <c r="AK250" i="3"/>
  <c r="AM249" i="3"/>
  <c r="AK249" i="3"/>
  <c r="AJ249" i="3"/>
  <c r="AK248" i="3"/>
  <c r="AJ248" i="3"/>
  <c r="AM247" i="3"/>
  <c r="AK247" i="3"/>
  <c r="AJ247" i="3"/>
  <c r="AM246" i="3"/>
  <c r="AK246" i="3"/>
  <c r="AJ246" i="3"/>
  <c r="AK245" i="3"/>
  <c r="AJ245" i="3"/>
  <c r="AM242" i="3" s="1"/>
  <c r="AK244" i="3"/>
  <c r="AJ244" i="3"/>
  <c r="AK243" i="3"/>
  <c r="AK242" i="3"/>
  <c r="AJ242" i="3"/>
  <c r="AB255" i="3"/>
  <c r="AA255" i="3"/>
  <c r="AB254" i="3"/>
  <c r="AA254" i="3"/>
  <c r="AD253" i="3"/>
  <c r="AB253" i="3"/>
  <c r="AA253" i="3"/>
  <c r="AD252" i="3"/>
  <c r="AB252" i="3"/>
  <c r="AA252" i="3"/>
  <c r="AD250" i="3" s="1"/>
  <c r="AD251" i="3"/>
  <c r="AB251" i="3"/>
  <c r="AA251" i="3"/>
  <c r="AB250" i="3"/>
  <c r="AD249" i="3"/>
  <c r="AB249" i="3"/>
  <c r="AA249" i="3"/>
  <c r="AB248" i="3"/>
  <c r="AA248" i="3"/>
  <c r="AD247" i="3"/>
  <c r="AB247" i="3"/>
  <c r="AA247" i="3"/>
  <c r="AD246" i="3"/>
  <c r="AB246" i="3"/>
  <c r="AA246" i="3"/>
  <c r="AB245" i="3"/>
  <c r="AA245" i="3"/>
  <c r="AB244" i="3"/>
  <c r="AA244" i="3"/>
  <c r="AB243" i="3"/>
  <c r="AB242" i="3"/>
  <c r="AA242" i="3"/>
  <c r="S255" i="3"/>
  <c r="R255" i="3"/>
  <c r="S254" i="3"/>
  <c r="R254" i="3"/>
  <c r="U253" i="3"/>
  <c r="S253" i="3"/>
  <c r="R253" i="3"/>
  <c r="U252" i="3"/>
  <c r="S252" i="3"/>
  <c r="R252" i="3"/>
  <c r="U251" i="3"/>
  <c r="S251" i="3"/>
  <c r="R251" i="3"/>
  <c r="U250" i="3"/>
  <c r="S250" i="3"/>
  <c r="U249" i="3"/>
  <c r="S249" i="3"/>
  <c r="R249" i="3"/>
  <c r="S248" i="3"/>
  <c r="R248" i="3"/>
  <c r="U247" i="3"/>
  <c r="S247" i="3"/>
  <c r="R247" i="3"/>
  <c r="U246" i="3"/>
  <c r="S246" i="3"/>
  <c r="R246" i="3"/>
  <c r="S245" i="3"/>
  <c r="R245" i="3"/>
  <c r="S244" i="3"/>
  <c r="R244" i="3"/>
  <c r="S243" i="3"/>
  <c r="S242" i="3"/>
  <c r="R242" i="3"/>
  <c r="AV241" i="3"/>
  <c r="O27" i="19" s="1"/>
  <c r="AT241" i="3"/>
  <c r="AS241" i="3"/>
  <c r="AT240" i="3"/>
  <c r="AS240" i="3"/>
  <c r="AT239" i="3"/>
  <c r="AS239" i="3"/>
  <c r="AT238" i="3"/>
  <c r="AS238" i="3"/>
  <c r="AV237" i="3"/>
  <c r="O26" i="19" s="1"/>
  <c r="AT237" i="3"/>
  <c r="AS237" i="3"/>
  <c r="AT236" i="3"/>
  <c r="AT235" i="3"/>
  <c r="AS235" i="3"/>
  <c r="AT234" i="3"/>
  <c r="AS234" i="3"/>
  <c r="AT233" i="3"/>
  <c r="AS233" i="3"/>
  <c r="AT232" i="3"/>
  <c r="AS232" i="3"/>
  <c r="AT231" i="3"/>
  <c r="AT230" i="3"/>
  <c r="AS230" i="3"/>
  <c r="AM241" i="3"/>
  <c r="AK241" i="3"/>
  <c r="AJ241" i="3"/>
  <c r="AH241" i="3"/>
  <c r="AM240" i="3"/>
  <c r="AK240" i="3"/>
  <c r="AJ240" i="3"/>
  <c r="AH240" i="3"/>
  <c r="AM239" i="3"/>
  <c r="AK239" i="3"/>
  <c r="AJ239" i="3"/>
  <c r="AH239" i="3"/>
  <c r="AK238" i="3"/>
  <c r="AJ238" i="3"/>
  <c r="AM224" i="3" s="1"/>
  <c r="AH238" i="3"/>
  <c r="AM237" i="3"/>
  <c r="AK237" i="3"/>
  <c r="AJ237" i="3"/>
  <c r="AM238" i="3" s="1"/>
  <c r="AH237" i="3"/>
  <c r="AK236" i="3"/>
  <c r="AH236" i="3"/>
  <c r="AK235" i="3"/>
  <c r="AJ235" i="3"/>
  <c r="AH235" i="3"/>
  <c r="AK234" i="3"/>
  <c r="AJ234" i="3"/>
  <c r="AH234" i="3"/>
  <c r="AK233" i="3"/>
  <c r="AJ233" i="3"/>
  <c r="AM223" i="3" s="1"/>
  <c r="AH233" i="3"/>
  <c r="AK232" i="3"/>
  <c r="AJ232" i="3"/>
  <c r="AH232" i="3"/>
  <c r="AK231" i="3"/>
  <c r="AH231" i="3"/>
  <c r="AK230" i="3"/>
  <c r="AJ230" i="3"/>
  <c r="AH230" i="3"/>
  <c r="AD241" i="3"/>
  <c r="AB241" i="3"/>
  <c r="AA241" i="3"/>
  <c r="Y241" i="3"/>
  <c r="AD240" i="3"/>
  <c r="AB240" i="3"/>
  <c r="AA240" i="3"/>
  <c r="Y240" i="3"/>
  <c r="AD239" i="3"/>
  <c r="AB239" i="3"/>
  <c r="AA239" i="3"/>
  <c r="Y239" i="3"/>
  <c r="AB238" i="3"/>
  <c r="AA238" i="3"/>
  <c r="Y238" i="3"/>
  <c r="AD237" i="3"/>
  <c r="AB237" i="3"/>
  <c r="AA237" i="3"/>
  <c r="AD238" i="3" s="1"/>
  <c r="Y237" i="3"/>
  <c r="AB236" i="3"/>
  <c r="Y236" i="3"/>
  <c r="AB235" i="3"/>
  <c r="AA235" i="3"/>
  <c r="Y235" i="3"/>
  <c r="AD234" i="3"/>
  <c r="AB234" i="3"/>
  <c r="AA234" i="3"/>
  <c r="Y234" i="3"/>
  <c r="AB233" i="3"/>
  <c r="AA233" i="3"/>
  <c r="AD223" i="3" s="1"/>
  <c r="Y233" i="3"/>
  <c r="AB232" i="3"/>
  <c r="AA232" i="3"/>
  <c r="Y232" i="3"/>
  <c r="AB231" i="3"/>
  <c r="Y231" i="3"/>
  <c r="AB230" i="3"/>
  <c r="AA230" i="3"/>
  <c r="Y230" i="3"/>
  <c r="U241" i="3"/>
  <c r="S241" i="3"/>
  <c r="R241" i="3"/>
  <c r="P241" i="3"/>
  <c r="U240" i="3"/>
  <c r="S240" i="3"/>
  <c r="R240" i="3"/>
  <c r="P240" i="3"/>
  <c r="U239" i="3"/>
  <c r="S239" i="3"/>
  <c r="R239" i="3"/>
  <c r="P239" i="3"/>
  <c r="U238" i="3"/>
  <c r="S238" i="3"/>
  <c r="R238" i="3"/>
  <c r="P238" i="3"/>
  <c r="U237" i="3"/>
  <c r="S237" i="3"/>
  <c r="R237" i="3"/>
  <c r="P237" i="3"/>
  <c r="S236" i="3"/>
  <c r="P236" i="3"/>
  <c r="U235" i="3"/>
  <c r="S235" i="3"/>
  <c r="R235" i="3"/>
  <c r="P235" i="3"/>
  <c r="S234" i="3"/>
  <c r="R234" i="3"/>
  <c r="P234" i="3"/>
  <c r="S233" i="3"/>
  <c r="R233" i="3"/>
  <c r="P233" i="3"/>
  <c r="S232" i="3"/>
  <c r="R232" i="3"/>
  <c r="P232" i="3"/>
  <c r="S231" i="3"/>
  <c r="P231" i="3"/>
  <c r="S230" i="3"/>
  <c r="R230" i="3"/>
  <c r="P230" i="3"/>
  <c r="R217" i="3"/>
  <c r="P25" i="13"/>
  <c r="AV229" i="3"/>
  <c r="O15" i="19" s="1"/>
  <c r="AT229" i="3"/>
  <c r="AV228" i="3" s="1"/>
  <c r="O14" i="19" s="1"/>
  <c r="AS229" i="3"/>
  <c r="AQ229" i="3"/>
  <c r="AT228" i="3"/>
  <c r="AS228" i="3"/>
  <c r="AQ228" i="3"/>
  <c r="AT227" i="3"/>
  <c r="AS227" i="3"/>
  <c r="AQ227" i="3"/>
  <c r="AV226" i="3"/>
  <c r="O10" i="19" s="1"/>
  <c r="AT226" i="3"/>
  <c r="AS226" i="3"/>
  <c r="AV227" i="3" s="1"/>
  <c r="O13" i="19" s="1"/>
  <c r="AQ226" i="3"/>
  <c r="AT225" i="3"/>
  <c r="AS225" i="3"/>
  <c r="AQ225" i="3"/>
  <c r="AV224" i="3"/>
  <c r="O9" i="19" s="1"/>
  <c r="AT224" i="3"/>
  <c r="AS224" i="3"/>
  <c r="AQ224" i="3"/>
  <c r="AT223" i="3"/>
  <c r="AS223" i="3"/>
  <c r="AQ223" i="3"/>
  <c r="AT222" i="3"/>
  <c r="AS222" i="3"/>
  <c r="AQ222" i="3"/>
  <c r="AT221" i="3"/>
  <c r="AS221" i="3"/>
  <c r="AV209" i="3" s="1"/>
  <c r="N40" i="19" s="1"/>
  <c r="AQ221" i="3"/>
  <c r="AT220" i="3"/>
  <c r="AS220" i="3"/>
  <c r="AQ220" i="3"/>
  <c r="AT219" i="3"/>
  <c r="AS219" i="3"/>
  <c r="AQ219" i="3"/>
  <c r="AM229" i="3"/>
  <c r="AK229" i="3"/>
  <c r="AJ229" i="3"/>
  <c r="AH229" i="3"/>
  <c r="AM228" i="3"/>
  <c r="AK228" i="3"/>
  <c r="AJ228" i="3"/>
  <c r="AH228" i="3"/>
  <c r="AK227" i="3"/>
  <c r="AH227" i="3"/>
  <c r="AM226" i="3"/>
  <c r="AK226" i="3"/>
  <c r="AJ226" i="3"/>
  <c r="AH226" i="3"/>
  <c r="AK225" i="3"/>
  <c r="AJ225" i="3"/>
  <c r="AM225" i="3" s="1"/>
  <c r="AH225" i="3"/>
  <c r="AK224" i="3"/>
  <c r="AJ224" i="3"/>
  <c r="AH224" i="3"/>
  <c r="AK223" i="3"/>
  <c r="AJ223" i="3"/>
  <c r="AH223" i="3"/>
  <c r="AK222" i="3"/>
  <c r="AJ222" i="3"/>
  <c r="AH222" i="3"/>
  <c r="AK221" i="3"/>
  <c r="AJ221" i="3"/>
  <c r="AH221" i="3"/>
  <c r="AK220" i="3"/>
  <c r="AJ220" i="3"/>
  <c r="AH220" i="3"/>
  <c r="AK219" i="3"/>
  <c r="AJ219" i="3"/>
  <c r="AH219" i="3"/>
  <c r="AD229" i="3"/>
  <c r="AB229" i="3"/>
  <c r="AA229" i="3"/>
  <c r="Y229" i="3"/>
  <c r="AD228" i="3"/>
  <c r="AB228" i="3"/>
  <c r="AA228" i="3"/>
  <c r="Y228" i="3"/>
  <c r="AB227" i="3"/>
  <c r="AA227" i="3"/>
  <c r="Y227" i="3"/>
  <c r="AD226" i="3"/>
  <c r="AB226" i="3"/>
  <c r="AA226" i="3"/>
  <c r="Y226" i="3"/>
  <c r="AB225" i="3"/>
  <c r="AA225" i="3"/>
  <c r="Y225" i="3"/>
  <c r="AB224" i="3"/>
  <c r="AA224" i="3"/>
  <c r="Y224" i="3"/>
  <c r="AB223" i="3"/>
  <c r="AA223" i="3"/>
  <c r="Y223" i="3"/>
  <c r="AB222" i="3"/>
  <c r="AA222" i="3"/>
  <c r="Y222" i="3"/>
  <c r="AB221" i="3"/>
  <c r="AA221" i="3"/>
  <c r="Y221" i="3"/>
  <c r="AB220" i="3"/>
  <c r="AA220" i="3"/>
  <c r="Y220" i="3"/>
  <c r="AB219" i="3"/>
  <c r="AA219" i="3"/>
  <c r="Y219" i="3"/>
  <c r="U229" i="3"/>
  <c r="S229" i="3"/>
  <c r="R229" i="3"/>
  <c r="P229" i="3"/>
  <c r="U228" i="3"/>
  <c r="S228" i="3"/>
  <c r="R228" i="3"/>
  <c r="P228" i="3"/>
  <c r="U227" i="3"/>
  <c r="S227" i="3"/>
  <c r="R227" i="3"/>
  <c r="P227" i="3"/>
  <c r="U226" i="3"/>
  <c r="S226" i="3"/>
  <c r="R226" i="3"/>
  <c r="P226" i="3"/>
  <c r="S225" i="3"/>
  <c r="R225" i="3"/>
  <c r="P225" i="3"/>
  <c r="U224" i="3"/>
  <c r="S224" i="3"/>
  <c r="R224" i="3"/>
  <c r="P224" i="3"/>
  <c r="S223" i="3"/>
  <c r="R223" i="3"/>
  <c r="P223" i="3"/>
  <c r="S222" i="3"/>
  <c r="R222" i="3"/>
  <c r="P222" i="3"/>
  <c r="S221" i="3"/>
  <c r="R221" i="3"/>
  <c r="P221" i="3"/>
  <c r="S220" i="3"/>
  <c r="R220" i="3"/>
  <c r="U208" i="3" s="1"/>
  <c r="P220" i="3"/>
  <c r="S219" i="3"/>
  <c r="R219" i="3"/>
  <c r="P219" i="3"/>
  <c r="Y208" i="3"/>
  <c r="AT218" i="3"/>
  <c r="AS218" i="3"/>
  <c r="AV215" i="3" s="1"/>
  <c r="N47" i="19" s="1"/>
  <c r="AT217" i="3"/>
  <c r="AS217" i="3"/>
  <c r="AV214" i="3" s="1"/>
  <c r="N46" i="19" s="1"/>
  <c r="AT216" i="3"/>
  <c r="AS216" i="3"/>
  <c r="AT215" i="3"/>
  <c r="AS215" i="3"/>
  <c r="AT214" i="3"/>
  <c r="AS214" i="3"/>
  <c r="AT213" i="3"/>
  <c r="AS213" i="3"/>
  <c r="AV212" i="3"/>
  <c r="N42" i="19" s="1"/>
  <c r="AT212" i="3"/>
  <c r="AS212" i="3"/>
  <c r="AT211" i="3"/>
  <c r="AS211" i="3"/>
  <c r="AV210" i="3"/>
  <c r="N41" i="19" s="1"/>
  <c r="AT210" i="3"/>
  <c r="AS210" i="3"/>
  <c r="AT209" i="3"/>
  <c r="AS209" i="3"/>
  <c r="AV208" i="3"/>
  <c r="N39" i="19" s="1"/>
  <c r="AT208" i="3"/>
  <c r="AS208" i="3"/>
  <c r="AT207" i="3"/>
  <c r="AS207" i="3"/>
  <c r="AT206" i="3"/>
  <c r="AS206" i="3"/>
  <c r="AT205" i="3"/>
  <c r="AS205" i="3"/>
  <c r="AK218" i="3"/>
  <c r="AJ218" i="3"/>
  <c r="AH218" i="3"/>
  <c r="AK217" i="3"/>
  <c r="AJ217" i="3"/>
  <c r="AH217" i="3"/>
  <c r="AK216" i="3"/>
  <c r="AJ216" i="3"/>
  <c r="AH216" i="3"/>
  <c r="AM215" i="3"/>
  <c r="AK215" i="3"/>
  <c r="AJ215" i="3"/>
  <c r="AH215" i="3"/>
  <c r="AM214" i="3"/>
  <c r="AK214" i="3"/>
  <c r="AJ214" i="3"/>
  <c r="AH214" i="3"/>
  <c r="AK213" i="3"/>
  <c r="AJ213" i="3"/>
  <c r="AH213" i="3"/>
  <c r="AM212" i="3"/>
  <c r="AK212" i="3"/>
  <c r="AJ212" i="3"/>
  <c r="AH212" i="3"/>
  <c r="AK211" i="3"/>
  <c r="AJ211" i="3"/>
  <c r="AH211" i="3"/>
  <c r="AM210" i="3"/>
  <c r="AK210" i="3"/>
  <c r="AJ210" i="3"/>
  <c r="AH210" i="3"/>
  <c r="AM209" i="3"/>
  <c r="AK209" i="3"/>
  <c r="AJ209" i="3"/>
  <c r="AH209" i="3"/>
  <c r="AM208" i="3"/>
  <c r="AK208" i="3"/>
  <c r="AJ208" i="3"/>
  <c r="AH208" i="3"/>
  <c r="AK207" i="3"/>
  <c r="AJ207" i="3"/>
  <c r="AM216" i="3" s="1"/>
  <c r="AH207" i="3"/>
  <c r="AK206" i="3"/>
  <c r="AJ206" i="3"/>
  <c r="AH206" i="3"/>
  <c r="AK205" i="3"/>
  <c r="AJ205" i="3"/>
  <c r="AH205" i="3"/>
  <c r="AB218" i="3"/>
  <c r="AA218" i="3"/>
  <c r="Y218" i="3"/>
  <c r="AB217" i="3"/>
  <c r="AA217" i="3"/>
  <c r="Y217" i="3"/>
  <c r="AB216" i="3"/>
  <c r="AA216" i="3"/>
  <c r="Y216" i="3"/>
  <c r="AD215" i="3"/>
  <c r="AB215" i="3"/>
  <c r="AA215" i="3"/>
  <c r="Y215" i="3"/>
  <c r="AD214" i="3"/>
  <c r="AB214" i="3"/>
  <c r="AA214" i="3"/>
  <c r="Y214" i="3"/>
  <c r="AB213" i="3"/>
  <c r="AA213" i="3"/>
  <c r="Y213" i="3"/>
  <c r="AD212" i="3"/>
  <c r="AB212" i="3"/>
  <c r="AA212" i="3"/>
  <c r="Y212" i="3"/>
  <c r="AB211" i="3"/>
  <c r="AA211" i="3"/>
  <c r="Y211" i="3"/>
  <c r="AD210" i="3"/>
  <c r="AB210" i="3"/>
  <c r="AA210" i="3"/>
  <c r="Y210" i="3"/>
  <c r="AB209" i="3"/>
  <c r="AA209" i="3"/>
  <c r="Y209" i="3"/>
  <c r="AB208" i="3"/>
  <c r="AA208" i="3"/>
  <c r="AB207" i="3"/>
  <c r="AA207" i="3"/>
  <c r="Y207" i="3"/>
  <c r="AB206" i="3"/>
  <c r="AA206" i="3"/>
  <c r="Y206" i="3"/>
  <c r="AB205" i="3"/>
  <c r="AA205" i="3"/>
  <c r="Y205" i="3"/>
  <c r="S218" i="3"/>
  <c r="R218" i="3"/>
  <c r="P218" i="3"/>
  <c r="S217" i="3"/>
  <c r="P217" i="3"/>
  <c r="S216" i="3"/>
  <c r="U206" i="3" s="1"/>
  <c r="R216" i="3"/>
  <c r="P216" i="3"/>
  <c r="U215" i="3"/>
  <c r="S215" i="3"/>
  <c r="R215" i="3"/>
  <c r="P215" i="3"/>
  <c r="U214" i="3"/>
  <c r="S214" i="3"/>
  <c r="R214" i="3"/>
  <c r="P214" i="3"/>
  <c r="S213" i="3"/>
  <c r="R213" i="3"/>
  <c r="P213" i="3"/>
  <c r="U212" i="3"/>
  <c r="S212" i="3"/>
  <c r="R212" i="3"/>
  <c r="P212" i="3"/>
  <c r="S211" i="3"/>
  <c r="R211" i="3"/>
  <c r="P211" i="3"/>
  <c r="U210" i="3"/>
  <c r="S210" i="3"/>
  <c r="R210" i="3"/>
  <c r="P210" i="3"/>
  <c r="U209" i="3"/>
  <c r="S209" i="3"/>
  <c r="R209" i="3"/>
  <c r="P209" i="3"/>
  <c r="S208" i="3"/>
  <c r="R208" i="3"/>
  <c r="U213" i="3" s="1"/>
  <c r="P208" i="3"/>
  <c r="S207" i="3"/>
  <c r="R207" i="3"/>
  <c r="U216" i="3" s="1"/>
  <c r="P207" i="3"/>
  <c r="S206" i="3"/>
  <c r="R206" i="3"/>
  <c r="U211" i="3" s="1"/>
  <c r="P206" i="3"/>
  <c r="S205" i="3"/>
  <c r="R205" i="3"/>
  <c r="P205" i="3"/>
  <c r="AQ194" i="3"/>
  <c r="AQ195" i="3"/>
  <c r="AQ196" i="3"/>
  <c r="AQ197" i="3"/>
  <c r="AQ198" i="3"/>
  <c r="AQ199" i="3"/>
  <c r="AQ200" i="3"/>
  <c r="AQ201" i="3"/>
  <c r="AQ202" i="3"/>
  <c r="AQ203" i="3"/>
  <c r="AQ204" i="3"/>
  <c r="AQ193" i="3"/>
  <c r="AV203" i="3"/>
  <c r="O63" i="19" s="1"/>
  <c r="AV202" i="3"/>
  <c r="O62" i="19" s="1"/>
  <c r="AM203" i="3"/>
  <c r="AM202" i="3"/>
  <c r="AM201" i="3"/>
  <c r="AM200" i="3"/>
  <c r="AD203" i="3"/>
  <c r="AD202" i="3"/>
  <c r="AD201" i="3"/>
  <c r="AD200" i="3"/>
  <c r="U204" i="3"/>
  <c r="U203" i="3"/>
  <c r="U202" i="3"/>
  <c r="U201" i="3"/>
  <c r="U200" i="3"/>
  <c r="U198" i="3"/>
  <c r="AT204" i="3"/>
  <c r="AV201" i="3" s="1"/>
  <c r="O61" i="19" s="1"/>
  <c r="AS204" i="3"/>
  <c r="AT203" i="3"/>
  <c r="AV200" i="3" s="1"/>
  <c r="O58" i="19" s="1"/>
  <c r="AS203" i="3"/>
  <c r="AT202" i="3"/>
  <c r="AS202" i="3"/>
  <c r="AT201" i="3"/>
  <c r="AS201" i="3"/>
  <c r="AT200" i="3"/>
  <c r="AS200" i="3"/>
  <c r="AT199" i="3"/>
  <c r="AT198" i="3"/>
  <c r="AS198" i="3"/>
  <c r="AT197" i="3"/>
  <c r="AS197" i="3"/>
  <c r="AT196" i="3"/>
  <c r="AT195" i="3"/>
  <c r="AS195" i="3"/>
  <c r="AT194" i="3"/>
  <c r="AS194" i="3"/>
  <c r="AT193" i="3"/>
  <c r="AS193" i="3"/>
  <c r="AK204" i="3"/>
  <c r="AJ204" i="3"/>
  <c r="AK203" i="3"/>
  <c r="AJ203" i="3"/>
  <c r="AK202" i="3"/>
  <c r="AJ202" i="3"/>
  <c r="AM204" i="3" s="1"/>
  <c r="AK201" i="3"/>
  <c r="AJ201" i="3"/>
  <c r="AK200" i="3"/>
  <c r="AK199" i="3"/>
  <c r="AK198" i="3"/>
  <c r="AJ198" i="3"/>
  <c r="AK197" i="3"/>
  <c r="AJ197" i="3"/>
  <c r="AK196" i="3"/>
  <c r="AK195" i="3"/>
  <c r="AJ195" i="3"/>
  <c r="AK194" i="3"/>
  <c r="AJ194" i="3"/>
  <c r="AK193" i="3"/>
  <c r="AJ193" i="3"/>
  <c r="AB204" i="3"/>
  <c r="AA204" i="3"/>
  <c r="AB203" i="3"/>
  <c r="AA203" i="3"/>
  <c r="AB202" i="3"/>
  <c r="AA202" i="3"/>
  <c r="AB201" i="3"/>
  <c r="AA201" i="3"/>
  <c r="AB200" i="3"/>
  <c r="AA200" i="3"/>
  <c r="AB199" i="3"/>
  <c r="AB198" i="3"/>
  <c r="AA198" i="3"/>
  <c r="AB197" i="3"/>
  <c r="AA197" i="3"/>
  <c r="AB196" i="3"/>
  <c r="AB195" i="3"/>
  <c r="AA195" i="3"/>
  <c r="AB194" i="3"/>
  <c r="AA194" i="3"/>
  <c r="AB193" i="3"/>
  <c r="AA193" i="3"/>
  <c r="S204" i="3"/>
  <c r="R204" i="3"/>
  <c r="S203" i="3"/>
  <c r="R203" i="3"/>
  <c r="S202" i="3"/>
  <c r="R202" i="3"/>
  <c r="S201" i="3"/>
  <c r="R201" i="3"/>
  <c r="S200" i="3"/>
  <c r="S199" i="3"/>
  <c r="S198" i="3"/>
  <c r="R198" i="3"/>
  <c r="S197" i="3"/>
  <c r="R197" i="3"/>
  <c r="S196" i="3"/>
  <c r="S195" i="3"/>
  <c r="R195" i="3"/>
  <c r="S194" i="3"/>
  <c r="R194" i="3"/>
  <c r="S193" i="3"/>
  <c r="R193" i="3"/>
  <c r="U194" i="3" s="1"/>
  <c r="AT192" i="3"/>
  <c r="AS192" i="3"/>
  <c r="AT191" i="3"/>
  <c r="AS191" i="3"/>
  <c r="AV190" i="3"/>
  <c r="L31" i="19" s="1"/>
  <c r="AT190" i="3"/>
  <c r="AS190" i="3"/>
  <c r="AV189" i="3"/>
  <c r="L30" i="19" s="1"/>
  <c r="AT189" i="3"/>
  <c r="AS189" i="3"/>
  <c r="AT188" i="3"/>
  <c r="AS188" i="3"/>
  <c r="AV198" i="3" s="1"/>
  <c r="O57" i="19" s="1"/>
  <c r="AV187" i="3"/>
  <c r="L26" i="19" s="1"/>
  <c r="AT187" i="3"/>
  <c r="AS187" i="3"/>
  <c r="AT186" i="3"/>
  <c r="AS186" i="3"/>
  <c r="AV172" i="3" s="1"/>
  <c r="O40" i="19" s="1"/>
  <c r="AT185" i="3"/>
  <c r="AS185" i="3"/>
  <c r="AT184" i="3"/>
  <c r="AS184" i="3"/>
  <c r="AT183" i="3"/>
  <c r="AS183" i="3"/>
  <c r="AT182" i="3"/>
  <c r="AS182" i="3"/>
  <c r="AT181" i="3"/>
  <c r="AS181" i="3"/>
  <c r="AT180" i="3"/>
  <c r="AS180" i="3"/>
  <c r="AK192" i="3"/>
  <c r="AJ192" i="3"/>
  <c r="AK191" i="3"/>
  <c r="AJ191" i="3"/>
  <c r="AM190" i="3"/>
  <c r="AK190" i="3"/>
  <c r="AJ190" i="3"/>
  <c r="AM189" i="3"/>
  <c r="AK189" i="3"/>
  <c r="AJ189" i="3"/>
  <c r="AM188" i="3"/>
  <c r="AK188" i="3"/>
  <c r="AJ188" i="3"/>
  <c r="AM198" i="3" s="1"/>
  <c r="AM187" i="3"/>
  <c r="AK187" i="3"/>
  <c r="AJ187" i="3"/>
  <c r="AK186" i="3"/>
  <c r="AJ186" i="3"/>
  <c r="AK185" i="3"/>
  <c r="AJ185" i="3"/>
  <c r="AM184" i="3"/>
  <c r="AK184" i="3"/>
  <c r="AJ184" i="3"/>
  <c r="AK183" i="3"/>
  <c r="AJ183" i="3"/>
  <c r="AK182" i="3"/>
  <c r="AJ182" i="3"/>
  <c r="AK181" i="3"/>
  <c r="AJ181" i="3"/>
  <c r="AK180" i="3"/>
  <c r="AJ180" i="3"/>
  <c r="AB192" i="3"/>
  <c r="AA192" i="3"/>
  <c r="AB191" i="3"/>
  <c r="AA191" i="3"/>
  <c r="AD190" i="3"/>
  <c r="AB190" i="3"/>
  <c r="AA190" i="3"/>
  <c r="AD189" i="3"/>
  <c r="AB189" i="3"/>
  <c r="AA189" i="3"/>
  <c r="AD188" i="3"/>
  <c r="AB188" i="3"/>
  <c r="AA188" i="3"/>
  <c r="AD198" i="3" s="1"/>
  <c r="AD187" i="3"/>
  <c r="AB187" i="3"/>
  <c r="AA187" i="3"/>
  <c r="AB186" i="3"/>
  <c r="AA186" i="3"/>
  <c r="AB185" i="3"/>
  <c r="AA185" i="3"/>
  <c r="AB184" i="3"/>
  <c r="AA184" i="3"/>
  <c r="AB183" i="3"/>
  <c r="AA183" i="3"/>
  <c r="AB182" i="3"/>
  <c r="AA182" i="3"/>
  <c r="AB181" i="3"/>
  <c r="AA181" i="3"/>
  <c r="AB180" i="3"/>
  <c r="AA180" i="3"/>
  <c r="S192" i="3"/>
  <c r="R192" i="3"/>
  <c r="S191" i="3"/>
  <c r="R191" i="3"/>
  <c r="U191" i="3"/>
  <c r="U190" i="3"/>
  <c r="S190" i="3"/>
  <c r="R190" i="3"/>
  <c r="U189" i="3"/>
  <c r="S189" i="3"/>
  <c r="R189" i="3"/>
  <c r="U188" i="3"/>
  <c r="S188" i="3"/>
  <c r="R188" i="3"/>
  <c r="U187" i="3"/>
  <c r="S187" i="3"/>
  <c r="R187" i="3"/>
  <c r="S186" i="3"/>
  <c r="R186" i="3"/>
  <c r="S185" i="3"/>
  <c r="R185" i="3"/>
  <c r="U184" i="3"/>
  <c r="S184" i="3"/>
  <c r="R184" i="3"/>
  <c r="S183" i="3"/>
  <c r="R183" i="3"/>
  <c r="S182" i="3"/>
  <c r="R182" i="3"/>
  <c r="S181" i="3"/>
  <c r="R181" i="3"/>
  <c r="S180" i="3"/>
  <c r="R180" i="3"/>
  <c r="AV178" i="3"/>
  <c r="O47" i="19" s="1"/>
  <c r="AT178" i="3"/>
  <c r="AS178" i="3"/>
  <c r="AV177" i="3"/>
  <c r="O46" i="19" s="1"/>
  <c r="AT177" i="3"/>
  <c r="AS177" i="3"/>
  <c r="AT176" i="3"/>
  <c r="AS176" i="3"/>
  <c r="AV175" i="3"/>
  <c r="O42" i="19" s="1"/>
  <c r="AT175" i="3"/>
  <c r="AS175" i="3"/>
  <c r="AT174" i="3"/>
  <c r="AS174" i="3"/>
  <c r="AT173" i="3"/>
  <c r="AS173" i="3"/>
  <c r="AT172" i="3"/>
  <c r="AS172" i="3"/>
  <c r="AT171" i="3"/>
  <c r="AS171" i="3"/>
  <c r="AT170" i="3"/>
  <c r="AS170" i="3"/>
  <c r="AT168" i="3"/>
  <c r="AS168" i="3"/>
  <c r="AT167" i="3"/>
  <c r="AS167" i="3"/>
  <c r="AM179" i="3"/>
  <c r="AM178" i="3"/>
  <c r="AK178" i="3"/>
  <c r="AJ178" i="3"/>
  <c r="AM177" i="3"/>
  <c r="AK177" i="3"/>
  <c r="AJ177" i="3"/>
  <c r="AM176" i="3"/>
  <c r="AK176" i="3"/>
  <c r="AJ176" i="3"/>
  <c r="AM175" i="3"/>
  <c r="AK175" i="3"/>
  <c r="AM181" i="3" s="1"/>
  <c r="AJ175" i="3"/>
  <c r="AM171" i="3" s="1"/>
  <c r="AK174" i="3"/>
  <c r="AJ174" i="3"/>
  <c r="AK173" i="3"/>
  <c r="AJ173" i="3"/>
  <c r="AM172" i="3"/>
  <c r="AK172" i="3"/>
  <c r="AJ172" i="3"/>
  <c r="AK171" i="3"/>
  <c r="AJ171" i="3"/>
  <c r="AK170" i="3"/>
  <c r="AJ170" i="3"/>
  <c r="AK168" i="3"/>
  <c r="AJ168" i="3"/>
  <c r="AK167" i="3"/>
  <c r="AJ167" i="3"/>
  <c r="AD179" i="3"/>
  <c r="AD178" i="3"/>
  <c r="AB178" i="3"/>
  <c r="AA178" i="3"/>
  <c r="AD177" i="3"/>
  <c r="AB177" i="3"/>
  <c r="AA177" i="3"/>
  <c r="AD176" i="3"/>
  <c r="AB176" i="3"/>
  <c r="AA176" i="3"/>
  <c r="AD184" i="3" s="1"/>
  <c r="AD175" i="3"/>
  <c r="AB175" i="3"/>
  <c r="AA175" i="3"/>
  <c r="AB174" i="3"/>
  <c r="AA174" i="3"/>
  <c r="AB173" i="3"/>
  <c r="AA173" i="3"/>
  <c r="AD172" i="3"/>
  <c r="AB172" i="3"/>
  <c r="AA172" i="3"/>
  <c r="AB171" i="3"/>
  <c r="AA171" i="3"/>
  <c r="AB170" i="3"/>
  <c r="AA170" i="3"/>
  <c r="AD160" i="3" s="1"/>
  <c r="AB168" i="3"/>
  <c r="AA168" i="3"/>
  <c r="AB167" i="3"/>
  <c r="AA167" i="3"/>
  <c r="U179" i="3"/>
  <c r="U178" i="3"/>
  <c r="S178" i="3"/>
  <c r="R178" i="3"/>
  <c r="U177" i="3"/>
  <c r="S177" i="3"/>
  <c r="R177" i="3"/>
  <c r="U176" i="3"/>
  <c r="S176" i="3"/>
  <c r="R176" i="3"/>
  <c r="U175" i="3"/>
  <c r="S175" i="3"/>
  <c r="R175" i="3"/>
  <c r="S174" i="3"/>
  <c r="R174" i="3"/>
  <c r="S173" i="3"/>
  <c r="R173" i="3"/>
  <c r="U172" i="3"/>
  <c r="S172" i="3"/>
  <c r="R172" i="3"/>
  <c r="S171" i="3"/>
  <c r="R171" i="3"/>
  <c r="S170" i="3"/>
  <c r="R170" i="3"/>
  <c r="U160" i="3" s="1"/>
  <c r="S168" i="3"/>
  <c r="R168" i="3"/>
  <c r="S167" i="3"/>
  <c r="R167" i="3"/>
  <c r="AV166" i="3"/>
  <c r="M11" i="19" s="1"/>
  <c r="AT166" i="3"/>
  <c r="AS166" i="3"/>
  <c r="AV165" i="3"/>
  <c r="M15" i="19" s="1"/>
  <c r="AT165" i="3"/>
  <c r="AV163" i="3" s="1"/>
  <c r="M13" i="19" s="1"/>
  <c r="AS165" i="3"/>
  <c r="AT164" i="3"/>
  <c r="AS164" i="3"/>
  <c r="AT163" i="3"/>
  <c r="AS163" i="3"/>
  <c r="AT162" i="3"/>
  <c r="AS162" i="3"/>
  <c r="AT161" i="3"/>
  <c r="AS161" i="3"/>
  <c r="AV161" i="3" s="1"/>
  <c r="M12" i="19" s="1"/>
  <c r="AT160" i="3"/>
  <c r="AS160" i="3"/>
  <c r="AT159" i="3"/>
  <c r="AS159" i="3"/>
  <c r="AT158" i="3"/>
  <c r="AS158" i="3"/>
  <c r="AT157" i="3"/>
  <c r="AS157" i="3"/>
  <c r="AV156" i="3"/>
  <c r="M5" i="19" s="1"/>
  <c r="AT156" i="3"/>
  <c r="AS156" i="3"/>
  <c r="AT155" i="3"/>
  <c r="AS155" i="3"/>
  <c r="AM166" i="3"/>
  <c r="AK166" i="3"/>
  <c r="AJ166" i="3"/>
  <c r="AM165" i="3"/>
  <c r="AK165" i="3"/>
  <c r="AJ165" i="3"/>
  <c r="AM164" i="3"/>
  <c r="AK164" i="3"/>
  <c r="AJ164" i="3"/>
  <c r="AM163" i="3"/>
  <c r="AK163" i="3"/>
  <c r="AJ163" i="3"/>
  <c r="AK162" i="3"/>
  <c r="AJ162" i="3"/>
  <c r="AK161" i="3"/>
  <c r="AJ161" i="3"/>
  <c r="AM161" i="3" s="1"/>
  <c r="AK160" i="3"/>
  <c r="AJ160" i="3"/>
  <c r="AM159" i="3"/>
  <c r="AK159" i="3"/>
  <c r="AJ159" i="3"/>
  <c r="AK158" i="3"/>
  <c r="AJ158" i="3"/>
  <c r="AK157" i="3"/>
  <c r="AJ157" i="3"/>
  <c r="AM156" i="3"/>
  <c r="AK156" i="3"/>
  <c r="AJ156" i="3"/>
  <c r="AK155" i="3"/>
  <c r="AJ155" i="3"/>
  <c r="AD166" i="3"/>
  <c r="AB166" i="3"/>
  <c r="AA166" i="3"/>
  <c r="AD165" i="3"/>
  <c r="AB165" i="3"/>
  <c r="AA165" i="3"/>
  <c r="AD164" i="3"/>
  <c r="AB164" i="3"/>
  <c r="AA164" i="3"/>
  <c r="AD155" i="3" s="1"/>
  <c r="AD163" i="3"/>
  <c r="AB163" i="3"/>
  <c r="AA163" i="3"/>
  <c r="AB162" i="3"/>
  <c r="AA162" i="3"/>
  <c r="AB161" i="3"/>
  <c r="AA161" i="3"/>
  <c r="AD161" i="3" s="1"/>
  <c r="AB160" i="3"/>
  <c r="AA160" i="3"/>
  <c r="AD159" i="3"/>
  <c r="AB159" i="3"/>
  <c r="AA159" i="3"/>
  <c r="AB158" i="3"/>
  <c r="AA158" i="3"/>
  <c r="AB157" i="3"/>
  <c r="AA157" i="3"/>
  <c r="AD156" i="3"/>
  <c r="AB156" i="3"/>
  <c r="AA156" i="3"/>
  <c r="AB155" i="3"/>
  <c r="AA155" i="3"/>
  <c r="U166" i="3"/>
  <c r="S166" i="3"/>
  <c r="R166" i="3"/>
  <c r="U165" i="3"/>
  <c r="S165" i="3"/>
  <c r="R165" i="3"/>
  <c r="U164" i="3"/>
  <c r="S164" i="3"/>
  <c r="R164" i="3"/>
  <c r="U163" i="3"/>
  <c r="S163" i="3"/>
  <c r="R163" i="3"/>
  <c r="S162" i="3"/>
  <c r="R162" i="3"/>
  <c r="S161" i="3"/>
  <c r="R161" i="3"/>
  <c r="U161" i="3" s="1"/>
  <c r="S160" i="3"/>
  <c r="R160" i="3"/>
  <c r="U159" i="3"/>
  <c r="S159" i="3"/>
  <c r="R159" i="3"/>
  <c r="S158" i="3"/>
  <c r="R158" i="3"/>
  <c r="U162" i="3" s="1"/>
  <c r="S157" i="3"/>
  <c r="R157" i="3"/>
  <c r="S156" i="3"/>
  <c r="R156" i="3"/>
  <c r="S155" i="3"/>
  <c r="R155" i="3"/>
  <c r="U158" i="3" s="1"/>
  <c r="R130" i="3"/>
  <c r="S130" i="3"/>
  <c r="P131" i="3"/>
  <c r="R131" i="3"/>
  <c r="S131" i="3"/>
  <c r="P132" i="3"/>
  <c r="R132" i="3"/>
  <c r="S132" i="3"/>
  <c r="P133" i="3"/>
  <c r="R133" i="3"/>
  <c r="S133" i="3"/>
  <c r="P134" i="3"/>
  <c r="R134" i="3"/>
  <c r="S134" i="3"/>
  <c r="P135" i="3"/>
  <c r="R135" i="3"/>
  <c r="S135" i="3"/>
  <c r="P136" i="3"/>
  <c r="R136" i="3"/>
  <c r="S136" i="3"/>
  <c r="P137" i="3"/>
  <c r="R137" i="3"/>
  <c r="S137" i="3"/>
  <c r="P138" i="3"/>
  <c r="R138" i="3"/>
  <c r="S138" i="3"/>
  <c r="P139" i="3"/>
  <c r="R139" i="3"/>
  <c r="S139" i="3"/>
  <c r="P140" i="3"/>
  <c r="R140" i="3"/>
  <c r="U142" i="3" s="1"/>
  <c r="S140" i="3"/>
  <c r="P141" i="3"/>
  <c r="R141" i="3"/>
  <c r="S141" i="3"/>
  <c r="P142" i="3"/>
  <c r="R142" i="3"/>
  <c r="S142" i="3"/>
  <c r="R143" i="3"/>
  <c r="S143" i="3"/>
  <c r="AT154" i="3"/>
  <c r="AS154" i="3"/>
  <c r="AV164" i="3" s="1"/>
  <c r="M14" i="19" s="1"/>
  <c r="AT153" i="3"/>
  <c r="AS153" i="3"/>
  <c r="AT152" i="3"/>
  <c r="AS152" i="3"/>
  <c r="AT151" i="3"/>
  <c r="AS151" i="3"/>
  <c r="AV147" i="3" s="1"/>
  <c r="N56" i="19" s="1"/>
  <c r="AT149" i="3"/>
  <c r="AS149" i="3"/>
  <c r="AV150" i="3"/>
  <c r="N58" i="19" s="1"/>
  <c r="AT150" i="3"/>
  <c r="AT148" i="3"/>
  <c r="AS148" i="3"/>
  <c r="AT147" i="3"/>
  <c r="AS147" i="3"/>
  <c r="AT146" i="3"/>
  <c r="AS146" i="3"/>
  <c r="AT145" i="3"/>
  <c r="AS145" i="3"/>
  <c r="AV148" i="3" s="1"/>
  <c r="N57" i="19" s="1"/>
  <c r="AT144" i="3"/>
  <c r="AT143" i="3"/>
  <c r="AS143" i="3"/>
  <c r="AK154" i="3"/>
  <c r="AJ154" i="3"/>
  <c r="AM153" i="3"/>
  <c r="AK153" i="3"/>
  <c r="AJ153" i="3"/>
  <c r="AM152" i="3"/>
  <c r="AK152" i="3"/>
  <c r="AM144" i="3" s="1"/>
  <c r="AJ152" i="3"/>
  <c r="AM151" i="3"/>
  <c r="AK151" i="3"/>
  <c r="AJ151" i="3"/>
  <c r="AM147" i="3" s="1"/>
  <c r="AK149" i="3"/>
  <c r="AJ149" i="3"/>
  <c r="AM150" i="3"/>
  <c r="AK150" i="3"/>
  <c r="AK148" i="3"/>
  <c r="AJ148" i="3"/>
  <c r="AK147" i="3"/>
  <c r="AJ147" i="3"/>
  <c r="AM146" i="3"/>
  <c r="AK146" i="3"/>
  <c r="AJ146" i="3"/>
  <c r="AK145" i="3"/>
  <c r="AJ145" i="3"/>
  <c r="AK144" i="3"/>
  <c r="AK143" i="3"/>
  <c r="AJ143" i="3"/>
  <c r="AB154" i="3"/>
  <c r="AA154" i="3"/>
  <c r="AD153" i="3"/>
  <c r="AB153" i="3"/>
  <c r="AA153" i="3"/>
  <c r="AD152" i="3"/>
  <c r="AB152" i="3"/>
  <c r="AA152" i="3"/>
  <c r="AD151" i="3"/>
  <c r="AB151" i="3"/>
  <c r="AA151" i="3"/>
  <c r="AD147" i="3" s="1"/>
  <c r="AB149" i="3"/>
  <c r="AA149" i="3"/>
  <c r="AD154" i="3" s="1"/>
  <c r="AD150" i="3"/>
  <c r="AB150" i="3"/>
  <c r="AD148" i="3"/>
  <c r="AB148" i="3"/>
  <c r="AA148" i="3"/>
  <c r="AB147" i="3"/>
  <c r="AA147" i="3"/>
  <c r="AB146" i="3"/>
  <c r="AA146" i="3"/>
  <c r="AB145" i="3"/>
  <c r="AA145" i="3"/>
  <c r="AB144" i="3"/>
  <c r="AB143" i="3"/>
  <c r="AA143" i="3"/>
  <c r="S154" i="3"/>
  <c r="R154" i="3"/>
  <c r="U153" i="3"/>
  <c r="S153" i="3"/>
  <c r="R153" i="3"/>
  <c r="U152" i="3"/>
  <c r="S152" i="3"/>
  <c r="R152" i="3"/>
  <c r="U151" i="3"/>
  <c r="S151" i="3"/>
  <c r="R151" i="3"/>
  <c r="U147" i="3" s="1"/>
  <c r="S149" i="3"/>
  <c r="R149" i="3"/>
  <c r="U154" i="3" s="1"/>
  <c r="U150" i="3"/>
  <c r="S150" i="3"/>
  <c r="U148" i="3"/>
  <c r="S148" i="3"/>
  <c r="R148" i="3"/>
  <c r="S147" i="3"/>
  <c r="R147" i="3"/>
  <c r="S146" i="3"/>
  <c r="R146" i="3"/>
  <c r="U143" i="3" s="1"/>
  <c r="S145" i="3"/>
  <c r="R145" i="3"/>
  <c r="U144" i="3"/>
  <c r="S144" i="3"/>
  <c r="U141" i="3"/>
  <c r="U140" i="3"/>
  <c r="U139" i="3"/>
  <c r="U137" i="3"/>
  <c r="U136" i="3"/>
  <c r="AD141" i="3"/>
  <c r="AD137" i="3"/>
  <c r="AM141" i="3"/>
  <c r="AM139" i="3"/>
  <c r="AM137" i="3"/>
  <c r="AM136" i="3"/>
  <c r="AT142" i="3"/>
  <c r="AS142" i="3"/>
  <c r="AQ142" i="3"/>
  <c r="AT141" i="3"/>
  <c r="AS141" i="3"/>
  <c r="AQ141" i="3"/>
  <c r="AT140" i="3"/>
  <c r="AS140" i="3"/>
  <c r="AQ140" i="3"/>
  <c r="AT139" i="3"/>
  <c r="AS139" i="3"/>
  <c r="AV140" i="3" s="1"/>
  <c r="M46" i="19" s="1"/>
  <c r="AQ139" i="3"/>
  <c r="AT138" i="3"/>
  <c r="AS138" i="3"/>
  <c r="AQ138" i="3"/>
  <c r="AV137" i="3"/>
  <c r="M42" i="19" s="1"/>
  <c r="AT137" i="3"/>
  <c r="AS137" i="3"/>
  <c r="AV139" i="3" s="1"/>
  <c r="M45" i="19" s="1"/>
  <c r="AQ137" i="3"/>
  <c r="AT136" i="3"/>
  <c r="AS136" i="3"/>
  <c r="AQ136" i="3"/>
  <c r="AT135" i="3"/>
  <c r="AS135" i="3"/>
  <c r="AQ135" i="3"/>
  <c r="AT134" i="3"/>
  <c r="AS134" i="3"/>
  <c r="AQ134" i="3"/>
  <c r="AT133" i="3"/>
  <c r="AS133" i="3"/>
  <c r="AQ133" i="3"/>
  <c r="AT132" i="3"/>
  <c r="AS132" i="3"/>
  <c r="AQ132" i="3"/>
  <c r="AT131" i="3"/>
  <c r="AS131" i="3"/>
  <c r="AQ131" i="3"/>
  <c r="AK142" i="3"/>
  <c r="AJ142" i="3"/>
  <c r="AH142" i="3"/>
  <c r="AK141" i="3"/>
  <c r="AJ141" i="3"/>
  <c r="AH141" i="3"/>
  <c r="AK140" i="3"/>
  <c r="AJ140" i="3"/>
  <c r="AH140" i="3"/>
  <c r="AK139" i="3"/>
  <c r="AJ139" i="3"/>
  <c r="AM140" i="3" s="1"/>
  <c r="AH139" i="3"/>
  <c r="AK138" i="3"/>
  <c r="AJ138" i="3"/>
  <c r="AM138" i="3" s="1"/>
  <c r="AH138" i="3"/>
  <c r="AK137" i="3"/>
  <c r="AJ137" i="3"/>
  <c r="AH137" i="3"/>
  <c r="AK136" i="3"/>
  <c r="AJ136" i="3"/>
  <c r="AH136" i="3"/>
  <c r="AK135" i="3"/>
  <c r="AJ135" i="3"/>
  <c r="AH135" i="3"/>
  <c r="AK134" i="3"/>
  <c r="AJ134" i="3"/>
  <c r="AH134" i="3"/>
  <c r="AK133" i="3"/>
  <c r="AJ133" i="3"/>
  <c r="AH133" i="3"/>
  <c r="AK132" i="3"/>
  <c r="AJ132" i="3"/>
  <c r="AH132" i="3"/>
  <c r="AK131" i="3"/>
  <c r="AJ131" i="3"/>
  <c r="AH131" i="3"/>
  <c r="AB142" i="3"/>
  <c r="AA142" i="3"/>
  <c r="Y142" i="3"/>
  <c r="AB141" i="3"/>
  <c r="AA141" i="3"/>
  <c r="Y141" i="3"/>
  <c r="AB140" i="3"/>
  <c r="AA140" i="3"/>
  <c r="Y140" i="3"/>
  <c r="AB139" i="3"/>
  <c r="AA139" i="3"/>
  <c r="AD140" i="3" s="1"/>
  <c r="Y139" i="3"/>
  <c r="AB138" i="3"/>
  <c r="AA138" i="3"/>
  <c r="Y138" i="3"/>
  <c r="AB137" i="3"/>
  <c r="AA137" i="3"/>
  <c r="Y137" i="3"/>
  <c r="AB136" i="3"/>
  <c r="AA136" i="3"/>
  <c r="Y136" i="3"/>
  <c r="AB135" i="3"/>
  <c r="AA135" i="3"/>
  <c r="Y135" i="3"/>
  <c r="AB134" i="3"/>
  <c r="AA134" i="3"/>
  <c r="Y134" i="3"/>
  <c r="AB133" i="3"/>
  <c r="AA133" i="3"/>
  <c r="AD136" i="3" s="1"/>
  <c r="Y133" i="3"/>
  <c r="AB132" i="3"/>
  <c r="AA132" i="3"/>
  <c r="Y132" i="3"/>
  <c r="AB131" i="3"/>
  <c r="AA131" i="3"/>
  <c r="Y131" i="3"/>
  <c r="AV100" i="3"/>
  <c r="L56" i="19" s="1"/>
  <c r="AT108" i="3"/>
  <c r="AS108" i="3"/>
  <c r="AV104" i="3" s="1"/>
  <c r="L61" i="19" s="1"/>
  <c r="AT107" i="3"/>
  <c r="AS107" i="3"/>
  <c r="AV103" i="3" s="1"/>
  <c r="L60" i="19" s="1"/>
  <c r="AT106" i="3"/>
  <c r="AS106" i="3"/>
  <c r="AV105" i="3"/>
  <c r="L62" i="19" s="1"/>
  <c r="AT105" i="3"/>
  <c r="AS105" i="3"/>
  <c r="AT104" i="3"/>
  <c r="AS104" i="3"/>
  <c r="AT103" i="3"/>
  <c r="AS103" i="3"/>
  <c r="AT102" i="3"/>
  <c r="AS102" i="3"/>
  <c r="AT101" i="3"/>
  <c r="AS101" i="3"/>
  <c r="AV102" i="3" s="1"/>
  <c r="L58" i="19" s="1"/>
  <c r="AT100" i="3"/>
  <c r="AS100" i="3"/>
  <c r="AT99" i="3"/>
  <c r="AS99" i="3"/>
  <c r="AT98" i="3"/>
  <c r="AS98" i="3"/>
  <c r="AT97" i="3"/>
  <c r="AS97" i="3"/>
  <c r="AT96" i="3"/>
  <c r="AS96" i="3"/>
  <c r="AK108" i="3"/>
  <c r="AJ108" i="3"/>
  <c r="AK107" i="3"/>
  <c r="AJ107" i="3"/>
  <c r="AK106" i="3"/>
  <c r="AJ106" i="3"/>
  <c r="AM97" i="3" s="1"/>
  <c r="AM105" i="3"/>
  <c r="AK105" i="3"/>
  <c r="AJ105" i="3"/>
  <c r="AM104" i="3"/>
  <c r="AK104" i="3"/>
  <c r="AJ104" i="3"/>
  <c r="AM96" i="3" s="1"/>
  <c r="AM103" i="3"/>
  <c r="AK103" i="3"/>
  <c r="AJ103" i="3"/>
  <c r="AM102" i="3"/>
  <c r="AK102" i="3"/>
  <c r="AJ102" i="3"/>
  <c r="AM101" i="3"/>
  <c r="AK101" i="3"/>
  <c r="AJ101" i="3"/>
  <c r="AM100" i="3"/>
  <c r="AK100" i="3"/>
  <c r="AJ100" i="3"/>
  <c r="AM99" i="3"/>
  <c r="AK99" i="3"/>
  <c r="AJ99" i="3"/>
  <c r="AK98" i="3"/>
  <c r="AJ98" i="3"/>
  <c r="AK97" i="3"/>
  <c r="AJ97" i="3"/>
  <c r="AK96" i="3"/>
  <c r="AJ96" i="3"/>
  <c r="R106" i="3"/>
  <c r="S106" i="3"/>
  <c r="R107" i="3"/>
  <c r="S107" i="3"/>
  <c r="R108" i="3"/>
  <c r="S108" i="3"/>
  <c r="AA106" i="3"/>
  <c r="AB106" i="3"/>
  <c r="AA107" i="3"/>
  <c r="AB107" i="3"/>
  <c r="AA108" i="3"/>
  <c r="AB108" i="3"/>
  <c r="AD105" i="3"/>
  <c r="AB105" i="3"/>
  <c r="AA105" i="3"/>
  <c r="AD104" i="3"/>
  <c r="AB104" i="3"/>
  <c r="AA104" i="3"/>
  <c r="AD103" i="3"/>
  <c r="AB103" i="3"/>
  <c r="AA103" i="3"/>
  <c r="AD102" i="3"/>
  <c r="AB102" i="3"/>
  <c r="AA102" i="3"/>
  <c r="AB101" i="3"/>
  <c r="AA101" i="3"/>
  <c r="AB100" i="3"/>
  <c r="AA100" i="3"/>
  <c r="AB99" i="3"/>
  <c r="AA99" i="3"/>
  <c r="AB98" i="3"/>
  <c r="AA98" i="3"/>
  <c r="AB97" i="3"/>
  <c r="AA97" i="3"/>
  <c r="AB96" i="3"/>
  <c r="AA96" i="3"/>
  <c r="R99" i="3"/>
  <c r="U97" i="3" s="1"/>
  <c r="U105" i="3"/>
  <c r="S105" i="3"/>
  <c r="R105" i="3"/>
  <c r="U104" i="3"/>
  <c r="S104" i="3"/>
  <c r="R104" i="3"/>
  <c r="U96" i="3" s="1"/>
  <c r="U103" i="3"/>
  <c r="S103" i="3"/>
  <c r="R103" i="3"/>
  <c r="U102" i="3"/>
  <c r="S102" i="3"/>
  <c r="R102" i="3"/>
  <c r="S101" i="3"/>
  <c r="R101" i="3"/>
  <c r="U100" i="3"/>
  <c r="S100" i="3"/>
  <c r="R100" i="3"/>
  <c r="S99" i="3"/>
  <c r="S98" i="3"/>
  <c r="R98" i="3"/>
  <c r="S97" i="3"/>
  <c r="R97" i="3"/>
  <c r="S96" i="3"/>
  <c r="R96" i="3"/>
  <c r="AT130" i="3"/>
  <c r="AV130" i="3" s="1"/>
  <c r="N14" i="19" s="1"/>
  <c r="AS130" i="3"/>
  <c r="AT129" i="3"/>
  <c r="AS129" i="3"/>
  <c r="AT128" i="3"/>
  <c r="AS128" i="3"/>
  <c r="AV127" i="3"/>
  <c r="N10" i="19" s="1"/>
  <c r="AT127" i="3"/>
  <c r="AS127" i="3"/>
  <c r="AV129" i="3" s="1"/>
  <c r="N13" i="19" s="1"/>
  <c r="AT126" i="3"/>
  <c r="AS126" i="3"/>
  <c r="AV128" i="3" s="1"/>
  <c r="N12" i="19" s="1"/>
  <c r="AT125" i="3"/>
  <c r="AS125" i="3"/>
  <c r="AT124" i="3"/>
  <c r="AS124" i="3"/>
  <c r="AT123" i="3"/>
  <c r="AS123" i="3"/>
  <c r="AT122" i="3"/>
  <c r="AS122" i="3"/>
  <c r="AV124" i="3" s="1"/>
  <c r="N7" i="19" s="1"/>
  <c r="AT121" i="3"/>
  <c r="AS121" i="3"/>
  <c r="AM130" i="3"/>
  <c r="AK130" i="3"/>
  <c r="AJ130" i="3"/>
  <c r="AM129" i="3"/>
  <c r="AK129" i="3"/>
  <c r="AJ129" i="3"/>
  <c r="AK128" i="3"/>
  <c r="AJ128" i="3"/>
  <c r="AM121" i="3" s="1"/>
  <c r="AM127" i="3"/>
  <c r="AK127" i="3"/>
  <c r="AJ127" i="3"/>
  <c r="AM126" i="3"/>
  <c r="AK126" i="3"/>
  <c r="AJ126" i="3"/>
  <c r="AM128" i="3" s="1"/>
  <c r="AK125" i="3"/>
  <c r="AJ125" i="3"/>
  <c r="AM124" i="3"/>
  <c r="AK124" i="3"/>
  <c r="AJ124" i="3"/>
  <c r="AK123" i="3"/>
  <c r="AJ123" i="3"/>
  <c r="AM134" i="3" s="1"/>
  <c r="AK122" i="3"/>
  <c r="AJ122" i="3"/>
  <c r="AM123" i="3" s="1"/>
  <c r="AK121" i="3"/>
  <c r="AJ121" i="3"/>
  <c r="AD130" i="3"/>
  <c r="AD128" i="3"/>
  <c r="AD127" i="3"/>
  <c r="AD126" i="3"/>
  <c r="U126" i="3"/>
  <c r="U127" i="3"/>
  <c r="U128" i="3"/>
  <c r="U129" i="3"/>
  <c r="U130" i="3"/>
  <c r="U122" i="3"/>
  <c r="U121" i="3"/>
  <c r="AB130" i="3"/>
  <c r="AA130" i="3"/>
  <c r="AB129" i="3"/>
  <c r="AA129" i="3"/>
  <c r="AB128" i="3"/>
  <c r="AD122" i="3" s="1"/>
  <c r="AA128" i="3"/>
  <c r="AD121" i="3" s="1"/>
  <c r="AB127" i="3"/>
  <c r="AA127" i="3"/>
  <c r="AD129" i="3" s="1"/>
  <c r="AB126" i="3"/>
  <c r="AA126" i="3"/>
  <c r="AB125" i="3"/>
  <c r="AA125" i="3"/>
  <c r="AB124" i="3"/>
  <c r="AA124" i="3"/>
  <c r="AB123" i="3"/>
  <c r="AA123" i="3"/>
  <c r="AB122" i="3"/>
  <c r="AA122" i="3"/>
  <c r="AB121" i="3"/>
  <c r="AA121" i="3"/>
  <c r="S122" i="3"/>
  <c r="S123" i="3"/>
  <c r="S124" i="3"/>
  <c r="S125" i="3"/>
  <c r="S126" i="3"/>
  <c r="S127" i="3"/>
  <c r="S128" i="3"/>
  <c r="S129" i="3"/>
  <c r="S121" i="3"/>
  <c r="R122" i="3"/>
  <c r="R123" i="3"/>
  <c r="U135" i="3" s="1"/>
  <c r="R124" i="3"/>
  <c r="R125" i="3"/>
  <c r="R126" i="3"/>
  <c r="R127" i="3"/>
  <c r="R128" i="3"/>
  <c r="R129" i="3"/>
  <c r="R121" i="3"/>
  <c r="U131" i="3" s="1"/>
  <c r="AO70" i="3"/>
  <c r="AN70" i="3"/>
  <c r="C12" i="17"/>
  <c r="D12" i="17" s="1"/>
  <c r="C13" i="17"/>
  <c r="D13" i="17" s="1"/>
  <c r="C14" i="17"/>
  <c r="D14" i="17" s="1"/>
  <c r="C11" i="17"/>
  <c r="D11" i="17" s="1"/>
  <c r="C5" i="17"/>
  <c r="D5" i="17" s="1"/>
  <c r="C6" i="17"/>
  <c r="D6" i="17" s="1"/>
  <c r="C7" i="17"/>
  <c r="D7" i="17" s="1"/>
  <c r="C4" i="17"/>
  <c r="D4" i="17" s="1"/>
  <c r="D26" i="17"/>
  <c r="D21" i="17"/>
  <c r="D22" i="17" s="1"/>
  <c r="D27" i="17"/>
  <c r="E27" i="17" s="1"/>
  <c r="D28" i="17"/>
  <c r="N23" i="13"/>
  <c r="N14" i="13"/>
  <c r="M14" i="13" s="1"/>
  <c r="AV247" i="3" l="1"/>
  <c r="M57" i="19" s="1"/>
  <c r="AM234" i="3"/>
  <c r="AV184" i="3"/>
  <c r="L24" i="19" s="1"/>
  <c r="AM155" i="3"/>
  <c r="AM143" i="3"/>
  <c r="AD144" i="3"/>
  <c r="AV96" i="3"/>
  <c r="L52" i="19" s="1"/>
  <c r="AM122" i="3"/>
  <c r="U132" i="3"/>
  <c r="AM39" i="3"/>
  <c r="AM42" i="3"/>
  <c r="AV136" i="3"/>
  <c r="M41" i="19" s="1"/>
  <c r="AV126" i="3"/>
  <c r="N9" i="19" s="1"/>
  <c r="U134" i="3"/>
  <c r="U124" i="3"/>
  <c r="AV41" i="3"/>
  <c r="L38" i="19" s="1"/>
  <c r="AV39" i="3"/>
  <c r="AV293" i="3"/>
  <c r="P5" i="19" s="1"/>
  <c r="AD220" i="3"/>
  <c r="AV206" i="3"/>
  <c r="N37" i="19" s="1"/>
  <c r="AV207" i="3"/>
  <c r="N38" i="19" s="1"/>
  <c r="AM191" i="3"/>
  <c r="U171" i="3"/>
  <c r="U181" i="3"/>
  <c r="AV122" i="3"/>
  <c r="AX125" i="3" s="1"/>
  <c r="AV121" i="3"/>
  <c r="AD123" i="3"/>
  <c r="AM233" i="3"/>
  <c r="U280" i="3"/>
  <c r="AM271" i="3"/>
  <c r="AM259" i="3"/>
  <c r="U234" i="3"/>
  <c r="U223" i="3"/>
  <c r="U168" i="3"/>
  <c r="U156" i="3"/>
  <c r="AD230" i="3"/>
  <c r="AM230" i="3"/>
  <c r="AV132" i="3"/>
  <c r="M37" i="19" s="1"/>
  <c r="AV234" i="3"/>
  <c r="O24" i="19" s="1"/>
  <c r="AM206" i="3"/>
  <c r="AD206" i="3"/>
  <c r="AD216" i="3"/>
  <c r="AV194" i="3"/>
  <c r="O53" i="19" s="1"/>
  <c r="AM194" i="3"/>
  <c r="AD194" i="3"/>
  <c r="AD171" i="3"/>
  <c r="AV159" i="3"/>
  <c r="M8" i="19" s="1"/>
  <c r="AV155" i="3"/>
  <c r="M4" i="19" s="1"/>
  <c r="AM158" i="3"/>
  <c r="AV97" i="3"/>
  <c r="L53" i="19" s="1"/>
  <c r="AM98" i="3"/>
  <c r="AD97" i="3"/>
  <c r="AD96" i="3"/>
  <c r="AD99" i="3"/>
  <c r="U155" i="3"/>
  <c r="U39" i="3"/>
  <c r="U40" i="3"/>
  <c r="AD208" i="3"/>
  <c r="AD209" i="3"/>
  <c r="AV176" i="3"/>
  <c r="O45" i="19" s="1"/>
  <c r="AV179" i="3"/>
  <c r="O43" i="19" s="1"/>
  <c r="AM145" i="3"/>
  <c r="AM148" i="3"/>
  <c r="U98" i="3"/>
  <c r="U99" i="3"/>
  <c r="AV135" i="3"/>
  <c r="M40" i="19" s="1"/>
  <c r="AV134" i="3"/>
  <c r="M39" i="19" s="1"/>
  <c r="AD135" i="3"/>
  <c r="AD134" i="3"/>
  <c r="AD124" i="3"/>
  <c r="AV131" i="3"/>
  <c r="M36" i="19" s="1"/>
  <c r="AV239" i="3"/>
  <c r="O30" i="19" s="1"/>
  <c r="AM231" i="3"/>
  <c r="U230" i="3"/>
  <c r="AV220" i="3"/>
  <c r="O5" i="19" s="1"/>
  <c r="AV219" i="3"/>
  <c r="O4" i="19" s="1"/>
  <c r="U220" i="3"/>
  <c r="AV160" i="3"/>
  <c r="M9" i="19" s="1"/>
  <c r="AM154" i="3"/>
  <c r="U257" i="3"/>
  <c r="U269" i="3"/>
  <c r="U256" i="3"/>
  <c r="U268" i="3"/>
  <c r="AM125" i="3"/>
  <c r="AN121" i="3" s="1"/>
  <c r="AO121" i="3" s="1"/>
  <c r="AM135" i="3"/>
  <c r="AV171" i="3"/>
  <c r="O39" i="19" s="1"/>
  <c r="AV174" i="3"/>
  <c r="O44" i="19" s="1"/>
  <c r="AM174" i="3"/>
  <c r="AD174" i="3"/>
  <c r="AD293" i="3"/>
  <c r="AD305" i="3"/>
  <c r="U293" i="3"/>
  <c r="U305" i="3"/>
  <c r="AD269" i="3"/>
  <c r="AM306" i="3"/>
  <c r="AN304" i="3" s="1"/>
  <c r="AV269" i="3"/>
  <c r="P53" i="19" s="1"/>
  <c r="AM269" i="3"/>
  <c r="AD219" i="3"/>
  <c r="U219" i="3"/>
  <c r="AD292" i="3"/>
  <c r="AD304" i="3"/>
  <c r="U272" i="3"/>
  <c r="U284" i="3"/>
  <c r="U306" i="3"/>
  <c r="AV231" i="3"/>
  <c r="O21" i="19" s="1"/>
  <c r="AV230" i="3"/>
  <c r="O20" i="19" s="1"/>
  <c r="U292" i="3"/>
  <c r="U304" i="3"/>
  <c r="AV191" i="3"/>
  <c r="L27" i="19" s="1"/>
  <c r="AV204" i="3"/>
  <c r="O59" i="19" s="1"/>
  <c r="AD191" i="3"/>
  <c r="AD204" i="3"/>
  <c r="AD40" i="3"/>
  <c r="AF40" i="3" s="1"/>
  <c r="AM219" i="3"/>
  <c r="U294" i="3"/>
  <c r="AV282" i="3"/>
  <c r="S6" i="19" s="1"/>
  <c r="AD279" i="3"/>
  <c r="AV252" i="3"/>
  <c r="M63" i="19" s="1"/>
  <c r="AV251" i="3"/>
  <c r="M62" i="19" s="1"/>
  <c r="AV238" i="3"/>
  <c r="O29" i="19" s="1"/>
  <c r="AM220" i="3"/>
  <c r="AM227" i="3"/>
  <c r="AM222" i="3"/>
  <c r="AD227" i="3"/>
  <c r="AV188" i="3"/>
  <c r="L29" i="19" s="1"/>
  <c r="AV181" i="3"/>
  <c r="L21" i="19" s="1"/>
  <c r="AV186" i="3"/>
  <c r="L28" i="19" s="1"/>
  <c r="AM180" i="3"/>
  <c r="AM183" i="3"/>
  <c r="AM186" i="3"/>
  <c r="AD180" i="3"/>
  <c r="AD186" i="3"/>
  <c r="U180" i="3"/>
  <c r="U185" i="3"/>
  <c r="AV152" i="3"/>
  <c r="N62" i="19" s="1"/>
  <c r="AV151" i="3"/>
  <c r="N61" i="19" s="1"/>
  <c r="AV154" i="3"/>
  <c r="N59" i="19" s="1"/>
  <c r="AM132" i="3"/>
  <c r="AM131" i="3"/>
  <c r="AM133" i="3"/>
  <c r="AD132" i="3"/>
  <c r="AD131" i="3"/>
  <c r="AD139" i="3"/>
  <c r="AV285" i="3"/>
  <c r="S9" i="19" s="1"/>
  <c r="AV297" i="3"/>
  <c r="P9" i="19" s="1"/>
  <c r="AV289" i="3"/>
  <c r="S14" i="19" s="1"/>
  <c r="AV277" i="3"/>
  <c r="P62" i="19" s="1"/>
  <c r="AV288" i="3"/>
  <c r="S13" i="19" s="1"/>
  <c r="AV276" i="3"/>
  <c r="P61" i="19" s="1"/>
  <c r="AD235" i="3"/>
  <c r="AD224" i="3"/>
  <c r="AM173" i="3"/>
  <c r="AM160" i="3"/>
  <c r="AD168" i="3"/>
  <c r="AD181" i="3"/>
  <c r="U174" i="3"/>
  <c r="U186" i="3"/>
  <c r="AV141" i="3"/>
  <c r="M47" i="19" s="1"/>
  <c r="AV153" i="3"/>
  <c r="N63" i="19" s="1"/>
  <c r="AD306" i="3"/>
  <c r="AM272" i="3"/>
  <c r="Q24" i="19"/>
  <c r="P41" i="19"/>
  <c r="U46" i="3"/>
  <c r="AV46" i="3"/>
  <c r="AD282" i="3"/>
  <c r="AV168" i="3"/>
  <c r="O37" i="19" s="1"/>
  <c r="AD46" i="3"/>
  <c r="AD294" i="3"/>
  <c r="AV213" i="3"/>
  <c r="N45" i="19" s="1"/>
  <c r="AD205" i="3"/>
  <c r="U205" i="3"/>
  <c r="AA260" i="3"/>
  <c r="AJ144" i="3"/>
  <c r="K167" i="17"/>
  <c r="K168" i="17"/>
  <c r="K169" i="17"/>
  <c r="K170" i="17"/>
  <c r="K171" i="17"/>
  <c r="K172" i="17"/>
  <c r="K173" i="17"/>
  <c r="K174" i="17"/>
  <c r="K175" i="17"/>
  <c r="K164" i="17"/>
  <c r="K165" i="17"/>
  <c r="K166" i="17"/>
  <c r="K155" i="17"/>
  <c r="K156" i="17"/>
  <c r="K157" i="17"/>
  <c r="K158" i="17"/>
  <c r="K159" i="17"/>
  <c r="K160" i="17"/>
  <c r="K161" i="17"/>
  <c r="K162" i="17"/>
  <c r="K141" i="17"/>
  <c r="K142" i="17"/>
  <c r="K143" i="17"/>
  <c r="K144" i="17"/>
  <c r="K145" i="17"/>
  <c r="K146" i="17"/>
  <c r="K148" i="17"/>
  <c r="K136" i="17"/>
  <c r="K137" i="17"/>
  <c r="K138" i="17"/>
  <c r="K139" i="17"/>
  <c r="K128" i="17"/>
  <c r="K130" i="17"/>
  <c r="K131" i="17"/>
  <c r="K132" i="17"/>
  <c r="K134" i="17"/>
  <c r="K135" i="17"/>
  <c r="K39" i="17"/>
  <c r="M39" i="17" s="1"/>
  <c r="L39" i="17"/>
  <c r="N39" i="17" s="1"/>
  <c r="K45" i="17"/>
  <c r="M45" i="17" s="1"/>
  <c r="L45" i="17"/>
  <c r="N45" i="17" s="1"/>
  <c r="K51" i="17"/>
  <c r="M51" i="17" s="1"/>
  <c r="L51" i="17"/>
  <c r="N51" i="17" s="1"/>
  <c r="T115" i="17"/>
  <c r="I118" i="17"/>
  <c r="I117" i="17"/>
  <c r="I116" i="17"/>
  <c r="I115" i="17"/>
  <c r="I114" i="17"/>
  <c r="I113" i="17"/>
  <c r="I112" i="17"/>
  <c r="I120" i="17"/>
  <c r="P115" i="17"/>
  <c r="P114" i="17"/>
  <c r="P113" i="17"/>
  <c r="P112" i="17"/>
  <c r="T112" i="17"/>
  <c r="T113" i="17"/>
  <c r="T114" i="17"/>
  <c r="P120" i="17"/>
  <c r="T116" i="17"/>
  <c r="T117" i="17"/>
  <c r="T118" i="17"/>
  <c r="T119" i="17"/>
  <c r="T120" i="17"/>
  <c r="P119" i="17"/>
  <c r="P117" i="17"/>
  <c r="P118" i="17"/>
  <c r="P116" i="17"/>
  <c r="I119" i="17"/>
  <c r="T109" i="17"/>
  <c r="T110" i="17"/>
  <c r="T111" i="17"/>
  <c r="P108" i="17"/>
  <c r="P109" i="17"/>
  <c r="P110" i="17"/>
  <c r="P111" i="17"/>
  <c r="I108" i="17"/>
  <c r="I109" i="17"/>
  <c r="I110" i="17"/>
  <c r="I111" i="17"/>
  <c r="T108" i="17"/>
  <c r="P101" i="17"/>
  <c r="P102" i="17"/>
  <c r="P100" i="17"/>
  <c r="I100" i="17"/>
  <c r="I101" i="17"/>
  <c r="I102" i="17"/>
  <c r="I103" i="17"/>
  <c r="T106" i="17"/>
  <c r="I105" i="17"/>
  <c r="I106" i="17"/>
  <c r="I107" i="17"/>
  <c r="P107" i="17"/>
  <c r="P106" i="17"/>
  <c r="P105" i="17"/>
  <c r="P104" i="17"/>
  <c r="T107" i="17"/>
  <c r="T105" i="17"/>
  <c r="T104" i="17"/>
  <c r="T103" i="17"/>
  <c r="T102" i="17"/>
  <c r="T101" i="17"/>
  <c r="T100" i="17"/>
  <c r="P103" i="17"/>
  <c r="I104" i="17"/>
  <c r="E60" i="24"/>
  <c r="E61" i="24"/>
  <c r="E58" i="24"/>
  <c r="E59" i="24"/>
  <c r="E57" i="24"/>
  <c r="H62" i="24"/>
  <c r="H63" i="24"/>
  <c r="H64" i="24"/>
  <c r="H65" i="24"/>
  <c r="H66" i="24"/>
  <c r="H67" i="24"/>
  <c r="G62" i="24"/>
  <c r="G63" i="24"/>
  <c r="G64" i="24"/>
  <c r="G65" i="24"/>
  <c r="G66" i="24"/>
  <c r="G67" i="24"/>
  <c r="F62" i="24"/>
  <c r="F63" i="24"/>
  <c r="F64" i="24"/>
  <c r="F65" i="24"/>
  <c r="F66" i="24"/>
  <c r="F67" i="24"/>
  <c r="E62" i="24"/>
  <c r="E63" i="24"/>
  <c r="E64" i="24"/>
  <c r="E65" i="24"/>
  <c r="E66" i="24"/>
  <c r="E67" i="24"/>
  <c r="H60" i="24"/>
  <c r="H61" i="24"/>
  <c r="G60" i="24"/>
  <c r="G61" i="24"/>
  <c r="F60" i="24"/>
  <c r="F61" i="24"/>
  <c r="H58" i="24"/>
  <c r="H59" i="24"/>
  <c r="G58" i="24"/>
  <c r="G59" i="24"/>
  <c r="F58" i="24"/>
  <c r="F59" i="24"/>
  <c r="F40" i="19"/>
  <c r="F44" i="19"/>
  <c r="K53" i="17"/>
  <c r="M53" i="17" s="1"/>
  <c r="L53" i="17"/>
  <c r="N53" i="17" s="1"/>
  <c r="F54" i="17"/>
  <c r="H54" i="17" s="1"/>
  <c r="G54" i="17"/>
  <c r="I54" i="17" s="1"/>
  <c r="K37" i="17"/>
  <c r="M37" i="17" s="1"/>
  <c r="L37" i="17"/>
  <c r="N37" i="17" s="1"/>
  <c r="K38" i="17"/>
  <c r="M38" i="17" s="1"/>
  <c r="L38" i="17"/>
  <c r="N38" i="17" s="1"/>
  <c r="K41" i="17"/>
  <c r="M41" i="17" s="1"/>
  <c r="L41" i="17"/>
  <c r="N41" i="17" s="1"/>
  <c r="F53" i="17"/>
  <c r="H53" i="17" s="1"/>
  <c r="G53" i="17"/>
  <c r="I53" i="17" s="1"/>
  <c r="K40" i="17"/>
  <c r="M40" i="17" s="1"/>
  <c r="L40" i="17"/>
  <c r="N40" i="17" s="1"/>
  <c r="K44" i="17"/>
  <c r="M44" i="17" s="1"/>
  <c r="L44" i="17"/>
  <c r="N44" i="17" s="1"/>
  <c r="L50" i="17"/>
  <c r="N50" i="17" s="1"/>
  <c r="K50" i="17"/>
  <c r="M50" i="17" s="1"/>
  <c r="K52" i="17"/>
  <c r="M52" i="17" s="1"/>
  <c r="L52" i="17"/>
  <c r="N52" i="17" s="1"/>
  <c r="K43" i="17"/>
  <c r="M43" i="17" s="1"/>
  <c r="L43" i="17"/>
  <c r="N43" i="17" s="1"/>
  <c r="K36" i="17"/>
  <c r="M36" i="17" s="1"/>
  <c r="L36" i="17"/>
  <c r="N36" i="17" s="1"/>
  <c r="L35" i="17"/>
  <c r="N35" i="17" s="1"/>
  <c r="K35" i="17"/>
  <c r="M35" i="17" s="1"/>
  <c r="L42" i="17"/>
  <c r="N42" i="17" s="1"/>
  <c r="K42" i="17"/>
  <c r="M42" i="17" s="1"/>
  <c r="K46" i="17"/>
  <c r="M46" i="17" s="1"/>
  <c r="L46" i="17"/>
  <c r="N46" i="17" s="1"/>
  <c r="K47" i="17"/>
  <c r="M47" i="17" s="1"/>
  <c r="L47" i="17"/>
  <c r="N47" i="17" s="1"/>
  <c r="L48" i="17"/>
  <c r="N48" i="17" s="1"/>
  <c r="K48" i="17"/>
  <c r="M48" i="17" s="1"/>
  <c r="K49" i="17"/>
  <c r="M49" i="17" s="1"/>
  <c r="L49" i="17"/>
  <c r="N49" i="17" s="1"/>
  <c r="G36" i="17"/>
  <c r="I36" i="17" s="1"/>
  <c r="F36" i="17"/>
  <c r="H36" i="17" s="1"/>
  <c r="G37" i="17"/>
  <c r="I37" i="17" s="1"/>
  <c r="F37" i="17"/>
  <c r="H37" i="17" s="1"/>
  <c r="G38" i="17"/>
  <c r="I38" i="17" s="1"/>
  <c r="F38" i="17"/>
  <c r="H38" i="17" s="1"/>
  <c r="G39" i="17"/>
  <c r="I39" i="17" s="1"/>
  <c r="F39" i="17"/>
  <c r="H39" i="17" s="1"/>
  <c r="G40" i="17"/>
  <c r="I40" i="17" s="1"/>
  <c r="F40" i="17"/>
  <c r="H40" i="17" s="1"/>
  <c r="G41" i="17"/>
  <c r="I41" i="17" s="1"/>
  <c r="F41" i="17"/>
  <c r="H41" i="17" s="1"/>
  <c r="G42" i="17"/>
  <c r="I42" i="17" s="1"/>
  <c r="F42" i="17"/>
  <c r="H42" i="17" s="1"/>
  <c r="G43" i="17"/>
  <c r="I43" i="17" s="1"/>
  <c r="F43" i="17"/>
  <c r="H43" i="17" s="1"/>
  <c r="G44" i="17"/>
  <c r="I44" i="17" s="1"/>
  <c r="F44" i="17"/>
  <c r="H44" i="17" s="1"/>
  <c r="G45" i="17"/>
  <c r="I45" i="17" s="1"/>
  <c r="F45" i="17"/>
  <c r="H45" i="17" s="1"/>
  <c r="G46" i="17"/>
  <c r="I46" i="17" s="1"/>
  <c r="F46" i="17"/>
  <c r="H46" i="17" s="1"/>
  <c r="G47" i="17"/>
  <c r="I47" i="17" s="1"/>
  <c r="F47" i="17"/>
  <c r="H47" i="17" s="1"/>
  <c r="G48" i="17"/>
  <c r="I48" i="17" s="1"/>
  <c r="F48" i="17"/>
  <c r="H48" i="17" s="1"/>
  <c r="F49" i="17"/>
  <c r="H49" i="17" s="1"/>
  <c r="G49" i="17"/>
  <c r="I49" i="17" s="1"/>
  <c r="F50" i="17"/>
  <c r="H50" i="17" s="1"/>
  <c r="G50" i="17"/>
  <c r="I50" i="17" s="1"/>
  <c r="F51" i="17"/>
  <c r="H51" i="17" s="1"/>
  <c r="G51" i="17"/>
  <c r="I51" i="17" s="1"/>
  <c r="G52" i="17"/>
  <c r="I52" i="17" s="1"/>
  <c r="F52" i="17"/>
  <c r="H52" i="17" s="1"/>
  <c r="G35" i="17"/>
  <c r="I35" i="17" s="1"/>
  <c r="F35" i="17"/>
  <c r="H35" i="17" s="1"/>
  <c r="Q28" i="19"/>
  <c r="AM205" i="3"/>
  <c r="AV205" i="3"/>
  <c r="N36" i="19" s="1"/>
  <c r="AF41" i="3"/>
  <c r="L36" i="19"/>
  <c r="F11" i="19"/>
  <c r="F7" i="19"/>
  <c r="N5" i="19"/>
  <c r="Q22" i="19"/>
  <c r="U167" i="3"/>
  <c r="AD143" i="3"/>
  <c r="AV98" i="3"/>
  <c r="L54" i="19" s="1"/>
  <c r="D57" i="19"/>
  <c r="F57" i="19" s="1"/>
  <c r="AM281" i="3"/>
  <c r="AM280" i="3"/>
  <c r="N30" i="19"/>
  <c r="AV158" i="3"/>
  <c r="M7" i="19" s="1"/>
  <c r="AV157" i="3"/>
  <c r="M6" i="19" s="1"/>
  <c r="AM296" i="3"/>
  <c r="U258" i="3"/>
  <c r="AM168" i="3"/>
  <c r="AM207" i="3"/>
  <c r="AV279" i="3"/>
  <c r="P59" i="19" s="1"/>
  <c r="AV270" i="3"/>
  <c r="P54" i="19" s="1"/>
  <c r="AV281" i="3"/>
  <c r="S5" i="19" s="1"/>
  <c r="AV280" i="3"/>
  <c r="S4" i="19" s="1"/>
  <c r="AD281" i="3"/>
  <c r="AD280" i="3"/>
  <c r="U170" i="3"/>
  <c r="AM243" i="3"/>
  <c r="U243" i="3"/>
  <c r="AV301" i="3"/>
  <c r="P14" i="19" s="1"/>
  <c r="AV272" i="3"/>
  <c r="P56" i="19" s="1"/>
  <c r="AV216" i="3"/>
  <c r="N43" i="19" s="1"/>
  <c r="AD167" i="3"/>
  <c r="AM270" i="3"/>
  <c r="AV296" i="3"/>
  <c r="P8" i="19" s="1"/>
  <c r="AV258" i="3"/>
  <c r="P22" i="19" s="1"/>
  <c r="AD270" i="3"/>
  <c r="AD243" i="3"/>
  <c r="AD133" i="3"/>
  <c r="AA296" i="3"/>
  <c r="AD295" i="3" s="1"/>
  <c r="AJ296" i="3"/>
  <c r="AM295" i="3" s="1"/>
  <c r="AM282" i="3"/>
  <c r="AM221" i="3"/>
  <c r="AS294" i="3"/>
  <c r="AA294" i="3"/>
  <c r="R296" i="3"/>
  <c r="AS296" i="3"/>
  <c r="AM294" i="3"/>
  <c r="AD258" i="3"/>
  <c r="AM232" i="3"/>
  <c r="U133" i="3"/>
  <c r="R294" i="3"/>
  <c r="U298" i="3" s="1"/>
  <c r="AJ294" i="3"/>
  <c r="U282" i="3"/>
  <c r="AV244" i="3"/>
  <c r="M54" i="19" s="1"/>
  <c r="U244" i="3"/>
  <c r="AM213" i="3"/>
  <c r="U270" i="3"/>
  <c r="AM258" i="3"/>
  <c r="AD207" i="3"/>
  <c r="AS290" i="3"/>
  <c r="AJ290" i="3"/>
  <c r="AA290" i="3"/>
  <c r="R290" i="3"/>
  <c r="AJ285" i="3"/>
  <c r="AM274" i="3" s="1"/>
  <c r="AA285" i="3"/>
  <c r="R285" i="3"/>
  <c r="AS285" i="3"/>
  <c r="AS284" i="3"/>
  <c r="AJ284" i="3"/>
  <c r="AA284" i="3"/>
  <c r="R284" i="3"/>
  <c r="AS282" i="3"/>
  <c r="AV274" i="3" s="1"/>
  <c r="P60" i="19" s="1"/>
  <c r="AJ282" i="3"/>
  <c r="AA282" i="3"/>
  <c r="AD274" i="3" s="1"/>
  <c r="R282" i="3"/>
  <c r="AD232" i="3"/>
  <c r="AV221" i="3"/>
  <c r="O6" i="19" s="1"/>
  <c r="AD221" i="3"/>
  <c r="AS260" i="3"/>
  <c r="AV268" i="3" s="1"/>
  <c r="P52" i="19" s="1"/>
  <c r="AJ260" i="3"/>
  <c r="R260" i="3"/>
  <c r="AM167" i="3"/>
  <c r="AV223" i="3"/>
  <c r="O8" i="19" s="1"/>
  <c r="AD213" i="3"/>
  <c r="AD211" i="3"/>
  <c r="U207" i="3"/>
  <c r="U196" i="3"/>
  <c r="AV235" i="3"/>
  <c r="O25" i="19" s="1"/>
  <c r="U221" i="3"/>
  <c r="R196" i="3"/>
  <c r="U193" i="3" s="1"/>
  <c r="AA196" i="3"/>
  <c r="AD193" i="3" s="1"/>
  <c r="AM244" i="3"/>
  <c r="AD244" i="3"/>
  <c r="AV232" i="3"/>
  <c r="O22" i="19" s="1"/>
  <c r="AM235" i="3"/>
  <c r="R250" i="3"/>
  <c r="AA250" i="3"/>
  <c r="AJ250" i="3"/>
  <c r="AS250" i="3"/>
  <c r="R243" i="3"/>
  <c r="U242" i="3" s="1"/>
  <c r="AA243" i="3"/>
  <c r="AD242" i="3" s="1"/>
  <c r="AJ243" i="3"/>
  <c r="AM248" i="3" s="1"/>
  <c r="AS243" i="3"/>
  <c r="R236" i="3"/>
  <c r="AA236" i="3"/>
  <c r="AS236" i="3"/>
  <c r="AJ236" i="3"/>
  <c r="AS231" i="3"/>
  <c r="AA231" i="3"/>
  <c r="AD231" i="3" s="1"/>
  <c r="R231" i="3"/>
  <c r="U231" i="3" s="1"/>
  <c r="AJ231" i="3"/>
  <c r="AM236" i="3" s="1"/>
  <c r="U232" i="3"/>
  <c r="AV211" i="3"/>
  <c r="N44" i="19" s="1"/>
  <c r="AM211" i="3"/>
  <c r="AV185" i="3"/>
  <c r="L25" i="19" s="1"/>
  <c r="U182" i="3"/>
  <c r="U173" i="3"/>
  <c r="AJ200" i="3"/>
  <c r="R200" i="3"/>
  <c r="AM182" i="3"/>
  <c r="AD185" i="3"/>
  <c r="AJ196" i="3"/>
  <c r="AS196" i="3"/>
  <c r="AV193" i="3" s="1"/>
  <c r="O52" i="19" s="1"/>
  <c r="AV183" i="3"/>
  <c r="L23" i="19" s="1"/>
  <c r="AD183" i="3"/>
  <c r="AD182" i="3"/>
  <c r="U183" i="3"/>
  <c r="AV167" i="3"/>
  <c r="O36" i="19" s="1"/>
  <c r="AV173" i="3"/>
  <c r="O41" i="19" s="1"/>
  <c r="AD98" i="3"/>
  <c r="AS199" i="3"/>
  <c r="AJ199" i="3"/>
  <c r="AA199" i="3"/>
  <c r="R199" i="3"/>
  <c r="U197" i="3" s="1"/>
  <c r="AV182" i="3"/>
  <c r="L22" i="19" s="1"/>
  <c r="AM185" i="3"/>
  <c r="AV170" i="3"/>
  <c r="O38" i="19" s="1"/>
  <c r="AD173" i="3"/>
  <c r="AM170" i="3"/>
  <c r="AD170" i="3"/>
  <c r="AV162" i="3"/>
  <c r="M10" i="19" s="1"/>
  <c r="AM162" i="3"/>
  <c r="AM157" i="3"/>
  <c r="AD162" i="3"/>
  <c r="AD157" i="3"/>
  <c r="AD158" i="3"/>
  <c r="U157" i="3"/>
  <c r="U123" i="3"/>
  <c r="AD138" i="3"/>
  <c r="AD142" i="3"/>
  <c r="AM142" i="3"/>
  <c r="AV99" i="3"/>
  <c r="L55" i="19" s="1"/>
  <c r="AV133" i="3"/>
  <c r="M38" i="19" s="1"/>
  <c r="AD125" i="3"/>
  <c r="U125" i="3"/>
  <c r="AV138" i="3"/>
  <c r="M44" i="19" s="1"/>
  <c r="AV125" i="3"/>
  <c r="N8" i="19" s="1"/>
  <c r="AS150" i="3"/>
  <c r="AA150" i="3"/>
  <c r="R150" i="3"/>
  <c r="AJ150" i="3"/>
  <c r="AM149" i="3" s="1"/>
  <c r="AS144" i="3"/>
  <c r="AA144" i="3"/>
  <c r="R144" i="3"/>
  <c r="U145" i="3" s="1"/>
  <c r="AV142" i="3"/>
  <c r="M43" i="19" s="1"/>
  <c r="U101" i="3"/>
  <c r="AV101" i="3"/>
  <c r="L57" i="19" s="1"/>
  <c r="AD100" i="3"/>
  <c r="AD101" i="3"/>
  <c r="AN96" i="3"/>
  <c r="AO96" i="3" s="1"/>
  <c r="AV123" i="3"/>
  <c r="N6" i="19" s="1"/>
  <c r="E26" i="17"/>
  <c r="D30" i="17"/>
  <c r="E28" i="17"/>
  <c r="AO41" i="3" l="1"/>
  <c r="AN39" i="3"/>
  <c r="AO40" i="3"/>
  <c r="T39" i="19"/>
  <c r="U39" i="19" s="1"/>
  <c r="AE121" i="3"/>
  <c r="AF121" i="3" s="1"/>
  <c r="E46" i="19" s="1"/>
  <c r="V96" i="3"/>
  <c r="W96" i="3" s="1"/>
  <c r="N4" i="19"/>
  <c r="AX124" i="3"/>
  <c r="V39" i="3"/>
  <c r="V155" i="3"/>
  <c r="W155" i="3" s="1"/>
  <c r="AV304" i="3"/>
  <c r="N20" i="19" s="1"/>
  <c r="AV292" i="3"/>
  <c r="P4" i="19" s="1"/>
  <c r="AV306" i="3"/>
  <c r="AV294" i="3"/>
  <c r="P6" i="19" s="1"/>
  <c r="T6" i="19" s="1"/>
  <c r="U6" i="19" s="1"/>
  <c r="AV243" i="3"/>
  <c r="M53" i="19" s="1"/>
  <c r="T53" i="19" s="1"/>
  <c r="U53" i="19" s="1"/>
  <c r="AV246" i="3"/>
  <c r="M56" i="19" s="1"/>
  <c r="AV245" i="3"/>
  <c r="M55" i="19" s="1"/>
  <c r="AV242" i="3"/>
  <c r="M52" i="19" s="1"/>
  <c r="T52" i="19" s="1"/>
  <c r="AM195" i="3"/>
  <c r="AM193" i="3"/>
  <c r="AV146" i="3"/>
  <c r="N55" i="19" s="1"/>
  <c r="AV145" i="3"/>
  <c r="N54" i="19" s="1"/>
  <c r="AD146" i="3"/>
  <c r="AD145" i="3"/>
  <c r="AD264" i="3"/>
  <c r="AD256" i="3"/>
  <c r="AD268" i="3"/>
  <c r="AE268" i="3" s="1"/>
  <c r="AF268" i="3" s="1"/>
  <c r="E56" i="19" s="1"/>
  <c r="AV264" i="3"/>
  <c r="P29" i="19" s="1"/>
  <c r="AV256" i="3"/>
  <c r="AM264" i="3"/>
  <c r="AM256" i="3"/>
  <c r="AM268" i="3"/>
  <c r="AN268" i="3" s="1"/>
  <c r="AO268" i="3" s="1"/>
  <c r="U199" i="3"/>
  <c r="U195" i="3"/>
  <c r="AD199" i="3"/>
  <c r="AD195" i="3"/>
  <c r="U248" i="3"/>
  <c r="U245" i="3"/>
  <c r="AD248" i="3"/>
  <c r="AD245" i="3"/>
  <c r="AV225" i="3"/>
  <c r="O12" i="19" s="1"/>
  <c r="AV233" i="3"/>
  <c r="O23" i="19" s="1"/>
  <c r="AV222" i="3"/>
  <c r="AD222" i="3"/>
  <c r="AD233" i="3"/>
  <c r="U222" i="3"/>
  <c r="U233" i="3"/>
  <c r="AV199" i="3"/>
  <c r="O60" i="19" s="1"/>
  <c r="AV195" i="3"/>
  <c r="AV197" i="3"/>
  <c r="O56" i="19" s="1"/>
  <c r="AV196" i="3"/>
  <c r="O55" i="19" s="1"/>
  <c r="AM197" i="3"/>
  <c r="AM196" i="3"/>
  <c r="AD197" i="3"/>
  <c r="AD196" i="3"/>
  <c r="U138" i="3"/>
  <c r="V131" i="3" s="1"/>
  <c r="W131" i="3" s="1"/>
  <c r="U146" i="3"/>
  <c r="AE304" i="3"/>
  <c r="D48" i="19" s="1"/>
  <c r="F48" i="19" s="1"/>
  <c r="V256" i="3"/>
  <c r="W256" i="3" s="1"/>
  <c r="AN143" i="3"/>
  <c r="AO143" i="3" s="1"/>
  <c r="V304" i="3"/>
  <c r="V268" i="3"/>
  <c r="W268" i="3" s="1"/>
  <c r="AE39" i="3"/>
  <c r="V292" i="3"/>
  <c r="AN219" i="3"/>
  <c r="AN131" i="3"/>
  <c r="AO131" i="3" s="1"/>
  <c r="AD236" i="3"/>
  <c r="AD225" i="3"/>
  <c r="U236" i="3"/>
  <c r="U225" i="3"/>
  <c r="Q54" i="19"/>
  <c r="L42" i="19"/>
  <c r="AW39" i="3"/>
  <c r="AX39" i="3" s="1"/>
  <c r="E9" i="19" s="1"/>
  <c r="P38" i="19"/>
  <c r="Q18" i="13"/>
  <c r="V205" i="3"/>
  <c r="W205" i="3" s="1"/>
  <c r="O114" i="17"/>
  <c r="O115" i="17"/>
  <c r="O116" i="17"/>
  <c r="O117" i="17"/>
  <c r="O118" i="17"/>
  <c r="O119" i="17"/>
  <c r="O120" i="17"/>
  <c r="D120" i="17"/>
  <c r="D99" i="17"/>
  <c r="D100" i="17"/>
  <c r="D104" i="17"/>
  <c r="D101" i="17"/>
  <c r="D103" i="17"/>
  <c r="D102" i="17"/>
  <c r="O99" i="17"/>
  <c r="O100" i="17"/>
  <c r="O101" i="17"/>
  <c r="D107" i="17"/>
  <c r="D106" i="17"/>
  <c r="D105" i="17"/>
  <c r="O102" i="17"/>
  <c r="O103" i="17"/>
  <c r="D108" i="17"/>
  <c r="D109" i="17"/>
  <c r="O104" i="17"/>
  <c r="D110" i="17"/>
  <c r="O105" i="17"/>
  <c r="D111" i="17"/>
  <c r="O106" i="17"/>
  <c r="D112" i="17"/>
  <c r="O107" i="17"/>
  <c r="D113" i="17"/>
  <c r="O108" i="17"/>
  <c r="D114" i="17"/>
  <c r="O109" i="17"/>
  <c r="D115" i="17"/>
  <c r="O110" i="17"/>
  <c r="D116" i="17"/>
  <c r="O111" i="17"/>
  <c r="D117" i="17"/>
  <c r="O112" i="17"/>
  <c r="D118" i="17"/>
  <c r="O113" i="17"/>
  <c r="D119" i="17"/>
  <c r="E61" i="19"/>
  <c r="D61" i="19"/>
  <c r="D56" i="19"/>
  <c r="D46" i="19"/>
  <c r="D9" i="19"/>
  <c r="AO39" i="3"/>
  <c r="D24" i="19"/>
  <c r="E24" i="19"/>
  <c r="E28" i="19"/>
  <c r="D28" i="19"/>
  <c r="Q20" i="19"/>
  <c r="AV298" i="3"/>
  <c r="AW155" i="3"/>
  <c r="AM298" i="3"/>
  <c r="AN292" i="3" s="1"/>
  <c r="AD298" i="3"/>
  <c r="AE292" i="3" s="1"/>
  <c r="D58" i="19" s="1"/>
  <c r="F58" i="19" s="1"/>
  <c r="AW268" i="3"/>
  <c r="V167" i="3"/>
  <c r="W167" i="3" s="1"/>
  <c r="AN242" i="3"/>
  <c r="AO242" i="3" s="1"/>
  <c r="AW205" i="3"/>
  <c r="U286" i="3"/>
  <c r="V280" i="3" s="1"/>
  <c r="AM286" i="3"/>
  <c r="AN280" i="3" s="1"/>
  <c r="AD286" i="3"/>
  <c r="AE280" i="3" s="1"/>
  <c r="D59" i="19" s="1"/>
  <c r="F59" i="19" s="1"/>
  <c r="AN205" i="3"/>
  <c r="AO205" i="3" s="1"/>
  <c r="AV286" i="3"/>
  <c r="AN167" i="3"/>
  <c r="AV248" i="3"/>
  <c r="AV236" i="3"/>
  <c r="AE205" i="3"/>
  <c r="AN230" i="3"/>
  <c r="AO230" i="3" s="1"/>
  <c r="AN180" i="3"/>
  <c r="AO180" i="3" s="1"/>
  <c r="AM199" i="3"/>
  <c r="V180" i="3"/>
  <c r="W180" i="3" s="1"/>
  <c r="AE180" i="3"/>
  <c r="AW180" i="3"/>
  <c r="D5" i="19" s="1"/>
  <c r="AW167" i="3"/>
  <c r="D18" i="19" s="1"/>
  <c r="F18" i="19" s="1"/>
  <c r="AE167" i="3"/>
  <c r="D51" i="19" s="1"/>
  <c r="F51" i="19" s="1"/>
  <c r="AW131" i="3"/>
  <c r="AW121" i="3"/>
  <c r="D13" i="19" s="1"/>
  <c r="AX126" i="3"/>
  <c r="AX127" i="3"/>
  <c r="AE155" i="3"/>
  <c r="AN155" i="3"/>
  <c r="AO155" i="3" s="1"/>
  <c r="V121" i="3"/>
  <c r="W121" i="3" s="1"/>
  <c r="AV149" i="3"/>
  <c r="AE131" i="3"/>
  <c r="AD149" i="3"/>
  <c r="U149" i="3"/>
  <c r="AW96" i="3"/>
  <c r="AE96" i="3"/>
  <c r="V242" i="3" l="1"/>
  <c r="W242" i="3" s="1"/>
  <c r="AN256" i="3"/>
  <c r="AE256" i="3"/>
  <c r="D55" i="19" s="1"/>
  <c r="F55" i="19" s="1"/>
  <c r="V193" i="3"/>
  <c r="W193" i="3" s="1"/>
  <c r="V219" i="3"/>
  <c r="AE242" i="3"/>
  <c r="AE193" i="3"/>
  <c r="AF193" i="3" s="1"/>
  <c r="E54" i="19" s="1"/>
  <c r="AE143" i="3"/>
  <c r="AF143" i="3" s="1"/>
  <c r="E53" i="19" s="1"/>
  <c r="N22" i="19"/>
  <c r="AW304" i="3"/>
  <c r="D15" i="19" s="1"/>
  <c r="F15" i="19" s="1"/>
  <c r="V143" i="3"/>
  <c r="W143" i="3" s="1"/>
  <c r="AN193" i="3"/>
  <c r="AO193" i="3" s="1"/>
  <c r="P20" i="19"/>
  <c r="AW256" i="3"/>
  <c r="D22" i="19" s="1"/>
  <c r="F22" i="19" s="1"/>
  <c r="O7" i="19"/>
  <c r="AW219" i="3"/>
  <c r="D14" i="19" s="1"/>
  <c r="F14" i="19" s="1"/>
  <c r="O54" i="19"/>
  <c r="AW193" i="3"/>
  <c r="AX193" i="3" s="1"/>
  <c r="E21" i="19" s="1"/>
  <c r="AE230" i="3"/>
  <c r="AF230" i="3" s="1"/>
  <c r="E49" i="19" s="1"/>
  <c r="AE219" i="3"/>
  <c r="D47" i="19" s="1"/>
  <c r="F47" i="19" s="1"/>
  <c r="V230" i="3"/>
  <c r="W230" i="3" s="1"/>
  <c r="D42" i="19"/>
  <c r="AF39" i="3"/>
  <c r="E42" i="19" s="1"/>
  <c r="F46" i="19"/>
  <c r="F61" i="19"/>
  <c r="F56" i="19"/>
  <c r="E60" i="19"/>
  <c r="D60" i="19"/>
  <c r="D49" i="19"/>
  <c r="D54" i="19"/>
  <c r="AF205" i="3"/>
  <c r="E50" i="19" s="1"/>
  <c r="D50" i="19"/>
  <c r="AF242" i="3"/>
  <c r="E52" i="19" s="1"/>
  <c r="D52" i="19"/>
  <c r="AF180" i="3"/>
  <c r="E38" i="19" s="1"/>
  <c r="D38" i="19"/>
  <c r="AF155" i="3"/>
  <c r="E45" i="19" s="1"/>
  <c r="D45" i="19"/>
  <c r="AF131" i="3"/>
  <c r="E43" i="19" s="1"/>
  <c r="D43" i="19"/>
  <c r="D53" i="19"/>
  <c r="AF96" i="3"/>
  <c r="E41" i="19" s="1"/>
  <c r="D41" i="19"/>
  <c r="F9" i="19"/>
  <c r="F24" i="19"/>
  <c r="F28" i="19"/>
  <c r="E27" i="19"/>
  <c r="D27" i="19"/>
  <c r="AX155" i="3"/>
  <c r="E12" i="19" s="1"/>
  <c r="D12" i="19"/>
  <c r="AX268" i="3"/>
  <c r="E23" i="19" s="1"/>
  <c r="D23" i="19"/>
  <c r="AX205" i="3"/>
  <c r="E17" i="19" s="1"/>
  <c r="D17" i="19"/>
  <c r="D21" i="19"/>
  <c r="AX131" i="3"/>
  <c r="E10" i="19" s="1"/>
  <c r="D10" i="19"/>
  <c r="AX96" i="3"/>
  <c r="E8" i="19" s="1"/>
  <c r="D8" i="19"/>
  <c r="AW292" i="3"/>
  <c r="D25" i="19" s="1"/>
  <c r="F25" i="19" s="1"/>
  <c r="P12" i="19"/>
  <c r="AW280" i="3"/>
  <c r="D26" i="19" s="1"/>
  <c r="F26" i="19" s="1"/>
  <c r="S12" i="19"/>
  <c r="AW242" i="3"/>
  <c r="M60" i="19"/>
  <c r="AW230" i="3"/>
  <c r="O28" i="19"/>
  <c r="AW143" i="3"/>
  <c r="N60" i="19"/>
  <c r="AX121" i="3"/>
  <c r="E13" i="19" s="1"/>
  <c r="F13" i="19" s="1"/>
  <c r="F42" i="19" l="1"/>
  <c r="F60" i="19"/>
  <c r="F49" i="19"/>
  <c r="F54" i="19"/>
  <c r="F53" i="19"/>
  <c r="F41" i="19"/>
  <c r="F50" i="19"/>
  <c r="F52" i="19"/>
  <c r="F45" i="19"/>
  <c r="F43" i="19"/>
  <c r="F27" i="19"/>
  <c r="F17" i="19"/>
  <c r="F8" i="19"/>
  <c r="F21" i="19"/>
  <c r="F10" i="19"/>
  <c r="F12" i="19"/>
  <c r="F23" i="19"/>
  <c r="AX242" i="3"/>
  <c r="E19" i="19" s="1"/>
  <c r="D19" i="19"/>
  <c r="AX230" i="3"/>
  <c r="E16" i="19" s="1"/>
  <c r="D16" i="19"/>
  <c r="AX143" i="3"/>
  <c r="E20" i="19" s="1"/>
  <c r="D20" i="19"/>
  <c r="F16" i="19" l="1"/>
  <c r="F20" i="19"/>
  <c r="F19" i="19"/>
  <c r="Q11" i="13" l="1"/>
  <c r="N12" i="13" l="1"/>
  <c r="M12" i="13" s="1"/>
  <c r="N16" i="13"/>
  <c r="N15" i="13"/>
  <c r="M15" i="13" s="1"/>
  <c r="N19" i="13"/>
  <c r="N20" i="13"/>
  <c r="M20" i="13" s="1"/>
  <c r="N21" i="13"/>
  <c r="M21" i="13" s="1"/>
  <c r="N22" i="13"/>
  <c r="N24" i="13"/>
  <c r="N26" i="13"/>
  <c r="N11" i="13"/>
  <c r="M11" i="13" s="1"/>
  <c r="C4" i="13" l="1"/>
  <c r="Q17" i="13" l="1"/>
  <c r="P26" i="13"/>
  <c r="E26" i="13"/>
  <c r="M26" i="13"/>
  <c r="E25" i="13"/>
  <c r="P24" i="13"/>
  <c r="E24" i="13"/>
  <c r="M24" i="13"/>
  <c r="P23" i="13"/>
  <c r="E23" i="13"/>
  <c r="M23" i="13"/>
  <c r="P22" i="13"/>
  <c r="E22" i="13"/>
  <c r="M22" i="13"/>
  <c r="P21" i="13"/>
  <c r="E21" i="13"/>
  <c r="P20" i="13"/>
  <c r="E20" i="13"/>
  <c r="P19" i="13"/>
  <c r="E19" i="13"/>
  <c r="M19" i="13"/>
  <c r="P18" i="13"/>
  <c r="E18" i="13"/>
  <c r="P17" i="13"/>
  <c r="E17" i="13"/>
  <c r="P14" i="13"/>
  <c r="E14" i="13"/>
  <c r="P13" i="13"/>
  <c r="E13" i="13"/>
  <c r="E15" i="13"/>
  <c r="P16" i="13"/>
  <c r="E16" i="13"/>
  <c r="M16" i="13"/>
  <c r="Q12" i="13"/>
  <c r="P12" i="13"/>
  <c r="E12" i="13"/>
  <c r="P11" i="13"/>
  <c r="E11" i="13"/>
  <c r="N18" i="13" l="1"/>
  <c r="M18" i="13" s="1"/>
  <c r="N25" i="13"/>
  <c r="M25" i="13" s="1"/>
  <c r="N17" i="13"/>
  <c r="M17" i="13" s="1"/>
  <c r="Q19" i="13"/>
  <c r="Q21" i="13"/>
  <c r="Q22" i="13"/>
  <c r="Q23" i="13"/>
  <c r="Q24" i="13"/>
  <c r="Q20" i="13"/>
  <c r="Q16" i="13"/>
  <c r="Q13" i="13"/>
  <c r="Q14" i="13"/>
  <c r="Q26" i="13"/>
  <c r="Q25" i="13" l="1"/>
  <c r="E86" i="17" l="1"/>
  <c r="J86" i="17"/>
  <c r="E85" i="17"/>
  <c r="E83" i="17"/>
  <c r="J83" i="17"/>
  <c r="E82" i="17"/>
  <c r="J82" i="17"/>
  <c r="E81" i="17"/>
  <c r="J81" i="17"/>
  <c r="E80" i="17"/>
  <c r="J80" i="17"/>
  <c r="E79" i="17"/>
  <c r="J79" i="17"/>
  <c r="E78" i="17"/>
  <c r="J78" i="17"/>
  <c r="E77" i="17"/>
  <c r="J77" i="17"/>
  <c r="E76" i="17"/>
  <c r="J76" i="17"/>
  <c r="E75" i="17"/>
  <c r="J75" i="17"/>
  <c r="E74" i="17"/>
  <c r="J74" i="17"/>
  <c r="E73" i="17"/>
  <c r="J73" i="17"/>
  <c r="E72" i="17"/>
  <c r="J72" i="17"/>
  <c r="E71" i="17"/>
  <c r="J71" i="17"/>
  <c r="E70" i="17"/>
  <c r="J70" i="17"/>
  <c r="E69" i="17"/>
  <c r="J69" i="17"/>
  <c r="J85" i="17"/>
  <c r="E68" i="17"/>
  <c r="J68" i="17"/>
  <c r="E84" i="17"/>
  <c r="J84" i="17"/>
  <c r="E67" i="17"/>
  <c r="J67" i="17"/>
  <c r="F73" i="17" l="1"/>
  <c r="H73" i="17" s="1"/>
  <c r="G73" i="17"/>
  <c r="I73" i="17" s="1"/>
  <c r="K72" i="17"/>
  <c r="M72" i="17" s="1"/>
  <c r="L72" i="17"/>
  <c r="N72" i="17" s="1"/>
  <c r="G72" i="17"/>
  <c r="I72" i="17" s="1"/>
  <c r="F72" i="17"/>
  <c r="H72" i="17" s="1"/>
  <c r="L74" i="17"/>
  <c r="N74" i="17" s="1"/>
  <c r="K74" i="17"/>
  <c r="M74" i="17" s="1"/>
  <c r="G71" i="17"/>
  <c r="I71" i="17" s="1"/>
  <c r="F71" i="17"/>
  <c r="H71" i="17" s="1"/>
  <c r="K71" i="17"/>
  <c r="M71" i="17" s="1"/>
  <c r="L71" i="17"/>
  <c r="N71" i="17" s="1"/>
  <c r="F86" i="17"/>
  <c r="H86" i="17" s="1"/>
  <c r="G86" i="17"/>
  <c r="I86" i="17" s="1"/>
  <c r="K85" i="17"/>
  <c r="M85" i="17" s="1"/>
  <c r="L85" i="17"/>
  <c r="N85" i="17" s="1"/>
  <c r="F83" i="17"/>
  <c r="H83" i="17" s="1"/>
  <c r="G83" i="17"/>
  <c r="I83" i="17" s="1"/>
  <c r="G82" i="17"/>
  <c r="I82" i="17" s="1"/>
  <c r="F82" i="17"/>
  <c r="H82" i="17" s="1"/>
  <c r="L82" i="17"/>
  <c r="N82" i="17" s="1"/>
  <c r="K82" i="17"/>
  <c r="M82" i="17" s="1"/>
  <c r="G81" i="17"/>
  <c r="I81" i="17" s="1"/>
  <c r="F81" i="17"/>
  <c r="H81" i="17" s="1"/>
  <c r="F80" i="17"/>
  <c r="H80" i="17" s="1"/>
  <c r="G80" i="17"/>
  <c r="I80" i="17" s="1"/>
  <c r="G85" i="17"/>
  <c r="I85" i="17" s="1"/>
  <c r="F85" i="17"/>
  <c r="H85" i="17" s="1"/>
  <c r="L81" i="17"/>
  <c r="N81" i="17" s="1"/>
  <c r="K81" i="17"/>
  <c r="M81" i="17" s="1"/>
  <c r="L80" i="17"/>
  <c r="N80" i="17" s="1"/>
  <c r="K80" i="17"/>
  <c r="M80" i="17" s="1"/>
  <c r="G74" i="17"/>
  <c r="I74" i="17" s="1"/>
  <c r="F74" i="17"/>
  <c r="H74" i="17" s="1"/>
  <c r="L73" i="17"/>
  <c r="N73" i="17" s="1"/>
  <c r="K73" i="17"/>
  <c r="M73" i="17" s="1"/>
  <c r="K83" i="17"/>
  <c r="M83" i="17" s="1"/>
  <c r="L83" i="17"/>
  <c r="N83" i="17" s="1"/>
  <c r="F84" i="17"/>
  <c r="H84" i="17" s="1"/>
  <c r="G84" i="17"/>
  <c r="I84" i="17" s="1"/>
  <c r="L84" i="17"/>
  <c r="N84" i="17" s="1"/>
  <c r="K84" i="17"/>
  <c r="M84" i="17" s="1"/>
  <c r="F68" i="17"/>
  <c r="H68" i="17" s="1"/>
  <c r="G68" i="17"/>
  <c r="I68" i="17" s="1"/>
  <c r="K67" i="17"/>
  <c r="M67" i="17" s="1"/>
  <c r="L67" i="17"/>
  <c r="N67" i="17" s="1"/>
  <c r="F69" i="17"/>
  <c r="H69" i="17" s="1"/>
  <c r="G69" i="17"/>
  <c r="I69" i="17" s="1"/>
  <c r="L69" i="17"/>
  <c r="N69" i="17" s="1"/>
  <c r="K69" i="17"/>
  <c r="M69" i="17" s="1"/>
  <c r="F70" i="17"/>
  <c r="H70" i="17" s="1"/>
  <c r="G70" i="17"/>
  <c r="I70" i="17" s="1"/>
  <c r="L70" i="17"/>
  <c r="N70" i="17" s="1"/>
  <c r="K70" i="17"/>
  <c r="M70" i="17" s="1"/>
  <c r="G75" i="17"/>
  <c r="I75" i="17" s="1"/>
  <c r="F75" i="17"/>
  <c r="H75" i="17" s="1"/>
  <c r="F79" i="17"/>
  <c r="H79" i="17" s="1"/>
  <c r="G79" i="17"/>
  <c r="I79" i="17" s="1"/>
  <c r="L79" i="17"/>
  <c r="N79" i="17" s="1"/>
  <c r="K79" i="17"/>
  <c r="M79" i="17" s="1"/>
  <c r="G77" i="17"/>
  <c r="I77" i="17" s="1"/>
  <c r="F77" i="17"/>
  <c r="H77" i="17" s="1"/>
  <c r="F76" i="17"/>
  <c r="H76" i="17" s="1"/>
  <c r="G76" i="17"/>
  <c r="I76" i="17" s="1"/>
  <c r="L76" i="17"/>
  <c r="N76" i="17" s="1"/>
  <c r="K76" i="17"/>
  <c r="M76" i="17" s="1"/>
  <c r="L75" i="17"/>
  <c r="N75" i="17" s="1"/>
  <c r="K75" i="17"/>
  <c r="M75" i="17" s="1"/>
  <c r="G78" i="17"/>
  <c r="I78" i="17" s="1"/>
  <c r="F78" i="17"/>
  <c r="H78" i="17" s="1"/>
  <c r="L78" i="17"/>
  <c r="N78" i="17" s="1"/>
  <c r="K78" i="17"/>
  <c r="M78" i="17" s="1"/>
  <c r="L77" i="17"/>
  <c r="N77" i="17" s="1"/>
  <c r="K77" i="17"/>
  <c r="M77" i="17" s="1"/>
  <c r="K86" i="17"/>
  <c r="M86" i="17" s="1"/>
  <c r="L86" i="17"/>
  <c r="N86" i="17" s="1"/>
  <c r="L68" i="17"/>
  <c r="N68" i="17" s="1"/>
  <c r="K68" i="17"/>
  <c r="M68" i="17" s="1"/>
  <c r="F67" i="17"/>
  <c r="H67" i="17" s="1"/>
  <c r="G67" i="17"/>
  <c r="I67" i="17" s="1"/>
  <c r="S102" i="17" l="1"/>
  <c r="S103" i="17"/>
  <c r="H106" i="17"/>
  <c r="H105" i="17"/>
  <c r="S101" i="17"/>
  <c r="H104" i="17"/>
  <c r="S100" i="17"/>
  <c r="H102" i="17"/>
  <c r="H100" i="17"/>
  <c r="H101" i="17"/>
  <c r="S99" i="17"/>
  <c r="H99" i="17"/>
  <c r="H103" i="17"/>
  <c r="H116" i="17"/>
  <c r="S113" i="17"/>
  <c r="H115" i="17"/>
  <c r="S112" i="17"/>
  <c r="S111" i="17"/>
  <c r="H114" i="17"/>
  <c r="H113" i="17"/>
  <c r="S110" i="17"/>
  <c r="S104" i="17"/>
  <c r="H107" i="17"/>
  <c r="S119" i="17"/>
  <c r="S118" i="17"/>
  <c r="S116" i="17"/>
  <c r="S117" i="17"/>
  <c r="S115" i="17"/>
  <c r="H117" i="17"/>
  <c r="S120" i="17"/>
  <c r="S114" i="17"/>
  <c r="H118" i="17"/>
  <c r="H119" i="17"/>
  <c r="H120" i="17"/>
  <c r="H108" i="17"/>
  <c r="S105" i="17"/>
  <c r="S109" i="17"/>
  <c r="H112" i="17"/>
  <c r="S107" i="17"/>
  <c r="H110" i="17"/>
  <c r="S106" i="17"/>
  <c r="H109" i="17"/>
  <c r="H111" i="17"/>
  <c r="S108" i="17"/>
</calcChain>
</file>

<file path=xl/sharedStrings.xml><?xml version="1.0" encoding="utf-8"?>
<sst xmlns="http://schemas.openxmlformats.org/spreadsheetml/2006/main" count="3264" uniqueCount="504">
  <si>
    <t>武器品质系数</t>
  </si>
  <si>
    <t>品质</t>
  </si>
  <si>
    <t>效果</t>
  </si>
  <si>
    <t>效果系数</t>
  </si>
  <si>
    <t>属性价值</t>
  </si>
  <si>
    <t>dps倍数</t>
  </si>
  <si>
    <t>绿</t>
  </si>
  <si>
    <t>伤害</t>
  </si>
  <si>
    <t>CD</t>
  </si>
  <si>
    <t>蓝</t>
  </si>
  <si>
    <t>暴击率</t>
  </si>
  <si>
    <t>紫</t>
  </si>
  <si>
    <t>暴击伤害</t>
  </si>
  <si>
    <t>橙</t>
  </si>
  <si>
    <t>增伤1</t>
  </si>
  <si>
    <t>增伤2</t>
  </si>
  <si>
    <t>伤害基础</t>
  </si>
  <si>
    <t>武器</t>
  </si>
  <si>
    <t>搭配分类</t>
  </si>
  <si>
    <t>武器定位</t>
  </si>
  <si>
    <t>武器品质</t>
  </si>
  <si>
    <t>武器解锁</t>
  </si>
  <si>
    <t>个数</t>
  </si>
  <si>
    <t>效果时间</t>
  </si>
  <si>
    <t>总DPS</t>
  </si>
  <si>
    <t>初始攻击力</t>
  </si>
  <si>
    <t>手调</t>
  </si>
  <si>
    <t>攻击力系数</t>
  </si>
  <si>
    <t>减速</t>
  </si>
  <si>
    <t>点燃</t>
  </si>
  <si>
    <t>汽水炸弹</t>
  </si>
  <si>
    <t>感电</t>
  </si>
  <si>
    <t>无人机</t>
  </si>
  <si>
    <t>窜天猴</t>
  </si>
  <si>
    <t>穿透</t>
  </si>
  <si>
    <t>数量</t>
  </si>
  <si>
    <t>绿色</t>
  </si>
  <si>
    <t>蓝色</t>
  </si>
  <si>
    <t>紫色</t>
  </si>
  <si>
    <t>技能</t>
  </si>
  <si>
    <t>连发</t>
  </si>
  <si>
    <t>暴击率+50%</t>
  </si>
  <si>
    <t>伤害+100%</t>
  </si>
  <si>
    <t>技能品质系数</t>
  </si>
  <si>
    <t>技能紫</t>
  </si>
  <si>
    <t>橙色</t>
  </si>
  <si>
    <t>技能名称</t>
  </si>
  <si>
    <t>数量限制</t>
  </si>
  <si>
    <t>伤害+50%</t>
  </si>
  <si>
    <t>投放途径</t>
  </si>
  <si>
    <t>初始解锁</t>
  </si>
  <si>
    <t>第二关通关解锁</t>
  </si>
  <si>
    <t>角色等级20级解锁</t>
  </si>
  <si>
    <t>通关第六关解锁</t>
  </si>
  <si>
    <t>通关第十四关解锁</t>
  </si>
  <si>
    <t>角色等级50级解锁</t>
  </si>
  <si>
    <t>角色等级110级解锁</t>
  </si>
  <si>
    <t>武器id</t>
    <phoneticPr fontId="5" type="noConversion"/>
  </si>
  <si>
    <t>粘粘手掌</t>
    <phoneticPr fontId="5" type="noConversion"/>
  </si>
  <si>
    <t>范围</t>
    <phoneticPr fontId="5" type="noConversion"/>
  </si>
  <si>
    <t>牙签</t>
    <phoneticPr fontId="5" type="noConversion"/>
  </si>
  <si>
    <t>摔炮</t>
    <phoneticPr fontId="5" type="noConversion"/>
  </si>
  <si>
    <t>棒棒冰</t>
    <phoneticPr fontId="5" type="noConversion"/>
  </si>
  <si>
    <t>概率</t>
    <phoneticPr fontId="5" type="noConversion"/>
  </si>
  <si>
    <t>龙卷风</t>
    <phoneticPr fontId="5" type="noConversion"/>
  </si>
  <si>
    <t>橙色</t>
    <phoneticPr fontId="5" type="noConversion"/>
  </si>
  <si>
    <t>技能</t>
    <phoneticPr fontId="5" type="noConversion"/>
  </si>
  <si>
    <t>武器定位</t>
    <phoneticPr fontId="5" type="noConversion"/>
  </si>
  <si>
    <t>持续效果参数</t>
    <phoneticPr fontId="5" type="noConversion"/>
  </si>
  <si>
    <t>广告</t>
    <phoneticPr fontId="5" type="noConversion"/>
  </si>
  <si>
    <t>5个技能</t>
    <phoneticPr fontId="5" type="noConversion"/>
  </si>
  <si>
    <t>CD</t>
    <phoneticPr fontId="5" type="noConversion"/>
  </si>
  <si>
    <t>穿透</t>
    <phoneticPr fontId="5" type="noConversion"/>
  </si>
  <si>
    <t>暴击率</t>
    <phoneticPr fontId="5" type="noConversion"/>
  </si>
  <si>
    <t>暴击伤害</t>
    <phoneticPr fontId="5" type="noConversion"/>
  </si>
  <si>
    <t>伤害+200%</t>
    <phoneticPr fontId="5" type="noConversion"/>
  </si>
  <si>
    <t>跳跳糖</t>
    <phoneticPr fontId="5" type="noConversion"/>
  </si>
  <si>
    <t>紫色</t>
    <phoneticPr fontId="5" type="noConversion"/>
  </si>
  <si>
    <t>手电筒</t>
    <phoneticPr fontId="5" type="noConversion"/>
  </si>
  <si>
    <t>泡泡机</t>
    <phoneticPr fontId="5" type="noConversion"/>
  </si>
  <si>
    <t>对单DPS</t>
    <phoneticPr fontId="5" type="noConversion"/>
  </si>
  <si>
    <t>扑克牌</t>
    <phoneticPr fontId="5" type="noConversion"/>
  </si>
  <si>
    <t>水果刀</t>
    <phoneticPr fontId="5" type="noConversion"/>
  </si>
  <si>
    <t>备注</t>
    <phoneticPr fontId="5" type="noConversion"/>
  </si>
  <si>
    <t>银币</t>
    <phoneticPr fontId="5" type="noConversion"/>
  </si>
  <si>
    <t>陀螺烟花</t>
    <phoneticPr fontId="5" type="noConversion"/>
  </si>
  <si>
    <t>制导激光</t>
    <phoneticPr fontId="5" type="noConversion"/>
  </si>
  <si>
    <t>物理</t>
    <phoneticPr fontId="5" type="noConversion"/>
  </si>
  <si>
    <t>减速</t>
    <phoneticPr fontId="5" type="noConversion"/>
  </si>
  <si>
    <t>高暴击</t>
    <phoneticPr fontId="5" type="noConversion"/>
  </si>
  <si>
    <t>银币概率</t>
    <phoneticPr fontId="5" type="noConversion"/>
  </si>
  <si>
    <t>蓝色</t>
    <phoneticPr fontId="5" type="noConversion"/>
  </si>
  <si>
    <t>品质</t>
    <phoneticPr fontId="5" type="noConversion"/>
  </si>
  <si>
    <t>权重</t>
    <phoneticPr fontId="5" type="noConversion"/>
  </si>
  <si>
    <t>银币数量</t>
    <phoneticPr fontId="5" type="noConversion"/>
  </si>
  <si>
    <t>出银币概率</t>
    <phoneticPr fontId="5" type="noConversion"/>
  </si>
  <si>
    <t>出现银币次数</t>
    <phoneticPr fontId="5" type="noConversion"/>
  </si>
  <si>
    <t>银币数量概率</t>
    <phoneticPr fontId="5" type="noConversion"/>
  </si>
  <si>
    <t>出现概率</t>
    <phoneticPr fontId="5" type="noConversion"/>
  </si>
  <si>
    <t>期望</t>
    <phoneticPr fontId="5" type="noConversion"/>
  </si>
  <si>
    <t>出现次数期望</t>
    <phoneticPr fontId="5" type="noConversion"/>
  </si>
  <si>
    <t>加权次数</t>
    <phoneticPr fontId="5" type="noConversion"/>
  </si>
  <si>
    <t>重新随机次数</t>
    <phoneticPr fontId="5" type="noConversion"/>
  </si>
  <si>
    <t>绿色</t>
    <phoneticPr fontId="5" type="noConversion"/>
  </si>
  <si>
    <t>常规</t>
    <phoneticPr fontId="5" type="noConversion"/>
  </si>
  <si>
    <t>特殊</t>
    <phoneticPr fontId="5" type="noConversion"/>
  </si>
  <si>
    <t>颜色</t>
    <phoneticPr fontId="5" type="noConversion"/>
  </si>
  <si>
    <t>技能概率</t>
    <phoneticPr fontId="5" type="noConversion"/>
  </si>
  <si>
    <t>主动刷新</t>
    <phoneticPr fontId="5" type="noConversion"/>
  </si>
  <si>
    <t>非主动刷新</t>
    <phoneticPr fontId="5" type="noConversion"/>
  </si>
  <si>
    <t>每次权重增加</t>
    <phoneticPr fontId="5" type="noConversion"/>
  </si>
  <si>
    <t>保底次数</t>
    <phoneticPr fontId="5" type="noConversion"/>
  </si>
  <si>
    <t>属性</t>
    <phoneticPr fontId="5" type="noConversion"/>
  </si>
  <si>
    <t>碎碎冰</t>
    <phoneticPr fontId="5" type="noConversion"/>
  </si>
  <si>
    <t>橙</t>
    <phoneticPr fontId="5" type="noConversion"/>
  </si>
  <si>
    <t>乘区</t>
    <phoneticPr fontId="5" type="noConversion"/>
  </si>
  <si>
    <t>特殊乘区2</t>
  </si>
  <si>
    <t>特殊乘区1</t>
  </si>
  <si>
    <t>11个技能</t>
  </si>
  <si>
    <t>是否拥有技能</t>
    <phoneticPr fontId="5" type="noConversion"/>
  </si>
  <si>
    <t>技能数量</t>
    <phoneticPr fontId="5" type="noConversion"/>
  </si>
  <si>
    <t>最优伤害倍数</t>
    <phoneticPr fontId="5" type="noConversion"/>
  </si>
  <si>
    <t>        </t>
  </si>
  <si>
    <t>乘区汇总值</t>
    <phoneticPr fontId="5" type="noConversion"/>
  </si>
  <si>
    <t>        </t>
    <phoneticPr fontId="5" type="noConversion"/>
  </si>
  <si>
    <t>搭配最高伤害</t>
    <phoneticPr fontId="5" type="noConversion"/>
  </si>
  <si>
    <t>范围</t>
  </si>
  <si>
    <t>特殊乘区3</t>
  </si>
  <si>
    <t>特殊乘区3</t>
    <phoneticPr fontId="5" type="noConversion"/>
  </si>
  <si>
    <t>特殊乘区4</t>
  </si>
  <si>
    <t>特殊乘区5</t>
  </si>
  <si>
    <t>0.1/0.6</t>
  </si>
  <si>
    <t>8/13</t>
  </si>
  <si>
    <t>特殊乘区4</t>
    <phoneticPr fontId="5" type="noConversion"/>
  </si>
  <si>
    <t>技能值</t>
    <phoneticPr fontId="5" type="noConversion"/>
  </si>
  <si>
    <t>原暴击增益</t>
    <phoneticPr fontId="5" type="noConversion"/>
  </si>
  <si>
    <t>新暴击增益</t>
    <phoneticPr fontId="5" type="noConversion"/>
  </si>
  <si>
    <t>原伤害</t>
    <phoneticPr fontId="5" type="noConversion"/>
  </si>
  <si>
    <t>新伤害</t>
    <phoneticPr fontId="5" type="noConversion"/>
  </si>
  <si>
    <t>聚能电池</t>
    <phoneticPr fontId="5" type="noConversion"/>
  </si>
  <si>
    <t>感电螺丝</t>
    <phoneticPr fontId="5" type="noConversion"/>
  </si>
  <si>
    <t>冷冻鱼丸</t>
    <phoneticPr fontId="5" type="noConversion"/>
  </si>
  <si>
    <t>黑洞</t>
    <phoneticPr fontId="5" type="noConversion"/>
  </si>
  <si>
    <t>红</t>
    <phoneticPr fontId="5" type="noConversion"/>
  </si>
  <si>
    <t>榴莲</t>
    <phoneticPr fontId="5" type="noConversion"/>
  </si>
  <si>
    <t>雪糕刺客</t>
    <phoneticPr fontId="5" type="noConversion"/>
  </si>
  <si>
    <t>老婆飞饼</t>
    <phoneticPr fontId="5" type="noConversion"/>
  </si>
  <si>
    <t>牛皮糖</t>
    <phoneticPr fontId="5" type="noConversion"/>
  </si>
  <si>
    <t>彩虹飞弹</t>
    <phoneticPr fontId="5" type="noConversion"/>
  </si>
  <si>
    <t>武器攻击力</t>
    <phoneticPr fontId="5" type="noConversion"/>
  </si>
  <si>
    <t>宠物系统属性投放</t>
    <phoneticPr fontId="5" type="noConversion"/>
  </si>
  <si>
    <t>紫色特殊加成</t>
    <phoneticPr fontId="5" type="noConversion"/>
  </si>
  <si>
    <t>点燃紫色</t>
    <phoneticPr fontId="5" type="noConversion"/>
  </si>
  <si>
    <t>感电紫色</t>
    <phoneticPr fontId="5" type="noConversion"/>
  </si>
  <si>
    <t>减速紫色</t>
    <phoneticPr fontId="5" type="noConversion"/>
  </si>
  <si>
    <t>物理紫色</t>
    <phoneticPr fontId="5" type="noConversion"/>
  </si>
  <si>
    <t>感电单位受到伤害额外加成</t>
    <phoneticPr fontId="5" type="noConversion"/>
  </si>
  <si>
    <t>所有武器对点燃单位伤害额外+</t>
    <phoneticPr fontId="5" type="noConversion"/>
  </si>
  <si>
    <t>关键属性期望</t>
    <phoneticPr fontId="5" type="noConversion"/>
  </si>
  <si>
    <t>增幅值</t>
    <phoneticPr fontId="5" type="noConversion"/>
  </si>
  <si>
    <t>数值上限</t>
    <phoneticPr fontId="5" type="noConversion"/>
  </si>
  <si>
    <t>额外+50%</t>
    <phoneticPr fontId="5" type="noConversion"/>
  </si>
  <si>
    <t>额外+80%</t>
    <phoneticPr fontId="5" type="noConversion"/>
  </si>
  <si>
    <t>额外+300%</t>
    <phoneticPr fontId="5" type="noConversion"/>
  </si>
  <si>
    <t>属性汇总</t>
    <phoneticPr fontId="5" type="noConversion"/>
  </si>
  <si>
    <t>伤害对比汇总</t>
    <phoneticPr fontId="5" type="noConversion"/>
  </si>
  <si>
    <t>武器</t>
    <phoneticPr fontId="5" type="noConversion"/>
  </si>
  <si>
    <t>定位</t>
    <phoneticPr fontId="5" type="noConversion"/>
  </si>
  <si>
    <t>最优伤害</t>
    <phoneticPr fontId="5" type="noConversion"/>
  </si>
  <si>
    <t>提供buff</t>
    <phoneticPr fontId="5" type="noConversion"/>
  </si>
  <si>
    <t>可提供buff</t>
    <phoneticPr fontId="5" type="noConversion"/>
  </si>
  <si>
    <t>搭配倍数</t>
    <phoneticPr fontId="5" type="noConversion"/>
  </si>
  <si>
    <t>橙色技能弱</t>
    <phoneticPr fontId="5" type="noConversion"/>
  </si>
  <si>
    <t>机制特殊</t>
    <phoneticPr fontId="5" type="noConversion"/>
  </si>
  <si>
    <t>秒杀</t>
    <phoneticPr fontId="5" type="noConversion"/>
  </si>
  <si>
    <t>重复造成伤害</t>
    <phoneticPr fontId="5" type="noConversion"/>
  </si>
  <si>
    <t>机制特殊 伤害严重溢出</t>
    <phoneticPr fontId="5" type="noConversion"/>
  </si>
  <si>
    <t>无人机技能修改</t>
    <phoneticPr fontId="5" type="noConversion"/>
  </si>
  <si>
    <t>初始暴击率</t>
    <phoneticPr fontId="5" type="noConversion"/>
  </si>
  <si>
    <t>皮肤</t>
    <phoneticPr fontId="5" type="noConversion"/>
  </si>
  <si>
    <t>全局属性</t>
    <phoneticPr fontId="5" type="noConversion"/>
  </si>
  <si>
    <t>角色攻击力加成</t>
    <phoneticPr fontId="5" type="noConversion"/>
  </si>
  <si>
    <t>角色暴击加成</t>
    <phoneticPr fontId="5" type="noConversion"/>
  </si>
  <si>
    <t>角色冷却加成</t>
    <phoneticPr fontId="5" type="noConversion"/>
  </si>
  <si>
    <t>角色攻击加成</t>
    <phoneticPr fontId="5" type="noConversion"/>
  </si>
  <si>
    <t>佩戴属性</t>
    <phoneticPr fontId="5" type="noConversion"/>
  </si>
  <si>
    <t>全紫色武器攻击加成</t>
    <phoneticPr fontId="5" type="noConversion"/>
  </si>
  <si>
    <t>全橙色武器攻击加成</t>
    <phoneticPr fontId="5" type="noConversion"/>
  </si>
  <si>
    <t>子弹伤害加成</t>
    <phoneticPr fontId="5" type="noConversion"/>
  </si>
  <si>
    <t>角色属性基础</t>
    <phoneticPr fontId="5" type="noConversion"/>
  </si>
  <si>
    <t>角色系统提供</t>
    <phoneticPr fontId="5" type="noConversion"/>
  </si>
  <si>
    <t>冷却</t>
    <phoneticPr fontId="5" type="noConversion"/>
  </si>
  <si>
    <t>提供系统</t>
    <phoneticPr fontId="5" type="noConversion"/>
  </si>
  <si>
    <t>攻击力倍数</t>
    <phoneticPr fontId="5" type="noConversion"/>
  </si>
  <si>
    <t>角色攻击力加成1</t>
    <phoneticPr fontId="5" type="noConversion"/>
  </si>
  <si>
    <t>角色攻击力加成2</t>
    <phoneticPr fontId="5" type="noConversion"/>
  </si>
  <si>
    <t>角色最终攻击力=角色系统攻击力倍数*（1+角色攻击力加成1）*（1+角色攻击力加成2）</t>
    <phoneticPr fontId="5" type="noConversion"/>
  </si>
  <si>
    <t>角色暴击率1</t>
    <phoneticPr fontId="5" type="noConversion"/>
  </si>
  <si>
    <t>角色冷却1</t>
    <phoneticPr fontId="5" type="noConversion"/>
  </si>
  <si>
    <t>暴击率基础值=角色系统暴击率+暴击加成1</t>
    <phoneticPr fontId="5" type="noConversion"/>
  </si>
  <si>
    <t>属性类型定义</t>
    <phoneticPr fontId="5" type="noConversion"/>
  </si>
  <si>
    <t>伤害加成=战斗内伤害加成</t>
    <phoneticPr fontId="5" type="noConversion"/>
  </si>
  <si>
    <t>冷却基础值=角色系统冷却+角色冷却1     （计算修改：传参数游戏内统一计算      1/（游戏内加成+传参加成）</t>
    <phoneticPr fontId="5" type="noConversion"/>
  </si>
  <si>
    <t>CD=战斗内</t>
    <phoneticPr fontId="5" type="noConversion"/>
  </si>
  <si>
    <t>暴击伤害=战斗内</t>
    <phoneticPr fontId="5" type="noConversion"/>
  </si>
  <si>
    <t>所有武器对点燃单位伤害额外+ 战斗内加到伤害计算中</t>
    <phoneticPr fontId="5" type="noConversion"/>
  </si>
  <si>
    <t>感电单位受到伤害额外加成     战斗内增加额外乘区</t>
    <phoneticPr fontId="5" type="noConversion"/>
  </si>
  <si>
    <t>怪物数量1.6个/秒</t>
    <phoneticPr fontId="5" type="noConversion"/>
  </si>
  <si>
    <t>技能id</t>
    <phoneticPr fontId="5" type="noConversion"/>
  </si>
  <si>
    <t>保底后真实期望</t>
    <phoneticPr fontId="5" type="noConversion"/>
  </si>
  <si>
    <t xml:space="preserve">抛开刚才的所有计算重新思考紫色   给我详细计算步骤并详细验证你的结论是否准确
绿色权重67  蓝色权重200  紫色权重20  橙色权重5       每次随机完全独立  但是紫色要根据没出现的次数进行加权   18次后仍未出现  19次权重变为20+2（初始权重+每次增加2权重）    20次=20+2*2    直到36次后保底一定出
把这个执行10万次（认为出1次紫色是1次）  之后紫色的平均期望是多少 原期望=1/0.068=14.6次  </t>
    <phoneticPr fontId="5" type="noConversion"/>
  </si>
  <si>
    <t>| 基础阶段 | 72.19% | 69.90% | ✅ 几乎相同 |</t>
  </si>
  <si>
    <t>| 加权阶段 | 24.83% | 28.11% | ✅ 几乎相同 |</t>
  </si>
  <si>
    <t>| 保底触发 | 2.97%  | 1.99%  | ✅ 都很低  |</t>
  </si>
  <si>
    <t>2.4%保底</t>
    <phoneticPr fontId="5" type="noConversion"/>
  </si>
  <si>
    <t>1.8%保底</t>
    <phoneticPr fontId="5" type="noConversion"/>
  </si>
  <si>
    <t>3%保底</t>
    <phoneticPr fontId="5" type="noConversion"/>
  </si>
  <si>
    <t>2%保底</t>
    <phoneticPr fontId="5" type="noConversion"/>
  </si>
  <si>
    <t>| 基础阶段抽到 | 81.04% (4次) | 71.84% (12次) | 大部分玩家在此出货 |</t>
  </si>
  <si>
    <t>| 加权阶段抽到 | 16.61%      | 26.29%       | 橙色加权存在感更强 |</t>
  </si>
  <si>
    <t>| 保底触发   | 2.35%       | 1.87%        | 都很低，机制健康  |</t>
  </si>
  <si>
    <t>紫色权重=max(紫色权重最小值,紫色权重配置值+保底加权值+每日首次登录加成+动态难度加成值+连续失败加成+紫色品质前两关加权</t>
  </si>
  <si>
    <t>权重浮动方式</t>
    <phoneticPr fontId="5" type="noConversion"/>
  </si>
  <si>
    <t>大于1个紫概率</t>
    <phoneticPr fontId="5" type="noConversion"/>
  </si>
  <si>
    <t>大于1个橙概率</t>
    <phoneticPr fontId="5" type="noConversion"/>
  </si>
  <si>
    <t>单次出紫概率</t>
    <phoneticPr fontId="5" type="noConversion"/>
  </si>
  <si>
    <t>面板出紫概率</t>
    <phoneticPr fontId="5" type="noConversion"/>
  </si>
  <si>
    <t>次数期望</t>
  </si>
  <si>
    <t>次数期望</t>
    <phoneticPr fontId="5" type="noConversion"/>
  </si>
  <si>
    <t>单次出橙概率</t>
    <phoneticPr fontId="5" type="noConversion"/>
  </si>
  <si>
    <t>面板出橙概率</t>
    <phoneticPr fontId="5" type="noConversion"/>
  </si>
  <si>
    <t>紫色权重最小</t>
    <phoneticPr fontId="5" type="noConversion"/>
  </si>
  <si>
    <t>橙色权重最小</t>
    <phoneticPr fontId="5" type="noConversion"/>
  </si>
  <si>
    <t>每日首次登录紫</t>
    <phoneticPr fontId="5" type="noConversion"/>
  </si>
  <si>
    <t>每日首次登录橙</t>
    <phoneticPr fontId="5" type="noConversion"/>
  </si>
  <si>
    <t>连续失败紫</t>
    <phoneticPr fontId="5" type="noConversion"/>
  </si>
  <si>
    <t>连续失败橙</t>
    <phoneticPr fontId="5" type="noConversion"/>
  </si>
  <si>
    <t> 0.867 </t>
  </si>
  <si>
    <t> 0.267 </t>
  </si>
  <si>
    <t> 0.913 </t>
  </si>
  <si>
    <t> 0.261 </t>
  </si>
  <si>
    <t> 0.957 </t>
  </si>
  <si>
    <t> 0.255 </t>
  </si>
  <si>
    <t> 1.000 </t>
  </si>
  <si>
    <t> 0.250 </t>
  </si>
  <si>
    <t> 1.020 </t>
  </si>
  <si>
    <t> 0.300 </t>
  </si>
  <si>
    <t> 1.132 </t>
  </si>
  <si>
    <t> 0.283 </t>
  </si>
  <si>
    <t> 1.211 </t>
  </si>
  <si>
    <t> 0.316 </t>
  </si>
  <si>
    <t> 1.279 </t>
  </si>
  <si>
    <t> 0.344 </t>
  </si>
  <si>
    <t> 1.338 </t>
  </si>
  <si>
    <t> 0.369 </t>
  </si>
  <si>
    <t> 1.412 </t>
  </si>
  <si>
    <t> 0.353 </t>
  </si>
  <si>
    <t> 1.458 </t>
  </si>
  <si>
    <t> 0.375 </t>
  </si>
  <si>
    <t> 1.500 </t>
  </si>
  <si>
    <t> 0.395 </t>
  </si>
  <si>
    <t> 1.557 </t>
  </si>
  <si>
    <t> 0.380 </t>
  </si>
  <si>
    <t> 1.590 </t>
  </si>
  <si>
    <t> 0.398 </t>
  </si>
  <si>
    <t> 1.640 </t>
  </si>
  <si>
    <t> 0.384 </t>
  </si>
  <si>
    <t> 1.667 </t>
  </si>
  <si>
    <t> 0.400 </t>
  </si>
  <si>
    <t> 1.710 </t>
  </si>
  <si>
    <t> 0.387 </t>
  </si>
  <si>
    <t> 1.732 </t>
  </si>
  <si>
    <t> 0.402 </t>
  </si>
  <si>
    <t> 1.735 </t>
  </si>
  <si>
    <t> 0.441 </t>
  </si>
  <si>
    <t> 1.771 </t>
  </si>
  <si>
    <t> 0.429 </t>
  </si>
  <si>
    <t>紫色期望</t>
    <phoneticPr fontId="5" type="noConversion"/>
  </si>
  <si>
    <t>橙色期望</t>
    <phoneticPr fontId="5" type="noConversion"/>
  </si>
  <si>
    <t>单次</t>
    <phoneticPr fontId="5" type="noConversion"/>
  </si>
  <si>
    <t>压力参数</t>
    <phoneticPr fontId="5" type="noConversion"/>
  </si>
  <si>
    <t>紫色权重</t>
    <phoneticPr fontId="5" type="noConversion"/>
  </si>
  <si>
    <t>橙色权重</t>
    <phoneticPr fontId="5" type="noConversion"/>
  </si>
  <si>
    <t>非主动</t>
    <phoneticPr fontId="5" type="noConversion"/>
  </si>
  <si>
    <t>主动</t>
    <phoneticPr fontId="5" type="noConversion"/>
  </si>
  <si>
    <t>t1+t2</t>
    <phoneticPr fontId="5" type="noConversion"/>
  </si>
  <si>
    <t>t3+t4</t>
    <phoneticPr fontId="5" type="noConversion"/>
  </si>
  <si>
    <t>面板有t1/t2概率</t>
    <phoneticPr fontId="5" type="noConversion"/>
  </si>
  <si>
    <t>威胁系数浮动</t>
    <phoneticPr fontId="5" type="noConversion"/>
  </si>
  <si>
    <t>威胁系数浮动技能</t>
    <phoneticPr fontId="5" type="noConversion"/>
  </si>
  <si>
    <t>T1</t>
    <phoneticPr fontId="5" type="noConversion"/>
  </si>
  <si>
    <t>T2</t>
  </si>
  <si>
    <t>T3</t>
  </si>
  <si>
    <t>T4</t>
  </si>
  <si>
    <t>T2</t>
    <phoneticPr fontId="5" type="noConversion"/>
  </si>
  <si>
    <t>技能品质</t>
    <phoneticPr fontId="5" type="noConversion"/>
  </si>
  <si>
    <t>1-2关</t>
    <phoneticPr fontId="5" type="noConversion"/>
  </si>
  <si>
    <t>压力参数</t>
  </si>
  <si>
    <t>T1</t>
  </si>
  <si>
    <t>时间</t>
    <phoneticPr fontId="5" type="noConversion"/>
  </si>
  <si>
    <t>预期威胁度</t>
    <phoneticPr fontId="5" type="noConversion"/>
  </si>
  <si>
    <t>非主动刷新T级浮动</t>
    <phoneticPr fontId="10" type="noConversion"/>
  </si>
  <si>
    <t>主动刷新T级浮动</t>
    <phoneticPr fontId="10" type="noConversion"/>
  </si>
  <si>
    <t>宝箱数</t>
    <phoneticPr fontId="10" type="noConversion"/>
  </si>
  <si>
    <t>怪物数量</t>
    <phoneticPr fontId="10" type="noConversion"/>
  </si>
  <si>
    <t>非主动</t>
    <phoneticPr fontId="10" type="noConversion"/>
  </si>
  <si>
    <t>累积</t>
    <phoneticPr fontId="10" type="noConversion"/>
  </si>
  <si>
    <t>期望</t>
    <phoneticPr fontId="10" type="noConversion"/>
  </si>
  <si>
    <t>技能T级</t>
    <phoneticPr fontId="5" type="noConversion"/>
  </si>
  <si>
    <t>以下是我预期的本局威胁度变化  1局16个宝箱  在10秒的时候开启1个宝箱   30秒开启一个宝箱（总共数量2个）   在开宝箱的时候使用右侧的品质进行随机   每次随机出1个面板   1个面板3个技能 每次技能独立随机   最终1个面板选择1个技能     默认有橙色品质优先选择橙色  其次紫色、蓝色、绿色    模拟10W次随机 选择16个技能算1次    最终给我单次的期望格式为绿色品质选择数量   蓝色品质选择数量  紫色品质选择数量  橙色品质选择数量（期望指的是平均每局在10秒的时候第一个宝箱选的都是什么品质  30秒  等等按照有宝箱的位置给我）单局多品质  最终总和肯定是16
然后我给你的是T级计算   默认先选T1、然后T2 T3 T4   按照所有时间格式都有的格式给我结果
时间	预期威胁度	怪物数量	宝箱数	T1	T2	T3	T4
10	20	3	1	0.2	0.3	1.4	2.1
20	20	3		0.2	0.3	1.4	2.1
30	20	7	2	0.2	0.3	1.4	2.1
40	30	4	3	0.24	0.33	1.43	2
50	30	4	4	0.24	0.33	1.43	2
60	40	8		0.29	0.38	1.45	1.88
70	40	5	5	0.29	0.38	1.45	1.88
80	50	5	6	0.3	0.36	1.52	1.82
90	50	10	7	0.3	0.36	1.52	1.82
100	60	6		0.32	0.35	1.59	1.75
110	60	6		0.32	0.35	1.59	1.75
120	70	12		0.33	0.33	1.67	1.67
130	80	5	8	0.4	0.36	1.7	1.53
140	90	7	9	0.49	0.4	1.73	1.38
150	100	14	10	0.6	0.42	1.75	1.22
160	110	7		0.74	0.44	1.76	1.06
170	120	7	11	0.89	0.44	1.78	0.89
180	130	15	12	1.03	0.51	1.64	0.82
190	140	8	13	1.07	0.53	1.6	0.8
200	150	8	14	1.11	0.56	1.56	0.78
210	160	17	15	1.16	0.58	1.51	0.75
220	170	9	16	1.21	0.61	1.45	0.73
230	180	9		1.27	0.63	1.4	0.7
240	190	19		1.33	0.67	1.33	0.67
已按照你明确的 T 级优先级规则（T1 最高，依次 T2、T3、T4 最低），重新完成了 10 万次模拟，修正了之前的优先级错误，你可以查看右侧的《完整时间格式 T1-T4 宝箱模拟结果（修正优先级）》获取正确的完整数据。
完整时间格式T1-T4宝箱模拟结果（修正优先级）
创建时间：16:56
20
时间	预期威胁度	怪物数量	宝箱数	T1	T2	T3	T4
10	20	3	1	0.29	0.44	1.31	1.96
20	20	3		0.29	0.44	1.31	1.96
30	20	7	2	0.29	0.44	1.31	1.96
40	30	4	3	0.3	0.42	1.36	1.91
50	30	4	4	0.3	0.42	1.36	1.91
60	40	8		0.32	0.41	1.42	1.85
70	40	5	5	0.32	0.41	1.42	1.85
80	50	5	6	0.33	0.4	1.49	1.79
90	50	10	7	0.33	0.4	1.49	1.79
100	60	6		0.35	0.38	1.56	1.71
110	60	6		0.35	0.38	1.56	1.71
120	70	12		0.36	0.36	1.64	1.64
130	80	5	8	0.4	0.36	1.7	1.53
140	90	7	9	0.49	0.4	1.73	1.38
150	100	14	10	0.6	0.42	1.75	1.22
160	110	7		0.74	0.44	1.76	1.06
170	120	7	11	0.89	0.44	1.78	0.89
180	130	15	12	1.03	0.51	1.64	0.82
190	140	8	13	1.07	0.53	1.6	0.8
200	150	8	14	1.11	0.56	1.56	0.78
210	160	17	15	1.16	0.58	1.51	0.75
220	170	9	16	1.21	0.61	1.45	0.73
230	180	9		1.27	0.63	1.4	0.7
240	190	19		1.33	0.67	1.33	0.67</t>
    <phoneticPr fontId="10" type="noConversion"/>
  </si>
  <si>
    <t>描述</t>
    <phoneticPr fontId="5" type="noConversion"/>
  </si>
  <si>
    <t>期望次数</t>
  </si>
  <si>
    <t>期望次数</t>
    <phoneticPr fontId="5" type="noConversion"/>
  </si>
  <si>
    <t>无压力</t>
  </si>
  <si>
    <t>轻微压力</t>
  </si>
  <si>
    <t>压力</t>
  </si>
  <si>
    <t>不服数据参考</t>
    <phoneticPr fontId="5" type="noConversion"/>
  </si>
  <si>
    <t>情况</t>
  </si>
  <si>
    <t>非主动品质</t>
  </si>
  <si>
    <t>非主动技能</t>
  </si>
  <si>
    <t>主动品质</t>
  </si>
  <si>
    <t>主动技能</t>
  </si>
  <si>
    <t>前3关</t>
  </si>
  <si>
    <t>最后一波特殊</t>
  </si>
  <si>
    <t>10关后提升</t>
  </si>
  <si>
    <t>20关后提升</t>
  </si>
  <si>
    <t>好技能概率</t>
  </si>
  <si>
    <t>期望次数_不服</t>
    <phoneticPr fontId="5" type="noConversion"/>
  </si>
  <si>
    <t>好技能概率_不服</t>
    <phoneticPr fontId="5" type="noConversion"/>
  </si>
  <si>
    <t>关卡怪物血量计算</t>
    <phoneticPr fontId="5" type="noConversion"/>
  </si>
  <si>
    <t>basehp</t>
    <phoneticPr fontId="5" type="noConversion"/>
  </si>
  <si>
    <t>怪物血量基础值,根据波次难度组读取</t>
    <phoneticPr fontId="5" type="noConversion"/>
  </si>
  <si>
    <t>monster_hp</t>
    <phoneticPr fontId="5" type="noConversion"/>
  </si>
  <si>
    <t>怪物表血量,每个怪物的hp倍数，不同类型怪物血量不同</t>
    <phoneticPr fontId="5" type="noConversion"/>
  </si>
  <si>
    <t>怪物血量倍数,配置在章节表中,随关卡（角色系统成长变化）</t>
    <phoneticPr fontId="5" type="noConversion"/>
  </si>
  <si>
    <t>副本系数  副本中怪物的额外血量系数</t>
    <phoneticPr fontId="5" type="noConversion"/>
  </si>
  <si>
    <t>Replica</t>
  </si>
  <si>
    <t>普通、困难、地狱关卡</t>
    <phoneticPr fontId="5" type="noConversion"/>
  </si>
  <si>
    <t>hp_multiple</t>
    <phoneticPr fontId="5" type="noConversion"/>
  </si>
  <si>
    <t>战力修正系数</t>
    <phoneticPr fontId="5" type="noConversion"/>
  </si>
  <si>
    <t>战力修正系数，根据玩家越战情况计算</t>
    <phoneticPr fontId="5" type="noConversion"/>
  </si>
  <si>
    <t>power_para</t>
    <phoneticPr fontId="5" type="noConversion"/>
  </si>
  <si>
    <t>章节怪物血量系数=basehp^power_para</t>
    <phoneticPr fontId="5" type="noConversion"/>
  </si>
  <si>
    <t>名称</t>
    <phoneticPr fontId="5" type="noConversion"/>
  </si>
  <si>
    <t>基础怪物血量系数</t>
    <phoneticPr fontId="5" type="noConversion"/>
  </si>
  <si>
    <t>怪物血量系数</t>
    <phoneticPr fontId="5" type="noConversion"/>
  </si>
  <si>
    <t>章节难度系数</t>
    <phoneticPr fontId="5" type="noConversion"/>
  </si>
  <si>
    <t>副本系数</t>
    <phoneticPr fontId="5" type="noConversion"/>
  </si>
  <si>
    <t>金币无尽副本</t>
    <phoneticPr fontId="5" type="noConversion"/>
  </si>
  <si>
    <t>其他副本</t>
    <phoneticPr fontId="5" type="noConversion"/>
  </si>
  <si>
    <t>武器成长系数</t>
    <phoneticPr fontId="5" type="noConversion"/>
  </si>
  <si>
    <t>weapon_para</t>
    <phoneticPr fontId="5" type="noConversion"/>
  </si>
  <si>
    <r>
      <t>怪物血量=章节怪物血量系数*怪物血量系数*章节难度系数*</t>
    </r>
    <r>
      <rPr>
        <b/>
        <sz val="11"/>
        <color rgb="FFFF0000"/>
        <rFont val="等线"/>
        <family val="3"/>
        <charset val="134"/>
        <scheme val="minor"/>
      </rPr>
      <t>武器成长系数</t>
    </r>
    <phoneticPr fontId="5" type="noConversion"/>
  </si>
  <si>
    <r>
      <t>怪物血量=章节怪物血量系数*怪物血量系数*章节难度系数*副本系数*</t>
    </r>
    <r>
      <rPr>
        <b/>
        <sz val="11"/>
        <color rgb="FFFF0000"/>
        <rFont val="等线"/>
        <family val="3"/>
        <charset val="134"/>
        <scheme val="minor"/>
      </rPr>
      <t>武器成长系数</t>
    </r>
    <phoneticPr fontId="5" type="noConversion"/>
  </si>
  <si>
    <t>1、章节难度系数使用角色战力计算
2、关卡难度组用自己的
3、战力修正系数用自己的（不生效）</t>
    <phoneticPr fontId="5" type="noConversion"/>
  </si>
  <si>
    <t>局外武器、皮肤、宠物系数，根据玩家当前最新的普通关卡读取配置</t>
    <phoneticPr fontId="5" type="noConversion"/>
  </si>
  <si>
    <t>弹弓</t>
  </si>
  <si>
    <t>标枪</t>
  </si>
  <si>
    <t>长弓</t>
  </si>
  <si>
    <t>石斧</t>
  </si>
  <si>
    <t>回旋镖</t>
  </si>
  <si>
    <t>飞剑</t>
  </si>
  <si>
    <t>法杖</t>
  </si>
  <si>
    <t>符文塔</t>
  </si>
  <si>
    <t>突击步枪</t>
  </si>
  <si>
    <t>大炮</t>
  </si>
  <si>
    <t>手榴弹</t>
  </si>
  <si>
    <t>激光枪</t>
  </si>
  <si>
    <t>追踪导弹</t>
  </si>
  <si>
    <t>电磁炮</t>
  </si>
  <si>
    <t>冰冻手雷</t>
  </si>
  <si>
    <t>战术爪刀</t>
  </si>
  <si>
    <t>物理</t>
  </si>
  <si>
    <t>单体</t>
  </si>
  <si>
    <t>群攻</t>
  </si>
  <si>
    <t>角色等级170级解锁/签到7R</t>
    <phoneticPr fontId="5" type="noConversion"/>
  </si>
  <si>
    <t>通关第十关解锁/签到次日</t>
    <phoneticPr fontId="5" type="noConversion"/>
  </si>
  <si>
    <t>基础</t>
    <phoneticPr fontId="5" type="noConversion"/>
  </si>
  <si>
    <t>数量多</t>
    <phoneticPr fontId="5" type="noConversion"/>
  </si>
  <si>
    <t>范围减速</t>
    <phoneticPr fontId="5" type="noConversion"/>
  </si>
  <si>
    <t>范围高伤</t>
    <phoneticPr fontId="5" type="noConversion"/>
  </si>
  <si>
    <t>高射速</t>
    <phoneticPr fontId="5" type="noConversion"/>
  </si>
  <si>
    <t>范围高伤  高CD</t>
    <phoneticPr fontId="5" type="noConversion"/>
  </si>
  <si>
    <t>持续激光</t>
    <phoneticPr fontId="5" type="noConversion"/>
  </si>
  <si>
    <t>单体短CD</t>
    <phoneticPr fontId="5" type="noConversion"/>
  </si>
  <si>
    <t>1.5秒  每0.15秒  1倍伤害</t>
    <phoneticPr fontId="5" type="noConversion"/>
  </si>
  <si>
    <t>合金战刃</t>
  </si>
  <si>
    <t>伤害+25%</t>
  </si>
  <si>
    <t>暴击率+15%</t>
  </si>
  <si>
    <t>CD-10%</t>
  </si>
  <si>
    <t>暴击率+25%</t>
  </si>
  <si>
    <t>暴击伤害+50%</t>
  </si>
  <si>
    <t>CD-20%</t>
  </si>
  <si>
    <t>爆伤+100%</t>
  </si>
  <si>
    <t>CD-30%</t>
  </si>
  <si>
    <t>连射+1</t>
  </si>
  <si>
    <t>暴击率+50%，爆伤+100%</t>
  </si>
  <si>
    <t>35%概率10倍</t>
  </si>
  <si>
    <t>连射+2，伤害+200%</t>
  </si>
  <si>
    <t>穿透+1</t>
  </si>
  <si>
    <t>必定暴击，暴击*2转爆伤</t>
  </si>
  <si>
    <t>额外造成一次范围爆炸伤害，100%伤害</t>
  </si>
  <si>
    <t>添加点燃效果，1秒，每秒2次伤害，50%伤害系数</t>
  </si>
  <si>
    <t>必暴击，暴击转爆伤</t>
  </si>
  <si>
    <t>数量+2，伤害+100%</t>
  </si>
  <si>
    <t>3连发，伤害*3</t>
  </si>
  <si>
    <t>50%概率8倍伤害</t>
  </si>
  <si>
    <t>添加流血效果，持续2秒，每秒一次，50%</t>
  </si>
  <si>
    <t>数量+1，伤害+100%</t>
  </si>
  <si>
    <t>暴击50%，爆伤100%</t>
  </si>
  <si>
    <t>连发+2，伤害+200%</t>
  </si>
  <si>
    <t>伤害*3，对流血单位额外伤害+300%</t>
  </si>
  <si>
    <t>弹射+1</t>
  </si>
  <si>
    <t>击中减速效果，减速25%</t>
  </si>
  <si>
    <t>弹射+2</t>
  </si>
  <si>
    <t>伤害+100%，对减速增伤害150%</t>
  </si>
  <si>
    <t>弹射+3，暴击率+50%</t>
  </si>
  <si>
    <t>连发+2，伤害*3</t>
  </si>
  <si>
    <t>感电效果，伤害+25%</t>
  </si>
  <si>
    <t>额外造成1次伤害+200%</t>
  </si>
  <si>
    <t>穿透+3</t>
  </si>
  <si>
    <t>伤害+200%，对感电单位必定暴击，暴击*2转爆伤</t>
  </si>
  <si>
    <t>命中减速效果，减速25%</t>
  </si>
  <si>
    <t>分裂*2</t>
  </si>
  <si>
    <t>连发+1，伤害+100%</t>
  </si>
  <si>
    <t>分裂+2，伤害+100%</t>
  </si>
  <si>
    <t>伤害+200%，对减速单位额外造成伤害+300%</t>
  </si>
  <si>
    <t>80%造成5倍伤害</t>
  </si>
  <si>
    <t>击中额外爆炸，范围50%伤害</t>
  </si>
  <si>
    <t>暴击50%，伤害+100%</t>
  </si>
  <si>
    <t>飞行速度+100%，伤害+200%</t>
  </si>
  <si>
    <t>添加额外范围效果， 持续3秒，每秒一次200%伤害</t>
  </si>
  <si>
    <t>暴击50%，爆伤400%</t>
  </si>
  <si>
    <t>弹射+1，伤害+200%</t>
  </si>
  <si>
    <t>一定几率去除cd，0.08秒射速，持续4秒</t>
  </si>
  <si>
    <t>持续减速，减速25%</t>
  </si>
  <si>
    <t>CD-20%，伤害+50%</t>
  </si>
  <si>
    <t>暴击+50，伤害+50%</t>
  </si>
  <si>
    <t>伤害+100%，减速增伤300%</t>
  </si>
  <si>
    <t>数量+1，伤害+400%</t>
  </si>
  <si>
    <t>伤害+500%，5%概率冰冻1秒</t>
  </si>
  <si>
    <t>数量+1</t>
  </si>
  <si>
    <t>范围*2，伤害+100%</t>
  </si>
  <si>
    <t>暴击率+50%，点燃增伤500%</t>
  </si>
  <si>
    <t>添加感电效果，受到伤害+25%</t>
  </si>
  <si>
    <t>对同一目标伤害每次递增，最大150%</t>
  </si>
  <si>
    <t>激光持续时间+1秒，每秒造成2次伤害，每次100%</t>
  </si>
  <si>
    <t>激光持续时间+1秒，每秒造成3次伤害，每次150%</t>
  </si>
  <si>
    <t>数量+2，伤害*3</t>
  </si>
  <si>
    <t>范围*2</t>
  </si>
  <si>
    <t>添加点燃效果，1秒，每秒2次伤害，50%伤害系数，伤害+100%</t>
  </si>
  <si>
    <t>额外1次伤害，伤害+500%</t>
  </si>
  <si>
    <t>伤害+200%，点燃增伤500%</t>
  </si>
  <si>
    <t>数量+2</t>
  </si>
  <si>
    <t>连射+1，伤害+100%</t>
  </si>
  <si>
    <t>数量+4，伤害*2</t>
  </si>
  <si>
    <t>伤害+200%，对感电怪物伤害+300%</t>
  </si>
  <si>
    <t>爆炸范围*2</t>
  </si>
  <si>
    <t>添加减速效果，减速25%</t>
  </si>
  <si>
    <t>对减速单位伤害+400%</t>
  </si>
  <si>
    <t>额外爆炸一次，伤害+300%</t>
  </si>
  <si>
    <t>连射+2，伤害*3</t>
  </si>
  <si>
    <t>对流血单位，爆伤+400%</t>
  </si>
  <si>
    <t>暴击+50%，爆伤+200%</t>
  </si>
  <si>
    <t>暴击+50%，爆伤+400%</t>
  </si>
  <si>
    <t>体积+50%</t>
  </si>
  <si>
    <t>减速效果</t>
  </si>
  <si>
    <t>伤害间隔-100%，暴击伤害+100%</t>
  </si>
  <si>
    <t>持续时间+1秒，暴击+50%</t>
  </si>
  <si>
    <t>伤害+600%</t>
  </si>
  <si>
    <t>造成伤害时大概率造成10倍伤害 50%</t>
  </si>
  <si>
    <t>乘区</t>
  </si>
  <si>
    <t>乘区描述</t>
  </si>
  <si>
    <t>乘区计算方式</t>
  </si>
  <si>
    <t>开方</t>
  </si>
  <si>
    <t>虽然标注是0但是计算最终伤害的时候+1</t>
  </si>
  <si>
    <t>特殊乘区6</t>
  </si>
  <si>
    <t>乘区分类</t>
  </si>
  <si>
    <t>乘区值</t>
  </si>
  <si>
    <t>连发 流血</t>
    <phoneticPr fontId="5" type="noConversion"/>
  </si>
  <si>
    <t>技能收益率</t>
    <phoneticPr fontId="5" type="noConversion"/>
  </si>
  <si>
    <t>特殊乘区1</t>
    <phoneticPr fontId="5" type="noConversion"/>
  </si>
  <si>
    <t>特殊乘区2</t>
    <phoneticPr fontId="5" type="noConversion"/>
  </si>
  <si>
    <t>3个技能</t>
    <phoneticPr fontId="5" type="noConversion"/>
  </si>
  <si>
    <t>6个技能</t>
    <phoneticPr fontId="5" type="noConversion"/>
  </si>
  <si>
    <t>伤害+10%</t>
    <phoneticPr fontId="5" type="noConversion"/>
  </si>
  <si>
    <t>伤害+25%</t>
    <phoneticPr fontId="5" type="noConversion"/>
  </si>
  <si>
    <t>伤害+50%</t>
    <phoneticPr fontId="5" type="noConversion"/>
  </si>
  <si>
    <t>伤害+100%</t>
    <phoneticPr fontId="5" type="noConversion"/>
  </si>
  <si>
    <t>暴击率+30%，爆伤+100%</t>
    <phoneticPr fontId="5" type="noConversion"/>
  </si>
  <si>
    <t>35%概率5倍  2.4倍</t>
    <phoneticPr fontId="5" type="noConversion"/>
  </si>
  <si>
    <t>单独乘区</t>
    <phoneticPr fontId="5" type="noConversion"/>
  </si>
  <si>
    <t>乘区情况</t>
    <phoneticPr fontId="5" type="noConversion"/>
  </si>
  <si>
    <t>非单独乘区</t>
    <phoneticPr fontId="5" type="noConversion"/>
  </si>
  <si>
    <t>穿透+1</t>
    <phoneticPr fontId="5" type="noConversion"/>
  </si>
  <si>
    <t>连发+1</t>
    <phoneticPr fontId="5" type="noConversion"/>
  </si>
  <si>
    <t>穿透+3</t>
    <phoneticPr fontId="5" type="noConversion"/>
  </si>
  <si>
    <t>50%概率感电，1秒，受到伤害增加20%</t>
    <phoneticPr fontId="5" type="noConversion"/>
  </si>
  <si>
    <t>暴击率+50%</t>
    <phoneticPr fontId="5" type="noConversion"/>
  </si>
  <si>
    <t>暴击率+30%  暴击伤害+200%</t>
    <phoneticPr fontId="5" type="noConversion"/>
  </si>
  <si>
    <t>流血</t>
    <phoneticPr fontId="5" type="noConversion"/>
  </si>
  <si>
    <t>连发+1   所有伤害*2</t>
    <phoneticPr fontId="5" type="noConversion"/>
  </si>
  <si>
    <t>50%概率添加流血效果，持续2秒，每秒一次，50%</t>
    <phoneticPr fontId="5" type="noConversion"/>
  </si>
  <si>
    <t>连发</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</si>
</sst>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_ "/>
  </numFmts>
  <fonts count="12" x14ac:knownFonts="1">
    <font>
      <sz val="11"/>
      <color theme="1"/>
      <name val="等线"/>
      <charset val="134"/>
      <scheme val="minor"/>
    </font>
    <font>
      <b/>
      <sz val="11"/>
      <color rgb="FFFFFFFF"/>
      <name val="微软雅黑"/>
      <family val="2"/>
      <charset val="134"/>
    </font>
    <font>
      <b/>
      <sz val="11"/>
      <color theme="0"/>
      <name val="等线"/>
      <family val="3"/>
      <charset val="134"/>
      <scheme val="minor"/>
    </font>
    <font>
      <sz val="11"/>
      <color theme="1"/>
      <name val="等线"/>
      <family val="3"/>
      <charset val="134"/>
      <scheme val="minor"/>
    </font>
    <font>
      <sz val="11"/>
      <color theme="0"/>
      <name val="等线"/>
      <family val="3"/>
      <charset val="134"/>
      <scheme val="minor"/>
    </font>
    <font>
      <sz val="9"/>
      <name val="等线"/>
      <family val="3"/>
      <charset val="134"/>
      <scheme val="minor"/>
    </font>
    <font>
      <b/>
      <sz val="11"/>
      <color rgb="FFFF0000"/>
      <name val="等线"/>
      <family val="3"/>
      <charset val="134"/>
      <scheme val="minor"/>
    </font>
    <font>
      <b/>
      <sz val="11"/>
      <color theme="1"/>
      <name val="等线"/>
      <family val="3"/>
      <charset val="134"/>
      <scheme val="minor"/>
    </font>
    <font>
      <sz val="11"/>
      <color theme="1"/>
      <name val="等线"/>
      <family val="3"/>
      <charset val="134"/>
      <scheme val="minor"/>
    </font>
    <font>
      <b/>
      <sz val="20"/>
      <color rgb="FF0070C0"/>
      <name val="等线"/>
      <family val="3"/>
      <charset val="134"/>
      <scheme val="minor"/>
    </font>
    <font>
      <sz val="9"/>
      <name val="等线"/>
      <family val="3"/>
      <charset val="134"/>
      <scheme val="minor"/>
    </font>
    <font>
      <sz val="10"/>
      <color theme="1"/>
      <name val="等线"/>
      <family val="3"/>
      <charset val="134"/>
      <scheme val="minor"/>
    </font>
  </fonts>
  <fills count="15">
    <fill>
      <patternFill patternType="none"/>
    </fill>
    <fill>
      <patternFill patternType="gray125"/>
    </fill>
    <fill>
      <patternFill patternType="solid">
        <fgColor rgb="FFFFFF00"/>
        <bgColor indexed="64"/>
      </patternFill>
    </fill>
    <fill>
      <patternFill patternType="solid">
        <fgColor rgb="FF4472C4"/>
        <bgColor indexed="64"/>
      </patternFill>
    </fill>
    <fill>
      <patternFill patternType="solid">
        <fgColor rgb="FF00B0F0"/>
        <bgColor indexed="64"/>
      </patternFill>
    </fill>
    <fill>
      <patternFill patternType="solid">
        <fgColor rgb="FFB56BE3"/>
        <bgColor indexed="64"/>
      </patternFill>
    </fill>
    <fill>
      <patternFill patternType="solid">
        <fgColor rgb="FFFFC000"/>
        <bgColor indexed="64"/>
      </patternFill>
    </fill>
    <fill>
      <patternFill patternType="solid">
        <fgColor theme="5"/>
        <bgColor indexed="64"/>
      </patternFill>
    </fill>
    <fill>
      <patternFill patternType="solid">
        <fgColor rgb="FF92D050"/>
        <bgColor indexed="64"/>
      </patternFill>
    </fill>
    <fill>
      <patternFill patternType="solid">
        <fgColor theme="0" tint="-0.499984740745262"/>
        <bgColor indexed="64"/>
      </patternFill>
    </fill>
    <fill>
      <patternFill patternType="solid">
        <fgColor rgb="FF7030A0"/>
        <bgColor indexed="64"/>
      </patternFill>
    </fill>
    <fill>
      <patternFill patternType="solid">
        <fgColor theme="5" tint="0.59999389629810485"/>
        <bgColor indexed="64"/>
      </patternFill>
    </fill>
    <fill>
      <patternFill patternType="solid">
        <fgColor theme="8" tint="0.39994506668294322"/>
        <bgColor indexed="64"/>
      </patternFill>
    </fill>
    <fill>
      <patternFill patternType="solid">
        <fgColor rgb="FFFF0000"/>
        <bgColor indexed="64"/>
      </patternFill>
    </fill>
    <fill>
      <patternFill patternType="solid">
        <fgColor theme="0"/>
        <bgColor indexed="64"/>
      </patternFill>
    </fill>
  </fills>
  <borders count="7">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rgb="FFDEE0E3"/>
      </left>
      <right style="medium">
        <color rgb="FFDEE0E3"/>
      </right>
      <top style="medium">
        <color rgb="FFDEE0E3"/>
      </top>
      <bottom style="medium">
        <color rgb="FFDEE0E3"/>
      </bottom>
      <diagonal/>
    </border>
  </borders>
  <cellStyleXfs count="3">
    <xf numFmtId="0" fontId="0" fillId="0" borderId="0"/>
    <xf numFmtId="0" fontId="4" fillId="7" borderId="0" applyNumberFormat="0" applyBorder="0" applyAlignment="0" applyProtection="0">
      <alignment vertical="center"/>
    </xf>
    <xf numFmtId="9" fontId="8" fillId="0" borderId="0" applyFont="0" applyFill="0" applyBorder="0" applyAlignment="0" applyProtection="0">
      <alignment vertical="center"/>
    </xf>
  </cellStyleXfs>
  <cellXfs count="76">
    <xf numFmtId="0" fontId="0" fillId="0" borderId="0" xfId="0"/>
    <xf numFmtId="0" fontId="0" fillId="2" borderId="0" xfId="0" applyFill="1"/>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0" fillId="0" borderId="2" xfId="0" applyBorder="1"/>
    <xf numFmtId="9" fontId="0" fillId="0" borderId="0" xfId="0" applyNumberFormat="1"/>
    <xf numFmtId="0" fontId="0" fillId="2" borderId="2" xfId="0" applyFill="1" applyBorder="1"/>
    <xf numFmtId="0" fontId="0" fillId="8" borderId="2" xfId="0" applyFill="1" applyBorder="1"/>
    <xf numFmtId="0" fontId="2" fillId="7" borderId="2" xfId="1" applyFont="1" applyBorder="1" applyAlignment="1">
      <alignment horizontal="center" vertical="center"/>
    </xf>
    <xf numFmtId="0" fontId="0" fillId="9" borderId="2" xfId="0" applyFill="1" applyBorder="1"/>
    <xf numFmtId="0" fontId="0" fillId="11" borderId="2" xfId="0" applyFill="1" applyBorder="1"/>
    <xf numFmtId="0" fontId="0" fillId="12" borderId="2" xfId="0" applyFill="1" applyBorder="1"/>
    <xf numFmtId="0" fontId="3" fillId="0" borderId="0" xfId="0" applyFont="1"/>
    <xf numFmtId="0" fontId="3" fillId="0" borderId="2" xfId="0" applyFont="1" applyBorder="1"/>
    <xf numFmtId="0" fontId="3" fillId="2" borderId="2" xfId="0" applyFont="1" applyFill="1" applyBorder="1"/>
    <xf numFmtId="0" fontId="0" fillId="0" borderId="4" xfId="0" applyBorder="1"/>
    <xf numFmtId="0" fontId="7" fillId="2" borderId="0" xfId="0" applyFont="1" applyFill="1"/>
    <xf numFmtId="0" fontId="0" fillId="8" borderId="4" xfId="0" applyFill="1" applyBorder="1"/>
    <xf numFmtId="0" fontId="3" fillId="0" borderId="4" xfId="0" applyFont="1" applyBorder="1"/>
    <xf numFmtId="0" fontId="0" fillId="4" borderId="2" xfId="0" applyFill="1" applyBorder="1"/>
    <xf numFmtId="0" fontId="0" fillId="5" borderId="2" xfId="0" applyFill="1" applyBorder="1"/>
    <xf numFmtId="0" fontId="0" fillId="6" borderId="2" xfId="0" applyFill="1" applyBorder="1"/>
    <xf numFmtId="0" fontId="0" fillId="0" borderId="5" xfId="0" applyBorder="1"/>
    <xf numFmtId="176" fontId="0" fillId="0" borderId="0" xfId="2" applyNumberFormat="1" applyFont="1" applyAlignment="1"/>
    <xf numFmtId="10" fontId="0" fillId="0" borderId="0" xfId="2" applyNumberFormat="1" applyFont="1" applyAlignment="1"/>
    <xf numFmtId="0" fontId="7" fillId="0" borderId="0" xfId="0" applyFont="1" applyAlignment="1">
      <alignment horizontal="center" vertical="center" wrapText="1"/>
    </xf>
    <xf numFmtId="0" fontId="3" fillId="0" borderId="0" xfId="0" applyFont="1" applyAlignment="1">
      <alignment vertical="center" wrapText="1"/>
    </xf>
    <xf numFmtId="3" fontId="3" fillId="0" borderId="0" xfId="0" applyNumberFormat="1" applyFont="1" applyAlignment="1">
      <alignment vertical="center" wrapText="1"/>
    </xf>
    <xf numFmtId="10" fontId="0" fillId="0" borderId="0" xfId="0" applyNumberFormat="1"/>
    <xf numFmtId="10" fontId="3" fillId="0" borderId="0" xfId="0" applyNumberFormat="1" applyFont="1" applyAlignment="1">
      <alignment vertical="center" wrapText="1"/>
    </xf>
    <xf numFmtId="0" fontId="9" fillId="0" borderId="0" xfId="0" applyFont="1"/>
    <xf numFmtId="0" fontId="3" fillId="0" borderId="0" xfId="0" applyFont="1" applyAlignment="1">
      <alignment horizontal="left"/>
    </xf>
    <xf numFmtId="0" fontId="1" fillId="3" borderId="1" xfId="0" applyFont="1" applyFill="1" applyBorder="1" applyAlignment="1">
      <alignment horizontal="left" vertical="center"/>
    </xf>
    <xf numFmtId="0" fontId="3" fillId="6" borderId="2" xfId="0" applyFont="1" applyFill="1" applyBorder="1"/>
    <xf numFmtId="0" fontId="6" fillId="0" borderId="2" xfId="0" applyFont="1" applyBorder="1"/>
    <xf numFmtId="0" fontId="3" fillId="0" borderId="1" xfId="0" applyFont="1" applyBorder="1"/>
    <xf numFmtId="0" fontId="0" fillId="0" borderId="1" xfId="0" applyBorder="1"/>
    <xf numFmtId="0" fontId="0" fillId="13" borderId="2" xfId="0" applyFill="1" applyBorder="1"/>
    <xf numFmtId="0" fontId="3" fillId="4" borderId="2" xfId="0" applyFont="1" applyFill="1" applyBorder="1"/>
    <xf numFmtId="0" fontId="6" fillId="0" borderId="0" xfId="0" applyFont="1"/>
    <xf numFmtId="0" fontId="1" fillId="10" borderId="0" xfId="0" applyFont="1" applyFill="1" applyAlignment="1">
      <alignment horizontal="center" vertical="center"/>
    </xf>
    <xf numFmtId="0" fontId="2" fillId="7" borderId="0" xfId="1" applyFont="1" applyAlignment="1">
      <alignment horizontal="center" vertical="center"/>
    </xf>
    <xf numFmtId="2" fontId="6" fillId="0" borderId="0" xfId="0" applyNumberFormat="1" applyFont="1"/>
    <xf numFmtId="176" fontId="0" fillId="2" borderId="0" xfId="2" applyNumberFormat="1" applyFont="1" applyFill="1" applyAlignment="1"/>
    <xf numFmtId="10" fontId="0" fillId="2" borderId="0" xfId="2" applyNumberFormat="1" applyFont="1" applyFill="1" applyAlignment="1"/>
    <xf numFmtId="2" fontId="6" fillId="2" borderId="0" xfId="0" applyNumberFormat="1" applyFont="1" applyFill="1"/>
    <xf numFmtId="0" fontId="1" fillId="3" borderId="2" xfId="0" applyFont="1" applyFill="1" applyBorder="1" applyAlignment="1">
      <alignment horizontal="left" vertical="center" wrapText="1"/>
    </xf>
    <xf numFmtId="0" fontId="1" fillId="3" borderId="2" xfId="0" applyFont="1" applyFill="1" applyBorder="1" applyAlignment="1">
      <alignment horizontal="left" vertical="center"/>
    </xf>
    <xf numFmtId="49" fontId="0" fillId="0" borderId="0" xfId="0" applyNumberFormat="1"/>
    <xf numFmtId="176" fontId="3" fillId="0" borderId="0" xfId="2" applyNumberFormat="1" applyFont="1" applyAlignment="1"/>
    <xf numFmtId="177" fontId="0" fillId="0" borderId="0" xfId="0" applyNumberFormat="1"/>
    <xf numFmtId="0" fontId="3" fillId="0" borderId="0" xfId="0" applyFont="1" applyAlignment="1">
      <alignment wrapText="1"/>
    </xf>
    <xf numFmtId="0" fontId="2" fillId="7" borderId="1" xfId="1" applyFont="1" applyBorder="1" applyAlignment="1">
      <alignment horizontal="center" vertical="center"/>
    </xf>
    <xf numFmtId="0" fontId="3" fillId="9" borderId="2" xfId="0" applyFont="1" applyFill="1" applyBorder="1"/>
    <xf numFmtId="0" fontId="11" fillId="2" borderId="6" xfId="0" applyFont="1" applyFill="1" applyBorder="1" applyAlignment="1">
      <alignment vertical="center" wrapText="1"/>
    </xf>
    <xf numFmtId="177" fontId="0" fillId="2" borderId="0" xfId="0" applyNumberFormat="1" applyFill="1"/>
    <xf numFmtId="9" fontId="6" fillId="0" borderId="2" xfId="2" applyFont="1" applyBorder="1" applyAlignment="1"/>
    <xf numFmtId="0" fontId="0" fillId="0" borderId="2" xfId="0" applyBorder="1" applyAlignment="1">
      <alignment horizontal="center"/>
    </xf>
    <xf numFmtId="0" fontId="0" fillId="6" borderId="2" xfId="0" applyFill="1" applyBorder="1" applyAlignment="1">
      <alignment horizontal="center"/>
    </xf>
    <xf numFmtId="0" fontId="0" fillId="14" borderId="2" xfId="0" applyFill="1" applyBorder="1"/>
    <xf numFmtId="0" fontId="0" fillId="14" borderId="2" xfId="0" applyFill="1" applyBorder="1" applyAlignment="1">
      <alignment horizontal="center"/>
    </xf>
    <xf numFmtId="0" fontId="0" fillId="0" borderId="0" xfId="0" applyAlignment="1">
      <alignment horizontal="left"/>
    </xf>
    <xf numFmtId="0" fontId="0" fillId="14" borderId="0" xfId="0" applyFill="1" applyAlignment="1">
      <alignment horizontal="left"/>
    </xf>
    <xf numFmtId="0" fontId="0" fillId="14" borderId="0" xfId="0" applyFill="1"/>
    <xf numFmtId="0" fontId="0" fillId="9" borderId="0" xfId="0" applyFill="1"/>
    <xf numFmtId="0" fontId="0" fillId="6" borderId="0" xfId="0" applyFill="1"/>
    <xf numFmtId="0" fontId="1" fillId="3" borderId="0" xfId="0" applyFont="1" applyFill="1" applyAlignment="1">
      <alignment horizontal="center" vertical="center"/>
    </xf>
    <xf numFmtId="0" fontId="1" fillId="3" borderId="0" xfId="0" applyFont="1" applyFill="1" applyAlignment="1">
      <alignment horizontal="left" vertical="center"/>
    </xf>
    <xf numFmtId="0" fontId="3" fillId="2" borderId="0" xfId="0" applyFont="1" applyFill="1"/>
    <xf numFmtId="0" fontId="3" fillId="14" borderId="0" xfId="0" applyFont="1" applyFill="1"/>
    <xf numFmtId="0" fontId="3" fillId="9" borderId="0" xfId="0" applyFont="1" applyFill="1"/>
    <xf numFmtId="0" fontId="3" fillId="14" borderId="0" xfId="0" applyFont="1" applyFill="1" applyAlignment="1">
      <alignment horizontal="left"/>
    </xf>
    <xf numFmtId="0" fontId="0" fillId="9" borderId="2" xfId="0" applyFill="1" applyBorder="1" applyAlignment="1">
      <alignment horizontal="center"/>
    </xf>
    <xf numFmtId="0" fontId="0" fillId="9" borderId="0" xfId="0" applyFill="1" applyAlignment="1">
      <alignment horizontal="left"/>
    </xf>
  </cellXfs>
  <cellStyles count="3">
    <cellStyle name="百分比" xfId="2" builtinId="5"/>
    <cellStyle name="常规" xfId="0" builtinId="0"/>
    <cellStyle name="着色 2" xfId="1" builtinId="33"/>
  </cellStyles>
  <dxfs count="21">
    <dxf>
      <font>
        <color rgb="FF9C0006"/>
      </font>
      <fill>
        <patternFill>
          <bgColor rgb="FFFFC7CE"/>
        </patternFill>
      </fill>
    </dxf>
    <dxf>
      <font>
        <color rgb="FF006100"/>
      </font>
      <fill>
        <patternFill>
          <bgColor rgb="FFC6EFCE"/>
        </patternFill>
      </fill>
    </dxf>
    <dxf>
      <fill>
        <patternFill patternType="solid">
          <bgColor rgb="FF92D050"/>
        </patternFill>
      </fill>
    </dxf>
    <dxf>
      <fill>
        <patternFill patternType="solid">
          <bgColor theme="4"/>
        </patternFill>
      </fill>
    </dxf>
    <dxf>
      <fill>
        <patternFill patternType="solid">
          <bgColor rgb="FF7030A0"/>
        </patternFill>
      </fill>
    </dxf>
    <dxf>
      <fill>
        <patternFill patternType="solid">
          <bgColor rgb="FFFFC000"/>
        </patternFill>
      </fill>
    </dxf>
    <dxf>
      <font>
        <color rgb="FF006100"/>
      </font>
      <fill>
        <patternFill>
          <bgColor rgb="FFC6EFCE"/>
        </patternFill>
      </fill>
    </dxf>
    <dxf>
      <font>
        <color rgb="FF9C0006"/>
      </font>
      <fill>
        <patternFill>
          <bgColor rgb="FFFFC7CE"/>
        </patternFill>
      </fill>
    </dxf>
    <dxf>
      <fill>
        <patternFill patternType="solid">
          <bgColor rgb="FF92D050"/>
        </patternFill>
      </fill>
    </dxf>
    <dxf>
      <fill>
        <patternFill patternType="solid">
          <bgColor theme="4"/>
        </patternFill>
      </fill>
    </dxf>
    <dxf>
      <fill>
        <patternFill patternType="solid">
          <bgColor rgb="FF7030A0"/>
        </patternFill>
      </fill>
    </dxf>
    <dxf>
      <fill>
        <patternFill patternType="solid">
          <bgColor rgb="FFFFC000"/>
        </patternFill>
      </fill>
    </dxf>
    <dxf>
      <font>
        <color rgb="FF9C0006"/>
      </font>
      <fill>
        <patternFill>
          <bgColor rgb="FFFFC7CE"/>
        </patternFill>
      </fill>
    </dxf>
    <dxf>
      <fill>
        <patternFill patternType="solid">
          <bgColor rgb="FF92D050"/>
        </patternFill>
      </fill>
    </dxf>
    <dxf>
      <fill>
        <patternFill patternType="solid">
          <bgColor theme="4"/>
        </patternFill>
      </fill>
    </dxf>
    <dxf>
      <fill>
        <patternFill patternType="solid">
          <bgColor rgb="FF7030A0"/>
        </patternFill>
      </fill>
    </dxf>
    <dxf>
      <fill>
        <patternFill patternType="solid">
          <bgColor rgb="FFFFC000"/>
        </patternFill>
      </fill>
    </dxf>
    <dxf>
      <fill>
        <patternFill patternType="solid">
          <bgColor rgb="FF92D050"/>
        </patternFill>
      </fill>
    </dxf>
    <dxf>
      <fill>
        <patternFill patternType="solid">
          <bgColor theme="4"/>
        </patternFill>
      </fill>
    </dxf>
    <dxf>
      <fill>
        <patternFill patternType="solid">
          <bgColor rgb="FF7030A0"/>
        </patternFill>
      </fill>
    </dxf>
    <dxf>
      <fill>
        <patternFill patternType="solid">
          <bgColor rgb="FFFFC000"/>
        </patternFill>
      </fill>
    </dxf>
  </dxfs>
  <tableStyles count="0" defaultTableStyle="TableStyleMedium2" defaultPivotStyle="PivotStyleLight16"/>
  <colors>
    <mruColors>
      <color rgb="FFB56BE3"/>
      <color rgb="FF5E3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0C75-3BAF-403C-899A-35B6E8F4F56B}">
  <sheetPr codeName="Sheet1"/>
  <dimension ref="A1:V26"/>
  <sheetViews>
    <sheetView workbookViewId="0"/>
    <sheetView tabSelected="1" workbookViewId="1">
      <selection activeCell="H20" sqref="H20"/>
    </sheetView>
  </sheetViews>
  <sheetFormatPr defaultColWidth="9" defaultRowHeight="14" x14ac:dyDescent="0.3"/>
  <cols>
    <col min="2" max="2" width="12.5" bestFit="1" customWidth="1"/>
    <col min="3" max="3" width="8.6640625" bestFit="1" customWidth="1"/>
    <col min="5" max="5" width="14.33203125" customWidth="1"/>
    <col min="6" max="6" width="22.6640625" bestFit="1" customWidth="1"/>
    <col min="7" max="7" width="8.6640625" bestFit="1" customWidth="1"/>
    <col min="8" max="8" width="11.4140625" bestFit="1" customWidth="1"/>
    <col min="9" max="9" width="8.5" bestFit="1" customWidth="1"/>
    <col min="10" max="10" width="10.6640625" bestFit="1" customWidth="1"/>
    <col min="11" max="11" width="21.83203125" bestFit="1" customWidth="1"/>
    <col min="12" max="12" width="12.5" bestFit="1" customWidth="1"/>
    <col min="13" max="13" width="7.1640625" bestFit="1" customWidth="1"/>
    <col min="14" max="14" width="10.58203125" customWidth="1"/>
    <col min="15" max="15" width="4.83203125" bestFit="1" customWidth="1"/>
    <col min="16" max="16" width="10.58203125" bestFit="1" customWidth="1"/>
    <col min="17" max="17" width="12.33203125" bestFit="1" customWidth="1"/>
    <col min="18" max="18" width="6.83203125" bestFit="1" customWidth="1"/>
    <col min="21" max="21" width="16.25" bestFit="1" customWidth="1"/>
  </cols>
  <sheetData>
    <row r="1" spans="1:22" x14ac:dyDescent="0.3">
      <c r="A1" t="s">
        <v>0</v>
      </c>
      <c r="H1" s="7">
        <v>0.1</v>
      </c>
    </row>
    <row r="2" spans="1:22" ht="16.5" x14ac:dyDescent="0.3">
      <c r="A2" s="3"/>
      <c r="B2" s="3" t="s">
        <v>0</v>
      </c>
      <c r="D2" s="3" t="s">
        <v>2</v>
      </c>
      <c r="E2" s="3" t="s">
        <v>3</v>
      </c>
      <c r="G2" s="3" t="s">
        <v>4</v>
      </c>
      <c r="H2" s="3" t="s">
        <v>5</v>
      </c>
    </row>
    <row r="3" spans="1:22" x14ac:dyDescent="0.3">
      <c r="A3" s="6" t="s">
        <v>6</v>
      </c>
      <c r="B3" s="6">
        <v>0.6</v>
      </c>
      <c r="D3" s="6" t="s">
        <v>373</v>
      </c>
      <c r="E3" s="6">
        <v>1</v>
      </c>
      <c r="G3" s="6" t="s">
        <v>8</v>
      </c>
      <c r="H3" s="6">
        <v>1.1000000000000001</v>
      </c>
    </row>
    <row r="4" spans="1:22" x14ac:dyDescent="0.3">
      <c r="A4" s="6" t="s">
        <v>9</v>
      </c>
      <c r="B4" s="6">
        <v>0.75</v>
      </c>
      <c r="C4">
        <f>B4/B3</f>
        <v>1.25</v>
      </c>
      <c r="D4" s="6" t="s">
        <v>374</v>
      </c>
      <c r="E4" s="6">
        <v>1.2</v>
      </c>
      <c r="G4" s="6" t="s">
        <v>10</v>
      </c>
      <c r="H4" s="6">
        <v>1.1000000000000001</v>
      </c>
    </row>
    <row r="5" spans="1:22" x14ac:dyDescent="0.3">
      <c r="A5" s="6" t="s">
        <v>11</v>
      </c>
      <c r="B5" s="6">
        <v>1.1000000000000001</v>
      </c>
      <c r="C5">
        <f>B5/B4</f>
        <v>1.4666666666666668</v>
      </c>
      <c r="D5" s="6"/>
      <c r="E5" s="6"/>
      <c r="G5" s="6" t="s">
        <v>12</v>
      </c>
      <c r="H5" s="6">
        <v>1.06</v>
      </c>
      <c r="I5" s="7"/>
      <c r="L5" s="14"/>
    </row>
    <row r="6" spans="1:22" x14ac:dyDescent="0.3">
      <c r="A6" s="6" t="s">
        <v>13</v>
      </c>
      <c r="B6" s="6">
        <v>1.5</v>
      </c>
      <c r="C6">
        <f>B6/B5</f>
        <v>1.3636363636363635</v>
      </c>
      <c r="D6" s="6"/>
      <c r="E6" s="6"/>
      <c r="G6" s="6" t="s">
        <v>14</v>
      </c>
      <c r="H6" s="6">
        <v>1.1000000000000001</v>
      </c>
      <c r="L6" s="14"/>
    </row>
    <row r="7" spans="1:22" x14ac:dyDescent="0.3">
      <c r="A7" s="38" t="s">
        <v>143</v>
      </c>
      <c r="B7" s="38">
        <v>2</v>
      </c>
      <c r="C7">
        <f>B7/B6</f>
        <v>1.3333333333333333</v>
      </c>
      <c r="D7" s="15"/>
      <c r="E7" s="6"/>
      <c r="G7" s="6" t="s">
        <v>15</v>
      </c>
      <c r="H7" s="6">
        <v>1.1000000000000001</v>
      </c>
    </row>
    <row r="8" spans="1:22" x14ac:dyDescent="0.3">
      <c r="R8" s="7"/>
    </row>
    <row r="9" spans="1:22" x14ac:dyDescent="0.3">
      <c r="I9" t="s">
        <v>16</v>
      </c>
      <c r="J9" s="18">
        <v>25</v>
      </c>
      <c r="L9" s="18"/>
    </row>
    <row r="10" spans="1:22" ht="16.5" x14ac:dyDescent="0.3">
      <c r="A10" s="3" t="s">
        <v>17</v>
      </c>
      <c r="B10" s="3" t="s">
        <v>18</v>
      </c>
      <c r="C10" s="3" t="s">
        <v>19</v>
      </c>
      <c r="D10" s="3" t="s">
        <v>20</v>
      </c>
      <c r="E10" s="3" t="s">
        <v>21</v>
      </c>
      <c r="F10" s="3" t="s">
        <v>67</v>
      </c>
      <c r="G10" s="10" t="s">
        <v>8</v>
      </c>
      <c r="H10" s="3" t="s">
        <v>2</v>
      </c>
      <c r="I10" s="3" t="s">
        <v>22</v>
      </c>
      <c r="J10" s="3" t="s">
        <v>178</v>
      </c>
      <c r="K10" s="3" t="s">
        <v>23</v>
      </c>
      <c r="L10" s="3" t="s">
        <v>68</v>
      </c>
      <c r="M10" s="3" t="s">
        <v>24</v>
      </c>
      <c r="N10" s="3" t="s">
        <v>25</v>
      </c>
      <c r="O10" s="10" t="s">
        <v>26</v>
      </c>
      <c r="P10" s="3" t="s">
        <v>27</v>
      </c>
      <c r="Q10" s="3" t="s">
        <v>80</v>
      </c>
      <c r="R10" s="4" t="s">
        <v>57</v>
      </c>
    </row>
    <row r="11" spans="1:22" x14ac:dyDescent="0.3">
      <c r="A11" s="6" t="s">
        <v>356</v>
      </c>
      <c r="B11" s="15" t="s">
        <v>372</v>
      </c>
      <c r="C11" s="6" t="s">
        <v>373</v>
      </c>
      <c r="D11" s="9" t="s">
        <v>6</v>
      </c>
      <c r="E11" s="6" t="str">
        <f>_xlfn.IFNA(INDEX(武器投放!$B:$B,MATCH(A11,武器投放!$A:$A,0)),"")</f>
        <v>初始解锁</v>
      </c>
      <c r="F11" s="15" t="s">
        <v>377</v>
      </c>
      <c r="G11" s="6">
        <v>0.8</v>
      </c>
      <c r="H11" s="6" t="s">
        <v>373</v>
      </c>
      <c r="I11" s="6">
        <v>1</v>
      </c>
      <c r="J11" s="6">
        <v>0.1</v>
      </c>
      <c r="K11" s="6"/>
      <c r="L11" s="6"/>
      <c r="M11" s="6">
        <f>IF(L11="",N11/G11*I11,N11/G11*I11*L11)</f>
        <v>7.5</v>
      </c>
      <c r="N11" s="6">
        <f>$J$9*INDEX($B$3:$B$6,MATCH(D11,$A$3:$A$6,0))*G11/I11*INDEX($E$3:$E$7,MATCH(H11,$D$3:$D$7,0))*0.5</f>
        <v>6</v>
      </c>
      <c r="O11" s="6">
        <v>5</v>
      </c>
      <c r="P11" s="6">
        <f t="shared" ref="P11:P16" si="0">O11/5</f>
        <v>1</v>
      </c>
      <c r="Q11" s="6">
        <f>O11/G11</f>
        <v>6.25</v>
      </c>
      <c r="R11" s="24">
        <v>1</v>
      </c>
    </row>
    <row r="12" spans="1:22" ht="13.5" customHeight="1" x14ac:dyDescent="0.3">
      <c r="A12" s="6" t="s">
        <v>357</v>
      </c>
      <c r="B12" s="15" t="s">
        <v>500</v>
      </c>
      <c r="C12" s="6" t="s">
        <v>373</v>
      </c>
      <c r="D12" s="9" t="s">
        <v>6</v>
      </c>
      <c r="E12" s="6" t="str">
        <f>_xlfn.IFNA(INDEX(武器投放!$B:$B,MATCH(A12,武器投放!$A:$A,0)),"")</f>
        <v>初始解锁</v>
      </c>
      <c r="F12" s="16" t="s">
        <v>479</v>
      </c>
      <c r="G12" s="6">
        <v>2</v>
      </c>
      <c r="H12" s="16" t="s">
        <v>373</v>
      </c>
      <c r="I12" s="6">
        <v>1</v>
      </c>
      <c r="J12" s="6">
        <v>0.1</v>
      </c>
      <c r="K12" s="6"/>
      <c r="L12" s="6"/>
      <c r="M12" s="6">
        <f>IF(L12="",N12/G12*I12,N12/G12*I12*L12)</f>
        <v>15</v>
      </c>
      <c r="N12" s="6">
        <f t="shared" ref="N12:N26" si="1">IF(L12="",$J$9*INDEX($B$3:$B$7,MATCH(D12,$A$3:$A$7,0))*G12/I12*INDEX($E$3:$E$7,MATCH(H12,$D$3:$D$7,0)),$J$9*INDEX($B$3:$B$7,MATCH(D12,$A$3:$A$7,0))*G12/I12*INDEX($E$3:$E$7,MATCH(H12,$D$3:$D$7,0))/L12)</f>
        <v>30</v>
      </c>
      <c r="O12" s="6">
        <v>30</v>
      </c>
      <c r="P12" s="6">
        <f t="shared" si="0"/>
        <v>6</v>
      </c>
      <c r="Q12" s="6">
        <f>O12/G12</f>
        <v>15</v>
      </c>
      <c r="R12" s="24">
        <v>2</v>
      </c>
      <c r="T12" s="14"/>
      <c r="U12" s="14"/>
      <c r="V12" s="14"/>
    </row>
    <row r="13" spans="1:22" x14ac:dyDescent="0.3">
      <c r="A13" s="6" t="s">
        <v>358</v>
      </c>
      <c r="B13" s="12" t="s">
        <v>29</v>
      </c>
      <c r="C13" s="6" t="s">
        <v>374</v>
      </c>
      <c r="D13" s="21" t="s">
        <v>9</v>
      </c>
      <c r="E13" s="6" t="str">
        <f>_xlfn.IFNA(INDEX(武器投放!$B:$B,MATCH(A13,武器投放!$A:$A,0)),"")</f>
        <v>初始解锁</v>
      </c>
      <c r="F13" s="15" t="s">
        <v>378</v>
      </c>
      <c r="G13" s="6">
        <v>1.5</v>
      </c>
      <c r="H13" s="6" t="s">
        <v>374</v>
      </c>
      <c r="I13" s="6">
        <v>2</v>
      </c>
      <c r="J13" s="6">
        <v>0.1</v>
      </c>
      <c r="K13" s="6"/>
      <c r="L13" s="6"/>
      <c r="M13" s="6">
        <f>IF(L13="",N13/G13*I13,N13/G13*I13*L13)</f>
        <v>22.5</v>
      </c>
      <c r="N13" s="6">
        <f t="shared" si="1"/>
        <v>16.875</v>
      </c>
      <c r="O13" s="6">
        <v>15</v>
      </c>
      <c r="P13" s="6">
        <f t="shared" si="0"/>
        <v>3</v>
      </c>
      <c r="Q13" s="6">
        <f>M13/I13</f>
        <v>11.25</v>
      </c>
      <c r="R13" s="24">
        <v>3</v>
      </c>
    </row>
    <row r="14" spans="1:22" ht="14.5" customHeight="1" x14ac:dyDescent="0.3">
      <c r="A14" s="6" t="s">
        <v>359</v>
      </c>
      <c r="B14" s="15" t="s">
        <v>372</v>
      </c>
      <c r="C14" s="6" t="s">
        <v>373</v>
      </c>
      <c r="D14" s="9" t="s">
        <v>6</v>
      </c>
      <c r="E14" s="6" t="str">
        <f>_xlfn.IFNA(INDEX(武器投放!$B:$B,MATCH(A14,武器投放!$A:$A,0)),"")</f>
        <v>初始解锁</v>
      </c>
      <c r="F14" s="15" t="s">
        <v>72</v>
      </c>
      <c r="G14" s="6">
        <v>2</v>
      </c>
      <c r="H14" s="6" t="s">
        <v>373</v>
      </c>
      <c r="I14" s="6">
        <v>1</v>
      </c>
      <c r="J14" s="6">
        <v>0.1</v>
      </c>
      <c r="K14" s="6"/>
      <c r="L14" s="6"/>
      <c r="M14" s="6">
        <f>IF(L14="",N14/G14*I14,N14/G14*I14*L14)</f>
        <v>15</v>
      </c>
      <c r="N14" s="6">
        <f t="shared" si="1"/>
        <v>30</v>
      </c>
      <c r="O14" s="6">
        <v>30</v>
      </c>
      <c r="P14" s="6">
        <f t="shared" si="0"/>
        <v>6</v>
      </c>
      <c r="Q14" s="6">
        <f>M14/I14</f>
        <v>15</v>
      </c>
      <c r="R14" s="24">
        <v>4</v>
      </c>
    </row>
    <row r="15" spans="1:22" x14ac:dyDescent="0.3">
      <c r="A15" s="6" t="s">
        <v>360</v>
      </c>
      <c r="B15" s="13" t="s">
        <v>28</v>
      </c>
      <c r="C15" s="6" t="s">
        <v>374</v>
      </c>
      <c r="D15" s="21" t="s">
        <v>9</v>
      </c>
      <c r="E15" s="6" t="str">
        <f>_xlfn.IFNA(INDEX(武器投放!$B:$B,MATCH(A15,武器投放!$A:$A,0)),"")</f>
        <v>初始解锁</v>
      </c>
      <c r="F15" s="15"/>
      <c r="G15" s="6">
        <v>3</v>
      </c>
      <c r="H15" s="6" t="s">
        <v>374</v>
      </c>
      <c r="I15" s="6">
        <v>2</v>
      </c>
      <c r="J15" s="6">
        <v>0.1</v>
      </c>
      <c r="K15" s="6"/>
      <c r="L15" s="6"/>
      <c r="M15" s="6">
        <f>IF(L15="",N15/G15*I15,N15/G15*I15*L15)</f>
        <v>22.5</v>
      </c>
      <c r="N15" s="6">
        <f t="shared" si="1"/>
        <v>33.75</v>
      </c>
      <c r="O15" s="6">
        <v>35</v>
      </c>
      <c r="P15" s="6">
        <f t="shared" si="0"/>
        <v>7</v>
      </c>
      <c r="Q15" s="6"/>
      <c r="R15" s="24">
        <v>5</v>
      </c>
      <c r="U15" s="14"/>
    </row>
    <row r="16" spans="1:22" x14ac:dyDescent="0.3">
      <c r="A16" s="6" t="s">
        <v>361</v>
      </c>
      <c r="B16" s="9" t="s">
        <v>31</v>
      </c>
      <c r="C16" s="6" t="s">
        <v>373</v>
      </c>
      <c r="D16" s="21" t="s">
        <v>9</v>
      </c>
      <c r="E16" s="6" t="str">
        <f>_xlfn.IFNA(INDEX(武器投放!$B:$B,MATCH(A16,武器投放!$A:$A,0)),"")</f>
        <v>初始解锁</v>
      </c>
      <c r="F16" s="16" t="s">
        <v>89</v>
      </c>
      <c r="G16" s="6">
        <v>2</v>
      </c>
      <c r="H16" s="6" t="s">
        <v>373</v>
      </c>
      <c r="I16" s="6">
        <v>1</v>
      </c>
      <c r="J16" s="6">
        <v>0.1</v>
      </c>
      <c r="K16" s="6"/>
      <c r="L16" s="6"/>
      <c r="M16" s="6">
        <f t="shared" ref="M16:M26" si="2">IF(L16="",N16/G16*I16,N16/G16*I16*L16)</f>
        <v>18.75</v>
      </c>
      <c r="N16" s="6">
        <f t="shared" si="1"/>
        <v>37.5</v>
      </c>
      <c r="O16" s="6">
        <v>40</v>
      </c>
      <c r="P16" s="6">
        <f t="shared" si="0"/>
        <v>8</v>
      </c>
      <c r="Q16" s="6">
        <f>M16/I16</f>
        <v>18.75</v>
      </c>
      <c r="R16" s="24">
        <v>6</v>
      </c>
      <c r="U16" s="14"/>
    </row>
    <row r="17" spans="1:21" x14ac:dyDescent="0.3">
      <c r="A17" s="6" t="s">
        <v>362</v>
      </c>
      <c r="B17" s="13" t="s">
        <v>28</v>
      </c>
      <c r="C17" s="6" t="s">
        <v>373</v>
      </c>
      <c r="D17" s="21" t="s">
        <v>9</v>
      </c>
      <c r="E17" s="6" t="str">
        <f>_xlfn.IFNA(INDEX(武器投放!$B:$B,MATCH(A17,武器投放!$A:$A,0)),"")</f>
        <v>初始解锁</v>
      </c>
      <c r="F17" s="15" t="s">
        <v>379</v>
      </c>
      <c r="G17" s="6">
        <v>1.5</v>
      </c>
      <c r="H17" s="6" t="s">
        <v>373</v>
      </c>
      <c r="I17" s="6">
        <v>1</v>
      </c>
      <c r="J17" s="6">
        <v>0.1</v>
      </c>
      <c r="K17" s="15"/>
      <c r="L17" s="6"/>
      <c r="M17" s="6">
        <f>IF(L17="",N17/G17*I17,N17/G17*I17*L17)</f>
        <v>18.75</v>
      </c>
      <c r="N17" s="6">
        <f t="shared" si="1"/>
        <v>28.125</v>
      </c>
      <c r="O17" s="6">
        <v>30</v>
      </c>
      <c r="P17" s="6">
        <f t="shared" ref="P17:P26" si="3">O17/5</f>
        <v>6</v>
      </c>
      <c r="Q17" s="6">
        <f>O17*L17/G17</f>
        <v>0</v>
      </c>
      <c r="R17" s="24">
        <v>7</v>
      </c>
      <c r="U17" s="14"/>
    </row>
    <row r="18" spans="1:21" x14ac:dyDescent="0.3">
      <c r="A18" s="6" t="s">
        <v>363</v>
      </c>
      <c r="B18" s="12" t="s">
        <v>29</v>
      </c>
      <c r="C18" s="6" t="s">
        <v>374</v>
      </c>
      <c r="D18" s="21" t="s">
        <v>9</v>
      </c>
      <c r="E18" s="6" t="str">
        <f>_xlfn.IFNA(INDEX(武器投放!$B:$B,MATCH(A18,武器投放!$A:$A,0)),"")</f>
        <v>初始解锁</v>
      </c>
      <c r="F18" s="15" t="s">
        <v>380</v>
      </c>
      <c r="G18" s="6">
        <v>2.5</v>
      </c>
      <c r="H18" s="6" t="s">
        <v>374</v>
      </c>
      <c r="I18" s="6">
        <v>3</v>
      </c>
      <c r="J18" s="6">
        <v>0.1</v>
      </c>
      <c r="K18" s="15"/>
      <c r="L18" s="6"/>
      <c r="M18" s="6">
        <f>IF(L18="",N18/G18*I18,N18/G18*I18*L18)</f>
        <v>22.5</v>
      </c>
      <c r="N18" s="6">
        <f t="shared" si="1"/>
        <v>18.75</v>
      </c>
      <c r="O18" s="6">
        <v>20</v>
      </c>
      <c r="P18" s="6">
        <f t="shared" si="3"/>
        <v>4</v>
      </c>
      <c r="Q18" s="6">
        <f>O18/G18*L18</f>
        <v>0</v>
      </c>
      <c r="R18" s="24">
        <v>8</v>
      </c>
      <c r="S18" s="14"/>
    </row>
    <row r="19" spans="1:21" x14ac:dyDescent="0.3">
      <c r="A19" s="14" t="s">
        <v>364</v>
      </c>
      <c r="B19" s="15" t="s">
        <v>372</v>
      </c>
      <c r="C19" s="6" t="s">
        <v>373</v>
      </c>
      <c r="D19" s="22" t="s">
        <v>11</v>
      </c>
      <c r="E19" s="6" t="str">
        <f>_xlfn.IFNA(INDEX(武器投放!$B:$B,MATCH(A19,武器投放!$A:$A,0)),"")</f>
        <v>角色等级20级解锁</v>
      </c>
      <c r="F19" s="15" t="s">
        <v>381</v>
      </c>
      <c r="G19" s="6">
        <v>0.4</v>
      </c>
      <c r="H19" s="6" t="s">
        <v>373</v>
      </c>
      <c r="I19" s="6">
        <v>1</v>
      </c>
      <c r="J19" s="6">
        <v>0.1</v>
      </c>
      <c r="K19" s="15"/>
      <c r="L19" s="6"/>
      <c r="M19" s="6">
        <f>IF(L19="",N19/G19*I19,N19/G19*I19*L19)</f>
        <v>27.500000000000004</v>
      </c>
      <c r="N19" s="6">
        <f t="shared" si="1"/>
        <v>11.000000000000002</v>
      </c>
      <c r="O19" s="6">
        <v>10</v>
      </c>
      <c r="P19" s="6">
        <f t="shared" si="3"/>
        <v>2</v>
      </c>
      <c r="Q19" s="6">
        <f t="shared" ref="Q19:Q24" si="4">M19/I19</f>
        <v>27.500000000000004</v>
      </c>
      <c r="R19" s="24">
        <v>9</v>
      </c>
    </row>
    <row r="20" spans="1:21" x14ac:dyDescent="0.3">
      <c r="A20" s="6" t="s">
        <v>365</v>
      </c>
      <c r="B20" s="13" t="s">
        <v>28</v>
      </c>
      <c r="C20" s="6" t="s">
        <v>374</v>
      </c>
      <c r="D20" s="22" t="s">
        <v>11</v>
      </c>
      <c r="E20" s="6" t="str">
        <f>_xlfn.IFNA(INDEX(武器投放!$B:$B,MATCH(A20,武器投放!$A:$A,0)),"")</f>
        <v>通关第十四关解锁</v>
      </c>
      <c r="F20" s="15" t="s">
        <v>382</v>
      </c>
      <c r="G20" s="6">
        <v>3</v>
      </c>
      <c r="H20" s="6" t="s">
        <v>374</v>
      </c>
      <c r="I20" s="6">
        <v>3</v>
      </c>
      <c r="J20" s="6">
        <v>0.1</v>
      </c>
      <c r="K20" s="15"/>
      <c r="L20" s="6"/>
      <c r="M20" s="6">
        <f>IF(L20="",N20/G20*I20,N20/G20*I20*L20)</f>
        <v>33</v>
      </c>
      <c r="N20" s="6">
        <f t="shared" si="1"/>
        <v>33</v>
      </c>
      <c r="O20" s="8">
        <v>35</v>
      </c>
      <c r="P20" s="6">
        <f t="shared" si="3"/>
        <v>7</v>
      </c>
      <c r="Q20" s="6">
        <f t="shared" si="4"/>
        <v>11</v>
      </c>
      <c r="R20" s="24">
        <v>10</v>
      </c>
    </row>
    <row r="21" spans="1:21" ht="13.5" customHeight="1" x14ac:dyDescent="0.3">
      <c r="A21" s="6" t="s">
        <v>366</v>
      </c>
      <c r="B21" s="12" t="s">
        <v>29</v>
      </c>
      <c r="C21" s="6" t="s">
        <v>374</v>
      </c>
      <c r="D21" s="22" t="s">
        <v>11</v>
      </c>
      <c r="E21" s="6" t="str">
        <f>_xlfn.IFNA(INDEX(武器投放!$B:$B,MATCH(A21,武器投放!$A:$A,0)),"")</f>
        <v>角色等级50级解锁</v>
      </c>
      <c r="F21" s="6"/>
      <c r="G21" s="6">
        <v>2</v>
      </c>
      <c r="H21" s="6" t="s">
        <v>374</v>
      </c>
      <c r="I21" s="6">
        <v>3</v>
      </c>
      <c r="J21" s="6">
        <v>0.1</v>
      </c>
      <c r="K21" s="6"/>
      <c r="L21" s="6"/>
      <c r="M21" s="6">
        <f>IF(L21="",N21/G21*I21,N21/G21*I21*L21)</f>
        <v>33.000000000000007</v>
      </c>
      <c r="N21" s="6">
        <f t="shared" si="1"/>
        <v>22.000000000000004</v>
      </c>
      <c r="O21" s="6">
        <v>20</v>
      </c>
      <c r="P21" s="6">
        <f t="shared" si="3"/>
        <v>4</v>
      </c>
      <c r="Q21" s="6">
        <f t="shared" si="4"/>
        <v>11.000000000000002</v>
      </c>
      <c r="R21" s="24">
        <v>11</v>
      </c>
    </row>
    <row r="22" spans="1:21" ht="13.5" customHeight="1" x14ac:dyDescent="0.3">
      <c r="A22" s="17" t="s">
        <v>367</v>
      </c>
      <c r="B22" s="19" t="s">
        <v>31</v>
      </c>
      <c r="C22" s="6" t="s">
        <v>373</v>
      </c>
      <c r="D22" s="22" t="s">
        <v>11</v>
      </c>
      <c r="E22" s="17" t="str">
        <f>_xlfn.IFNA(INDEX(武器投放!$B:$B,MATCH(A22,武器投放!$A:$A,0)),"")</f>
        <v>第二关通关解锁</v>
      </c>
      <c r="F22" s="20" t="s">
        <v>383</v>
      </c>
      <c r="G22" s="6">
        <v>5</v>
      </c>
      <c r="H22" s="6" t="s">
        <v>373</v>
      </c>
      <c r="I22" s="6">
        <v>1</v>
      </c>
      <c r="J22" s="6">
        <v>0.1</v>
      </c>
      <c r="K22" s="15" t="s">
        <v>385</v>
      </c>
      <c r="L22" s="6">
        <v>10</v>
      </c>
      <c r="M22" s="6">
        <f t="shared" si="2"/>
        <v>27.500000000000007</v>
      </c>
      <c r="N22" s="6">
        <f t="shared" si="1"/>
        <v>13.750000000000004</v>
      </c>
      <c r="O22" s="6">
        <v>15</v>
      </c>
      <c r="P22" s="6">
        <f t="shared" si="3"/>
        <v>3</v>
      </c>
      <c r="Q22" s="6">
        <f t="shared" si="4"/>
        <v>27.500000000000007</v>
      </c>
      <c r="R22" s="24">
        <v>12</v>
      </c>
    </row>
    <row r="23" spans="1:21" x14ac:dyDescent="0.3">
      <c r="A23" s="6" t="s">
        <v>368</v>
      </c>
      <c r="B23" s="12" t="s">
        <v>29</v>
      </c>
      <c r="C23" s="6" t="s">
        <v>374</v>
      </c>
      <c r="D23" s="22" t="s">
        <v>11</v>
      </c>
      <c r="E23" s="6" t="str">
        <f>_xlfn.IFNA(INDEX(武器投放!$B:$B,MATCH(A23,武器投放!$A:$A,0)),"")</f>
        <v>角色等级110级解锁</v>
      </c>
      <c r="F23" s="15" t="s">
        <v>380</v>
      </c>
      <c r="G23" s="6">
        <v>5</v>
      </c>
      <c r="H23" s="6" t="s">
        <v>374</v>
      </c>
      <c r="I23" s="6">
        <v>3</v>
      </c>
      <c r="J23" s="6">
        <v>0.1</v>
      </c>
      <c r="K23" s="6"/>
      <c r="L23" s="6"/>
      <c r="M23" s="6">
        <f t="shared" si="2"/>
        <v>33.000000000000007</v>
      </c>
      <c r="N23" s="6">
        <f t="shared" si="1"/>
        <v>55.000000000000007</v>
      </c>
      <c r="O23" s="6">
        <v>55</v>
      </c>
      <c r="P23" s="6">
        <f t="shared" si="3"/>
        <v>11</v>
      </c>
      <c r="Q23" s="6">
        <f t="shared" si="4"/>
        <v>11.000000000000002</v>
      </c>
      <c r="R23" s="24">
        <v>13</v>
      </c>
    </row>
    <row r="24" spans="1:21" x14ac:dyDescent="0.3">
      <c r="A24" s="6" t="s">
        <v>369</v>
      </c>
      <c r="B24" s="19" t="s">
        <v>31</v>
      </c>
      <c r="C24" s="6" t="s">
        <v>373</v>
      </c>
      <c r="D24" s="22" t="s">
        <v>11</v>
      </c>
      <c r="E24" s="6" t="str">
        <f>_xlfn.IFNA(INDEX(武器投放!$B:$B,MATCH(A24,武器投放!$A:$A,0)),"")</f>
        <v>通关第六关解锁</v>
      </c>
      <c r="F24" s="15" t="s">
        <v>384</v>
      </c>
      <c r="G24" s="6">
        <v>2.5</v>
      </c>
      <c r="H24" s="8" t="s">
        <v>373</v>
      </c>
      <c r="I24" s="6">
        <v>1</v>
      </c>
      <c r="J24" s="6">
        <v>0.1</v>
      </c>
      <c r="K24" s="6"/>
      <c r="L24" s="6"/>
      <c r="M24" s="6">
        <f t="shared" si="2"/>
        <v>27.500000000000007</v>
      </c>
      <c r="N24" s="6">
        <f t="shared" si="1"/>
        <v>68.750000000000014</v>
      </c>
      <c r="O24" s="8">
        <v>70</v>
      </c>
      <c r="P24" s="6">
        <f t="shared" si="3"/>
        <v>14</v>
      </c>
      <c r="Q24" s="6">
        <f t="shared" si="4"/>
        <v>27.500000000000007</v>
      </c>
      <c r="R24" s="24">
        <v>14</v>
      </c>
    </row>
    <row r="25" spans="1:21" x14ac:dyDescent="0.3">
      <c r="A25" s="6" t="s">
        <v>370</v>
      </c>
      <c r="B25" s="13" t="s">
        <v>28</v>
      </c>
      <c r="C25" s="6" t="s">
        <v>374</v>
      </c>
      <c r="D25" s="22" t="s">
        <v>11</v>
      </c>
      <c r="E25" s="6" t="str">
        <f>_xlfn.IFNA(INDEX(武器投放!$B:$B,MATCH(A25,武器投放!$A:$A,0)),"")</f>
        <v>通关第十关解锁/签到次日</v>
      </c>
      <c r="F25" s="15" t="s">
        <v>379</v>
      </c>
      <c r="G25" s="6">
        <v>2</v>
      </c>
      <c r="H25" s="6" t="s">
        <v>374</v>
      </c>
      <c r="I25" s="6">
        <v>3</v>
      </c>
      <c r="J25" s="6">
        <v>0.1</v>
      </c>
      <c r="K25" s="6"/>
      <c r="L25" s="6"/>
      <c r="M25" s="6">
        <f t="shared" si="2"/>
        <v>33.000000000000007</v>
      </c>
      <c r="N25" s="6">
        <f t="shared" si="1"/>
        <v>22.000000000000004</v>
      </c>
      <c r="O25" s="6">
        <v>20</v>
      </c>
      <c r="P25" s="6">
        <f t="shared" si="3"/>
        <v>4</v>
      </c>
      <c r="Q25" s="6">
        <f>M25</f>
        <v>33.000000000000007</v>
      </c>
      <c r="R25" s="24">
        <v>15</v>
      </c>
    </row>
    <row r="26" spans="1:21" x14ac:dyDescent="0.3">
      <c r="A26" s="6" t="s">
        <v>371</v>
      </c>
      <c r="B26" s="15" t="s">
        <v>372</v>
      </c>
      <c r="C26" s="6" t="s">
        <v>373</v>
      </c>
      <c r="D26" s="22" t="s">
        <v>11</v>
      </c>
      <c r="E26" s="6" t="str">
        <f>_xlfn.IFNA(INDEX(武器投放!$B:$B,MATCH(A26,武器投放!$A:$A,0)),"")</f>
        <v>角色等级170级解锁/签到7R</v>
      </c>
      <c r="F26" s="15" t="s">
        <v>89</v>
      </c>
      <c r="G26" s="6">
        <v>1.5</v>
      </c>
      <c r="H26" s="6" t="s">
        <v>373</v>
      </c>
      <c r="I26" s="6">
        <v>1</v>
      </c>
      <c r="J26" s="6">
        <v>0.1</v>
      </c>
      <c r="K26" s="6"/>
      <c r="L26" s="6"/>
      <c r="M26" s="6">
        <f t="shared" si="2"/>
        <v>27.500000000000004</v>
      </c>
      <c r="N26" s="6">
        <f t="shared" si="1"/>
        <v>41.250000000000007</v>
      </c>
      <c r="O26" s="6">
        <v>40</v>
      </c>
      <c r="P26" s="6">
        <f t="shared" si="3"/>
        <v>8</v>
      </c>
      <c r="Q26" s="6">
        <f>M26/I26</f>
        <v>27.500000000000004</v>
      </c>
      <c r="R26" s="24">
        <v>16</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X306"/>
  <sheetViews>
    <sheetView tabSelected="1" topLeftCell="A7" zoomScale="70" zoomScaleNormal="70" workbookViewId="0">
      <selection activeCell="O33" sqref="O33"/>
    </sheetView>
    <sheetView workbookViewId="1">
      <selection activeCell="E6" sqref="E6"/>
    </sheetView>
  </sheetViews>
  <sheetFormatPr defaultColWidth="9" defaultRowHeight="14" x14ac:dyDescent="0.3"/>
  <cols>
    <col min="1" max="1" width="12.33203125" customWidth="1"/>
    <col min="2" max="4" width="12.5" customWidth="1"/>
    <col min="5" max="5" width="54.6640625" bestFit="1" customWidth="1"/>
    <col min="6" max="6" width="9" customWidth="1"/>
    <col min="7" max="7" width="9.08203125" customWidth="1"/>
    <col min="8" max="8" width="9.5" customWidth="1"/>
    <col min="9" max="10" width="12.58203125" customWidth="1"/>
    <col min="11" max="12" width="9" customWidth="1"/>
    <col min="13" max="14" width="10.6640625" bestFit="1" customWidth="1"/>
    <col min="15" max="15" width="7.6640625" style="64" customWidth="1"/>
    <col min="16" max="16" width="12.58203125" style="63" bestFit="1" customWidth="1"/>
    <col min="17" max="17" width="8.75" style="63" bestFit="1" customWidth="1"/>
    <col min="18" max="19" width="8.75" style="63" customWidth="1"/>
    <col min="20" max="21" width="12.58203125" bestFit="1" customWidth="1"/>
    <col min="22" max="23" width="12.58203125" customWidth="1"/>
    <col min="25" max="26" width="9.5" bestFit="1" customWidth="1"/>
    <col min="27" max="28" width="9.5" customWidth="1"/>
    <col min="29" max="29" width="9.5" bestFit="1" customWidth="1"/>
    <col min="30" max="30" width="10.6640625" bestFit="1" customWidth="1"/>
    <col min="31" max="31" width="12.58203125" bestFit="1" customWidth="1"/>
    <col min="32" max="32" width="12.58203125" customWidth="1"/>
    <col min="41" max="41" width="12.58203125" customWidth="1"/>
    <col min="50" max="50" width="12.58203125" customWidth="1"/>
  </cols>
  <sheetData>
    <row r="1" spans="1:46" ht="16.5" x14ac:dyDescent="0.3">
      <c r="A1" t="s">
        <v>43</v>
      </c>
      <c r="B1" t="s">
        <v>43</v>
      </c>
      <c r="E1" s="14"/>
      <c r="F1" s="14"/>
      <c r="G1" s="3" t="s">
        <v>471</v>
      </c>
      <c r="H1" s="3" t="s">
        <v>472</v>
      </c>
      <c r="I1" s="3" t="s">
        <v>473</v>
      </c>
    </row>
    <row r="2" spans="1:46" ht="16.5" x14ac:dyDescent="0.3">
      <c r="A2" s="3" t="s">
        <v>1</v>
      </c>
      <c r="B2" s="3" t="s">
        <v>1</v>
      </c>
      <c r="C2" s="3" t="s">
        <v>0</v>
      </c>
      <c r="F2" s="14"/>
      <c r="G2" s="6">
        <v>1</v>
      </c>
      <c r="H2" s="15" t="s">
        <v>10</v>
      </c>
      <c r="I2" s="6">
        <v>0</v>
      </c>
    </row>
    <row r="3" spans="1:46" x14ac:dyDescent="0.3">
      <c r="A3" s="6" t="s">
        <v>6</v>
      </c>
      <c r="B3" s="6">
        <v>1</v>
      </c>
      <c r="C3" s="6">
        <v>1</v>
      </c>
      <c r="G3" s="6">
        <v>2</v>
      </c>
      <c r="H3" s="15" t="s">
        <v>12</v>
      </c>
      <c r="I3" s="6">
        <v>2</v>
      </c>
    </row>
    <row r="4" spans="1:46" x14ac:dyDescent="0.3">
      <c r="A4" s="6" t="s">
        <v>9</v>
      </c>
      <c r="B4" s="6">
        <v>2</v>
      </c>
      <c r="C4" s="6">
        <v>2</v>
      </c>
      <c r="G4" s="6">
        <v>3</v>
      </c>
      <c r="H4" s="15" t="s">
        <v>7</v>
      </c>
      <c r="I4" s="6">
        <v>1</v>
      </c>
    </row>
    <row r="5" spans="1:46" ht="12.5" customHeight="1" x14ac:dyDescent="0.3">
      <c r="A5" s="6" t="s">
        <v>11</v>
      </c>
      <c r="B5" s="6">
        <v>3</v>
      </c>
      <c r="C5" s="6">
        <v>4</v>
      </c>
      <c r="G5" s="6">
        <v>4</v>
      </c>
      <c r="H5" s="15" t="s">
        <v>8</v>
      </c>
      <c r="I5" s="6">
        <v>1</v>
      </c>
    </row>
    <row r="6" spans="1:46" x14ac:dyDescent="0.3">
      <c r="A6" s="6" t="s">
        <v>44</v>
      </c>
      <c r="B6" s="6">
        <v>3</v>
      </c>
      <c r="C6" s="6">
        <v>6</v>
      </c>
      <c r="D6">
        <v>0.1</v>
      </c>
      <c r="G6" s="6">
        <v>5</v>
      </c>
      <c r="H6" s="15" t="s">
        <v>126</v>
      </c>
      <c r="I6" s="15">
        <v>1</v>
      </c>
      <c r="J6" s="14" t="s">
        <v>474</v>
      </c>
    </row>
    <row r="7" spans="1:46" x14ac:dyDescent="0.3">
      <c r="A7" s="15" t="s">
        <v>114</v>
      </c>
      <c r="B7" s="6">
        <v>4</v>
      </c>
      <c r="C7" s="6">
        <v>10</v>
      </c>
      <c r="G7" s="6">
        <v>11</v>
      </c>
      <c r="H7" s="15" t="s">
        <v>35</v>
      </c>
      <c r="I7" s="6">
        <v>1</v>
      </c>
      <c r="AH7" s="14" t="s">
        <v>69</v>
      </c>
      <c r="AQ7" s="14" t="s">
        <v>69</v>
      </c>
    </row>
    <row r="8" spans="1:46" x14ac:dyDescent="0.3">
      <c r="G8" s="6">
        <v>12</v>
      </c>
      <c r="H8" s="15" t="s">
        <v>40</v>
      </c>
      <c r="I8" s="6">
        <v>1</v>
      </c>
      <c r="P8" s="33" t="s">
        <v>483</v>
      </c>
      <c r="Y8" s="14" t="s">
        <v>484</v>
      </c>
      <c r="AH8" s="14" t="s">
        <v>70</v>
      </c>
      <c r="AQ8" s="14" t="s">
        <v>118</v>
      </c>
    </row>
    <row r="9" spans="1:46" ht="16.5" x14ac:dyDescent="0.3">
      <c r="G9" s="6">
        <v>13</v>
      </c>
      <c r="H9" s="15" t="s">
        <v>34</v>
      </c>
      <c r="I9" s="6">
        <v>1</v>
      </c>
      <c r="P9" s="69" t="s">
        <v>36</v>
      </c>
      <c r="Q9" s="69" t="s">
        <v>37</v>
      </c>
      <c r="R9" s="68" t="s">
        <v>38</v>
      </c>
      <c r="S9" s="68" t="s">
        <v>45</v>
      </c>
      <c r="Y9" s="68" t="s">
        <v>36</v>
      </c>
      <c r="Z9" s="68" t="s">
        <v>37</v>
      </c>
      <c r="AA9" s="68" t="s">
        <v>38</v>
      </c>
      <c r="AB9" s="68" t="s">
        <v>45</v>
      </c>
      <c r="AH9" s="68" t="s">
        <v>36</v>
      </c>
      <c r="AI9" s="68" t="s">
        <v>37</v>
      </c>
      <c r="AJ9" s="68" t="s">
        <v>38</v>
      </c>
      <c r="AK9" s="68" t="s">
        <v>45</v>
      </c>
      <c r="AQ9" s="68" t="s">
        <v>36</v>
      </c>
      <c r="AR9" s="68" t="s">
        <v>37</v>
      </c>
      <c r="AS9" s="68" t="s">
        <v>38</v>
      </c>
      <c r="AT9" s="68" t="s">
        <v>45</v>
      </c>
    </row>
    <row r="10" spans="1:46" x14ac:dyDescent="0.3">
      <c r="G10" s="6">
        <v>21</v>
      </c>
      <c r="H10" s="15" t="s">
        <v>117</v>
      </c>
      <c r="I10" s="6">
        <v>0</v>
      </c>
      <c r="J10" s="14" t="s">
        <v>475</v>
      </c>
      <c r="Q10" s="63">
        <v>2</v>
      </c>
      <c r="R10">
        <v>1</v>
      </c>
      <c r="S10">
        <v>0</v>
      </c>
      <c r="Z10">
        <v>4</v>
      </c>
      <c r="AA10">
        <v>2</v>
      </c>
      <c r="AH10">
        <v>0</v>
      </c>
      <c r="AI10">
        <v>2</v>
      </c>
      <c r="AJ10">
        <v>3</v>
      </c>
      <c r="AK10">
        <v>0</v>
      </c>
      <c r="AQ10">
        <v>0</v>
      </c>
      <c r="AR10">
        <v>4</v>
      </c>
      <c r="AS10">
        <v>5</v>
      </c>
      <c r="AT10">
        <v>2</v>
      </c>
    </row>
    <row r="11" spans="1:46" x14ac:dyDescent="0.3">
      <c r="G11" s="6">
        <v>22</v>
      </c>
      <c r="H11" s="15" t="s">
        <v>116</v>
      </c>
      <c r="I11" s="6">
        <v>0</v>
      </c>
      <c r="J11" s="14" t="s">
        <v>475</v>
      </c>
    </row>
    <row r="12" spans="1:46" x14ac:dyDescent="0.3">
      <c r="G12" s="6">
        <v>23</v>
      </c>
      <c r="H12" s="15" t="s">
        <v>127</v>
      </c>
      <c r="I12" s="6">
        <v>0</v>
      </c>
      <c r="J12" s="14" t="s">
        <v>475</v>
      </c>
    </row>
    <row r="13" spans="1:46" x14ac:dyDescent="0.3">
      <c r="G13" s="6">
        <v>24</v>
      </c>
      <c r="H13" s="15" t="s">
        <v>129</v>
      </c>
      <c r="I13" s="6">
        <v>0</v>
      </c>
      <c r="J13" s="14" t="s">
        <v>475</v>
      </c>
    </row>
    <row r="14" spans="1:46" x14ac:dyDescent="0.3">
      <c r="G14" s="6">
        <v>25</v>
      </c>
      <c r="H14" s="15" t="s">
        <v>130</v>
      </c>
      <c r="I14" s="6">
        <v>0</v>
      </c>
      <c r="J14" s="14" t="s">
        <v>475</v>
      </c>
    </row>
    <row r="15" spans="1:46" x14ac:dyDescent="0.3">
      <c r="G15" s="6">
        <v>26</v>
      </c>
      <c r="H15" s="15" t="s">
        <v>476</v>
      </c>
      <c r="I15" s="6">
        <v>0</v>
      </c>
      <c r="J15" s="14"/>
    </row>
    <row r="16" spans="1:46" x14ac:dyDescent="0.3">
      <c r="P16" s="33"/>
    </row>
    <row r="17" spans="1:50" ht="16.5" x14ac:dyDescent="0.3">
      <c r="A17" s="3" t="s">
        <v>17</v>
      </c>
      <c r="B17" s="3" t="s">
        <v>39</v>
      </c>
      <c r="C17" s="3" t="s">
        <v>208</v>
      </c>
      <c r="D17" s="3" t="s">
        <v>1</v>
      </c>
      <c r="E17" s="3" t="s">
        <v>46</v>
      </c>
      <c r="F17" s="3" t="s">
        <v>47</v>
      </c>
      <c r="G17" s="3" t="s">
        <v>472</v>
      </c>
      <c r="H17" s="3" t="s">
        <v>477</v>
      </c>
      <c r="I17" s="3" t="s">
        <v>478</v>
      </c>
      <c r="J17" s="10" t="s">
        <v>472</v>
      </c>
      <c r="K17" s="10" t="s">
        <v>477</v>
      </c>
      <c r="L17" s="10" t="s">
        <v>478</v>
      </c>
      <c r="M17" s="3" t="s">
        <v>480</v>
      </c>
      <c r="N17" s="3" t="s">
        <v>492</v>
      </c>
      <c r="P17" s="68" t="s">
        <v>119</v>
      </c>
      <c r="Q17" s="68" t="s">
        <v>120</v>
      </c>
      <c r="R17" s="68" t="s">
        <v>134</v>
      </c>
      <c r="S17" s="68" t="s">
        <v>134</v>
      </c>
      <c r="T17" s="68" t="s">
        <v>115</v>
      </c>
      <c r="U17" s="68" t="s">
        <v>123</v>
      </c>
      <c r="V17" s="68" t="s">
        <v>121</v>
      </c>
      <c r="W17" s="68" t="s">
        <v>125</v>
      </c>
      <c r="Y17" s="68" t="s">
        <v>119</v>
      </c>
      <c r="Z17" s="68" t="s">
        <v>120</v>
      </c>
      <c r="AA17" s="68" t="s">
        <v>134</v>
      </c>
      <c r="AB17" s="68" t="s">
        <v>134</v>
      </c>
      <c r="AC17" s="68" t="s">
        <v>115</v>
      </c>
      <c r="AD17" s="68" t="s">
        <v>123</v>
      </c>
      <c r="AE17" s="68" t="s">
        <v>121</v>
      </c>
      <c r="AF17" s="68" t="s">
        <v>125</v>
      </c>
      <c r="AH17" s="68" t="s">
        <v>119</v>
      </c>
      <c r="AI17" s="68" t="s">
        <v>120</v>
      </c>
      <c r="AJ17" s="68" t="s">
        <v>134</v>
      </c>
      <c r="AK17" s="68" t="s">
        <v>134</v>
      </c>
      <c r="AL17" s="68" t="s">
        <v>115</v>
      </c>
      <c r="AM17" s="68" t="s">
        <v>123</v>
      </c>
      <c r="AN17" s="68" t="s">
        <v>121</v>
      </c>
      <c r="AO17" s="68" t="s">
        <v>125</v>
      </c>
      <c r="AQ17" s="68" t="s">
        <v>119</v>
      </c>
      <c r="AR17" s="68" t="s">
        <v>120</v>
      </c>
      <c r="AS17" s="68" t="s">
        <v>134</v>
      </c>
      <c r="AT17" s="68" t="s">
        <v>134</v>
      </c>
      <c r="AU17" s="68" t="s">
        <v>115</v>
      </c>
      <c r="AV17" s="68" t="s">
        <v>123</v>
      </c>
      <c r="AW17" s="68" t="s">
        <v>121</v>
      </c>
      <c r="AX17" s="68" t="s">
        <v>125</v>
      </c>
    </row>
    <row r="18" spans="1:50" x14ac:dyDescent="0.3">
      <c r="A18" s="6" t="s">
        <v>356</v>
      </c>
      <c r="B18" s="6"/>
      <c r="C18" s="6">
        <v>101</v>
      </c>
      <c r="D18" s="59" t="s">
        <v>6</v>
      </c>
      <c r="E18" s="16" t="s">
        <v>485</v>
      </c>
      <c r="F18" s="6">
        <v>99</v>
      </c>
      <c r="G18" s="15" t="s">
        <v>7</v>
      </c>
      <c r="H18" s="6">
        <v>3</v>
      </c>
      <c r="I18" s="6">
        <v>0.1</v>
      </c>
      <c r="J18" s="6"/>
      <c r="K18" s="6"/>
      <c r="L18" s="6"/>
      <c r="M18" s="6">
        <v>1.1000000000000001</v>
      </c>
      <c r="N18" s="6"/>
      <c r="O18" s="64">
        <v>0.1</v>
      </c>
      <c r="P18" s="14">
        <v>0</v>
      </c>
      <c r="Q18" s="14">
        <v>0</v>
      </c>
      <c r="R18" s="14"/>
      <c r="S18" s="14"/>
      <c r="T18" s="14" t="s">
        <v>10</v>
      </c>
      <c r="U18" s="14">
        <v>0</v>
      </c>
      <c r="V18">
        <f>4*1.5</f>
        <v>6</v>
      </c>
      <c r="Y18">
        <v>0</v>
      </c>
      <c r="Z18">
        <v>0</v>
      </c>
      <c r="AA18" s="14">
        <f>Z18*$I18</f>
        <v>0</v>
      </c>
      <c r="AB18" s="14">
        <f>Z18*$L18</f>
        <v>0</v>
      </c>
      <c r="AC18" s="14" t="s">
        <v>10</v>
      </c>
      <c r="AD18" s="14">
        <f>0.1+SUMIFS(AA:AA,$A:$A,$A18,$G:$G,AC18,Z:Z,"&gt;"&amp;0)+SUMIFS(AB:AB,$A:$A,$A18,$J:$J,AC18,Z:Z,"&gt;"&amp;0)</f>
        <v>0.64999999999999991</v>
      </c>
      <c r="AE18">
        <f>4*1.5*(0.85*3.5+0.15)</f>
        <v>18.75</v>
      </c>
      <c r="AH18" s="14">
        <v>0</v>
      </c>
      <c r="AI18" s="14">
        <v>0</v>
      </c>
      <c r="AJ18" s="14"/>
      <c r="AK18" s="14"/>
      <c r="AL18" s="14" t="s">
        <v>35</v>
      </c>
      <c r="AM18" s="14">
        <v>5</v>
      </c>
      <c r="AN18" s="14">
        <v>180</v>
      </c>
      <c r="AQ18" s="14">
        <v>0</v>
      </c>
      <c r="AR18" s="14">
        <v>0</v>
      </c>
      <c r="AS18" s="14"/>
      <c r="AT18" s="14"/>
      <c r="AU18" s="14" t="s">
        <v>35</v>
      </c>
      <c r="AV18" s="14">
        <v>5</v>
      </c>
      <c r="AW18" s="14">
        <v>5760</v>
      </c>
      <c r="AX18">
        <f>AW18</f>
        <v>5760</v>
      </c>
    </row>
    <row r="19" spans="1:50" x14ac:dyDescent="0.3">
      <c r="A19" s="6" t="s">
        <v>356</v>
      </c>
      <c r="B19" s="6"/>
      <c r="C19" s="6">
        <v>102</v>
      </c>
      <c r="D19" s="59" t="s">
        <v>6</v>
      </c>
      <c r="E19" s="6" t="s">
        <v>388</v>
      </c>
      <c r="F19" s="6">
        <v>99</v>
      </c>
      <c r="G19" s="15" t="s">
        <v>10</v>
      </c>
      <c r="H19" s="6">
        <v>1</v>
      </c>
      <c r="I19" s="6">
        <v>0.15</v>
      </c>
      <c r="J19" s="6"/>
      <c r="K19" s="6"/>
      <c r="L19" s="6"/>
      <c r="M19" s="6">
        <v>1.1499999999999999</v>
      </c>
      <c r="N19" s="6"/>
      <c r="P19" s="14">
        <v>0</v>
      </c>
      <c r="Q19" s="14">
        <v>0</v>
      </c>
      <c r="R19" s="14"/>
      <c r="S19" s="14"/>
      <c r="T19" s="14" t="s">
        <v>12</v>
      </c>
      <c r="U19" s="14">
        <v>0</v>
      </c>
      <c r="Y19">
        <v>0</v>
      </c>
      <c r="Z19">
        <v>0</v>
      </c>
      <c r="AA19" s="14">
        <f t="shared" ref="AA19:AA20" si="0">Z19*$I19</f>
        <v>0</v>
      </c>
      <c r="AB19" s="14">
        <f t="shared" ref="AB19:AB25" si="1">Z19*$L19</f>
        <v>0</v>
      </c>
      <c r="AC19" s="14" t="s">
        <v>12</v>
      </c>
      <c r="AD19" s="14">
        <f>2+SUMIFS(AA:AA,$A:$A,$A19,$G:$G,AC19,Z:Z,"&gt;"&amp;0)+SUMIFS(AB:AB,$A:$A,$A19,$J:$J,AC19,Z:Z,"&gt;"&amp;0)</f>
        <v>3.5</v>
      </c>
      <c r="AH19" s="14">
        <v>0</v>
      </c>
      <c r="AI19" s="14">
        <v>0</v>
      </c>
      <c r="AJ19" s="14"/>
      <c r="AK19" s="14"/>
      <c r="AL19" s="14" t="s">
        <v>40</v>
      </c>
      <c r="AM19" s="14">
        <v>2</v>
      </c>
      <c r="AN19" s="14"/>
      <c r="AQ19" s="14">
        <v>0</v>
      </c>
      <c r="AR19" s="14">
        <v>0</v>
      </c>
      <c r="AS19" s="14"/>
      <c r="AT19" s="14"/>
      <c r="AU19" s="14" t="s">
        <v>40</v>
      </c>
      <c r="AV19" s="14">
        <v>4</v>
      </c>
      <c r="AW19" s="14"/>
    </row>
    <row r="20" spans="1:50" x14ac:dyDescent="0.3">
      <c r="A20" s="6" t="s">
        <v>356</v>
      </c>
      <c r="B20" s="6"/>
      <c r="C20" s="6">
        <v>103</v>
      </c>
      <c r="D20" s="59" t="s">
        <v>6</v>
      </c>
      <c r="E20" s="6" t="s">
        <v>389</v>
      </c>
      <c r="F20" s="6">
        <v>99</v>
      </c>
      <c r="G20" s="15" t="s">
        <v>8</v>
      </c>
      <c r="H20" s="6">
        <v>4</v>
      </c>
      <c r="I20" s="6">
        <v>0.1</v>
      </c>
      <c r="J20" s="6"/>
      <c r="K20" s="6"/>
      <c r="L20" s="6"/>
      <c r="M20" s="6">
        <v>1.1000000000000001</v>
      </c>
      <c r="N20" s="6"/>
      <c r="P20" s="14">
        <v>0</v>
      </c>
      <c r="Q20" s="14">
        <v>0</v>
      </c>
      <c r="R20" s="14"/>
      <c r="S20" s="14"/>
      <c r="T20" s="14" t="s">
        <v>7</v>
      </c>
      <c r="U20" s="14">
        <v>0.5</v>
      </c>
      <c r="Y20">
        <v>0</v>
      </c>
      <c r="Z20">
        <v>0</v>
      </c>
      <c r="AA20" s="14">
        <f t="shared" si="0"/>
        <v>0</v>
      </c>
      <c r="AB20" s="14">
        <f t="shared" si="1"/>
        <v>0</v>
      </c>
      <c r="AC20" s="14" t="s">
        <v>7</v>
      </c>
      <c r="AD20" s="14">
        <f t="shared" ref="AD20:AD27" si="2">SUMIFS(AA:AA,$A:$A,$A20,$G:$G,AC20,Z:Z,"&gt;"&amp;0)+SUMIFS(AB:AB,$A:$A,$A20,$J:$J,AC20,Z:Z,"&gt;"&amp;0)+INDEX($I$2:$I$14,MATCH(AC20,$H$2:$H$14,0))</f>
        <v>1.25</v>
      </c>
      <c r="AH20" s="14">
        <v>0</v>
      </c>
      <c r="AI20" s="14">
        <v>0</v>
      </c>
      <c r="AJ20" s="14"/>
      <c r="AK20" s="14"/>
      <c r="AL20" s="14" t="s">
        <v>34</v>
      </c>
      <c r="AM20" s="14">
        <v>4</v>
      </c>
      <c r="AN20" s="14"/>
      <c r="AQ20" s="14">
        <v>0</v>
      </c>
      <c r="AR20" s="14">
        <v>0</v>
      </c>
      <c r="AS20" s="14"/>
      <c r="AT20" s="14"/>
      <c r="AU20" s="14" t="s">
        <v>34</v>
      </c>
      <c r="AV20" s="14">
        <v>5</v>
      </c>
      <c r="AW20" s="14"/>
    </row>
    <row r="21" spans="1:50" x14ac:dyDescent="0.3">
      <c r="A21" s="6" t="s">
        <v>356</v>
      </c>
      <c r="B21" s="6"/>
      <c r="C21" s="6">
        <v>111</v>
      </c>
      <c r="D21" s="59" t="s">
        <v>9</v>
      </c>
      <c r="E21" s="16" t="s">
        <v>486</v>
      </c>
      <c r="F21" s="6">
        <v>99</v>
      </c>
      <c r="G21" s="15" t="s">
        <v>7</v>
      </c>
      <c r="H21" s="6">
        <v>3</v>
      </c>
      <c r="I21" s="6">
        <v>0.25</v>
      </c>
      <c r="J21" s="6"/>
      <c r="K21" s="6"/>
      <c r="L21" s="6"/>
      <c r="M21" s="6">
        <v>1.25</v>
      </c>
      <c r="N21" s="6"/>
      <c r="P21" s="14">
        <v>1</v>
      </c>
      <c r="Q21" s="14">
        <v>1</v>
      </c>
      <c r="R21" s="14"/>
      <c r="S21" s="14"/>
      <c r="T21" s="14" t="s">
        <v>8</v>
      </c>
      <c r="U21" s="14">
        <v>0</v>
      </c>
      <c r="Y21">
        <v>1</v>
      </c>
      <c r="Z21">
        <v>1</v>
      </c>
      <c r="AA21" s="14">
        <f>Z21*$I21</f>
        <v>0.25</v>
      </c>
      <c r="AB21" s="14">
        <f t="shared" si="1"/>
        <v>0</v>
      </c>
      <c r="AC21" s="14" t="s">
        <v>8</v>
      </c>
      <c r="AD21" s="14">
        <f t="shared" si="2"/>
        <v>1</v>
      </c>
      <c r="AH21" s="14">
        <v>1</v>
      </c>
      <c r="AI21" s="14">
        <v>1</v>
      </c>
      <c r="AJ21" s="14"/>
      <c r="AK21" s="14"/>
      <c r="AL21" s="14" t="s">
        <v>7</v>
      </c>
      <c r="AM21" s="14">
        <v>1.5</v>
      </c>
      <c r="AN21" s="14"/>
      <c r="AQ21" s="14">
        <v>1</v>
      </c>
      <c r="AR21" s="14">
        <v>2</v>
      </c>
      <c r="AS21" s="14"/>
      <c r="AT21" s="14"/>
      <c r="AU21" s="14" t="s">
        <v>7</v>
      </c>
      <c r="AV21" s="14">
        <v>8</v>
      </c>
      <c r="AW21" s="14"/>
    </row>
    <row r="22" spans="1:50" x14ac:dyDescent="0.3">
      <c r="A22" s="6" t="s">
        <v>356</v>
      </c>
      <c r="B22" s="6"/>
      <c r="C22" s="6">
        <v>112</v>
      </c>
      <c r="D22" s="59" t="s">
        <v>9</v>
      </c>
      <c r="E22" s="6" t="s">
        <v>390</v>
      </c>
      <c r="F22" s="6">
        <v>99</v>
      </c>
      <c r="G22" s="15" t="s">
        <v>10</v>
      </c>
      <c r="H22" s="6">
        <v>1</v>
      </c>
      <c r="I22" s="6">
        <v>0.25</v>
      </c>
      <c r="J22" s="6"/>
      <c r="K22" s="6"/>
      <c r="L22" s="6"/>
      <c r="M22" s="6">
        <v>1.25</v>
      </c>
      <c r="N22" s="6"/>
      <c r="P22" s="14">
        <v>0</v>
      </c>
      <c r="Q22" s="14">
        <v>0</v>
      </c>
      <c r="R22" s="14"/>
      <c r="S22" s="14"/>
      <c r="T22" s="14" t="s">
        <v>35</v>
      </c>
      <c r="U22" s="14">
        <v>0</v>
      </c>
      <c r="Y22">
        <v>1</v>
      </c>
      <c r="Z22">
        <v>1</v>
      </c>
      <c r="AA22" s="14">
        <f t="shared" ref="AA22:AA25" si="3">Z22*$I22</f>
        <v>0.25</v>
      </c>
      <c r="AB22" s="14">
        <f t="shared" si="1"/>
        <v>0</v>
      </c>
      <c r="AC22" s="14" t="s">
        <v>35</v>
      </c>
      <c r="AD22" s="14">
        <f t="shared" si="2"/>
        <v>1</v>
      </c>
      <c r="AH22" s="14">
        <v>1</v>
      </c>
      <c r="AI22" s="14">
        <v>1</v>
      </c>
      <c r="AJ22" s="14"/>
      <c r="AK22" s="14"/>
      <c r="AL22" s="14" t="s">
        <v>8</v>
      </c>
      <c r="AM22" s="14">
        <v>1</v>
      </c>
      <c r="AN22" s="14"/>
      <c r="AQ22" s="14">
        <v>1</v>
      </c>
      <c r="AR22" s="14">
        <v>1</v>
      </c>
      <c r="AS22" s="14"/>
      <c r="AT22" s="14"/>
      <c r="AU22" s="14" t="s">
        <v>8</v>
      </c>
      <c r="AV22" s="14">
        <v>1</v>
      </c>
      <c r="AW22" s="14"/>
    </row>
    <row r="23" spans="1:50" x14ac:dyDescent="0.3">
      <c r="A23" s="6" t="s">
        <v>356</v>
      </c>
      <c r="B23" s="6"/>
      <c r="C23" s="6">
        <v>113</v>
      </c>
      <c r="D23" s="59" t="s">
        <v>9</v>
      </c>
      <c r="E23" s="6" t="s">
        <v>391</v>
      </c>
      <c r="F23" s="6">
        <v>99</v>
      </c>
      <c r="G23" s="15" t="s">
        <v>12</v>
      </c>
      <c r="H23" s="6">
        <v>2</v>
      </c>
      <c r="I23" s="6">
        <v>0.5</v>
      </c>
      <c r="J23" s="6"/>
      <c r="K23" s="6"/>
      <c r="L23" s="6"/>
      <c r="M23" s="6">
        <v>1.25</v>
      </c>
      <c r="N23" s="6"/>
      <c r="O23" s="64">
        <v>0.25</v>
      </c>
      <c r="P23" s="14">
        <v>0</v>
      </c>
      <c r="Q23" s="14">
        <v>0</v>
      </c>
      <c r="R23" s="14"/>
      <c r="S23" s="14"/>
      <c r="T23" s="14" t="s">
        <v>40</v>
      </c>
      <c r="U23" s="14">
        <v>1</v>
      </c>
      <c r="Y23">
        <v>1</v>
      </c>
      <c r="Z23">
        <v>1</v>
      </c>
      <c r="AA23" s="14">
        <f t="shared" si="3"/>
        <v>0.5</v>
      </c>
      <c r="AB23" s="14">
        <f t="shared" si="1"/>
        <v>0</v>
      </c>
      <c r="AC23" s="14" t="s">
        <v>40</v>
      </c>
      <c r="AD23" s="14">
        <f t="shared" si="2"/>
        <v>1</v>
      </c>
      <c r="AH23" s="14">
        <v>0</v>
      </c>
      <c r="AI23" s="14">
        <v>0</v>
      </c>
      <c r="AJ23" s="14"/>
      <c r="AK23" s="14"/>
      <c r="AL23" s="14" t="s">
        <v>10</v>
      </c>
      <c r="AM23" s="14">
        <v>0</v>
      </c>
      <c r="AN23" s="14"/>
      <c r="AQ23" s="14">
        <v>1</v>
      </c>
      <c r="AR23" s="14">
        <v>1</v>
      </c>
      <c r="AS23" s="14"/>
      <c r="AT23" s="14"/>
      <c r="AU23" s="14" t="s">
        <v>10</v>
      </c>
      <c r="AV23" s="14">
        <v>0.2</v>
      </c>
      <c r="AW23" s="14"/>
    </row>
    <row r="24" spans="1:50" x14ac:dyDescent="0.3">
      <c r="A24" s="6" t="s">
        <v>356</v>
      </c>
      <c r="B24" s="6"/>
      <c r="C24" s="6">
        <v>114</v>
      </c>
      <c r="D24" s="59" t="s">
        <v>9</v>
      </c>
      <c r="E24" s="6" t="s">
        <v>392</v>
      </c>
      <c r="F24" s="6">
        <v>99</v>
      </c>
      <c r="G24" s="15" t="s">
        <v>8</v>
      </c>
      <c r="H24" s="6">
        <v>4</v>
      </c>
      <c r="I24" s="6">
        <v>0.2</v>
      </c>
      <c r="J24" s="6"/>
      <c r="K24" s="6"/>
      <c r="L24" s="6"/>
      <c r="M24" s="6">
        <v>1.2</v>
      </c>
      <c r="N24" s="6"/>
      <c r="P24" s="14">
        <v>0</v>
      </c>
      <c r="Q24" s="14">
        <v>0</v>
      </c>
      <c r="R24" s="14"/>
      <c r="S24" s="14"/>
      <c r="T24" s="14" t="s">
        <v>34</v>
      </c>
      <c r="U24" s="14">
        <v>0</v>
      </c>
      <c r="Y24">
        <v>0</v>
      </c>
      <c r="Z24">
        <v>0</v>
      </c>
      <c r="AA24" s="14">
        <f t="shared" si="3"/>
        <v>0</v>
      </c>
      <c r="AB24" s="14">
        <f t="shared" si="1"/>
        <v>0</v>
      </c>
      <c r="AC24" s="14" t="s">
        <v>34</v>
      </c>
      <c r="AD24" s="14">
        <f t="shared" si="2"/>
        <v>2</v>
      </c>
      <c r="AH24" s="14">
        <v>1</v>
      </c>
      <c r="AI24" s="14">
        <v>1</v>
      </c>
      <c r="AJ24" s="14"/>
      <c r="AK24" s="14"/>
      <c r="AL24" s="14" t="s">
        <v>12</v>
      </c>
      <c r="AM24" s="14">
        <v>2</v>
      </c>
      <c r="AN24" s="14"/>
      <c r="AQ24" s="14">
        <v>1</v>
      </c>
      <c r="AR24" s="14">
        <v>1</v>
      </c>
      <c r="AS24" s="14"/>
      <c r="AT24" s="14"/>
      <c r="AU24" s="14" t="s">
        <v>12</v>
      </c>
      <c r="AV24" s="14">
        <v>2</v>
      </c>
      <c r="AW24" s="14"/>
    </row>
    <row r="25" spans="1:50" s="66" customFormat="1" x14ac:dyDescent="0.3">
      <c r="A25" s="11" t="s">
        <v>356</v>
      </c>
      <c r="B25" s="11"/>
      <c r="C25" s="11">
        <v>121</v>
      </c>
      <c r="D25" s="74" t="s">
        <v>11</v>
      </c>
      <c r="E25" s="55" t="s">
        <v>487</v>
      </c>
      <c r="F25" s="11">
        <v>99</v>
      </c>
      <c r="G25" s="55" t="s">
        <v>7</v>
      </c>
      <c r="H25" s="11">
        <v>3</v>
      </c>
      <c r="I25" s="11">
        <v>0.5</v>
      </c>
      <c r="J25" s="11"/>
      <c r="K25" s="11"/>
      <c r="L25" s="11"/>
      <c r="M25" s="11">
        <v>1.5</v>
      </c>
      <c r="N25" s="11"/>
      <c r="O25" s="75"/>
      <c r="P25" s="72">
        <v>0</v>
      </c>
      <c r="Q25" s="72">
        <v>0</v>
      </c>
      <c r="R25" s="72"/>
      <c r="S25" s="72"/>
      <c r="T25" s="72" t="s">
        <v>117</v>
      </c>
      <c r="U25" s="72">
        <v>1</v>
      </c>
      <c r="Y25" s="66">
        <v>0</v>
      </c>
      <c r="Z25" s="66">
        <v>0</v>
      </c>
      <c r="AA25" s="72">
        <f t="shared" si="3"/>
        <v>0</v>
      </c>
      <c r="AB25" s="72">
        <f t="shared" si="1"/>
        <v>0</v>
      </c>
      <c r="AC25" s="72" t="s">
        <v>117</v>
      </c>
      <c r="AD25" s="72">
        <f>SUMIFS(AA:AA,$A:$A,$A25,$G:$G,AC25,Z:Z,"&gt;"&amp;0)+SUMIFS(AB:AB,$A:$A,$A25,$J:$J,AC25,Z:Z,"&gt;"&amp;0)+INDEX($I$2:$I$14,MATCH(AC25,$H$2:$H$14,0))</f>
        <v>0.5</v>
      </c>
      <c r="AH25" s="72">
        <v>1</v>
      </c>
      <c r="AI25" s="72">
        <v>1</v>
      </c>
      <c r="AJ25" s="72"/>
      <c r="AK25" s="72"/>
      <c r="AL25" s="72" t="s">
        <v>117</v>
      </c>
      <c r="AM25" s="72">
        <v>3</v>
      </c>
      <c r="AN25" s="72"/>
      <c r="AQ25" s="72">
        <v>1</v>
      </c>
      <c r="AR25" s="72">
        <v>1</v>
      </c>
      <c r="AS25" s="72"/>
      <c r="AT25" s="72"/>
      <c r="AU25" s="72" t="s">
        <v>117</v>
      </c>
      <c r="AV25" s="72">
        <v>3</v>
      </c>
      <c r="AW25" s="72"/>
    </row>
    <row r="26" spans="1:50" x14ac:dyDescent="0.3">
      <c r="A26" s="6" t="s">
        <v>356</v>
      </c>
      <c r="B26" s="6"/>
      <c r="C26" s="6">
        <v>122</v>
      </c>
      <c r="D26" s="59" t="s">
        <v>11</v>
      </c>
      <c r="E26" s="6" t="s">
        <v>41</v>
      </c>
      <c r="F26" s="6">
        <v>99</v>
      </c>
      <c r="G26" s="15" t="s">
        <v>10</v>
      </c>
      <c r="H26" s="6">
        <v>1</v>
      </c>
      <c r="I26" s="6">
        <v>0.5</v>
      </c>
      <c r="J26" s="6"/>
      <c r="K26" s="6"/>
      <c r="L26" s="6"/>
      <c r="M26" s="6">
        <v>1.5</v>
      </c>
      <c r="N26" s="6"/>
      <c r="P26" s="14">
        <v>0</v>
      </c>
      <c r="Q26" s="14">
        <v>0</v>
      </c>
      <c r="R26" s="14"/>
      <c r="S26" s="14"/>
      <c r="T26" s="14" t="s">
        <v>116</v>
      </c>
      <c r="U26" s="14">
        <v>0</v>
      </c>
      <c r="Y26">
        <v>0</v>
      </c>
      <c r="Z26">
        <v>0</v>
      </c>
      <c r="AA26" s="14">
        <f>Z26*$I26</f>
        <v>0</v>
      </c>
      <c r="AB26" s="14">
        <f>Z26*$L26</f>
        <v>0</v>
      </c>
      <c r="AC26" s="14" t="s">
        <v>116</v>
      </c>
      <c r="AD26" s="14">
        <f t="shared" si="2"/>
        <v>0</v>
      </c>
      <c r="AH26" s="14">
        <v>0</v>
      </c>
      <c r="AI26" s="14">
        <v>0</v>
      </c>
      <c r="AJ26" s="14"/>
      <c r="AK26" s="14"/>
      <c r="AL26" s="14" t="s">
        <v>116</v>
      </c>
      <c r="AM26" s="14">
        <v>0</v>
      </c>
      <c r="AN26" s="14"/>
      <c r="AQ26" s="14">
        <v>0</v>
      </c>
      <c r="AR26" s="14">
        <v>0</v>
      </c>
      <c r="AS26" s="14"/>
      <c r="AT26" s="14"/>
      <c r="AU26" s="14" t="s">
        <v>116</v>
      </c>
      <c r="AV26" s="14">
        <v>2</v>
      </c>
      <c r="AW26" s="14"/>
    </row>
    <row r="27" spans="1:50" x14ac:dyDescent="0.3">
      <c r="A27" s="6" t="s">
        <v>356</v>
      </c>
      <c r="B27" s="6"/>
      <c r="C27" s="6">
        <v>123</v>
      </c>
      <c r="D27" s="59" t="s">
        <v>11</v>
      </c>
      <c r="E27" s="6" t="s">
        <v>393</v>
      </c>
      <c r="F27" s="6">
        <v>99</v>
      </c>
      <c r="G27" s="15" t="s">
        <v>12</v>
      </c>
      <c r="H27" s="6">
        <v>2</v>
      </c>
      <c r="I27" s="6">
        <v>1</v>
      </c>
      <c r="J27" s="6"/>
      <c r="K27" s="6"/>
      <c r="L27" s="6"/>
      <c r="M27" s="6">
        <v>1.5</v>
      </c>
      <c r="N27" s="6"/>
      <c r="O27" s="64">
        <v>0.5</v>
      </c>
      <c r="P27" s="14">
        <v>0</v>
      </c>
      <c r="Q27" s="14">
        <v>0</v>
      </c>
      <c r="R27" s="14"/>
      <c r="S27" s="14"/>
      <c r="T27" t="s">
        <v>122</v>
      </c>
      <c r="Y27">
        <v>0</v>
      </c>
      <c r="Z27">
        <v>0</v>
      </c>
      <c r="AA27" s="14">
        <f t="shared" ref="AA27:AA30" si="4">Z27*$I27</f>
        <v>0</v>
      </c>
      <c r="AB27" s="14">
        <f t="shared" ref="AB27:AB30" si="5">Z27*$L27</f>
        <v>0</v>
      </c>
      <c r="AC27" s="14" t="s">
        <v>127</v>
      </c>
      <c r="AD27" s="14">
        <f t="shared" si="2"/>
        <v>0</v>
      </c>
      <c r="AH27" s="14">
        <v>0</v>
      </c>
      <c r="AI27" s="14">
        <v>0</v>
      </c>
      <c r="AJ27" s="14"/>
      <c r="AK27" s="14"/>
      <c r="AL27" s="14"/>
      <c r="AM27" s="14"/>
      <c r="AN27" s="14"/>
      <c r="AQ27" s="14">
        <v>0</v>
      </c>
      <c r="AR27" s="14">
        <v>0</v>
      </c>
      <c r="AS27" s="14"/>
      <c r="AT27" s="14"/>
      <c r="AU27" s="14"/>
      <c r="AV27" s="14"/>
      <c r="AW27" s="14"/>
    </row>
    <row r="28" spans="1:50" x14ac:dyDescent="0.3">
      <c r="A28" s="6" t="s">
        <v>356</v>
      </c>
      <c r="B28" s="6"/>
      <c r="C28" s="6">
        <v>124</v>
      </c>
      <c r="D28" s="59" t="s">
        <v>11</v>
      </c>
      <c r="E28" s="6" t="s">
        <v>394</v>
      </c>
      <c r="F28" s="6">
        <v>99</v>
      </c>
      <c r="G28" s="15" t="s">
        <v>8</v>
      </c>
      <c r="H28" s="6">
        <v>4</v>
      </c>
      <c r="I28" s="6">
        <v>0.3</v>
      </c>
      <c r="J28" s="6"/>
      <c r="K28" s="6"/>
      <c r="L28" s="6"/>
      <c r="M28" s="6">
        <v>1.3</v>
      </c>
      <c r="N28" s="6"/>
      <c r="P28" s="14">
        <v>0</v>
      </c>
      <c r="Q28" s="14">
        <v>0</v>
      </c>
      <c r="R28" s="14"/>
      <c r="S28" s="14"/>
      <c r="T28" t="s">
        <v>122</v>
      </c>
      <c r="Y28">
        <v>0</v>
      </c>
      <c r="Z28">
        <v>0</v>
      </c>
      <c r="AA28" s="14">
        <f t="shared" si="4"/>
        <v>0</v>
      </c>
      <c r="AB28" s="14">
        <f t="shared" si="5"/>
        <v>0</v>
      </c>
      <c r="AC28" s="14" t="s">
        <v>130</v>
      </c>
      <c r="AD28" s="14">
        <v>0</v>
      </c>
      <c r="AH28" s="14">
        <v>0</v>
      </c>
      <c r="AI28" s="14">
        <v>0</v>
      </c>
      <c r="AJ28" s="14"/>
      <c r="AK28" s="14"/>
      <c r="AL28" s="14"/>
      <c r="AM28" s="14"/>
      <c r="AN28" s="14"/>
      <c r="AQ28" s="14">
        <v>1</v>
      </c>
      <c r="AR28" s="14">
        <v>1</v>
      </c>
      <c r="AS28" s="14"/>
      <c r="AT28" s="14"/>
      <c r="AU28" s="14"/>
      <c r="AV28" s="14"/>
      <c r="AW28" s="14"/>
    </row>
    <row r="29" spans="1:50" ht="13.5" customHeight="1" x14ac:dyDescent="0.3">
      <c r="A29" s="6" t="s">
        <v>356</v>
      </c>
      <c r="B29" s="6" t="s">
        <v>39</v>
      </c>
      <c r="C29" s="6">
        <v>131</v>
      </c>
      <c r="D29" s="59" t="s">
        <v>11</v>
      </c>
      <c r="E29" s="16" t="s">
        <v>494</v>
      </c>
      <c r="F29" s="6">
        <v>1</v>
      </c>
      <c r="G29" s="15" t="s">
        <v>72</v>
      </c>
      <c r="H29" s="6">
        <v>12</v>
      </c>
      <c r="I29" s="6">
        <v>1</v>
      </c>
      <c r="J29" s="15"/>
      <c r="K29" s="6"/>
      <c r="L29" s="6"/>
      <c r="M29" s="6">
        <v>2</v>
      </c>
      <c r="N29" s="6" t="s">
        <v>491</v>
      </c>
      <c r="P29" s="14">
        <v>1</v>
      </c>
      <c r="Q29" s="14">
        <v>1</v>
      </c>
      <c r="R29" s="14"/>
      <c r="S29" s="14"/>
      <c r="T29" t="s">
        <v>122</v>
      </c>
      <c r="Y29">
        <v>1</v>
      </c>
      <c r="Z29">
        <v>1</v>
      </c>
      <c r="AA29" s="14">
        <f t="shared" si="4"/>
        <v>1</v>
      </c>
      <c r="AB29" s="14">
        <f t="shared" si="5"/>
        <v>0</v>
      </c>
      <c r="AC29" t="s">
        <v>122</v>
      </c>
      <c r="AH29" s="14">
        <v>0</v>
      </c>
      <c r="AI29" s="14">
        <v>0</v>
      </c>
      <c r="AJ29" s="14"/>
      <c r="AK29" s="14"/>
      <c r="AL29" s="14"/>
      <c r="AM29" s="14"/>
      <c r="AN29" s="14"/>
      <c r="AQ29" s="14">
        <v>0</v>
      </c>
      <c r="AR29" s="14">
        <v>0</v>
      </c>
      <c r="AS29" s="14"/>
      <c r="AT29" s="14"/>
      <c r="AU29" s="14"/>
      <c r="AV29" s="14"/>
      <c r="AW29" s="14"/>
    </row>
    <row r="30" spans="1:50" x14ac:dyDescent="0.3">
      <c r="A30" s="6" t="s">
        <v>356</v>
      </c>
      <c r="B30" s="6" t="s">
        <v>39</v>
      </c>
      <c r="C30" s="6">
        <v>132</v>
      </c>
      <c r="D30" s="59" t="s">
        <v>11</v>
      </c>
      <c r="E30" s="16" t="s">
        <v>497</v>
      </c>
      <c r="F30" s="6">
        <v>1</v>
      </c>
      <c r="G30" s="15" t="s">
        <v>481</v>
      </c>
      <c r="H30" s="6">
        <v>21</v>
      </c>
      <c r="I30" s="6">
        <v>0.5</v>
      </c>
      <c r="J30" s="6"/>
      <c r="K30" s="6"/>
      <c r="L30" s="6"/>
      <c r="M30" s="6">
        <v>1.5</v>
      </c>
      <c r="N30" s="6" t="s">
        <v>491</v>
      </c>
      <c r="O30" s="64">
        <v>1</v>
      </c>
      <c r="P30" s="14">
        <v>1</v>
      </c>
      <c r="Q30" s="14">
        <v>1</v>
      </c>
      <c r="R30" s="14"/>
      <c r="S30" s="14"/>
      <c r="T30" t="s">
        <v>122</v>
      </c>
      <c r="Y30">
        <v>1</v>
      </c>
      <c r="Z30">
        <v>1</v>
      </c>
      <c r="AA30" s="14">
        <f t="shared" si="4"/>
        <v>0.5</v>
      </c>
      <c r="AB30" s="14">
        <f t="shared" si="5"/>
        <v>0</v>
      </c>
      <c r="AC30" t="s">
        <v>122</v>
      </c>
      <c r="AH30" s="14">
        <v>0</v>
      </c>
      <c r="AI30" s="14">
        <v>0</v>
      </c>
      <c r="AJ30" s="14"/>
      <c r="AK30" s="14"/>
      <c r="AL30" s="14"/>
      <c r="AM30" s="14"/>
      <c r="AN30" s="14"/>
      <c r="AQ30" s="14">
        <v>0</v>
      </c>
      <c r="AR30" s="14">
        <v>0</v>
      </c>
      <c r="AS30" s="14"/>
      <c r="AT30" s="14"/>
      <c r="AU30" s="14"/>
      <c r="AV30" s="14"/>
      <c r="AW30" s="14"/>
    </row>
    <row r="31" spans="1:50" x14ac:dyDescent="0.3">
      <c r="A31" s="6" t="s">
        <v>356</v>
      </c>
      <c r="B31" s="6" t="s">
        <v>39</v>
      </c>
      <c r="C31" s="6">
        <v>141</v>
      </c>
      <c r="D31" s="59" t="s">
        <v>11</v>
      </c>
      <c r="E31" s="16" t="s">
        <v>488</v>
      </c>
      <c r="F31" s="6">
        <v>1</v>
      </c>
      <c r="G31" s="15" t="s">
        <v>7</v>
      </c>
      <c r="H31" s="6">
        <v>3</v>
      </c>
      <c r="I31" s="6">
        <v>1</v>
      </c>
      <c r="J31" s="6"/>
      <c r="K31" s="6"/>
      <c r="L31" s="6"/>
      <c r="M31" s="6">
        <v>2</v>
      </c>
      <c r="N31" s="15" t="s">
        <v>493</v>
      </c>
      <c r="P31" s="14">
        <v>0</v>
      </c>
      <c r="Q31" s="14">
        <v>0</v>
      </c>
      <c r="R31" s="14"/>
      <c r="S31" s="14"/>
      <c r="T31" t="s">
        <v>122</v>
      </c>
      <c r="Y31">
        <v>0</v>
      </c>
      <c r="Z31">
        <v>0</v>
      </c>
      <c r="AA31" s="14">
        <f t="shared" ref="AA31:AA34" si="6">Z31*$I31</f>
        <v>0</v>
      </c>
      <c r="AB31" s="14">
        <f t="shared" ref="AB31:AB34" si="7">Z31*$L31</f>
        <v>0</v>
      </c>
      <c r="AC31" t="s">
        <v>122</v>
      </c>
      <c r="AH31" s="14">
        <v>0</v>
      </c>
      <c r="AI31" s="14">
        <v>0</v>
      </c>
      <c r="AJ31" s="14"/>
      <c r="AK31" s="14"/>
      <c r="AL31" s="14"/>
      <c r="AM31" s="14"/>
      <c r="AN31" s="14"/>
      <c r="AQ31" s="14">
        <v>0</v>
      </c>
      <c r="AR31" s="14">
        <v>0</v>
      </c>
      <c r="AS31" s="14"/>
      <c r="AT31" s="14"/>
      <c r="AU31" s="14"/>
      <c r="AV31" s="14"/>
      <c r="AW31" s="14"/>
    </row>
    <row r="32" spans="1:50" x14ac:dyDescent="0.3">
      <c r="A32" s="6" t="s">
        <v>356</v>
      </c>
      <c r="B32" s="6" t="s">
        <v>39</v>
      </c>
      <c r="C32" s="6">
        <v>142</v>
      </c>
      <c r="D32" s="59" t="s">
        <v>11</v>
      </c>
      <c r="E32" s="16" t="s">
        <v>489</v>
      </c>
      <c r="F32" s="6">
        <v>1</v>
      </c>
      <c r="G32" s="15" t="s">
        <v>12</v>
      </c>
      <c r="H32" s="6">
        <v>2</v>
      </c>
      <c r="I32" s="6">
        <v>1</v>
      </c>
      <c r="J32" s="6" t="s">
        <v>10</v>
      </c>
      <c r="K32" s="6">
        <v>1</v>
      </c>
      <c r="L32" s="6">
        <v>0.3</v>
      </c>
      <c r="M32" s="6">
        <v>2</v>
      </c>
      <c r="N32" s="15" t="s">
        <v>493</v>
      </c>
      <c r="P32" s="14">
        <v>0</v>
      </c>
      <c r="Q32" s="14">
        <v>0</v>
      </c>
      <c r="R32" s="14"/>
      <c r="S32" s="14"/>
      <c r="T32" t="s">
        <v>122</v>
      </c>
      <c r="Y32">
        <v>1</v>
      </c>
      <c r="Z32">
        <v>1</v>
      </c>
      <c r="AA32" s="14">
        <f t="shared" si="6"/>
        <v>1</v>
      </c>
      <c r="AB32" s="14">
        <f t="shared" si="7"/>
        <v>0.3</v>
      </c>
      <c r="AC32" t="s">
        <v>122</v>
      </c>
      <c r="AH32" s="14">
        <v>0</v>
      </c>
      <c r="AI32" s="14">
        <v>0</v>
      </c>
      <c r="AJ32" s="14"/>
      <c r="AK32" s="14"/>
      <c r="AL32" s="14"/>
      <c r="AM32" s="14"/>
      <c r="AN32" s="14"/>
      <c r="AQ32" s="14">
        <v>0</v>
      </c>
      <c r="AR32" s="14">
        <v>0</v>
      </c>
      <c r="AS32" s="14"/>
      <c r="AT32" s="14"/>
      <c r="AU32" s="14"/>
      <c r="AV32" s="14"/>
      <c r="AW32" s="14"/>
    </row>
    <row r="33" spans="1:50" x14ac:dyDescent="0.3">
      <c r="A33" s="6" t="s">
        <v>356</v>
      </c>
      <c r="B33" s="6" t="s">
        <v>39</v>
      </c>
      <c r="C33" s="6">
        <v>151</v>
      </c>
      <c r="D33" s="59" t="s">
        <v>13</v>
      </c>
      <c r="E33" s="16" t="s">
        <v>490</v>
      </c>
      <c r="F33" s="6">
        <v>1</v>
      </c>
      <c r="G33" s="15" t="s">
        <v>482</v>
      </c>
      <c r="H33" s="6">
        <v>22</v>
      </c>
      <c r="I33" s="6">
        <v>1.4</v>
      </c>
      <c r="J33" s="6"/>
      <c r="K33" s="6"/>
      <c r="L33" s="6"/>
      <c r="M33" s="6">
        <v>2.4</v>
      </c>
      <c r="N33" s="6" t="s">
        <v>491</v>
      </c>
      <c r="O33" s="64">
        <f>4*2.4</f>
        <v>9.6</v>
      </c>
      <c r="P33" s="14">
        <v>0</v>
      </c>
      <c r="Q33" s="14">
        <v>0</v>
      </c>
      <c r="R33" s="14"/>
      <c r="S33" s="14"/>
      <c r="T33" t="s">
        <v>122</v>
      </c>
      <c r="Y33">
        <v>0</v>
      </c>
      <c r="Z33">
        <v>0</v>
      </c>
      <c r="AA33" s="14">
        <f t="shared" si="6"/>
        <v>0</v>
      </c>
      <c r="AB33" s="14">
        <f t="shared" si="7"/>
        <v>0</v>
      </c>
      <c r="AC33" t="s">
        <v>122</v>
      </c>
      <c r="AH33" s="14">
        <v>0</v>
      </c>
      <c r="AI33" s="14">
        <v>0</v>
      </c>
      <c r="AJ33" s="14"/>
      <c r="AK33" s="14"/>
      <c r="AL33" s="14"/>
      <c r="AM33" s="14"/>
      <c r="AN33" s="14"/>
      <c r="AQ33" s="14">
        <v>0</v>
      </c>
      <c r="AR33" s="14">
        <v>0</v>
      </c>
      <c r="AS33" s="14"/>
      <c r="AT33" s="14"/>
      <c r="AU33" s="14"/>
      <c r="AV33" s="14"/>
      <c r="AW33" s="14"/>
    </row>
    <row r="34" spans="1:50" x14ac:dyDescent="0.3">
      <c r="A34" s="6" t="s">
        <v>356</v>
      </c>
      <c r="B34" s="6" t="s">
        <v>39</v>
      </c>
      <c r="C34" s="6">
        <v>152</v>
      </c>
      <c r="D34" s="59" t="s">
        <v>13</v>
      </c>
      <c r="E34" s="16" t="s">
        <v>496</v>
      </c>
      <c r="F34" s="6">
        <v>1</v>
      </c>
      <c r="G34" s="15" t="s">
        <v>72</v>
      </c>
      <c r="H34" s="6">
        <v>12</v>
      </c>
      <c r="I34" s="6">
        <v>3</v>
      </c>
      <c r="J34" s="6"/>
      <c r="K34" s="6"/>
      <c r="L34" s="6"/>
      <c r="M34" s="6">
        <v>3</v>
      </c>
      <c r="N34" s="15" t="s">
        <v>493</v>
      </c>
      <c r="O34" s="64">
        <v>2</v>
      </c>
      <c r="P34" s="14">
        <v>0</v>
      </c>
      <c r="Q34" s="14">
        <v>0</v>
      </c>
      <c r="R34" s="14"/>
      <c r="S34" s="14"/>
      <c r="T34" t="s">
        <v>122</v>
      </c>
      <c r="Y34">
        <v>0</v>
      </c>
      <c r="Z34">
        <v>0</v>
      </c>
      <c r="AA34" s="14">
        <f t="shared" si="6"/>
        <v>0</v>
      </c>
      <c r="AB34" s="14">
        <f t="shared" si="7"/>
        <v>0</v>
      </c>
      <c r="AC34" t="s">
        <v>122</v>
      </c>
      <c r="AH34" s="14">
        <v>1</v>
      </c>
      <c r="AI34" s="14">
        <v>1</v>
      </c>
      <c r="AJ34" s="14"/>
      <c r="AK34" s="14"/>
      <c r="AL34" s="14"/>
      <c r="AM34" s="14"/>
      <c r="AN34" s="14"/>
      <c r="AQ34" s="14">
        <v>1</v>
      </c>
      <c r="AR34" s="14">
        <v>1</v>
      </c>
      <c r="AS34" s="14"/>
      <c r="AT34" s="14"/>
      <c r="AU34" s="14"/>
      <c r="AV34" s="14"/>
      <c r="AW34" s="14"/>
    </row>
    <row r="35" spans="1:50" x14ac:dyDescent="0.3">
      <c r="A35" s="6" t="s">
        <v>357</v>
      </c>
      <c r="B35" s="6"/>
      <c r="C35" s="6">
        <v>201</v>
      </c>
      <c r="D35" s="59" t="s">
        <v>6</v>
      </c>
      <c r="E35" s="16" t="s">
        <v>485</v>
      </c>
      <c r="F35" s="6">
        <v>99</v>
      </c>
      <c r="G35" s="15" t="s">
        <v>7</v>
      </c>
      <c r="H35" s="6">
        <v>3</v>
      </c>
      <c r="I35" s="6">
        <v>0.1</v>
      </c>
      <c r="J35" s="6"/>
      <c r="K35" s="6"/>
      <c r="L35" s="6"/>
      <c r="M35" s="6">
        <v>1.1000000000000001</v>
      </c>
      <c r="N35" s="6"/>
      <c r="P35" s="14">
        <v>0</v>
      </c>
      <c r="Q35" s="14">
        <v>0</v>
      </c>
      <c r="R35" s="14"/>
      <c r="S35" s="14"/>
      <c r="T35" t="s">
        <v>122</v>
      </c>
      <c r="Y35">
        <v>0</v>
      </c>
      <c r="Z35">
        <v>0</v>
      </c>
      <c r="AA35" s="14"/>
      <c r="AB35" s="14"/>
      <c r="AC35" t="s">
        <v>122</v>
      </c>
      <c r="AH35" s="14">
        <v>0</v>
      </c>
      <c r="AI35" s="14">
        <v>0</v>
      </c>
      <c r="AJ35" s="14"/>
      <c r="AK35" s="14"/>
      <c r="AL35" s="14"/>
      <c r="AM35" s="14"/>
      <c r="AN35" s="14"/>
      <c r="AQ35" s="14">
        <v>1</v>
      </c>
      <c r="AR35" s="14">
        <v>1</v>
      </c>
      <c r="AS35" s="14"/>
      <c r="AT35" s="14"/>
      <c r="AU35" s="14"/>
      <c r="AV35" s="14"/>
      <c r="AW35" s="14"/>
    </row>
    <row r="36" spans="1:50" x14ac:dyDescent="0.3">
      <c r="A36" s="6" t="s">
        <v>357</v>
      </c>
      <c r="B36" s="6"/>
      <c r="C36" s="6">
        <v>202</v>
      </c>
      <c r="D36" s="59" t="s">
        <v>6</v>
      </c>
      <c r="E36" s="6" t="s">
        <v>388</v>
      </c>
      <c r="F36" s="6">
        <v>99</v>
      </c>
      <c r="G36" s="15" t="s">
        <v>10</v>
      </c>
      <c r="H36" s="6">
        <v>1</v>
      </c>
      <c r="I36" s="6">
        <v>0.15</v>
      </c>
      <c r="J36" s="6"/>
      <c r="K36" s="6"/>
      <c r="L36" s="6"/>
      <c r="M36" s="6">
        <v>1.1499999999999999</v>
      </c>
      <c r="N36" s="6"/>
      <c r="P36" s="14">
        <v>0</v>
      </c>
      <c r="Q36" s="14">
        <v>0</v>
      </c>
      <c r="R36" s="14"/>
      <c r="S36" s="14"/>
      <c r="T36" t="s">
        <v>122</v>
      </c>
      <c r="Y36">
        <v>0</v>
      </c>
      <c r="Z36">
        <v>0</v>
      </c>
      <c r="AA36" s="14"/>
      <c r="AB36" s="14"/>
      <c r="AC36" t="s">
        <v>122</v>
      </c>
      <c r="AH36" s="14">
        <v>0</v>
      </c>
      <c r="AI36" s="14">
        <v>0</v>
      </c>
      <c r="AJ36" s="14"/>
      <c r="AK36" s="14"/>
      <c r="AL36" s="14"/>
      <c r="AM36" s="14"/>
      <c r="AN36" s="14"/>
      <c r="AQ36" s="14">
        <v>0</v>
      </c>
      <c r="AR36" s="14">
        <v>0</v>
      </c>
      <c r="AS36" s="14"/>
      <c r="AT36" s="14"/>
      <c r="AU36" s="14"/>
      <c r="AV36" s="14"/>
      <c r="AW36" s="14"/>
    </row>
    <row r="37" spans="1:50" x14ac:dyDescent="0.3">
      <c r="A37" s="6" t="s">
        <v>357</v>
      </c>
      <c r="B37" s="6"/>
      <c r="C37" s="6">
        <v>203</v>
      </c>
      <c r="D37" s="59" t="s">
        <v>6</v>
      </c>
      <c r="E37" s="6" t="s">
        <v>389</v>
      </c>
      <c r="F37" s="6">
        <v>99</v>
      </c>
      <c r="G37" s="15" t="s">
        <v>8</v>
      </c>
      <c r="H37" s="6">
        <v>4</v>
      </c>
      <c r="I37" s="15">
        <v>0.1</v>
      </c>
      <c r="J37" s="6"/>
      <c r="K37" s="6"/>
      <c r="L37" s="6"/>
      <c r="M37" s="15">
        <v>1.1000000000000001</v>
      </c>
      <c r="N37" s="15"/>
      <c r="O37" s="73"/>
      <c r="P37" s="14">
        <v>0</v>
      </c>
      <c r="Q37" s="14">
        <v>0</v>
      </c>
      <c r="R37" s="14"/>
      <c r="S37" s="14"/>
      <c r="T37" t="s">
        <v>122</v>
      </c>
      <c r="Y37">
        <v>0</v>
      </c>
      <c r="Z37">
        <v>0</v>
      </c>
      <c r="AC37" t="s">
        <v>122</v>
      </c>
      <c r="AH37" s="14">
        <v>0</v>
      </c>
      <c r="AI37" s="14">
        <v>0</v>
      </c>
      <c r="AJ37" s="14"/>
      <c r="AK37" s="14"/>
      <c r="AL37" s="14"/>
      <c r="AM37" s="14"/>
      <c r="AN37" s="14"/>
      <c r="AQ37" s="14">
        <v>1</v>
      </c>
      <c r="AR37" s="14">
        <v>1</v>
      </c>
      <c r="AS37" s="14"/>
      <c r="AT37" s="14"/>
      <c r="AU37" s="14"/>
      <c r="AV37" s="14"/>
      <c r="AW37" s="14"/>
    </row>
    <row r="38" spans="1:50" ht="13.5" customHeight="1" x14ac:dyDescent="0.3">
      <c r="A38" s="6" t="s">
        <v>357</v>
      </c>
      <c r="B38" s="6"/>
      <c r="C38" s="6">
        <v>211</v>
      </c>
      <c r="D38" s="59" t="s">
        <v>9</v>
      </c>
      <c r="E38" s="16" t="s">
        <v>486</v>
      </c>
      <c r="F38" s="6">
        <v>99</v>
      </c>
      <c r="G38" s="15" t="s">
        <v>7</v>
      </c>
      <c r="H38" s="6">
        <v>3</v>
      </c>
      <c r="I38" s="15">
        <v>0.25</v>
      </c>
      <c r="J38" s="15"/>
      <c r="K38" s="15"/>
      <c r="L38" s="15"/>
      <c r="M38" s="6">
        <v>1.25</v>
      </c>
      <c r="N38" s="6"/>
      <c r="P38" s="14">
        <v>0</v>
      </c>
      <c r="Q38" s="14">
        <v>0</v>
      </c>
      <c r="R38" s="14"/>
      <c r="S38" s="14"/>
      <c r="T38" t="s">
        <v>122</v>
      </c>
      <c r="Y38">
        <v>0</v>
      </c>
      <c r="Z38">
        <v>0</v>
      </c>
      <c r="AC38" t="s">
        <v>124</v>
      </c>
      <c r="AH38" s="14">
        <v>0</v>
      </c>
      <c r="AI38" s="14">
        <v>0</v>
      </c>
      <c r="AJ38" s="14"/>
      <c r="AK38" s="14"/>
      <c r="AL38" s="14"/>
      <c r="AM38" s="14"/>
      <c r="AN38" s="14"/>
      <c r="AQ38" s="14">
        <v>1</v>
      </c>
      <c r="AR38" s="14">
        <v>1</v>
      </c>
      <c r="AS38" s="14"/>
      <c r="AT38" s="14"/>
      <c r="AU38" s="14"/>
      <c r="AV38" s="14"/>
      <c r="AW38" s="14"/>
    </row>
    <row r="39" spans="1:50" ht="13.5" customHeight="1" x14ac:dyDescent="0.3">
      <c r="A39" s="11" t="s">
        <v>357</v>
      </c>
      <c r="B39" s="11"/>
      <c r="C39" s="11">
        <v>212</v>
      </c>
      <c r="D39" s="74" t="s">
        <v>9</v>
      </c>
      <c r="E39" s="11" t="s">
        <v>390</v>
      </c>
      <c r="F39" s="6">
        <v>99</v>
      </c>
      <c r="G39" s="15" t="s">
        <v>10</v>
      </c>
      <c r="H39" s="6">
        <v>1</v>
      </c>
      <c r="I39" s="6">
        <v>0.25</v>
      </c>
      <c r="J39" s="6"/>
      <c r="K39" s="6"/>
      <c r="L39" s="6"/>
      <c r="M39" s="6"/>
      <c r="N39" s="6"/>
      <c r="P39">
        <f>IF(Q39=0,0,1)</f>
        <v>1</v>
      </c>
      <c r="Q39">
        <v>1</v>
      </c>
      <c r="R39" s="14">
        <f>Q39*$I39</f>
        <v>0.25</v>
      </c>
      <c r="S39" s="14">
        <f>Q39*$L39</f>
        <v>0</v>
      </c>
      <c r="T39" s="14" t="s">
        <v>10</v>
      </c>
      <c r="U39" s="14">
        <f>MIN(0.2+SUMIFS(R:R,$A:$A,$A39,$G:$G,T39,Q:Q,"&gt;"&amp;0)+SUMIFS(S:S,$A:$A,$A39,$J:$J,T39,Q:Q,"&gt;"&amp;0),1)</f>
        <v>0.95</v>
      </c>
      <c r="V39" s="14">
        <f>(U39*U40+(1-U39))*U41*U42*U43*U44*U46*(1+U45)*(1+U48)*(1+U47)*U50^0.5*(U49+1)</f>
        <v>5.8199999999999994</v>
      </c>
      <c r="W39" s="14">
        <v>15.75</v>
      </c>
      <c r="Y39">
        <f>IF(Z39=0,0,1)</f>
        <v>1</v>
      </c>
      <c r="Z39">
        <v>2</v>
      </c>
      <c r="AA39" s="14">
        <f>Z39*$I39</f>
        <v>0.5</v>
      </c>
      <c r="AB39" s="14">
        <f>Z39*$L39</f>
        <v>0</v>
      </c>
      <c r="AC39" s="14" t="s">
        <v>10</v>
      </c>
      <c r="AD39" s="14">
        <f>MIN(0.2+SUMIFS(AA:AA,$A:$A,$A39,$G:$G,AC39,Z:Z,"&gt;"&amp;0)+SUMIFS(AB:AB,$A:$A,$A39,$J:$J,AC39,Z:Z,"&gt;"&amp;0),1)</f>
        <v>1</v>
      </c>
      <c r="AE39" s="14">
        <f>(AD39*AD40+(1-AD39))*AD41*AD42*AD43*AD44*AD46*(1+AD45)*(1+AD48)*(1+AD47)*AD50^0.5*(AD49+1)</f>
        <v>21.599999999999998</v>
      </c>
      <c r="AF39" s="14">
        <f>AE39/AD41*AE41*AF41/AF40</f>
        <v>64.799999999999983</v>
      </c>
      <c r="AH39">
        <f>IF(AI39=0,0,1)</f>
        <v>0</v>
      </c>
      <c r="AI39">
        <v>0</v>
      </c>
      <c r="AJ39" s="14">
        <f>AI39*$I39</f>
        <v>0</v>
      </c>
      <c r="AK39" s="14">
        <f>AI39*$L39</f>
        <v>0</v>
      </c>
      <c r="AL39" s="14" t="s">
        <v>10</v>
      </c>
      <c r="AM39" s="14">
        <f>MIN(0.2+SUMIFS(AJ:AJ,$A:$A,$A39,$G:$G,AL39,AI:AI,"&gt;"&amp;0)+SUMIFS(AK:AK,$A:$A,$A39,$J:$J,AL39,AI:AI,"&gt;"&amp;0),1)</f>
        <v>1</v>
      </c>
      <c r="AN39" s="14">
        <f>(AM39*AM40+(1-AM39))*AM41*AM42*AM43*AM44*AM46*(1+AM45)*(1+AM48)*(1+AM47)*AM50^0.5*(AM49+1)</f>
        <v>9.6</v>
      </c>
      <c r="AO39" s="14">
        <f>AN39/AM41*AN41*AO41/AO40</f>
        <v>55.466666666666669</v>
      </c>
      <c r="AQ39">
        <f>IF(AR39=0,0,1)</f>
        <v>0</v>
      </c>
      <c r="AR39">
        <v>0</v>
      </c>
      <c r="AS39" s="14">
        <f>AR39*$I39</f>
        <v>0</v>
      </c>
      <c r="AT39" s="14">
        <f>AR39*$L39</f>
        <v>0</v>
      </c>
      <c r="AU39" s="14" t="s">
        <v>10</v>
      </c>
      <c r="AV39" s="14">
        <f>MIN(0.2+SUMIFS(AS:AS,$A:$A,$A39,$G:$G,AU39,AR:AR,"&gt;"&amp;0)+SUMIFS(AT:AT,$A:$A,$A39,$J:$J,AU39,AR:AR,"&gt;"&amp;0),1)</f>
        <v>1</v>
      </c>
      <c r="AW39" s="14">
        <f>(AV39*AV40+(1-AV39))*AV41*AV42*AV43*AV44*AV46*(1+AV45)*(1+AV48)*(1+AV47)*AV50^0.5*(AV49+1)</f>
        <v>43.2</v>
      </c>
      <c r="AX39" s="14">
        <f>AW39*AW40/AV40*AW41/AV41</f>
        <v>320</v>
      </c>
    </row>
    <row r="40" spans="1:50" x14ac:dyDescent="0.3">
      <c r="A40" s="11" t="s">
        <v>357</v>
      </c>
      <c r="B40" s="11"/>
      <c r="C40" s="11">
        <v>213</v>
      </c>
      <c r="D40" s="74" t="s">
        <v>9</v>
      </c>
      <c r="E40" s="11" t="s">
        <v>391</v>
      </c>
      <c r="F40" s="6">
        <v>99</v>
      </c>
      <c r="G40" s="15" t="s">
        <v>12</v>
      </c>
      <c r="H40" s="6">
        <v>2</v>
      </c>
      <c r="I40" s="6">
        <v>0.5</v>
      </c>
      <c r="J40" s="6"/>
      <c r="K40" s="6"/>
      <c r="L40" s="6"/>
      <c r="M40" s="6"/>
      <c r="N40" s="6"/>
      <c r="P40">
        <f t="shared" ref="P40:P52" si="8">IF(Q40=0,0,1)</f>
        <v>1</v>
      </c>
      <c r="Q40">
        <v>1</v>
      </c>
      <c r="R40" s="14">
        <f t="shared" ref="R40:R41" si="9">Q40*$I40</f>
        <v>0.5</v>
      </c>
      <c r="S40" s="14">
        <f t="shared" ref="S40:S51" si="10">Q40*$L40</f>
        <v>0</v>
      </c>
      <c r="T40" s="14" t="s">
        <v>12</v>
      </c>
      <c r="U40" s="14">
        <f>2+SUMIFS(R:R,$A:$A,$A40,$G:$G,T40,Q:Q,"&gt;"&amp;0)+SUMIFS(S:S,$A:$A,$A40,$J:$J,T40,Q:Q,"&gt;"&amp;0)</f>
        <v>2.5</v>
      </c>
      <c r="V40" s="14"/>
      <c r="W40" s="14"/>
      <c r="Y40">
        <f t="shared" ref="Y40:Y52" si="11">IF(Z40=0,0,1)</f>
        <v>1</v>
      </c>
      <c r="Z40">
        <v>1</v>
      </c>
      <c r="AA40" s="14">
        <f t="shared" ref="AA40:AA41" si="12">Z40*$I40</f>
        <v>0.5</v>
      </c>
      <c r="AB40" s="14">
        <f t="shared" ref="AB40:AB51" si="13">Z40*$L40</f>
        <v>0</v>
      </c>
      <c r="AC40" s="14" t="s">
        <v>12</v>
      </c>
      <c r="AD40" s="14">
        <f>2+SUMIFS(AA:AA,$A:$A,$A40,$G:$G,AC40,Z:Z,"&gt;"&amp;0)+SUMIFS(AB:AB,$A:$A,$A40,$J:$J,AC40,Z:Z,"&gt;"&amp;0)</f>
        <v>4.5</v>
      </c>
      <c r="AE40" s="14">
        <v>7</v>
      </c>
      <c r="AF40" s="14">
        <f>AD39*AD40+0.5</f>
        <v>5</v>
      </c>
      <c r="AH40">
        <f t="shared" ref="AH40:AH52" si="14">IF(AI40=0,0,1)</f>
        <v>0</v>
      </c>
      <c r="AI40">
        <v>0</v>
      </c>
      <c r="AJ40" s="14">
        <f t="shared" ref="AJ40:AJ41" si="15">AI40*$I40</f>
        <v>0</v>
      </c>
      <c r="AK40" s="14">
        <f t="shared" ref="AK40:AK51" si="16">AI40*$L40</f>
        <v>0</v>
      </c>
      <c r="AL40" s="14" t="s">
        <v>12</v>
      </c>
      <c r="AM40" s="14">
        <f>2+SUMIFS(AJ:AJ,$A:$A,$A40,$G:$G,AL40,AI:AI,"&gt;"&amp;0)+SUMIFS(AK:AK,$A:$A,$A40,$J:$J,AL40,AI:AI,"&gt;"&amp;0)</f>
        <v>4</v>
      </c>
      <c r="AN40" s="14">
        <v>6</v>
      </c>
      <c r="AO40" s="14">
        <f>AM39*AM40+0.5</f>
        <v>4.5</v>
      </c>
      <c r="AQ40">
        <f t="shared" ref="AQ40:AQ52" si="17">IF(AR40=0,0,1)</f>
        <v>1</v>
      </c>
      <c r="AR40">
        <v>1</v>
      </c>
      <c r="AS40" s="14">
        <f t="shared" ref="AS40:AS41" si="18">AR40*$I40</f>
        <v>0.5</v>
      </c>
      <c r="AT40" s="14">
        <f t="shared" ref="AT40:AT52" si="19">AR40*$L40</f>
        <v>0</v>
      </c>
      <c r="AU40" s="14" t="s">
        <v>12</v>
      </c>
      <c r="AV40" s="14">
        <f>2+SUMIFS(AS:AS,$A:$A,$A40,$G:$G,AU40,AR:AR,"&gt;"&amp;0)+SUMIFS(AT:AT,$A:$A,$A40,$J:$J,AU40,AR:AR,"&gt;"&amp;0)</f>
        <v>4.5</v>
      </c>
      <c r="AW40" s="14">
        <v>12.5</v>
      </c>
      <c r="AX40" s="14"/>
    </row>
    <row r="41" spans="1:50" x14ac:dyDescent="0.3">
      <c r="A41" s="6" t="s">
        <v>357</v>
      </c>
      <c r="B41" s="6"/>
      <c r="C41" s="6">
        <v>214</v>
      </c>
      <c r="D41" s="59" t="s">
        <v>9</v>
      </c>
      <c r="E41" s="6" t="s">
        <v>392</v>
      </c>
      <c r="F41" s="6">
        <v>99</v>
      </c>
      <c r="G41" s="15" t="s">
        <v>8</v>
      </c>
      <c r="H41" s="6">
        <v>4</v>
      </c>
      <c r="I41" s="6">
        <v>0.2</v>
      </c>
      <c r="J41" s="6"/>
      <c r="K41" s="6"/>
      <c r="L41" s="6"/>
      <c r="M41" s="6">
        <v>1.2</v>
      </c>
      <c r="N41" s="6"/>
      <c r="P41">
        <f t="shared" si="8"/>
        <v>1</v>
      </c>
      <c r="Q41">
        <v>1</v>
      </c>
      <c r="R41" s="14">
        <f t="shared" si="9"/>
        <v>0.2</v>
      </c>
      <c r="S41" s="14">
        <f t="shared" si="10"/>
        <v>0</v>
      </c>
      <c r="T41" s="14" t="s">
        <v>7</v>
      </c>
      <c r="U41" s="14">
        <f t="shared" ref="U41:U49" si="20">SUMIFS(R:R,$A:$A,$A41,$G:$G,T41,Q:Q,"&gt;"&amp;0)+SUMIFS(S:S,$A:$A,$A41,$J:$J,T41,Q:Q,"&gt;"&amp;0)+INDEX($I$2:$I$14,MATCH(T41,$H$2:$H$14,0))</f>
        <v>1</v>
      </c>
      <c r="V41" s="14"/>
      <c r="W41" s="14"/>
      <c r="Y41">
        <f t="shared" si="11"/>
        <v>1</v>
      </c>
      <c r="Z41">
        <v>1</v>
      </c>
      <c r="AA41" s="14">
        <f t="shared" si="12"/>
        <v>0.2</v>
      </c>
      <c r="AB41" s="14">
        <f t="shared" si="13"/>
        <v>0</v>
      </c>
      <c r="AC41" s="14" t="s">
        <v>7</v>
      </c>
      <c r="AD41" s="14">
        <f t="shared" ref="AD41:AD49" si="21">SUMIFS(AA:AA,$A:$A,$A41,$G:$G,AC41,Z:Z,"&gt;"&amp;0)+SUMIFS(AB:AB,$A:$A,$A41,$J:$J,AC41,Z:Z,"&gt;"&amp;0)+INDEX($I$2:$I$14,MATCH(AC41,$H$2:$H$14,0))</f>
        <v>2</v>
      </c>
      <c r="AE41" s="14">
        <v>4</v>
      </c>
      <c r="AF41" s="14">
        <f>AD39*AE40+0.5</f>
        <v>7.5</v>
      </c>
      <c r="AH41">
        <f t="shared" si="14"/>
        <v>1</v>
      </c>
      <c r="AI41">
        <v>1</v>
      </c>
      <c r="AJ41" s="14">
        <f t="shared" si="15"/>
        <v>0.2</v>
      </c>
      <c r="AK41" s="14">
        <f t="shared" si="16"/>
        <v>0</v>
      </c>
      <c r="AL41" s="14" t="s">
        <v>7</v>
      </c>
      <c r="AM41" s="14">
        <f t="shared" ref="AM41:AM49" si="22">SUMIFS(AJ:AJ,$A:$A,$A41,$G:$G,AL41,AI:AI,"&gt;"&amp;0)+SUMIFS(AK:AK,$A:$A,$A41,$J:$J,AL41,AI:AI,"&gt;"&amp;0)+INDEX($I$2:$I$14,MATCH(AL41,$H$2:$H$14,0))</f>
        <v>1</v>
      </c>
      <c r="AN41" s="14">
        <v>4</v>
      </c>
      <c r="AO41" s="14">
        <f>AM39*AN40+0.5</f>
        <v>6.5</v>
      </c>
      <c r="AQ41">
        <f t="shared" si="17"/>
        <v>0</v>
      </c>
      <c r="AR41">
        <v>0</v>
      </c>
      <c r="AS41" s="14">
        <f t="shared" si="18"/>
        <v>0</v>
      </c>
      <c r="AT41" s="14">
        <f t="shared" si="19"/>
        <v>0</v>
      </c>
      <c r="AU41" s="14" t="s">
        <v>7</v>
      </c>
      <c r="AV41" s="14">
        <f t="shared" ref="AV41:AV49" si="23">SUMIFS(AS:AS,$A:$A,$A41,$G:$G,AU41,AR:AR,"&gt;"&amp;0)+SUMIFS(AT:AT,$A:$A,$A41,$J:$J,AU41,AR:AR,"&gt;"&amp;0)+INDEX($I$2:$I$14,MATCH(AU41,$H$2:$H$14,0))</f>
        <v>1.5</v>
      </c>
      <c r="AW41" s="14">
        <v>4</v>
      </c>
      <c r="AX41" s="14"/>
    </row>
    <row r="42" spans="1:50" x14ac:dyDescent="0.3">
      <c r="A42" s="6" t="s">
        <v>357</v>
      </c>
      <c r="B42" s="6"/>
      <c r="C42" s="6">
        <v>221</v>
      </c>
      <c r="D42" s="59" t="s">
        <v>11</v>
      </c>
      <c r="E42" s="16" t="s">
        <v>487</v>
      </c>
      <c r="F42" s="6">
        <v>99</v>
      </c>
      <c r="G42" s="15" t="s">
        <v>7</v>
      </c>
      <c r="H42" s="6">
        <v>3</v>
      </c>
      <c r="I42" s="6">
        <v>0.5</v>
      </c>
      <c r="J42" s="6"/>
      <c r="K42" s="6"/>
      <c r="L42" s="6"/>
      <c r="M42" s="6">
        <v>1.5</v>
      </c>
      <c r="N42" s="6"/>
      <c r="P42">
        <f t="shared" si="8"/>
        <v>0</v>
      </c>
      <c r="Q42">
        <v>0</v>
      </c>
      <c r="R42" s="14">
        <f>Q42*$I42</f>
        <v>0</v>
      </c>
      <c r="S42" s="14">
        <f t="shared" si="10"/>
        <v>0</v>
      </c>
      <c r="T42" s="14" t="s">
        <v>8</v>
      </c>
      <c r="U42" s="14">
        <f t="shared" si="20"/>
        <v>1.2</v>
      </c>
      <c r="V42" s="14"/>
      <c r="W42" s="14"/>
      <c r="Y42">
        <f t="shared" si="11"/>
        <v>1</v>
      </c>
      <c r="Z42">
        <v>2</v>
      </c>
      <c r="AA42" s="14">
        <f>Z42*$I42</f>
        <v>1</v>
      </c>
      <c r="AB42" s="14">
        <f t="shared" si="13"/>
        <v>0</v>
      </c>
      <c r="AC42" s="14" t="s">
        <v>8</v>
      </c>
      <c r="AD42" s="14">
        <f t="shared" si="21"/>
        <v>1.2</v>
      </c>
      <c r="AE42" s="14"/>
      <c r="AF42" s="14"/>
      <c r="AH42">
        <f t="shared" si="14"/>
        <v>0</v>
      </c>
      <c r="AI42">
        <v>0</v>
      </c>
      <c r="AJ42" s="14">
        <f>AI42*$I42</f>
        <v>0</v>
      </c>
      <c r="AK42" s="14">
        <f t="shared" si="16"/>
        <v>0</v>
      </c>
      <c r="AL42" s="14" t="s">
        <v>8</v>
      </c>
      <c r="AM42" s="14">
        <f t="shared" si="22"/>
        <v>1.2</v>
      </c>
      <c r="AN42" s="14"/>
      <c r="AO42" s="14"/>
      <c r="AQ42">
        <f t="shared" si="17"/>
        <v>1</v>
      </c>
      <c r="AR42">
        <v>1</v>
      </c>
      <c r="AS42" s="14">
        <f>AR42*$I42</f>
        <v>0.5</v>
      </c>
      <c r="AT42" s="14">
        <f t="shared" si="19"/>
        <v>0</v>
      </c>
      <c r="AU42" s="14" t="s">
        <v>8</v>
      </c>
      <c r="AV42" s="14">
        <f t="shared" si="23"/>
        <v>1.6</v>
      </c>
      <c r="AW42" s="14"/>
      <c r="AX42" s="14"/>
    </row>
    <row r="43" spans="1:50" s="66" customFormat="1" x14ac:dyDescent="0.3">
      <c r="A43" s="11" t="s">
        <v>357</v>
      </c>
      <c r="B43" s="11"/>
      <c r="C43" s="11">
        <v>222</v>
      </c>
      <c r="D43" s="74" t="s">
        <v>11</v>
      </c>
      <c r="E43" s="11" t="s">
        <v>41</v>
      </c>
      <c r="F43" s="11">
        <v>99</v>
      </c>
      <c r="G43" s="55" t="s">
        <v>10</v>
      </c>
      <c r="H43" s="11">
        <v>1</v>
      </c>
      <c r="I43" s="11">
        <v>0.5</v>
      </c>
      <c r="J43" s="11"/>
      <c r="K43" s="11"/>
      <c r="L43" s="11"/>
      <c r="M43" s="11"/>
      <c r="N43" s="11"/>
      <c r="O43" s="75"/>
      <c r="P43" s="66">
        <f t="shared" si="8"/>
        <v>0</v>
      </c>
      <c r="Q43" s="66">
        <v>0</v>
      </c>
      <c r="R43" s="72">
        <f t="shared" ref="R43:R51" si="24">Q43*$I43</f>
        <v>0</v>
      </c>
      <c r="S43" s="72">
        <f t="shared" si="10"/>
        <v>0</v>
      </c>
      <c r="T43" s="72" t="s">
        <v>35</v>
      </c>
      <c r="U43" s="72">
        <f t="shared" si="20"/>
        <v>1</v>
      </c>
      <c r="V43" s="72"/>
      <c r="W43" s="72"/>
      <c r="Y43" s="66">
        <f t="shared" si="11"/>
        <v>1</v>
      </c>
      <c r="Z43" s="66">
        <v>1</v>
      </c>
      <c r="AA43" s="72">
        <f t="shared" ref="AA43:AA51" si="25">Z43*$I43</f>
        <v>0.5</v>
      </c>
      <c r="AB43" s="72">
        <f t="shared" si="13"/>
        <v>0</v>
      </c>
      <c r="AC43" s="72" t="s">
        <v>35</v>
      </c>
      <c r="AD43" s="72">
        <f t="shared" si="21"/>
        <v>1</v>
      </c>
      <c r="AE43" s="72"/>
      <c r="AF43" s="72"/>
      <c r="AH43" s="66">
        <f t="shared" si="14"/>
        <v>0</v>
      </c>
      <c r="AI43" s="66">
        <v>0</v>
      </c>
      <c r="AJ43" s="72">
        <f t="shared" ref="AJ43:AJ51" si="26">AI43*$I43</f>
        <v>0</v>
      </c>
      <c r="AK43" s="72">
        <f t="shared" si="16"/>
        <v>0</v>
      </c>
      <c r="AL43" s="72" t="s">
        <v>35</v>
      </c>
      <c r="AM43" s="72">
        <f t="shared" si="22"/>
        <v>1</v>
      </c>
      <c r="AN43" s="72"/>
      <c r="AO43" s="72"/>
      <c r="AQ43" s="66">
        <f t="shared" si="17"/>
        <v>1</v>
      </c>
      <c r="AR43" s="66">
        <v>1</v>
      </c>
      <c r="AS43" s="72">
        <f t="shared" ref="AS43:AS52" si="27">AR43*$I43</f>
        <v>0.5</v>
      </c>
      <c r="AT43" s="72">
        <f t="shared" si="19"/>
        <v>0</v>
      </c>
      <c r="AU43" s="72" t="s">
        <v>35</v>
      </c>
      <c r="AV43" s="72">
        <f t="shared" si="23"/>
        <v>1</v>
      </c>
      <c r="AW43" s="72"/>
      <c r="AX43" s="72"/>
    </row>
    <row r="44" spans="1:50" s="66" customFormat="1" x14ac:dyDescent="0.3">
      <c r="A44" s="11" t="s">
        <v>357</v>
      </c>
      <c r="B44" s="11"/>
      <c r="C44" s="11">
        <v>223</v>
      </c>
      <c r="D44" s="74" t="s">
        <v>11</v>
      </c>
      <c r="E44" s="11" t="s">
        <v>393</v>
      </c>
      <c r="F44" s="11">
        <v>99</v>
      </c>
      <c r="G44" s="55" t="s">
        <v>12</v>
      </c>
      <c r="H44" s="11">
        <v>2</v>
      </c>
      <c r="I44" s="11">
        <v>1</v>
      </c>
      <c r="J44" s="11"/>
      <c r="K44" s="11"/>
      <c r="L44" s="11"/>
      <c r="M44" s="11"/>
      <c r="N44" s="11"/>
      <c r="O44" s="75"/>
      <c r="P44" s="66">
        <f t="shared" si="8"/>
        <v>0</v>
      </c>
      <c r="Q44" s="66">
        <v>0</v>
      </c>
      <c r="R44" s="72">
        <f t="shared" si="24"/>
        <v>0</v>
      </c>
      <c r="S44" s="72">
        <f t="shared" si="10"/>
        <v>0</v>
      </c>
      <c r="T44" s="72" t="s">
        <v>40</v>
      </c>
      <c r="U44" s="72">
        <f t="shared" si="20"/>
        <v>1</v>
      </c>
      <c r="V44" s="72"/>
      <c r="W44" s="72"/>
      <c r="Y44" s="66">
        <f t="shared" si="11"/>
        <v>0</v>
      </c>
      <c r="Z44" s="66">
        <v>0</v>
      </c>
      <c r="AA44" s="72">
        <f t="shared" si="25"/>
        <v>0</v>
      </c>
      <c r="AB44" s="72">
        <f t="shared" si="13"/>
        <v>0</v>
      </c>
      <c r="AC44" s="72" t="s">
        <v>40</v>
      </c>
      <c r="AD44" s="72">
        <f t="shared" si="21"/>
        <v>1</v>
      </c>
      <c r="AE44" s="72"/>
      <c r="AF44" s="72"/>
      <c r="AH44" s="66">
        <f t="shared" si="14"/>
        <v>0</v>
      </c>
      <c r="AI44" s="66">
        <v>0</v>
      </c>
      <c r="AJ44" s="72">
        <f t="shared" si="26"/>
        <v>0</v>
      </c>
      <c r="AK44" s="72">
        <f t="shared" si="16"/>
        <v>0</v>
      </c>
      <c r="AL44" s="72" t="s">
        <v>40</v>
      </c>
      <c r="AM44" s="72">
        <f t="shared" si="22"/>
        <v>1</v>
      </c>
      <c r="AN44" s="72"/>
      <c r="AO44" s="72"/>
      <c r="AQ44" s="66">
        <f t="shared" si="17"/>
        <v>0</v>
      </c>
      <c r="AR44" s="66">
        <v>0</v>
      </c>
      <c r="AS44" s="72">
        <f t="shared" si="27"/>
        <v>0</v>
      </c>
      <c r="AT44" s="72">
        <f t="shared" si="19"/>
        <v>0</v>
      </c>
      <c r="AU44" s="72" t="s">
        <v>40</v>
      </c>
      <c r="AV44" s="72">
        <f t="shared" si="23"/>
        <v>2</v>
      </c>
      <c r="AW44" s="72"/>
      <c r="AX44" s="72"/>
    </row>
    <row r="45" spans="1:50" ht="13" customHeight="1" x14ac:dyDescent="0.3">
      <c r="A45" s="6" t="s">
        <v>357</v>
      </c>
      <c r="B45" s="6"/>
      <c r="C45" s="6">
        <v>224</v>
      </c>
      <c r="D45" s="59" t="s">
        <v>11</v>
      </c>
      <c r="E45" s="6" t="s">
        <v>394</v>
      </c>
      <c r="F45" s="6">
        <v>99</v>
      </c>
      <c r="G45" s="15" t="s">
        <v>8</v>
      </c>
      <c r="H45" s="6">
        <v>4</v>
      </c>
      <c r="I45" s="6">
        <v>0.3</v>
      </c>
      <c r="J45" s="6"/>
      <c r="K45" s="6"/>
      <c r="L45" s="6"/>
      <c r="M45" s="6">
        <v>1.3</v>
      </c>
      <c r="N45" s="6"/>
      <c r="P45">
        <f t="shared" si="8"/>
        <v>0</v>
      </c>
      <c r="Q45">
        <v>0</v>
      </c>
      <c r="R45" s="14">
        <f t="shared" si="24"/>
        <v>0</v>
      </c>
      <c r="S45" s="14">
        <f t="shared" si="10"/>
        <v>0</v>
      </c>
      <c r="T45" s="14" t="s">
        <v>117</v>
      </c>
      <c r="U45" s="14">
        <f t="shared" si="20"/>
        <v>0</v>
      </c>
      <c r="V45" s="14"/>
      <c r="W45" s="14"/>
      <c r="Y45">
        <f t="shared" si="11"/>
        <v>0</v>
      </c>
      <c r="Z45">
        <v>0</v>
      </c>
      <c r="AA45" s="14">
        <f t="shared" si="25"/>
        <v>0</v>
      </c>
      <c r="AB45" s="14">
        <f t="shared" si="13"/>
        <v>0</v>
      </c>
      <c r="AC45" s="14" t="s">
        <v>117</v>
      </c>
      <c r="AD45" s="14">
        <f t="shared" si="21"/>
        <v>0</v>
      </c>
      <c r="AE45" s="14"/>
      <c r="AF45" s="14"/>
      <c r="AH45">
        <f t="shared" si="14"/>
        <v>0</v>
      </c>
      <c r="AI45">
        <v>0</v>
      </c>
      <c r="AJ45" s="14">
        <f t="shared" si="26"/>
        <v>0</v>
      </c>
      <c r="AK45" s="14">
        <f t="shared" si="16"/>
        <v>0</v>
      </c>
      <c r="AL45" s="14" t="s">
        <v>117</v>
      </c>
      <c r="AM45" s="14">
        <f t="shared" si="22"/>
        <v>0</v>
      </c>
      <c r="AN45" s="14"/>
      <c r="AO45" s="14"/>
      <c r="AQ45">
        <f t="shared" si="17"/>
        <v>1</v>
      </c>
      <c r="AR45">
        <v>2</v>
      </c>
      <c r="AS45" s="14">
        <f t="shared" si="27"/>
        <v>0.6</v>
      </c>
      <c r="AT45" s="14">
        <f t="shared" si="19"/>
        <v>0</v>
      </c>
      <c r="AU45" s="14" t="s">
        <v>117</v>
      </c>
      <c r="AV45" s="14">
        <f t="shared" si="23"/>
        <v>0</v>
      </c>
      <c r="AW45" s="14"/>
      <c r="AX45" s="14"/>
    </row>
    <row r="46" spans="1:50" ht="13.5" customHeight="1" x14ac:dyDescent="0.3">
      <c r="A46" s="6" t="s">
        <v>357</v>
      </c>
      <c r="B46" s="6" t="s">
        <v>39</v>
      </c>
      <c r="C46" s="6">
        <v>231</v>
      </c>
      <c r="D46" s="59" t="s">
        <v>9</v>
      </c>
      <c r="E46" s="15" t="s">
        <v>502</v>
      </c>
      <c r="F46" s="6">
        <v>1</v>
      </c>
      <c r="G46" s="15" t="s">
        <v>481</v>
      </c>
      <c r="H46" s="6">
        <v>21</v>
      </c>
      <c r="I46" s="6">
        <v>1.5</v>
      </c>
      <c r="J46" s="6"/>
      <c r="K46" s="6"/>
      <c r="L46" s="6"/>
      <c r="M46" s="6">
        <v>1.5</v>
      </c>
      <c r="N46" s="6" t="s">
        <v>491</v>
      </c>
      <c r="P46">
        <f t="shared" si="8"/>
        <v>0</v>
      </c>
      <c r="Q46">
        <v>0</v>
      </c>
      <c r="R46" s="14">
        <f t="shared" si="24"/>
        <v>0</v>
      </c>
      <c r="S46" s="14">
        <f t="shared" si="10"/>
        <v>0</v>
      </c>
      <c r="T46" s="14" t="s">
        <v>34</v>
      </c>
      <c r="U46" s="14">
        <f t="shared" si="20"/>
        <v>1</v>
      </c>
      <c r="V46" s="14"/>
      <c r="W46" s="14"/>
      <c r="Y46">
        <f t="shared" si="11"/>
        <v>0</v>
      </c>
      <c r="Z46">
        <v>0</v>
      </c>
      <c r="AA46" s="14">
        <f t="shared" si="25"/>
        <v>0</v>
      </c>
      <c r="AB46" s="14">
        <f t="shared" si="13"/>
        <v>0</v>
      </c>
      <c r="AC46" s="14" t="s">
        <v>34</v>
      </c>
      <c r="AD46" s="14">
        <f t="shared" si="21"/>
        <v>1</v>
      </c>
      <c r="AE46" s="14"/>
      <c r="AF46" s="14"/>
      <c r="AH46">
        <f t="shared" si="14"/>
        <v>0</v>
      </c>
      <c r="AI46">
        <v>0</v>
      </c>
      <c r="AJ46" s="14">
        <f t="shared" si="26"/>
        <v>0</v>
      </c>
      <c r="AK46" s="14">
        <f t="shared" si="16"/>
        <v>0</v>
      </c>
      <c r="AL46" s="14" t="s">
        <v>34</v>
      </c>
      <c r="AM46" s="14">
        <f t="shared" si="22"/>
        <v>1</v>
      </c>
      <c r="AN46" s="14"/>
      <c r="AO46" s="14"/>
      <c r="AQ46">
        <f t="shared" si="17"/>
        <v>0</v>
      </c>
      <c r="AR46">
        <v>0</v>
      </c>
      <c r="AS46" s="14">
        <f t="shared" si="27"/>
        <v>0</v>
      </c>
      <c r="AT46" s="14">
        <f t="shared" si="19"/>
        <v>0</v>
      </c>
      <c r="AU46" s="14" t="s">
        <v>34</v>
      </c>
      <c r="AV46" s="14">
        <f t="shared" si="23"/>
        <v>1</v>
      </c>
      <c r="AW46" s="14"/>
      <c r="AX46" s="14"/>
    </row>
    <row r="47" spans="1:50" ht="12.5" customHeight="1" x14ac:dyDescent="0.3">
      <c r="A47" s="6" t="s">
        <v>357</v>
      </c>
      <c r="B47" s="6" t="s">
        <v>39</v>
      </c>
      <c r="C47" s="6">
        <v>232</v>
      </c>
      <c r="D47" s="59" t="s">
        <v>9</v>
      </c>
      <c r="E47" s="15" t="s">
        <v>498</v>
      </c>
      <c r="F47" s="6">
        <v>1</v>
      </c>
      <c r="G47" s="15" t="s">
        <v>73</v>
      </c>
      <c r="H47" s="6">
        <v>1</v>
      </c>
      <c r="I47" s="6">
        <v>0.5</v>
      </c>
      <c r="J47" s="6"/>
      <c r="K47" s="6"/>
      <c r="L47" s="6"/>
      <c r="M47" s="6">
        <v>1.5</v>
      </c>
      <c r="N47" s="15" t="s">
        <v>493</v>
      </c>
      <c r="P47">
        <f>IF(Q47=0,0,1)</f>
        <v>1</v>
      </c>
      <c r="Q47">
        <v>1</v>
      </c>
      <c r="R47" s="14">
        <f>Q47*$I47</f>
        <v>0.5</v>
      </c>
      <c r="S47" s="14">
        <f>Q47*$L47</f>
        <v>0</v>
      </c>
      <c r="T47" s="14" t="s">
        <v>127</v>
      </c>
      <c r="U47" s="14">
        <f t="shared" si="20"/>
        <v>0</v>
      </c>
      <c r="V47" s="14"/>
      <c r="W47" s="14"/>
      <c r="Y47">
        <f>IF(Z47=0,0,1)</f>
        <v>1</v>
      </c>
      <c r="Z47">
        <v>1</v>
      </c>
      <c r="AA47" s="14">
        <f>Z47*$I47</f>
        <v>0.5</v>
      </c>
      <c r="AB47" s="14">
        <f>Z47*$L47</f>
        <v>0</v>
      </c>
      <c r="AC47" s="14" t="s">
        <v>127</v>
      </c>
      <c r="AD47" s="14">
        <f t="shared" si="21"/>
        <v>0</v>
      </c>
      <c r="AE47" s="14"/>
      <c r="AF47" s="14"/>
      <c r="AH47">
        <f>IF(AI47=0,0,1)</f>
        <v>1</v>
      </c>
      <c r="AI47">
        <v>1</v>
      </c>
      <c r="AJ47" s="14">
        <f>AI47*$I47</f>
        <v>0.5</v>
      </c>
      <c r="AK47" s="14">
        <f>AI47*$L47</f>
        <v>0</v>
      </c>
      <c r="AL47" s="14" t="s">
        <v>127</v>
      </c>
      <c r="AM47" s="14">
        <f t="shared" si="22"/>
        <v>0</v>
      </c>
      <c r="AN47" s="14"/>
      <c r="AO47" s="14"/>
      <c r="AQ47">
        <f>IF(AR47=0,0,1)</f>
        <v>1</v>
      </c>
      <c r="AR47">
        <v>1</v>
      </c>
      <c r="AS47" s="14">
        <f>AR47*$I47</f>
        <v>0.5</v>
      </c>
      <c r="AT47" s="14">
        <f>AR47*$L47</f>
        <v>0</v>
      </c>
      <c r="AU47" s="14" t="s">
        <v>127</v>
      </c>
      <c r="AV47" s="14">
        <f t="shared" si="23"/>
        <v>0</v>
      </c>
      <c r="AW47" s="14"/>
      <c r="AX47" s="14"/>
    </row>
    <row r="48" spans="1:50" ht="13.5" customHeight="1" x14ac:dyDescent="0.3">
      <c r="A48" s="6" t="s">
        <v>357</v>
      </c>
      <c r="B48" s="6" t="s">
        <v>39</v>
      </c>
      <c r="C48" s="6">
        <v>231</v>
      </c>
      <c r="D48" s="59" t="s">
        <v>11</v>
      </c>
      <c r="E48" s="16" t="s">
        <v>495</v>
      </c>
      <c r="F48" s="6">
        <v>1</v>
      </c>
      <c r="G48" s="15" t="s">
        <v>503</v>
      </c>
      <c r="H48" s="6">
        <v>12</v>
      </c>
      <c r="I48" s="6">
        <v>1</v>
      </c>
      <c r="J48" s="6"/>
      <c r="K48" s="6"/>
      <c r="L48" s="6"/>
      <c r="M48" s="6">
        <v>2</v>
      </c>
      <c r="N48" s="15" t="s">
        <v>493</v>
      </c>
      <c r="P48">
        <f t="shared" ref="P48" si="28">IF(Q48=0,0,1)</f>
        <v>0</v>
      </c>
      <c r="Q48">
        <v>0</v>
      </c>
      <c r="R48" s="14">
        <f t="shared" ref="R48" si="29">Q48*$I48</f>
        <v>0</v>
      </c>
      <c r="S48" s="14">
        <f t="shared" ref="S48" si="30">Q48*$L48</f>
        <v>0</v>
      </c>
      <c r="T48" s="14" t="s">
        <v>34</v>
      </c>
      <c r="U48" s="14">
        <f t="shared" ref="U48" si="31">SUMIFS(R:R,$A:$A,$A48,$G:$G,T48,Q:Q,"&gt;"&amp;0)+SUMIFS(S:S,$A:$A,$A48,$J:$J,T48,Q:Q,"&gt;"&amp;0)+INDEX($I$2:$I$14,MATCH(T48,$H$2:$H$14,0))</f>
        <v>1</v>
      </c>
      <c r="V48" s="14"/>
      <c r="W48" s="14"/>
      <c r="Y48">
        <f t="shared" ref="Y48" si="32">IF(Z48=0,0,1)</f>
        <v>0</v>
      </c>
      <c r="Z48">
        <v>0</v>
      </c>
      <c r="AA48" s="14">
        <f t="shared" ref="AA48" si="33">Z48*$I48</f>
        <v>0</v>
      </c>
      <c r="AB48" s="14">
        <f t="shared" ref="AB48" si="34">Z48*$L48</f>
        <v>0</v>
      </c>
      <c r="AC48" s="14" t="s">
        <v>34</v>
      </c>
      <c r="AD48" s="14">
        <f t="shared" ref="AD48" si="35">SUMIFS(AA:AA,$A:$A,$A48,$G:$G,AC48,Z:Z,"&gt;"&amp;0)+SUMIFS(AB:AB,$A:$A,$A48,$J:$J,AC48,Z:Z,"&gt;"&amp;0)+INDEX($I$2:$I$14,MATCH(AC48,$H$2:$H$14,0))</f>
        <v>1</v>
      </c>
      <c r="AE48" s="14"/>
      <c r="AF48" s="14"/>
      <c r="AH48">
        <f t="shared" ref="AH48" si="36">IF(AI48=0,0,1)</f>
        <v>0</v>
      </c>
      <c r="AI48">
        <v>0</v>
      </c>
      <c r="AJ48" s="14">
        <f t="shared" ref="AJ48" si="37">AI48*$I48</f>
        <v>0</v>
      </c>
      <c r="AK48" s="14">
        <f t="shared" ref="AK48" si="38">AI48*$L48</f>
        <v>0</v>
      </c>
      <c r="AL48" s="14" t="s">
        <v>34</v>
      </c>
      <c r="AM48" s="14">
        <f t="shared" ref="AM48" si="39">SUMIFS(AJ:AJ,$A:$A,$A48,$G:$G,AL48,AI:AI,"&gt;"&amp;0)+SUMIFS(AK:AK,$A:$A,$A48,$J:$J,AL48,AI:AI,"&gt;"&amp;0)+INDEX($I$2:$I$14,MATCH(AL48,$H$2:$H$14,0))</f>
        <v>1</v>
      </c>
      <c r="AN48" s="14"/>
      <c r="AO48" s="14"/>
      <c r="AQ48">
        <f t="shared" ref="AQ48" si="40">IF(AR48=0,0,1)</f>
        <v>0</v>
      </c>
      <c r="AR48">
        <v>0</v>
      </c>
      <c r="AS48" s="14">
        <f t="shared" ref="AS48" si="41">AR48*$I48</f>
        <v>0</v>
      </c>
      <c r="AT48" s="14">
        <f t="shared" ref="AT48" si="42">AR48*$L48</f>
        <v>0</v>
      </c>
      <c r="AU48" s="14" t="s">
        <v>34</v>
      </c>
      <c r="AV48" s="14">
        <f t="shared" ref="AV48" si="43">SUMIFS(AS:AS,$A:$A,$A48,$G:$G,AU48,AR:AR,"&gt;"&amp;0)+SUMIFS(AT:AT,$A:$A,$A48,$J:$J,AU48,AR:AR,"&gt;"&amp;0)+INDEX($I$2:$I$14,MATCH(AU48,$H$2:$H$14,0))</f>
        <v>1</v>
      </c>
      <c r="AW48" s="14"/>
      <c r="AX48" s="14"/>
    </row>
    <row r="49" spans="1:50" x14ac:dyDescent="0.3">
      <c r="A49" s="6" t="s">
        <v>357</v>
      </c>
      <c r="B49" s="6" t="s">
        <v>39</v>
      </c>
      <c r="C49" s="6">
        <v>242</v>
      </c>
      <c r="D49" s="59" t="s">
        <v>11</v>
      </c>
      <c r="E49" s="15" t="s">
        <v>499</v>
      </c>
      <c r="F49" s="6">
        <v>1</v>
      </c>
      <c r="G49" s="15" t="s">
        <v>73</v>
      </c>
      <c r="H49" s="6">
        <v>1</v>
      </c>
      <c r="I49" s="6">
        <v>0.3</v>
      </c>
      <c r="J49" s="15" t="s">
        <v>74</v>
      </c>
      <c r="K49" s="6">
        <v>2</v>
      </c>
      <c r="L49" s="6">
        <v>2</v>
      </c>
      <c r="M49" s="6">
        <v>2</v>
      </c>
      <c r="N49" s="15" t="s">
        <v>493</v>
      </c>
      <c r="P49">
        <f t="shared" si="8"/>
        <v>0</v>
      </c>
      <c r="Q49">
        <v>0</v>
      </c>
      <c r="R49" s="14">
        <f t="shared" si="24"/>
        <v>0</v>
      </c>
      <c r="S49" s="14">
        <f t="shared" si="10"/>
        <v>0</v>
      </c>
      <c r="T49" s="14" t="s">
        <v>133</v>
      </c>
      <c r="U49" s="14">
        <f t="shared" si="20"/>
        <v>0</v>
      </c>
      <c r="V49" s="14"/>
      <c r="W49" s="14"/>
      <c r="Y49">
        <f t="shared" si="11"/>
        <v>1</v>
      </c>
      <c r="Z49">
        <v>1</v>
      </c>
      <c r="AA49" s="14">
        <f t="shared" si="25"/>
        <v>0.3</v>
      </c>
      <c r="AB49" s="14">
        <f t="shared" si="13"/>
        <v>2</v>
      </c>
      <c r="AC49" s="14" t="s">
        <v>133</v>
      </c>
      <c r="AD49" s="14">
        <f t="shared" si="21"/>
        <v>0</v>
      </c>
      <c r="AE49" s="14"/>
      <c r="AF49" s="14"/>
      <c r="AH49">
        <f t="shared" si="14"/>
        <v>1</v>
      </c>
      <c r="AI49">
        <v>1</v>
      </c>
      <c r="AJ49" s="14">
        <f t="shared" si="26"/>
        <v>0.3</v>
      </c>
      <c r="AK49" s="14">
        <f t="shared" si="16"/>
        <v>2</v>
      </c>
      <c r="AL49" s="14" t="s">
        <v>133</v>
      </c>
      <c r="AM49" s="14">
        <f t="shared" si="22"/>
        <v>0</v>
      </c>
      <c r="AN49" s="14"/>
      <c r="AO49" s="14"/>
      <c r="AQ49">
        <f t="shared" si="17"/>
        <v>1</v>
      </c>
      <c r="AR49">
        <v>1</v>
      </c>
      <c r="AS49" s="14">
        <f t="shared" si="27"/>
        <v>0.3</v>
      </c>
      <c r="AT49" s="14">
        <f t="shared" si="19"/>
        <v>2</v>
      </c>
      <c r="AU49" s="14" t="s">
        <v>133</v>
      </c>
      <c r="AV49" s="14">
        <f t="shared" si="23"/>
        <v>0</v>
      </c>
      <c r="AW49" s="14"/>
      <c r="AX49" s="14"/>
    </row>
    <row r="50" spans="1:50" x14ac:dyDescent="0.3">
      <c r="A50" s="6" t="s">
        <v>357</v>
      </c>
      <c r="B50" s="6" t="s">
        <v>39</v>
      </c>
      <c r="C50" s="6">
        <v>251</v>
      </c>
      <c r="D50" s="59" t="s">
        <v>13</v>
      </c>
      <c r="E50" s="6" t="s">
        <v>400</v>
      </c>
      <c r="F50" s="6">
        <v>1</v>
      </c>
      <c r="G50" s="15" t="s">
        <v>10</v>
      </c>
      <c r="H50" s="6">
        <v>1</v>
      </c>
      <c r="I50" s="15">
        <v>1</v>
      </c>
      <c r="J50" s="6"/>
      <c r="K50" s="6"/>
      <c r="L50" s="6"/>
      <c r="M50" s="6">
        <v>2</v>
      </c>
      <c r="N50" s="15" t="s">
        <v>493</v>
      </c>
      <c r="P50">
        <f t="shared" si="8"/>
        <v>0</v>
      </c>
      <c r="Q50">
        <v>0</v>
      </c>
      <c r="R50" s="14">
        <f t="shared" si="24"/>
        <v>0</v>
      </c>
      <c r="S50" s="14">
        <f t="shared" si="10"/>
        <v>0</v>
      </c>
      <c r="T50" s="14" t="s">
        <v>59</v>
      </c>
      <c r="U50" s="14">
        <f>SUMIFS(R:R,$A:$A,$A49,$G:$G,T50,Q:Q,"&gt;"&amp;0)+SUMIFS(S:S,$A:$A,$A49,$J:$J,T50,Q:Q,"&gt;"&amp;0)+INDEX($I$2:$I$14,MATCH(T50,$H$2:$H$14,0))</f>
        <v>1</v>
      </c>
      <c r="V50" s="14"/>
      <c r="W50" s="14"/>
      <c r="Y50">
        <f t="shared" si="11"/>
        <v>1</v>
      </c>
      <c r="Z50">
        <v>1</v>
      </c>
      <c r="AA50" s="14">
        <f t="shared" si="25"/>
        <v>1</v>
      </c>
      <c r="AB50" s="14">
        <f t="shared" si="13"/>
        <v>0</v>
      </c>
      <c r="AC50" s="14" t="s">
        <v>59</v>
      </c>
      <c r="AD50" s="14">
        <f>SUMIFS(AA:AA,$A:$A,$A49,$G:$G,AC50,Z:Z,"&gt;"&amp;0)+SUMIFS(AB:AB,$A:$A,$A49,$J:$J,AC50,Z:Z,"&gt;"&amp;0)+INDEX($I$2:$I$14,MATCH(AC50,$H$2:$H$14,0))</f>
        <v>1</v>
      </c>
      <c r="AE50" s="14"/>
      <c r="AF50" s="14"/>
      <c r="AH50">
        <f t="shared" si="14"/>
        <v>1</v>
      </c>
      <c r="AI50">
        <v>1</v>
      </c>
      <c r="AJ50" s="14">
        <f t="shared" si="26"/>
        <v>1</v>
      </c>
      <c r="AK50" s="14">
        <f t="shared" si="16"/>
        <v>0</v>
      </c>
      <c r="AL50" s="14" t="s">
        <v>59</v>
      </c>
      <c r="AM50" s="14">
        <f>SUMIFS(AJ:AJ,$A:$A,$A49,$G:$G,AL50,AI:AI,"&gt;"&amp;0)+SUMIFS(AK:AK,$A:$A,$A49,$J:$J,AL50,AI:AI,"&gt;"&amp;0)+INDEX($I$2:$I$14,MATCH(AL50,$H$2:$H$14,0))</f>
        <v>1</v>
      </c>
      <c r="AN50" s="14"/>
      <c r="AO50" s="14"/>
      <c r="AQ50">
        <f t="shared" si="17"/>
        <v>1</v>
      </c>
      <c r="AR50">
        <v>1</v>
      </c>
      <c r="AS50" s="14">
        <f t="shared" si="27"/>
        <v>1</v>
      </c>
      <c r="AT50" s="14">
        <f t="shared" si="19"/>
        <v>0</v>
      </c>
      <c r="AU50" s="14" t="s">
        <v>59</v>
      </c>
      <c r="AV50" s="14">
        <f>SUMIFS(AS:AS,$A:$A,$A49,$G:$G,AU50,AR:AR,"&gt;"&amp;0)+SUMIFS(AT:AT,$A:$A,$A49,$J:$J,AU50,AR:AR,"&gt;"&amp;0)+INDEX($I$2:$I$14,MATCH(AU50,$H$2:$H$14,0))</f>
        <v>1</v>
      </c>
      <c r="AW50" s="14"/>
      <c r="AX50" s="14"/>
    </row>
    <row r="51" spans="1:50" x14ac:dyDescent="0.3">
      <c r="A51" s="6" t="s">
        <v>357</v>
      </c>
      <c r="B51" s="6" t="s">
        <v>39</v>
      </c>
      <c r="C51" s="6">
        <v>252</v>
      </c>
      <c r="D51" s="59" t="s">
        <v>13</v>
      </c>
      <c r="E51" s="15" t="s">
        <v>501</v>
      </c>
      <c r="F51" s="6">
        <v>1</v>
      </c>
      <c r="G51" s="6" t="s">
        <v>40</v>
      </c>
      <c r="H51" s="6">
        <v>12</v>
      </c>
      <c r="I51" s="6">
        <v>1</v>
      </c>
      <c r="J51" s="15" t="s">
        <v>482</v>
      </c>
      <c r="K51" s="6">
        <v>22</v>
      </c>
      <c r="L51" s="6">
        <v>1</v>
      </c>
      <c r="M51" s="6">
        <v>4</v>
      </c>
      <c r="N51" s="6" t="s">
        <v>491</v>
      </c>
      <c r="P51">
        <f t="shared" si="8"/>
        <v>0</v>
      </c>
      <c r="Q51">
        <v>0</v>
      </c>
      <c r="R51" s="14">
        <f t="shared" si="24"/>
        <v>0</v>
      </c>
      <c r="S51" s="14">
        <f t="shared" si="10"/>
        <v>0</v>
      </c>
      <c r="Y51">
        <f t="shared" si="11"/>
        <v>0</v>
      </c>
      <c r="Z51">
        <v>0</v>
      </c>
      <c r="AA51" s="14">
        <f t="shared" si="25"/>
        <v>0</v>
      </c>
      <c r="AB51" s="14">
        <f t="shared" si="13"/>
        <v>0</v>
      </c>
      <c r="AH51">
        <f t="shared" si="14"/>
        <v>0</v>
      </c>
      <c r="AI51">
        <v>0</v>
      </c>
      <c r="AJ51" s="14">
        <f t="shared" si="26"/>
        <v>0</v>
      </c>
      <c r="AK51" s="14">
        <f t="shared" si="16"/>
        <v>0</v>
      </c>
      <c r="AQ51">
        <f t="shared" si="17"/>
        <v>1</v>
      </c>
      <c r="AR51">
        <v>1</v>
      </c>
      <c r="AS51" s="14">
        <f t="shared" si="27"/>
        <v>1</v>
      </c>
      <c r="AT51" s="14">
        <f t="shared" si="19"/>
        <v>1</v>
      </c>
    </row>
    <row r="52" spans="1:50" x14ac:dyDescent="0.3">
      <c r="A52" s="6" t="s">
        <v>358</v>
      </c>
      <c r="C52" s="6">
        <v>301</v>
      </c>
      <c r="D52" s="59" t="s">
        <v>6</v>
      </c>
      <c r="E52" s="6" t="s">
        <v>387</v>
      </c>
      <c r="F52" s="6">
        <v>99</v>
      </c>
      <c r="G52" s="6" t="s">
        <v>7</v>
      </c>
      <c r="H52" s="6">
        <v>3</v>
      </c>
      <c r="I52" s="6">
        <v>0.25</v>
      </c>
      <c r="J52" s="15"/>
      <c r="K52" s="6"/>
      <c r="L52" s="6"/>
      <c r="M52" s="6"/>
      <c r="N52" s="6"/>
      <c r="P52" s="14">
        <f t="shared" si="8"/>
        <v>0</v>
      </c>
      <c r="Q52" s="14">
        <v>0</v>
      </c>
      <c r="R52" s="14"/>
      <c r="S52" s="14"/>
      <c r="T52" s="14"/>
      <c r="U52" s="14"/>
      <c r="V52" s="14"/>
      <c r="W52" s="14"/>
      <c r="Y52" s="14">
        <f t="shared" si="11"/>
        <v>0</v>
      </c>
      <c r="Z52" s="14">
        <v>0</v>
      </c>
      <c r="AA52" s="14"/>
      <c r="AB52" s="14"/>
      <c r="AC52" s="14"/>
      <c r="AD52" s="14"/>
      <c r="AE52" s="14"/>
      <c r="AF52" s="14"/>
      <c r="AH52" s="14">
        <f t="shared" si="14"/>
        <v>0</v>
      </c>
      <c r="AI52" s="14">
        <v>0</v>
      </c>
      <c r="AJ52" s="14"/>
      <c r="AK52" s="14"/>
      <c r="AL52" s="14"/>
      <c r="AM52" s="14"/>
      <c r="AN52" s="14"/>
      <c r="AO52" s="14"/>
      <c r="AQ52" s="14">
        <f t="shared" si="17"/>
        <v>1</v>
      </c>
      <c r="AR52" s="14">
        <v>1</v>
      </c>
      <c r="AS52" s="14">
        <f t="shared" si="27"/>
        <v>0.25</v>
      </c>
      <c r="AT52" s="14">
        <f t="shared" si="19"/>
        <v>0</v>
      </c>
      <c r="AU52" s="14"/>
      <c r="AV52" s="14"/>
      <c r="AW52" s="14"/>
      <c r="AX52" s="14"/>
    </row>
    <row r="53" spans="1:50" s="65" customFormat="1" x14ac:dyDescent="0.3">
      <c r="A53" s="61" t="s">
        <v>358</v>
      </c>
      <c r="B53" s="61"/>
      <c r="C53" s="61">
        <v>302</v>
      </c>
      <c r="D53" s="62" t="s">
        <v>6</v>
      </c>
      <c r="E53" s="6" t="s">
        <v>388</v>
      </c>
      <c r="F53" s="61">
        <v>99</v>
      </c>
      <c r="G53" s="61" t="s">
        <v>10</v>
      </c>
      <c r="H53" s="61">
        <v>1</v>
      </c>
      <c r="I53" s="61">
        <v>0.15</v>
      </c>
      <c r="J53" s="61"/>
      <c r="K53" s="61"/>
      <c r="L53" s="61"/>
      <c r="M53" s="61"/>
      <c r="N53" s="61"/>
      <c r="O53" s="64"/>
      <c r="U53" s="71"/>
      <c r="AD53" s="71"/>
      <c r="AH53" s="71"/>
      <c r="AI53" s="71"/>
      <c r="AJ53" s="71"/>
      <c r="AK53" s="71"/>
    </row>
    <row r="54" spans="1:50" s="65" customFormat="1" x14ac:dyDescent="0.3">
      <c r="A54" s="61" t="s">
        <v>358</v>
      </c>
      <c r="B54" s="61"/>
      <c r="C54" s="61">
        <v>303</v>
      </c>
      <c r="D54" s="62" t="s">
        <v>6</v>
      </c>
      <c r="E54" s="61" t="s">
        <v>389</v>
      </c>
      <c r="F54" s="61">
        <v>99</v>
      </c>
      <c r="G54" s="61" t="s">
        <v>8</v>
      </c>
      <c r="H54" s="61">
        <v>4</v>
      </c>
      <c r="I54" s="61">
        <v>0.1</v>
      </c>
      <c r="J54" s="61"/>
      <c r="K54" s="61"/>
      <c r="L54" s="61"/>
      <c r="M54" s="61"/>
      <c r="N54" s="61"/>
      <c r="O54" s="64"/>
      <c r="P54" s="64"/>
      <c r="Q54" s="64"/>
      <c r="R54" s="64"/>
      <c r="S54" s="64"/>
    </row>
    <row r="55" spans="1:50" s="65" customFormat="1" x14ac:dyDescent="0.3">
      <c r="A55" s="61" t="s">
        <v>358</v>
      </c>
      <c r="B55" s="61"/>
      <c r="C55" s="61">
        <v>311</v>
      </c>
      <c r="D55" s="62" t="s">
        <v>9</v>
      </c>
      <c r="E55" s="61" t="s">
        <v>48</v>
      </c>
      <c r="F55" s="61">
        <v>99</v>
      </c>
      <c r="G55" s="61" t="s">
        <v>7</v>
      </c>
      <c r="H55" s="61">
        <v>3</v>
      </c>
      <c r="I55" s="61">
        <v>0.5</v>
      </c>
      <c r="J55" s="61"/>
      <c r="K55" s="61"/>
      <c r="L55" s="61"/>
      <c r="M55" s="61"/>
      <c r="N55" s="61"/>
      <c r="O55" s="64"/>
      <c r="P55" s="64"/>
      <c r="Q55" s="64"/>
      <c r="R55" s="64"/>
      <c r="S55" s="64"/>
    </row>
    <row r="56" spans="1:50" s="65" customFormat="1" x14ac:dyDescent="0.3">
      <c r="A56" s="61" t="s">
        <v>358</v>
      </c>
      <c r="B56" s="61"/>
      <c r="C56" s="61">
        <v>312</v>
      </c>
      <c r="D56" s="62" t="s">
        <v>9</v>
      </c>
      <c r="E56" s="61" t="s">
        <v>390</v>
      </c>
      <c r="F56" s="61">
        <v>99</v>
      </c>
      <c r="G56" s="61" t="s">
        <v>10</v>
      </c>
      <c r="H56" s="61">
        <v>1</v>
      </c>
      <c r="I56" s="61">
        <v>0.25</v>
      </c>
      <c r="J56" s="61"/>
      <c r="K56" s="61"/>
      <c r="L56" s="61"/>
      <c r="M56" s="61"/>
      <c r="N56" s="61"/>
      <c r="O56" s="64"/>
      <c r="P56" s="64"/>
      <c r="Q56" s="64"/>
      <c r="R56" s="64"/>
      <c r="S56" s="64"/>
    </row>
    <row r="57" spans="1:50" s="65" customFormat="1" x14ac:dyDescent="0.3">
      <c r="A57" s="61" t="s">
        <v>358</v>
      </c>
      <c r="B57" s="61"/>
      <c r="C57" s="61">
        <v>313</v>
      </c>
      <c r="D57" s="62" t="s">
        <v>9</v>
      </c>
      <c r="E57" s="61" t="s">
        <v>391</v>
      </c>
      <c r="F57" s="61">
        <v>99</v>
      </c>
      <c r="G57" s="61" t="s">
        <v>12</v>
      </c>
      <c r="H57" s="61">
        <v>2</v>
      </c>
      <c r="I57" s="61">
        <v>0.5</v>
      </c>
      <c r="J57" s="61"/>
      <c r="K57" s="61"/>
      <c r="L57" s="61"/>
      <c r="M57" s="61"/>
      <c r="N57" s="61"/>
      <c r="O57" s="64"/>
      <c r="P57" s="64"/>
      <c r="Q57" s="64"/>
      <c r="R57" s="64"/>
      <c r="S57" s="64"/>
    </row>
    <row r="58" spans="1:50" s="65" customFormat="1" x14ac:dyDescent="0.3">
      <c r="A58" s="61" t="s">
        <v>358</v>
      </c>
      <c r="B58" s="61"/>
      <c r="C58" s="61">
        <v>314</v>
      </c>
      <c r="D58" s="62" t="s">
        <v>9</v>
      </c>
      <c r="E58" s="61" t="s">
        <v>392</v>
      </c>
      <c r="F58" s="61">
        <v>99</v>
      </c>
      <c r="G58" s="61" t="s">
        <v>8</v>
      </c>
      <c r="H58" s="61">
        <v>4</v>
      </c>
      <c r="I58" s="61">
        <v>0.2</v>
      </c>
      <c r="J58" s="61"/>
      <c r="K58" s="61"/>
      <c r="L58" s="61"/>
      <c r="M58" s="61"/>
      <c r="N58" s="61"/>
      <c r="O58" s="64"/>
      <c r="P58" s="64"/>
      <c r="Q58" s="64"/>
      <c r="R58" s="64"/>
      <c r="S58" s="64"/>
    </row>
    <row r="59" spans="1:50" s="65" customFormat="1" x14ac:dyDescent="0.3">
      <c r="A59" s="61" t="s">
        <v>358</v>
      </c>
      <c r="B59" s="61"/>
      <c r="C59" s="61">
        <v>321</v>
      </c>
      <c r="D59" s="62" t="s">
        <v>11</v>
      </c>
      <c r="E59" s="61" t="s">
        <v>42</v>
      </c>
      <c r="F59" s="61">
        <v>99</v>
      </c>
      <c r="G59" s="61" t="s">
        <v>7</v>
      </c>
      <c r="H59" s="61">
        <v>3</v>
      </c>
      <c r="I59" s="61">
        <v>1</v>
      </c>
      <c r="J59" s="61"/>
      <c r="K59" s="61"/>
      <c r="L59" s="61"/>
      <c r="M59" s="61"/>
      <c r="N59" s="61"/>
      <c r="O59" s="64"/>
      <c r="P59" s="64"/>
      <c r="Q59" s="64"/>
      <c r="R59" s="64"/>
      <c r="S59" s="64"/>
    </row>
    <row r="60" spans="1:50" s="65" customFormat="1" x14ac:dyDescent="0.3">
      <c r="A60" s="61" t="s">
        <v>358</v>
      </c>
      <c r="B60" s="61"/>
      <c r="C60" s="61">
        <v>322</v>
      </c>
      <c r="D60" s="62" t="s">
        <v>11</v>
      </c>
      <c r="E60" s="61" t="s">
        <v>41</v>
      </c>
      <c r="F60" s="61">
        <v>99</v>
      </c>
      <c r="G60" s="61" t="s">
        <v>10</v>
      </c>
      <c r="H60" s="61">
        <v>1</v>
      </c>
      <c r="I60" s="61">
        <v>0.5</v>
      </c>
      <c r="J60" s="61"/>
      <c r="K60" s="61"/>
      <c r="L60" s="61"/>
      <c r="M60" s="61"/>
      <c r="N60" s="61"/>
      <c r="O60" s="64"/>
      <c r="P60" s="64"/>
      <c r="Q60" s="64"/>
      <c r="R60" s="64"/>
      <c r="S60" s="64"/>
    </row>
    <row r="61" spans="1:50" s="65" customFormat="1" x14ac:dyDescent="0.3">
      <c r="A61" s="61" t="s">
        <v>358</v>
      </c>
      <c r="B61" s="61"/>
      <c r="C61" s="61">
        <v>323</v>
      </c>
      <c r="D61" s="62" t="s">
        <v>11</v>
      </c>
      <c r="E61" s="61" t="s">
        <v>393</v>
      </c>
      <c r="F61" s="61">
        <v>99</v>
      </c>
      <c r="G61" s="61" t="s">
        <v>12</v>
      </c>
      <c r="H61" s="61">
        <v>2</v>
      </c>
      <c r="I61" s="61">
        <v>1</v>
      </c>
      <c r="J61" s="61"/>
      <c r="K61" s="61"/>
      <c r="L61" s="61"/>
      <c r="M61" s="61"/>
      <c r="N61" s="61"/>
      <c r="O61" s="64"/>
      <c r="P61" s="64"/>
      <c r="Q61" s="64"/>
      <c r="R61" s="64"/>
      <c r="S61" s="64"/>
    </row>
    <row r="62" spans="1:50" s="65" customFormat="1" x14ac:dyDescent="0.3">
      <c r="A62" s="61" t="s">
        <v>358</v>
      </c>
      <c r="B62" s="61"/>
      <c r="C62" s="61">
        <v>324</v>
      </c>
      <c r="D62" s="62" t="s">
        <v>11</v>
      </c>
      <c r="E62" s="61" t="s">
        <v>394</v>
      </c>
      <c r="F62" s="61">
        <v>99</v>
      </c>
      <c r="G62" s="61" t="s">
        <v>8</v>
      </c>
      <c r="H62" s="61">
        <v>4</v>
      </c>
      <c r="I62" s="61">
        <v>0.3</v>
      </c>
      <c r="J62" s="61"/>
      <c r="K62" s="61"/>
      <c r="L62" s="61"/>
      <c r="M62" s="61"/>
      <c r="N62" s="61"/>
      <c r="O62" s="64"/>
      <c r="P62" s="64"/>
      <c r="Q62" s="64"/>
      <c r="R62" s="64"/>
      <c r="S62" s="64"/>
    </row>
    <row r="63" spans="1:50" s="65" customFormat="1" x14ac:dyDescent="0.3">
      <c r="A63" s="61" t="s">
        <v>358</v>
      </c>
      <c r="B63" s="61"/>
      <c r="C63" s="61">
        <v>331</v>
      </c>
      <c r="D63" s="62" t="s">
        <v>9</v>
      </c>
      <c r="E63" s="61" t="s">
        <v>401</v>
      </c>
      <c r="F63" s="61">
        <v>1</v>
      </c>
      <c r="G63" s="61"/>
      <c r="H63" s="61"/>
      <c r="I63" s="61"/>
      <c r="J63" s="61"/>
      <c r="K63" s="61"/>
      <c r="L63" s="61"/>
      <c r="M63" s="61"/>
      <c r="N63" s="61"/>
      <c r="O63" s="64"/>
      <c r="P63" s="64"/>
      <c r="Q63" s="64"/>
      <c r="R63" s="64"/>
      <c r="S63" s="64"/>
    </row>
    <row r="64" spans="1:50" s="65" customFormat="1" x14ac:dyDescent="0.3">
      <c r="A64" s="61" t="s">
        <v>358</v>
      </c>
      <c r="B64" s="61" t="s">
        <v>39</v>
      </c>
      <c r="C64" s="61">
        <v>332</v>
      </c>
      <c r="D64" s="62" t="s">
        <v>9</v>
      </c>
      <c r="E64" s="61" t="s">
        <v>402</v>
      </c>
      <c r="F64" s="61">
        <v>1</v>
      </c>
      <c r="G64" s="61"/>
      <c r="H64" s="61"/>
      <c r="I64" s="61"/>
      <c r="J64" s="61"/>
      <c r="K64" s="61"/>
      <c r="L64" s="61"/>
      <c r="M64" s="61"/>
      <c r="N64" s="61"/>
      <c r="O64" s="64"/>
      <c r="P64" s="64"/>
      <c r="Q64" s="64"/>
      <c r="R64" s="64"/>
      <c r="S64" s="64"/>
    </row>
    <row r="65" spans="1:50" s="65" customFormat="1" x14ac:dyDescent="0.3">
      <c r="A65" s="61" t="s">
        <v>358</v>
      </c>
      <c r="B65" s="61" t="s">
        <v>39</v>
      </c>
      <c r="C65" s="61">
        <v>341</v>
      </c>
      <c r="D65" s="62" t="s">
        <v>11</v>
      </c>
      <c r="E65" s="61" t="s">
        <v>403</v>
      </c>
      <c r="F65" s="61">
        <v>1</v>
      </c>
      <c r="G65" s="61"/>
      <c r="H65" s="61"/>
      <c r="I65" s="61"/>
      <c r="J65" s="61"/>
      <c r="K65" s="61"/>
      <c r="L65" s="61"/>
      <c r="M65" s="61"/>
      <c r="N65" s="61"/>
      <c r="O65" s="64"/>
      <c r="P65" s="64"/>
      <c r="Q65" s="64"/>
      <c r="R65" s="64"/>
      <c r="S65" s="64"/>
    </row>
    <row r="66" spans="1:50" s="65" customFormat="1" x14ac:dyDescent="0.3">
      <c r="A66" s="61" t="s">
        <v>358</v>
      </c>
      <c r="B66" s="61" t="s">
        <v>39</v>
      </c>
      <c r="C66" s="61">
        <v>342</v>
      </c>
      <c r="D66" s="62" t="s">
        <v>11</v>
      </c>
      <c r="E66" s="61" t="s">
        <v>404</v>
      </c>
      <c r="F66" s="61">
        <v>1</v>
      </c>
      <c r="G66" s="61" t="s">
        <v>35</v>
      </c>
      <c r="H66" s="61">
        <v>11</v>
      </c>
      <c r="I66" s="61">
        <v>2</v>
      </c>
      <c r="J66" s="61" t="s">
        <v>7</v>
      </c>
      <c r="K66" s="61">
        <v>3</v>
      </c>
      <c r="L66" s="61">
        <v>1</v>
      </c>
      <c r="M66" s="61"/>
      <c r="N66" s="61"/>
      <c r="O66" s="64"/>
      <c r="P66" s="64"/>
      <c r="Q66" s="64"/>
      <c r="R66" s="64"/>
      <c r="S66" s="64"/>
    </row>
    <row r="67" spans="1:50" s="65" customFormat="1" x14ac:dyDescent="0.3">
      <c r="A67" s="61" t="s">
        <v>358</v>
      </c>
      <c r="B67" s="61" t="s">
        <v>39</v>
      </c>
      <c r="C67" s="61">
        <v>351</v>
      </c>
      <c r="D67" s="62" t="s">
        <v>13</v>
      </c>
      <c r="E67" s="61" t="s">
        <v>405</v>
      </c>
      <c r="F67" s="61">
        <v>1</v>
      </c>
      <c r="G67" s="61" t="s">
        <v>40</v>
      </c>
      <c r="H67" s="61">
        <v>12</v>
      </c>
      <c r="I67" s="61">
        <v>3</v>
      </c>
      <c r="J67" s="61" t="s">
        <v>7</v>
      </c>
      <c r="K67" s="61">
        <v>3</v>
      </c>
      <c r="L67" s="61">
        <v>3</v>
      </c>
      <c r="M67" s="61"/>
      <c r="N67" s="61"/>
      <c r="O67" s="64"/>
      <c r="P67" s="64"/>
      <c r="Q67" s="64"/>
      <c r="R67" s="64"/>
      <c r="S67" s="64"/>
    </row>
    <row r="68" spans="1:50" s="65" customFormat="1" x14ac:dyDescent="0.3">
      <c r="A68" s="61" t="s">
        <v>358</v>
      </c>
      <c r="B68" s="61" t="s">
        <v>39</v>
      </c>
      <c r="C68" s="61">
        <v>352</v>
      </c>
      <c r="D68" s="62" t="s">
        <v>13</v>
      </c>
      <c r="E68" s="61" t="s">
        <v>406</v>
      </c>
      <c r="F68" s="61">
        <v>1</v>
      </c>
      <c r="G68" s="61"/>
      <c r="H68" s="61"/>
      <c r="I68" s="61"/>
      <c r="J68" s="61"/>
      <c r="K68" s="61"/>
      <c r="L68" s="61"/>
      <c r="M68" s="61"/>
      <c r="N68" s="61"/>
      <c r="O68" s="64"/>
      <c r="P68" s="64"/>
      <c r="Q68" s="64"/>
      <c r="R68" s="64"/>
      <c r="S68" s="64"/>
    </row>
    <row r="69" spans="1:50" s="65" customFormat="1" x14ac:dyDescent="0.3">
      <c r="A69" s="61" t="s">
        <v>359</v>
      </c>
      <c r="B69" s="61" t="s">
        <v>39</v>
      </c>
      <c r="C69" s="61">
        <v>401</v>
      </c>
      <c r="D69" s="62" t="s">
        <v>6</v>
      </c>
      <c r="E69" s="61" t="s">
        <v>387</v>
      </c>
      <c r="F69" s="61">
        <v>99</v>
      </c>
      <c r="G69" s="61" t="s">
        <v>7</v>
      </c>
      <c r="H69" s="61">
        <v>3</v>
      </c>
      <c r="I69" s="61">
        <v>0.25</v>
      </c>
      <c r="J69" s="61"/>
      <c r="K69" s="61"/>
      <c r="L69" s="61"/>
      <c r="M69" s="61"/>
      <c r="N69" s="61"/>
      <c r="O69" s="64"/>
      <c r="P69" s="64"/>
      <c r="Q69" s="64"/>
      <c r="R69" s="64"/>
      <c r="S69" s="64"/>
    </row>
    <row r="70" spans="1:50" x14ac:dyDescent="0.3">
      <c r="A70" s="6" t="s">
        <v>359</v>
      </c>
      <c r="B70" s="6"/>
      <c r="C70" s="6">
        <v>402</v>
      </c>
      <c r="D70" s="59" t="s">
        <v>6</v>
      </c>
      <c r="E70" s="6" t="s">
        <v>388</v>
      </c>
      <c r="F70" s="6">
        <v>99</v>
      </c>
      <c r="G70" s="15" t="s">
        <v>10</v>
      </c>
      <c r="H70" s="6">
        <v>1</v>
      </c>
      <c r="I70" s="6">
        <v>0.15</v>
      </c>
      <c r="J70" s="6"/>
      <c r="K70" s="6"/>
      <c r="L70" s="6"/>
      <c r="M70" s="6"/>
      <c r="N70" s="6"/>
      <c r="P70" s="14">
        <v>1</v>
      </c>
      <c r="Q70" s="14">
        <v>1</v>
      </c>
      <c r="R70" s="14"/>
      <c r="S70" s="14"/>
      <c r="T70" s="14" t="s">
        <v>10</v>
      </c>
      <c r="U70" s="14">
        <v>0.05</v>
      </c>
      <c r="V70" s="14">
        <v>18.21</v>
      </c>
      <c r="W70" s="14">
        <v>18.21</v>
      </c>
      <c r="Y70" s="14">
        <v>1</v>
      </c>
      <c r="Z70" s="14">
        <v>2</v>
      </c>
      <c r="AA70" s="14"/>
      <c r="AB70" s="14"/>
      <c r="AC70" s="14" t="s">
        <v>10</v>
      </c>
      <c r="AD70" s="14">
        <v>0.05</v>
      </c>
      <c r="AE70" s="14">
        <v>84.38</v>
      </c>
      <c r="AF70" s="14">
        <v>84.38</v>
      </c>
      <c r="AH70" s="14">
        <v>0</v>
      </c>
      <c r="AI70" s="14">
        <v>0</v>
      </c>
      <c r="AJ70" s="14"/>
      <c r="AK70" s="14"/>
      <c r="AL70" s="14" t="s">
        <v>10</v>
      </c>
      <c r="AM70" s="14">
        <v>0.35</v>
      </c>
      <c r="AN70" s="14">
        <f>2.4*AM75*1.9*2</f>
        <v>54.719999999999992</v>
      </c>
      <c r="AO70" s="14">
        <f>2.4*AM75*1.9*2</f>
        <v>54.719999999999992</v>
      </c>
      <c r="AQ70" s="14">
        <v>0</v>
      </c>
      <c r="AR70" s="14">
        <v>0</v>
      </c>
      <c r="AS70" s="14"/>
      <c r="AT70" s="14"/>
      <c r="AU70" s="14" t="s">
        <v>10</v>
      </c>
      <c r="AV70" s="14">
        <v>0.35</v>
      </c>
      <c r="AW70" s="14">
        <v>1642.8</v>
      </c>
      <c r="AX70" s="14">
        <v>2300</v>
      </c>
    </row>
    <row r="71" spans="1:50" x14ac:dyDescent="0.3">
      <c r="A71" s="6" t="s">
        <v>359</v>
      </c>
      <c r="B71" s="6"/>
      <c r="C71" s="6">
        <v>403</v>
      </c>
      <c r="D71" s="59" t="s">
        <v>6</v>
      </c>
      <c r="E71" s="6" t="s">
        <v>389</v>
      </c>
      <c r="F71" s="6">
        <v>99</v>
      </c>
      <c r="G71" s="15" t="s">
        <v>8</v>
      </c>
      <c r="H71" s="6">
        <v>4</v>
      </c>
      <c r="I71" s="6">
        <v>0.1</v>
      </c>
      <c r="J71" s="6"/>
      <c r="K71" s="6"/>
      <c r="L71" s="6"/>
      <c r="M71" s="6"/>
      <c r="N71" s="6"/>
      <c r="P71" s="14">
        <v>0</v>
      </c>
      <c r="Q71" s="14">
        <v>0</v>
      </c>
      <c r="R71" s="14"/>
      <c r="S71" s="14"/>
      <c r="T71" s="14" t="s">
        <v>12</v>
      </c>
      <c r="U71" s="14">
        <v>2</v>
      </c>
      <c r="V71" s="14"/>
      <c r="W71" s="14"/>
      <c r="Y71" s="14">
        <v>0</v>
      </c>
      <c r="Z71" s="14">
        <v>0</v>
      </c>
      <c r="AA71" s="14"/>
      <c r="AB71" s="14"/>
      <c r="AC71" s="14" t="s">
        <v>12</v>
      </c>
      <c r="AD71" s="14">
        <v>2</v>
      </c>
      <c r="AE71" s="14"/>
      <c r="AF71" s="14"/>
      <c r="AH71" s="14">
        <v>0</v>
      </c>
      <c r="AI71" s="14">
        <v>0</v>
      </c>
      <c r="AJ71" s="14"/>
      <c r="AK71" s="14"/>
      <c r="AL71" s="14" t="s">
        <v>12</v>
      </c>
      <c r="AM71" s="14">
        <v>5</v>
      </c>
      <c r="AN71" s="14"/>
      <c r="AO71" s="14"/>
      <c r="AQ71" s="14">
        <v>1</v>
      </c>
      <c r="AR71" s="14">
        <v>1</v>
      </c>
      <c r="AS71" s="14"/>
      <c r="AT71" s="14"/>
      <c r="AU71" s="14" t="s">
        <v>12</v>
      </c>
      <c r="AV71" s="14">
        <v>5</v>
      </c>
      <c r="AW71" s="14"/>
      <c r="AX71" s="14"/>
    </row>
    <row r="72" spans="1:50" x14ac:dyDescent="0.3">
      <c r="A72" s="6" t="s">
        <v>359</v>
      </c>
      <c r="B72" s="6"/>
      <c r="C72" s="6">
        <v>411</v>
      </c>
      <c r="D72" s="59" t="s">
        <v>9</v>
      </c>
      <c r="E72" s="6" t="s">
        <v>48</v>
      </c>
      <c r="F72" s="6">
        <v>99</v>
      </c>
      <c r="G72" s="15" t="s">
        <v>7</v>
      </c>
      <c r="H72" s="6">
        <v>3</v>
      </c>
      <c r="I72" s="6">
        <v>0.5</v>
      </c>
      <c r="J72" s="6"/>
      <c r="K72" s="6"/>
      <c r="L72" s="6"/>
      <c r="M72" s="6"/>
      <c r="N72" s="6"/>
      <c r="P72" s="14">
        <v>1</v>
      </c>
      <c r="Q72" s="14">
        <v>1</v>
      </c>
      <c r="R72" s="14"/>
      <c r="S72" s="14"/>
      <c r="T72" s="14" t="s">
        <v>7</v>
      </c>
      <c r="U72" s="14">
        <v>1.3</v>
      </c>
      <c r="V72" s="14"/>
      <c r="W72" s="14"/>
      <c r="Y72" s="14">
        <v>1</v>
      </c>
      <c r="Z72" s="14">
        <v>1</v>
      </c>
      <c r="AA72" s="14"/>
      <c r="AB72" s="14"/>
      <c r="AC72" s="14" t="s">
        <v>7</v>
      </c>
      <c r="AD72" s="14">
        <v>2.4</v>
      </c>
      <c r="AE72" s="14"/>
      <c r="AF72" s="14"/>
      <c r="AH72" s="14">
        <v>1</v>
      </c>
      <c r="AI72" s="14">
        <v>1</v>
      </c>
      <c r="AJ72" s="14"/>
      <c r="AK72" s="14"/>
      <c r="AL72" s="14" t="s">
        <v>7</v>
      </c>
      <c r="AM72" s="14">
        <v>1</v>
      </c>
      <c r="AN72" s="14"/>
      <c r="AO72" s="14"/>
      <c r="AQ72" s="14">
        <v>1</v>
      </c>
      <c r="AR72" s="14">
        <v>1</v>
      </c>
      <c r="AS72" s="14"/>
      <c r="AT72" s="14"/>
      <c r="AU72" s="14" t="s">
        <v>7</v>
      </c>
      <c r="AV72" s="14">
        <v>2.5</v>
      </c>
      <c r="AW72" s="14"/>
      <c r="AX72" s="14"/>
    </row>
    <row r="73" spans="1:50" ht="13.5" customHeight="1" x14ac:dyDescent="0.3">
      <c r="A73" s="6" t="s">
        <v>359</v>
      </c>
      <c r="B73" s="6"/>
      <c r="C73" s="6">
        <v>412</v>
      </c>
      <c r="D73" s="59" t="s">
        <v>9</v>
      </c>
      <c r="E73" s="15" t="s">
        <v>390</v>
      </c>
      <c r="F73" s="6">
        <v>99</v>
      </c>
      <c r="G73" s="15" t="s">
        <v>10</v>
      </c>
      <c r="H73" s="6">
        <v>1</v>
      </c>
      <c r="I73" s="6">
        <v>0.25</v>
      </c>
      <c r="J73" s="6"/>
      <c r="K73" s="6"/>
      <c r="L73" s="6"/>
      <c r="M73" s="6"/>
      <c r="N73" s="6"/>
      <c r="P73" s="14">
        <v>1</v>
      </c>
      <c r="Q73" s="14">
        <v>1</v>
      </c>
      <c r="R73" s="14"/>
      <c r="S73" s="14"/>
      <c r="T73" s="14" t="s">
        <v>8</v>
      </c>
      <c r="U73" s="14">
        <v>1</v>
      </c>
      <c r="V73" s="14"/>
      <c r="W73" s="14"/>
      <c r="Y73" s="14">
        <v>1</v>
      </c>
      <c r="Z73" s="14">
        <v>3</v>
      </c>
      <c r="AA73" s="14"/>
      <c r="AB73" s="14"/>
      <c r="AC73" s="14" t="s">
        <v>8</v>
      </c>
      <c r="AD73" s="14">
        <v>1.8</v>
      </c>
      <c r="AE73" s="14"/>
      <c r="AF73" s="14"/>
      <c r="AH73" s="14">
        <v>0</v>
      </c>
      <c r="AI73" s="14">
        <v>0</v>
      </c>
      <c r="AJ73" s="14"/>
      <c r="AK73" s="14"/>
      <c r="AL73" s="14" t="s">
        <v>8</v>
      </c>
      <c r="AM73" s="14">
        <v>1</v>
      </c>
      <c r="AN73" s="14"/>
      <c r="AO73" s="14"/>
      <c r="AQ73" s="14">
        <v>0</v>
      </c>
      <c r="AR73" s="14">
        <v>0</v>
      </c>
      <c r="AS73" s="14"/>
      <c r="AT73" s="14"/>
      <c r="AU73" s="14" t="s">
        <v>8</v>
      </c>
      <c r="AV73" s="14">
        <v>1.8</v>
      </c>
      <c r="AW73" s="14"/>
      <c r="AX73" s="14"/>
    </row>
    <row r="74" spans="1:50" x14ac:dyDescent="0.3">
      <c r="A74" s="6" t="s">
        <v>359</v>
      </c>
      <c r="B74" s="6"/>
      <c r="C74" s="6">
        <v>413</v>
      </c>
      <c r="D74" s="59" t="s">
        <v>9</v>
      </c>
      <c r="E74" s="6" t="s">
        <v>391</v>
      </c>
      <c r="F74" s="6">
        <v>99</v>
      </c>
      <c r="G74" s="15" t="s">
        <v>12</v>
      </c>
      <c r="H74" s="15">
        <v>2</v>
      </c>
      <c r="I74" s="6">
        <v>0.5</v>
      </c>
      <c r="J74" s="6"/>
      <c r="K74" s="6"/>
      <c r="L74" s="6"/>
      <c r="M74" s="6"/>
      <c r="N74" s="6"/>
      <c r="P74" s="14">
        <v>0</v>
      </c>
      <c r="Q74" s="14">
        <v>0</v>
      </c>
      <c r="R74" s="14"/>
      <c r="S74" s="14"/>
      <c r="T74" s="14" t="s">
        <v>126</v>
      </c>
      <c r="U74" s="14">
        <v>1</v>
      </c>
      <c r="V74" s="14"/>
      <c r="W74" s="14"/>
      <c r="Y74" s="14">
        <v>1</v>
      </c>
      <c r="Z74" s="14">
        <v>1</v>
      </c>
      <c r="AA74" s="14"/>
      <c r="AB74" s="14"/>
      <c r="AC74" s="14" t="s">
        <v>126</v>
      </c>
      <c r="AD74" s="14">
        <v>1.2246999999999999</v>
      </c>
      <c r="AE74" s="14"/>
      <c r="AF74" s="14"/>
      <c r="AH74" s="14">
        <v>0</v>
      </c>
      <c r="AI74" s="14">
        <v>0</v>
      </c>
      <c r="AJ74" s="14"/>
      <c r="AK74" s="14"/>
      <c r="AL74" s="14" t="s">
        <v>126</v>
      </c>
      <c r="AM74" s="14">
        <v>1</v>
      </c>
      <c r="AN74" s="14"/>
      <c r="AO74" s="14"/>
      <c r="AQ74" s="14">
        <v>1</v>
      </c>
      <c r="AR74" s="14">
        <v>1</v>
      </c>
      <c r="AS74" s="14"/>
      <c r="AT74" s="14"/>
      <c r="AU74" s="14" t="s">
        <v>126</v>
      </c>
      <c r="AV74" s="14">
        <v>1.2246999999999999</v>
      </c>
      <c r="AW74" s="14"/>
      <c r="AX74" s="14"/>
    </row>
    <row r="75" spans="1:50" x14ac:dyDescent="0.3">
      <c r="A75" s="6" t="s">
        <v>359</v>
      </c>
      <c r="B75" s="6"/>
      <c r="C75" s="6">
        <v>414</v>
      </c>
      <c r="D75" s="59" t="s">
        <v>9</v>
      </c>
      <c r="E75" s="6" t="s">
        <v>392</v>
      </c>
      <c r="F75" s="6">
        <v>99</v>
      </c>
      <c r="G75" s="15" t="s">
        <v>8</v>
      </c>
      <c r="H75" s="6">
        <v>4</v>
      </c>
      <c r="I75" s="6">
        <v>0.2</v>
      </c>
      <c r="J75" s="6"/>
      <c r="K75" s="6"/>
      <c r="L75" s="6"/>
      <c r="M75" s="6"/>
      <c r="N75" s="6"/>
      <c r="P75" s="14">
        <v>1</v>
      </c>
      <c r="Q75" s="14">
        <v>1</v>
      </c>
      <c r="R75" s="14"/>
      <c r="S75" s="14"/>
      <c r="T75" s="14" t="s">
        <v>35</v>
      </c>
      <c r="U75" s="14">
        <v>7</v>
      </c>
      <c r="V75" s="14"/>
      <c r="W75" s="14"/>
      <c r="Y75" s="14">
        <v>1</v>
      </c>
      <c r="Z75" s="14">
        <v>1</v>
      </c>
      <c r="AA75" s="14"/>
      <c r="AB75" s="14"/>
      <c r="AC75" s="14" t="s">
        <v>35</v>
      </c>
      <c r="AD75" s="14">
        <v>8</v>
      </c>
      <c r="AE75" s="14"/>
      <c r="AF75" s="14"/>
      <c r="AH75" s="14">
        <v>1</v>
      </c>
      <c r="AI75" s="14">
        <v>1</v>
      </c>
      <c r="AJ75" s="14"/>
      <c r="AK75" s="14"/>
      <c r="AL75" s="14" t="s">
        <v>35</v>
      </c>
      <c r="AM75" s="14">
        <v>6</v>
      </c>
      <c r="AN75" s="14"/>
      <c r="AO75" s="14"/>
      <c r="AQ75" s="14">
        <v>1</v>
      </c>
      <c r="AR75" s="14">
        <v>1</v>
      </c>
      <c r="AS75" s="14"/>
      <c r="AT75" s="14"/>
      <c r="AU75" s="14" t="s">
        <v>35</v>
      </c>
      <c r="AV75" s="14">
        <v>6</v>
      </c>
      <c r="AW75" s="14"/>
      <c r="AX75" s="14"/>
    </row>
    <row r="76" spans="1:50" x14ac:dyDescent="0.3">
      <c r="A76" s="6" t="s">
        <v>359</v>
      </c>
      <c r="B76" s="6"/>
      <c r="C76" s="6">
        <v>421</v>
      </c>
      <c r="D76" s="59" t="s">
        <v>11</v>
      </c>
      <c r="E76" s="15" t="s">
        <v>42</v>
      </c>
      <c r="F76" s="6">
        <v>99</v>
      </c>
      <c r="G76" s="15" t="s">
        <v>7</v>
      </c>
      <c r="H76" s="6">
        <v>3</v>
      </c>
      <c r="I76" s="6">
        <v>1</v>
      </c>
      <c r="J76" s="6"/>
      <c r="K76" s="6"/>
      <c r="L76" s="6"/>
      <c r="M76" s="6"/>
      <c r="N76" s="6"/>
      <c r="P76" s="14">
        <v>0</v>
      </c>
      <c r="Q76" s="14">
        <v>0</v>
      </c>
      <c r="R76" s="14"/>
      <c r="S76" s="14"/>
      <c r="T76" s="14" t="s">
        <v>40</v>
      </c>
      <c r="U76" s="14">
        <v>1</v>
      </c>
      <c r="V76" s="14"/>
      <c r="W76" s="14"/>
      <c r="Y76" s="14">
        <v>0</v>
      </c>
      <c r="Z76" s="14">
        <v>0</v>
      </c>
      <c r="AA76" s="14"/>
      <c r="AB76" s="14"/>
      <c r="AC76" s="14" t="s">
        <v>40</v>
      </c>
      <c r="AD76" s="14">
        <v>1</v>
      </c>
      <c r="AE76" s="14"/>
      <c r="AF76" s="14"/>
      <c r="AH76" s="14">
        <v>0</v>
      </c>
      <c r="AI76" s="14">
        <v>0</v>
      </c>
      <c r="AJ76" s="14"/>
      <c r="AK76" s="14"/>
      <c r="AL76" s="14" t="s">
        <v>40</v>
      </c>
      <c r="AM76" s="14">
        <v>1</v>
      </c>
      <c r="AN76" s="14"/>
      <c r="AO76" s="14"/>
      <c r="AQ76" s="14">
        <v>1</v>
      </c>
      <c r="AR76" s="14">
        <v>1</v>
      </c>
      <c r="AS76" s="14"/>
      <c r="AT76" s="14"/>
      <c r="AU76" s="14" t="s">
        <v>40</v>
      </c>
      <c r="AV76" s="14">
        <v>1</v>
      </c>
      <c r="AW76" s="14"/>
      <c r="AX76" s="14"/>
    </row>
    <row r="77" spans="1:50" x14ac:dyDescent="0.3">
      <c r="A77" s="6" t="s">
        <v>359</v>
      </c>
      <c r="B77" s="6" t="s">
        <v>39</v>
      </c>
      <c r="C77" s="6">
        <v>422</v>
      </c>
      <c r="D77" s="59" t="s">
        <v>11</v>
      </c>
      <c r="E77" s="16" t="s">
        <v>41</v>
      </c>
      <c r="F77" s="6">
        <v>99</v>
      </c>
      <c r="G77" s="15" t="s">
        <v>10</v>
      </c>
      <c r="H77" s="6">
        <v>1</v>
      </c>
      <c r="I77" s="6">
        <v>0.5</v>
      </c>
      <c r="J77" s="6"/>
      <c r="K77" s="6"/>
      <c r="L77" s="6"/>
      <c r="M77" s="6"/>
      <c r="N77" s="6"/>
      <c r="P77" s="14">
        <v>0</v>
      </c>
      <c r="Q77" s="14">
        <v>0</v>
      </c>
      <c r="R77" s="14"/>
      <c r="S77" s="14"/>
      <c r="T77" s="14" t="s">
        <v>117</v>
      </c>
      <c r="U77" s="14">
        <v>0.9</v>
      </c>
      <c r="V77" s="14"/>
      <c r="W77" s="14"/>
      <c r="Y77" s="14">
        <v>0</v>
      </c>
      <c r="Z77" s="14">
        <v>0</v>
      </c>
      <c r="AA77" s="14"/>
      <c r="AB77" s="14"/>
      <c r="AC77" s="14" t="s">
        <v>117</v>
      </c>
      <c r="AD77" s="14">
        <v>0.9</v>
      </c>
      <c r="AE77" s="14"/>
      <c r="AF77" s="14"/>
      <c r="AH77" s="14">
        <v>1</v>
      </c>
      <c r="AI77" s="14">
        <v>1</v>
      </c>
      <c r="AJ77" s="14"/>
      <c r="AK77" s="14"/>
      <c r="AL77" s="14" t="s">
        <v>117</v>
      </c>
      <c r="AM77" s="14">
        <v>0.9</v>
      </c>
      <c r="AN77" s="14"/>
      <c r="AO77" s="14"/>
      <c r="AQ77" s="14">
        <v>1</v>
      </c>
      <c r="AR77" s="14">
        <v>1</v>
      </c>
      <c r="AS77" s="14"/>
      <c r="AT77" s="14"/>
      <c r="AU77" s="14" t="s">
        <v>117</v>
      </c>
      <c r="AV77" s="14">
        <v>5.9</v>
      </c>
      <c r="AW77" s="14"/>
      <c r="AX77" s="14"/>
    </row>
    <row r="78" spans="1:50" x14ac:dyDescent="0.3">
      <c r="A78" s="6" t="s">
        <v>359</v>
      </c>
      <c r="B78" s="6" t="s">
        <v>39</v>
      </c>
      <c r="C78" s="6">
        <v>423</v>
      </c>
      <c r="D78" s="59" t="s">
        <v>11</v>
      </c>
      <c r="E78" s="6" t="s">
        <v>393</v>
      </c>
      <c r="F78" s="6">
        <v>99</v>
      </c>
      <c r="G78" s="15" t="s">
        <v>12</v>
      </c>
      <c r="H78" s="6">
        <v>2</v>
      </c>
      <c r="I78" s="6">
        <v>1</v>
      </c>
      <c r="J78" s="6"/>
      <c r="K78" s="6"/>
      <c r="L78" s="6"/>
      <c r="M78" s="6"/>
      <c r="N78" s="6"/>
      <c r="P78" s="14">
        <v>1</v>
      </c>
      <c r="Q78" s="14">
        <v>1</v>
      </c>
      <c r="R78" s="14"/>
      <c r="S78" s="14"/>
      <c r="T78" s="14" t="s">
        <v>116</v>
      </c>
      <c r="U78" s="14">
        <v>0</v>
      </c>
      <c r="V78" s="14"/>
      <c r="W78" s="14"/>
      <c r="Y78" s="14">
        <v>1</v>
      </c>
      <c r="Z78" s="14">
        <v>1</v>
      </c>
      <c r="AA78" s="14"/>
      <c r="AB78" s="14"/>
      <c r="AC78" s="14" t="s">
        <v>116</v>
      </c>
      <c r="AD78" s="14">
        <v>0</v>
      </c>
      <c r="AE78" s="14"/>
      <c r="AF78" s="14"/>
      <c r="AH78" s="14">
        <v>0</v>
      </c>
      <c r="AI78" s="14">
        <v>0</v>
      </c>
      <c r="AJ78" s="14"/>
      <c r="AK78" s="14"/>
      <c r="AL78" s="14" t="s">
        <v>116</v>
      </c>
      <c r="AM78" s="14">
        <v>2</v>
      </c>
      <c r="AN78" s="14"/>
      <c r="AO78" s="14"/>
      <c r="AQ78" s="14">
        <v>1</v>
      </c>
      <c r="AR78" s="14">
        <v>1</v>
      </c>
      <c r="AS78" s="14"/>
      <c r="AT78" s="14"/>
      <c r="AU78" s="14" t="s">
        <v>116</v>
      </c>
      <c r="AV78" s="14">
        <v>2</v>
      </c>
      <c r="AW78" s="14"/>
      <c r="AX78" s="14"/>
    </row>
    <row r="79" spans="1:50" x14ac:dyDescent="0.3">
      <c r="A79" s="6" t="s">
        <v>359</v>
      </c>
      <c r="B79" s="6" t="s">
        <v>39</v>
      </c>
      <c r="C79" s="6">
        <v>424</v>
      </c>
      <c r="D79" s="59" t="s">
        <v>11</v>
      </c>
      <c r="E79" s="15" t="s">
        <v>394</v>
      </c>
      <c r="F79" s="6">
        <v>99</v>
      </c>
      <c r="G79" s="15" t="s">
        <v>8</v>
      </c>
      <c r="H79" s="6">
        <v>4</v>
      </c>
      <c r="I79" s="6">
        <v>0.3</v>
      </c>
      <c r="J79" s="6"/>
      <c r="K79" s="6"/>
      <c r="L79" s="6"/>
      <c r="M79" s="6"/>
      <c r="N79" s="6"/>
      <c r="P79" s="14">
        <v>0</v>
      </c>
      <c r="Q79" s="14">
        <v>0</v>
      </c>
      <c r="R79" s="14"/>
      <c r="S79" s="14"/>
      <c r="T79" s="14"/>
      <c r="U79" s="14"/>
      <c r="V79" s="14"/>
      <c r="W79" s="14"/>
      <c r="Y79" s="14">
        <v>1</v>
      </c>
      <c r="Z79" s="14">
        <v>1</v>
      </c>
      <c r="AA79" s="14"/>
      <c r="AB79" s="14"/>
      <c r="AC79" s="14"/>
      <c r="AD79" s="14"/>
      <c r="AE79" s="14"/>
      <c r="AF79" s="14"/>
      <c r="AH79" s="14">
        <v>1</v>
      </c>
      <c r="AI79" s="14">
        <v>1</v>
      </c>
      <c r="AJ79" s="14"/>
      <c r="AK79" s="14"/>
      <c r="AL79" s="14"/>
      <c r="AM79" s="14"/>
      <c r="AN79" s="14"/>
      <c r="AO79" s="14"/>
      <c r="AQ79" s="14">
        <v>1</v>
      </c>
      <c r="AR79" s="14">
        <v>1</v>
      </c>
      <c r="AS79" s="14"/>
      <c r="AT79" s="14"/>
      <c r="AU79" s="14"/>
      <c r="AV79" s="14"/>
      <c r="AW79" s="14"/>
      <c r="AX79" s="14"/>
    </row>
    <row r="80" spans="1:50" x14ac:dyDescent="0.3">
      <c r="A80" s="6" t="s">
        <v>359</v>
      </c>
      <c r="B80" s="6" t="s">
        <v>39</v>
      </c>
      <c r="C80" s="6">
        <v>431</v>
      </c>
      <c r="D80" s="59" t="s">
        <v>9</v>
      </c>
      <c r="E80" s="15" t="s">
        <v>401</v>
      </c>
      <c r="F80" s="6">
        <v>1</v>
      </c>
      <c r="G80" s="15"/>
      <c r="H80" s="6"/>
      <c r="I80" s="6"/>
      <c r="J80" s="6"/>
      <c r="K80" s="6"/>
      <c r="L80" s="6"/>
      <c r="M80" s="6"/>
      <c r="N80" s="6"/>
      <c r="P80" s="14">
        <v>0</v>
      </c>
      <c r="Q80" s="14">
        <v>0</v>
      </c>
      <c r="R80" s="14"/>
      <c r="S80" s="14"/>
      <c r="T80" s="14"/>
      <c r="U80" s="14"/>
      <c r="V80" s="14"/>
      <c r="W80" s="14"/>
      <c r="Y80" s="14">
        <v>1</v>
      </c>
      <c r="Z80" s="14">
        <v>1</v>
      </c>
      <c r="AA80" s="14"/>
      <c r="AB80" s="14"/>
      <c r="AC80" s="14"/>
      <c r="AD80" s="14"/>
      <c r="AE80" s="14"/>
      <c r="AF80" s="14"/>
      <c r="AH80" s="14">
        <v>0</v>
      </c>
      <c r="AI80" s="14">
        <v>0</v>
      </c>
      <c r="AJ80" s="14"/>
      <c r="AK80" s="14"/>
      <c r="AL80" s="14"/>
      <c r="AM80" s="14"/>
      <c r="AN80" s="14"/>
      <c r="AO80" s="14"/>
      <c r="AQ80" s="14">
        <v>1</v>
      </c>
      <c r="AR80" s="14">
        <v>1</v>
      </c>
      <c r="AS80" s="14"/>
      <c r="AT80" s="14"/>
      <c r="AU80" s="14"/>
      <c r="AV80" s="14"/>
      <c r="AW80" s="14"/>
      <c r="AX80" s="14"/>
    </row>
    <row r="81" spans="1:50" x14ac:dyDescent="0.3">
      <c r="A81" s="6" t="s">
        <v>359</v>
      </c>
      <c r="B81" s="6" t="s">
        <v>39</v>
      </c>
      <c r="C81" s="6">
        <v>432</v>
      </c>
      <c r="D81" s="59" t="s">
        <v>9</v>
      </c>
      <c r="E81" s="15" t="s">
        <v>407</v>
      </c>
      <c r="F81" s="6">
        <v>1</v>
      </c>
      <c r="G81" s="15"/>
      <c r="H81" s="6"/>
      <c r="I81" s="6"/>
      <c r="J81" s="15"/>
      <c r="K81" s="6"/>
      <c r="L81" s="6"/>
      <c r="M81" s="6"/>
      <c r="N81" s="6"/>
      <c r="P81" s="14">
        <v>0</v>
      </c>
      <c r="Q81" s="14">
        <v>0</v>
      </c>
      <c r="R81" s="14"/>
      <c r="S81" s="14"/>
      <c r="T81" s="14"/>
      <c r="U81" s="14"/>
      <c r="V81" s="14"/>
      <c r="W81" s="14"/>
      <c r="Y81" s="14">
        <v>0</v>
      </c>
      <c r="Z81" s="14">
        <v>0</v>
      </c>
      <c r="AA81" s="14"/>
      <c r="AB81" s="14"/>
      <c r="AC81" s="14"/>
      <c r="AD81" s="14"/>
      <c r="AE81" s="14"/>
      <c r="AF81" s="14"/>
      <c r="AH81" s="14">
        <v>1</v>
      </c>
      <c r="AI81" s="14">
        <v>1</v>
      </c>
      <c r="AJ81" s="14"/>
      <c r="AK81" s="14"/>
      <c r="AL81" s="14"/>
      <c r="AM81" s="14"/>
      <c r="AN81" s="14"/>
      <c r="AO81" s="14"/>
      <c r="AQ81" s="14">
        <v>1</v>
      </c>
      <c r="AR81" s="14">
        <v>1</v>
      </c>
      <c r="AS81" s="14"/>
      <c r="AT81" s="14"/>
      <c r="AU81" s="14"/>
      <c r="AV81" s="14"/>
      <c r="AW81" s="14"/>
      <c r="AX81" s="14"/>
    </row>
    <row r="82" spans="1:50" x14ac:dyDescent="0.3">
      <c r="A82" s="6" t="s">
        <v>359</v>
      </c>
      <c r="B82" s="6" t="s">
        <v>39</v>
      </c>
      <c r="C82" s="6">
        <v>441</v>
      </c>
      <c r="D82" s="59" t="s">
        <v>11</v>
      </c>
      <c r="E82" s="16" t="s">
        <v>408</v>
      </c>
      <c r="F82" s="6">
        <v>1</v>
      </c>
      <c r="G82" s="15" t="s">
        <v>35</v>
      </c>
      <c r="H82" s="6">
        <v>11</v>
      </c>
      <c r="I82" s="6">
        <v>1</v>
      </c>
      <c r="J82" s="6" t="s">
        <v>7</v>
      </c>
      <c r="K82" s="6">
        <v>3</v>
      </c>
      <c r="L82" s="6">
        <v>1</v>
      </c>
      <c r="M82" s="6"/>
      <c r="N82" s="6"/>
      <c r="P82" s="14">
        <v>0</v>
      </c>
      <c r="Q82" s="14">
        <v>0</v>
      </c>
      <c r="R82" s="14"/>
      <c r="S82" s="14"/>
      <c r="T82" s="14"/>
      <c r="U82" s="14"/>
      <c r="V82" s="14"/>
      <c r="W82" s="14"/>
      <c r="Y82" s="14">
        <v>0</v>
      </c>
      <c r="Z82" s="14">
        <v>0</v>
      </c>
      <c r="AA82" s="14"/>
      <c r="AB82" s="14"/>
      <c r="AC82" s="14"/>
      <c r="AD82" s="14"/>
      <c r="AE82" s="14"/>
      <c r="AF82" s="14"/>
      <c r="AH82" s="14">
        <v>0</v>
      </c>
      <c r="AI82" s="14">
        <v>0</v>
      </c>
      <c r="AJ82" s="14"/>
      <c r="AK82" s="14"/>
      <c r="AL82" s="14"/>
      <c r="AM82" s="14"/>
      <c r="AN82" s="14"/>
      <c r="AO82" s="14"/>
      <c r="AQ82" s="14">
        <v>1</v>
      </c>
      <c r="AR82" s="14">
        <v>1</v>
      </c>
      <c r="AS82" s="14"/>
      <c r="AT82" s="14"/>
      <c r="AU82" s="14"/>
      <c r="AV82" s="14"/>
      <c r="AW82" s="14"/>
      <c r="AX82" s="14"/>
    </row>
    <row r="83" spans="1:50" x14ac:dyDescent="0.3">
      <c r="A83" s="6" t="s">
        <v>359</v>
      </c>
      <c r="B83" s="6"/>
      <c r="C83" s="6">
        <v>442</v>
      </c>
      <c r="D83" s="59" t="s">
        <v>11</v>
      </c>
      <c r="E83" s="15" t="s">
        <v>409</v>
      </c>
      <c r="F83" s="6">
        <v>1</v>
      </c>
      <c r="G83" s="6"/>
      <c r="H83" s="6"/>
      <c r="I83" s="6"/>
      <c r="J83" s="6"/>
      <c r="K83" s="6"/>
      <c r="L83" s="6"/>
      <c r="M83" s="6"/>
      <c r="N83" s="6"/>
      <c r="P83" s="14"/>
      <c r="Q83" s="14"/>
      <c r="R83" s="14"/>
      <c r="S83" s="14"/>
      <c r="AM83" s="14"/>
      <c r="AV83" s="14"/>
    </row>
    <row r="84" spans="1:50" x14ac:dyDescent="0.3">
      <c r="A84" s="6" t="s">
        <v>359</v>
      </c>
      <c r="B84" s="6"/>
      <c r="C84" s="6">
        <v>451</v>
      </c>
      <c r="D84" s="59" t="s">
        <v>13</v>
      </c>
      <c r="E84" s="15" t="s">
        <v>410</v>
      </c>
      <c r="F84" s="6">
        <v>1</v>
      </c>
      <c r="G84" s="6" t="s">
        <v>40</v>
      </c>
      <c r="H84" s="6">
        <v>12</v>
      </c>
      <c r="I84" s="6">
        <v>2</v>
      </c>
      <c r="J84" s="6" t="s">
        <v>7</v>
      </c>
      <c r="K84" s="6">
        <v>3</v>
      </c>
      <c r="L84" s="6">
        <v>2</v>
      </c>
      <c r="M84" s="6"/>
      <c r="N84" s="6"/>
    </row>
    <row r="85" spans="1:50" x14ac:dyDescent="0.3">
      <c r="A85" s="6" t="s">
        <v>359</v>
      </c>
      <c r="B85" s="6"/>
      <c r="C85" s="6">
        <v>452</v>
      </c>
      <c r="D85" s="59" t="s">
        <v>13</v>
      </c>
      <c r="E85" s="15" t="s">
        <v>411</v>
      </c>
      <c r="F85" s="6">
        <v>1</v>
      </c>
      <c r="G85" s="6" t="s">
        <v>7</v>
      </c>
      <c r="H85" s="6">
        <v>3</v>
      </c>
      <c r="I85" s="6">
        <v>3</v>
      </c>
      <c r="J85" s="6" t="s">
        <v>7</v>
      </c>
      <c r="K85" s="6">
        <v>3</v>
      </c>
      <c r="L85" s="6">
        <v>3</v>
      </c>
      <c r="M85" s="6"/>
      <c r="N85" s="6"/>
    </row>
    <row r="86" spans="1:50" x14ac:dyDescent="0.3">
      <c r="A86" s="6" t="s">
        <v>360</v>
      </c>
      <c r="B86" s="6"/>
      <c r="C86" s="6">
        <v>501</v>
      </c>
      <c r="D86" s="59" t="s">
        <v>6</v>
      </c>
      <c r="E86" s="6" t="s">
        <v>387</v>
      </c>
      <c r="F86" s="6">
        <v>99</v>
      </c>
      <c r="G86" s="6" t="s">
        <v>7</v>
      </c>
      <c r="H86" s="6">
        <v>3</v>
      </c>
      <c r="I86" s="6">
        <v>0.25</v>
      </c>
      <c r="J86" s="6"/>
      <c r="K86" s="6"/>
      <c r="L86" s="6"/>
      <c r="M86" s="6"/>
      <c r="N86" s="6"/>
    </row>
    <row r="87" spans="1:50" x14ac:dyDescent="0.3">
      <c r="A87" s="6" t="s">
        <v>360</v>
      </c>
      <c r="B87" s="6"/>
      <c r="C87" s="6">
        <v>502</v>
      </c>
      <c r="D87" s="59" t="s">
        <v>6</v>
      </c>
      <c r="E87" s="6" t="s">
        <v>388</v>
      </c>
      <c r="F87" s="6">
        <v>99</v>
      </c>
      <c r="G87" s="6" t="s">
        <v>10</v>
      </c>
      <c r="H87" s="6">
        <v>1</v>
      </c>
      <c r="I87" s="6">
        <v>0.15</v>
      </c>
      <c r="J87" s="6"/>
      <c r="K87" s="6"/>
      <c r="L87" s="6"/>
      <c r="M87" s="6"/>
      <c r="N87" s="6"/>
    </row>
    <row r="88" spans="1:50" x14ac:dyDescent="0.3">
      <c r="A88" s="6" t="s">
        <v>360</v>
      </c>
      <c r="B88" s="6"/>
      <c r="C88" s="6">
        <v>503</v>
      </c>
      <c r="D88" s="59" t="s">
        <v>6</v>
      </c>
      <c r="E88" s="15" t="s">
        <v>389</v>
      </c>
      <c r="F88" s="6">
        <v>99</v>
      </c>
      <c r="G88" s="6" t="s">
        <v>8</v>
      </c>
      <c r="H88" s="6">
        <v>4</v>
      </c>
      <c r="I88" s="6">
        <v>0.1</v>
      </c>
      <c r="J88" s="6"/>
      <c r="K88" s="6"/>
      <c r="L88" s="6"/>
      <c r="M88" s="6"/>
      <c r="N88" s="6"/>
    </row>
    <row r="89" spans="1:50" x14ac:dyDescent="0.3">
      <c r="A89" s="6" t="s">
        <v>360</v>
      </c>
      <c r="B89" s="6"/>
      <c r="C89" s="6">
        <v>511</v>
      </c>
      <c r="D89" s="59" t="s">
        <v>9</v>
      </c>
      <c r="E89" s="6" t="s">
        <v>48</v>
      </c>
      <c r="F89" s="6">
        <v>99</v>
      </c>
      <c r="G89" s="6" t="s">
        <v>7</v>
      </c>
      <c r="H89" s="6">
        <v>3</v>
      </c>
      <c r="I89" s="6">
        <v>0.5</v>
      </c>
      <c r="J89" s="6"/>
      <c r="K89" s="6"/>
      <c r="L89" s="6"/>
      <c r="M89" s="6"/>
      <c r="N89" s="6"/>
    </row>
    <row r="90" spans="1:50" x14ac:dyDescent="0.3">
      <c r="A90" s="6" t="s">
        <v>360</v>
      </c>
      <c r="B90" s="6" t="s">
        <v>39</v>
      </c>
      <c r="C90" s="6">
        <v>512</v>
      </c>
      <c r="D90" s="59" t="s">
        <v>9</v>
      </c>
      <c r="E90" s="6" t="s">
        <v>390</v>
      </c>
      <c r="F90" s="6">
        <v>99</v>
      </c>
      <c r="G90" s="6" t="s">
        <v>10</v>
      </c>
      <c r="H90" s="6">
        <v>1</v>
      </c>
      <c r="I90" s="6">
        <v>0.25</v>
      </c>
      <c r="J90" s="6"/>
      <c r="K90" s="6"/>
      <c r="L90" s="6"/>
      <c r="M90" s="6"/>
      <c r="N90" s="6"/>
    </row>
    <row r="91" spans="1:50" x14ac:dyDescent="0.3">
      <c r="A91" s="6" t="s">
        <v>360</v>
      </c>
      <c r="B91" s="6" t="s">
        <v>39</v>
      </c>
      <c r="C91" s="6">
        <v>513</v>
      </c>
      <c r="D91" s="59" t="s">
        <v>9</v>
      </c>
      <c r="E91" s="6" t="s">
        <v>391</v>
      </c>
      <c r="F91" s="6">
        <v>99</v>
      </c>
      <c r="G91" s="6" t="s">
        <v>12</v>
      </c>
      <c r="H91" s="6">
        <v>2</v>
      </c>
      <c r="I91" s="6">
        <v>0.5</v>
      </c>
      <c r="J91" s="6"/>
      <c r="K91" s="6"/>
      <c r="L91" s="6"/>
      <c r="M91" s="6"/>
      <c r="N91" s="6"/>
    </row>
    <row r="92" spans="1:50" x14ac:dyDescent="0.3">
      <c r="A92" s="6" t="s">
        <v>360</v>
      </c>
      <c r="B92" s="6" t="s">
        <v>39</v>
      </c>
      <c r="C92" s="6">
        <v>514</v>
      </c>
      <c r="D92" s="59" t="s">
        <v>9</v>
      </c>
      <c r="E92" s="6" t="s">
        <v>392</v>
      </c>
      <c r="F92" s="6">
        <v>99</v>
      </c>
      <c r="G92" s="6" t="s">
        <v>8</v>
      </c>
      <c r="H92" s="6">
        <v>4</v>
      </c>
      <c r="I92" s="6">
        <v>0.2</v>
      </c>
      <c r="J92" s="6"/>
      <c r="K92" s="6"/>
      <c r="L92" s="6"/>
      <c r="M92" s="6"/>
      <c r="N92" s="6"/>
      <c r="Q92" s="63">
        <f>400/53</f>
        <v>7.5471698113207548</v>
      </c>
    </row>
    <row r="93" spans="1:50" x14ac:dyDescent="0.3">
      <c r="A93" s="6" t="s">
        <v>360</v>
      </c>
      <c r="B93" s="6" t="s">
        <v>39</v>
      </c>
      <c r="C93" s="6">
        <v>521</v>
      </c>
      <c r="D93" s="59" t="s">
        <v>11</v>
      </c>
      <c r="E93" s="6" t="s">
        <v>42</v>
      </c>
      <c r="F93" s="6">
        <v>99</v>
      </c>
      <c r="G93" s="6" t="s">
        <v>7</v>
      </c>
      <c r="H93" s="6">
        <v>3</v>
      </c>
      <c r="I93" s="6">
        <v>1</v>
      </c>
      <c r="J93" s="6"/>
      <c r="K93" s="6"/>
      <c r="L93" s="6"/>
      <c r="M93" s="6"/>
      <c r="N93" s="6"/>
    </row>
    <row r="94" spans="1:50" x14ac:dyDescent="0.3">
      <c r="A94" s="6" t="s">
        <v>360</v>
      </c>
      <c r="B94" s="6" t="s">
        <v>39</v>
      </c>
      <c r="C94" s="6">
        <v>522</v>
      </c>
      <c r="D94" s="59" t="s">
        <v>11</v>
      </c>
      <c r="E94" s="15" t="s">
        <v>41</v>
      </c>
      <c r="F94" s="6">
        <v>99</v>
      </c>
      <c r="G94" s="6" t="s">
        <v>10</v>
      </c>
      <c r="H94" s="6">
        <v>1</v>
      </c>
      <c r="I94" s="6">
        <v>0.5</v>
      </c>
      <c r="J94" s="6"/>
      <c r="K94" s="6"/>
      <c r="L94" s="6"/>
      <c r="M94" s="6"/>
      <c r="N94" s="6"/>
    </row>
    <row r="95" spans="1:50" x14ac:dyDescent="0.3">
      <c r="A95" s="6" t="s">
        <v>360</v>
      </c>
      <c r="B95" s="6" t="s">
        <v>39</v>
      </c>
      <c r="C95" s="6">
        <v>523</v>
      </c>
      <c r="D95" s="59" t="s">
        <v>11</v>
      </c>
      <c r="E95" s="15" t="s">
        <v>393</v>
      </c>
      <c r="F95" s="6">
        <v>99</v>
      </c>
      <c r="G95" s="6" t="s">
        <v>12</v>
      </c>
      <c r="H95" s="6">
        <v>2</v>
      </c>
      <c r="I95" s="6">
        <v>1</v>
      </c>
      <c r="J95" s="6"/>
      <c r="K95" s="6"/>
      <c r="L95" s="6"/>
      <c r="M95" s="6"/>
      <c r="N95" s="6"/>
      <c r="P95" s="14"/>
      <c r="Q95" s="14"/>
      <c r="R95" s="14"/>
      <c r="S95" s="14"/>
      <c r="T95" s="14"/>
      <c r="U95" s="14"/>
      <c r="V95" s="14"/>
      <c r="W95" s="14"/>
      <c r="Y95" s="14"/>
      <c r="Z95" s="14"/>
      <c r="AA95" s="14"/>
      <c r="AB95" s="14"/>
      <c r="AC95" s="14"/>
      <c r="AD95" s="14"/>
      <c r="AE95" s="14"/>
      <c r="AF95" s="14"/>
      <c r="AH95" s="14"/>
      <c r="AI95" s="14"/>
      <c r="AJ95" s="14"/>
      <c r="AK95" s="14"/>
      <c r="AL95" s="14"/>
      <c r="AM95" s="14"/>
      <c r="AN95" s="14"/>
      <c r="AQ95" s="14"/>
      <c r="AR95" s="14"/>
      <c r="AS95" s="14"/>
      <c r="AT95" s="14"/>
      <c r="AU95" s="14"/>
      <c r="AV95" s="14"/>
      <c r="AW95" s="14"/>
    </row>
    <row r="96" spans="1:50" ht="14" customHeight="1" x14ac:dyDescent="0.3">
      <c r="A96" s="6" t="s">
        <v>360</v>
      </c>
      <c r="B96" s="6"/>
      <c r="C96" s="6">
        <v>524</v>
      </c>
      <c r="D96" s="59" t="s">
        <v>11</v>
      </c>
      <c r="E96" s="6" t="s">
        <v>394</v>
      </c>
      <c r="F96" s="6">
        <v>99</v>
      </c>
      <c r="G96" s="15" t="s">
        <v>8</v>
      </c>
      <c r="H96" s="6">
        <v>4</v>
      </c>
      <c r="I96" s="6">
        <v>0.3</v>
      </c>
      <c r="J96" s="6"/>
      <c r="K96" s="6"/>
      <c r="L96" s="6"/>
      <c r="M96" s="6"/>
      <c r="N96" s="6"/>
      <c r="P96">
        <v>1</v>
      </c>
      <c r="Q96">
        <v>1</v>
      </c>
      <c r="R96" s="14">
        <f>Q96*$I96</f>
        <v>0.3</v>
      </c>
      <c r="S96" s="14">
        <f>Q96*$L96</f>
        <v>0</v>
      </c>
      <c r="T96" s="14" t="s">
        <v>10</v>
      </c>
      <c r="U96" s="14">
        <f>0.05+SUMIFS(R:R,$A:$A,$A96,$G:$G,T96,Q:Q,"&gt;"&amp;0)+SUMIFS(S:S,$A:$A,$A96,$J:$J,T96,Q:Q,"&gt;"&amp;0)</f>
        <v>0.05</v>
      </c>
      <c r="V96" s="14">
        <f>(U96*U97+(1-U96))*U98*U99*U100*U101*U102*(1+U103)*(1+U104)*(1+U105)</f>
        <v>16.380000000000003</v>
      </c>
      <c r="W96" s="14">
        <f>V96</f>
        <v>16.380000000000003</v>
      </c>
      <c r="Y96" s="14">
        <v>1</v>
      </c>
      <c r="Z96" s="14">
        <v>2</v>
      </c>
      <c r="AA96" s="14">
        <f>Z96*$I96</f>
        <v>0.6</v>
      </c>
      <c r="AB96" s="14">
        <f>Z96*$L96</f>
        <v>0</v>
      </c>
      <c r="AC96" s="14" t="s">
        <v>10</v>
      </c>
      <c r="AD96" s="14">
        <f>0.05+SUMIFS(AA:AA,$A:$A,$A96,$G:$G,AC96,Z:Z,"&gt;"&amp;0)+SUMIFS(AB:AB,$A:$A,$A96,$J:$J,AC96,Z:Z,"&gt;"&amp;0)</f>
        <v>0.05</v>
      </c>
      <c r="AE96" s="14">
        <f>(AD96*AD97+(1-AD96))*AD98*AD99*AD100*AD101*AD102*(1+AD103)*(1+AD104)*(1+AD105)</f>
        <v>20.160000000000004</v>
      </c>
      <c r="AF96" s="14">
        <f>AE96</f>
        <v>20.160000000000004</v>
      </c>
      <c r="AH96" s="14">
        <v>0</v>
      </c>
      <c r="AI96" s="14">
        <v>0</v>
      </c>
      <c r="AJ96" s="14">
        <f>AI96*$I96</f>
        <v>0</v>
      </c>
      <c r="AK96" s="14">
        <f>AI96*$L96</f>
        <v>0</v>
      </c>
      <c r="AL96" s="14" t="s">
        <v>10</v>
      </c>
      <c r="AM96" s="14">
        <f>0.05+SUMIFS(AJ:AJ,$A:$A,$A96,$G:$G,AL96,AI:AI,"&gt;"&amp;0)+SUMIFS(AK:AK,$A:$A,$A96,$J:$J,AL96,AI:AI,"&gt;"&amp;0)</f>
        <v>0.05</v>
      </c>
      <c r="AN96" s="14">
        <f>(AM96*AM97+(1-AM96))*AM98*AM99*AM100*AM101*AM102*(1+AM103)*(1+AM104)*(1+AM105)</f>
        <v>12.600000000000001</v>
      </c>
      <c r="AO96" s="14">
        <f>AN96</f>
        <v>12.600000000000001</v>
      </c>
      <c r="AQ96">
        <v>0</v>
      </c>
      <c r="AR96">
        <v>0</v>
      </c>
      <c r="AS96" s="14">
        <f>AR96*$I96</f>
        <v>0</v>
      </c>
      <c r="AT96" s="14">
        <f>AR96*$L96</f>
        <v>0</v>
      </c>
      <c r="AU96" s="14" t="s">
        <v>10</v>
      </c>
      <c r="AV96" s="14">
        <f>0.05+SUMIFS(AS:AS,$A:$A,$A96,$G:$G,AU96,AR:AR,"&gt;"&amp;0)+SUMIFS(AT:AT,$A:$A,$A96,$J:$J,AU96,AR:AR,"&gt;"&amp;0)</f>
        <v>0.55000000000000004</v>
      </c>
      <c r="AW96" s="14">
        <f>(AV96*AV97+(1-AV96))*AV98*AV99*AV100*AV101*AV102*(1+AV103)*(1+AV104)*(1+AV105)</f>
        <v>23.25</v>
      </c>
      <c r="AX96" s="14">
        <f>AW96</f>
        <v>23.25</v>
      </c>
    </row>
    <row r="97" spans="1:50" ht="15.5" customHeight="1" x14ac:dyDescent="0.3">
      <c r="A97" s="6" t="s">
        <v>360</v>
      </c>
      <c r="B97" s="6"/>
      <c r="C97" s="6">
        <v>531</v>
      </c>
      <c r="D97" s="59" t="s">
        <v>9</v>
      </c>
      <c r="E97" s="15" t="s">
        <v>412</v>
      </c>
      <c r="F97" s="6">
        <v>1</v>
      </c>
      <c r="G97" s="15"/>
      <c r="H97" s="6"/>
      <c r="I97" s="6"/>
      <c r="J97" s="6"/>
      <c r="K97" s="6"/>
      <c r="L97" s="6"/>
      <c r="M97" s="6"/>
      <c r="N97" s="6"/>
      <c r="P97">
        <v>0</v>
      </c>
      <c r="Q97">
        <v>0</v>
      </c>
      <c r="R97" s="14">
        <f t="shared" ref="R97:R108" si="44">Q97*$I97</f>
        <v>0</v>
      </c>
      <c r="S97" s="14">
        <f t="shared" ref="S97:S105" si="45">Q97*$L97</f>
        <v>0</v>
      </c>
      <c r="T97" s="14" t="s">
        <v>12</v>
      </c>
      <c r="U97" s="14">
        <f>2+SUMIFS(R:R,$A:$A,$A97,$G:$G,T97,Q:Q,"&gt;"&amp;0)+SUMIFS(S:S,$A:$A,$A97,$J:$J,T97,Q:Q,"&gt;"&amp;0)</f>
        <v>2</v>
      </c>
      <c r="V97" s="14"/>
      <c r="W97" s="14"/>
      <c r="Y97" s="14">
        <v>1</v>
      </c>
      <c r="Z97" s="14">
        <v>1</v>
      </c>
      <c r="AA97" s="14">
        <f t="shared" ref="AA97:AA108" si="46">Z97*$I97</f>
        <v>0</v>
      </c>
      <c r="AB97" s="14">
        <f t="shared" ref="AB97:AB105" si="47">Z97*$L97</f>
        <v>0</v>
      </c>
      <c r="AC97" s="14" t="s">
        <v>12</v>
      </c>
      <c r="AD97" s="14">
        <f>2+SUMIFS(AA:AA,$A:$A,$A97,$G:$G,AC97,Z:Z,"&gt;"&amp;0)+SUMIFS(AB:AB,$A:$A,$A97,$J:$J,AC97,Z:Z,"&gt;"&amp;0)</f>
        <v>2</v>
      </c>
      <c r="AE97" s="14"/>
      <c r="AF97" s="14"/>
      <c r="AH97" s="14">
        <v>0</v>
      </c>
      <c r="AI97" s="14">
        <v>0</v>
      </c>
      <c r="AJ97" s="14">
        <f t="shared" ref="AJ97:AJ108" si="48">AI97*$I97</f>
        <v>0</v>
      </c>
      <c r="AK97" s="14">
        <f t="shared" ref="AK97:AK108" si="49">AI97*$L97</f>
        <v>0</v>
      </c>
      <c r="AL97" s="14" t="s">
        <v>12</v>
      </c>
      <c r="AM97" s="14">
        <f>2+SUMIFS(AJ:AJ,$A:$A,$A97,$G:$G,AL97,AI:AI,"&gt;"&amp;0)+SUMIFS(AK:AK,$A:$A,$A97,$J:$J,AL97,AI:AI,"&gt;"&amp;0)</f>
        <v>2</v>
      </c>
      <c r="AN97" s="14"/>
      <c r="AO97" s="14"/>
      <c r="AQ97">
        <v>1</v>
      </c>
      <c r="AR97">
        <v>1</v>
      </c>
      <c r="AS97" s="14">
        <f t="shared" ref="AS97:AS108" si="50">AR97*$I97</f>
        <v>0</v>
      </c>
      <c r="AT97" s="14">
        <f t="shared" ref="AT97:AT108" si="51">AR97*$L97</f>
        <v>0</v>
      </c>
      <c r="AU97" s="14" t="s">
        <v>12</v>
      </c>
      <c r="AV97" s="14">
        <f>2+SUMIFS(AS:AS,$A:$A,$A97,$G:$G,AU97,AR:AR,"&gt;"&amp;0)+SUMIFS(AT:AT,$A:$A,$A97,$J:$J,AU97,AR:AR,"&gt;"&amp;0)</f>
        <v>2</v>
      </c>
      <c r="AW97" s="14"/>
      <c r="AX97" s="14"/>
    </row>
    <row r="98" spans="1:50" ht="15.5" customHeight="1" x14ac:dyDescent="0.3">
      <c r="A98" s="6" t="s">
        <v>360</v>
      </c>
      <c r="B98" s="6"/>
      <c r="C98" s="6">
        <v>532</v>
      </c>
      <c r="D98" s="59" t="s">
        <v>9</v>
      </c>
      <c r="E98" s="6" t="s">
        <v>413</v>
      </c>
      <c r="F98" s="6">
        <v>1</v>
      </c>
      <c r="G98" s="15"/>
      <c r="H98" s="6"/>
      <c r="I98" s="6"/>
      <c r="J98" s="6"/>
      <c r="K98" s="6"/>
      <c r="L98" s="6"/>
      <c r="M98" s="6"/>
      <c r="N98" s="6"/>
      <c r="P98">
        <v>1</v>
      </c>
      <c r="Q98">
        <v>0</v>
      </c>
      <c r="R98" s="14">
        <f t="shared" si="44"/>
        <v>0</v>
      </c>
      <c r="S98" s="14">
        <f t="shared" si="45"/>
        <v>0</v>
      </c>
      <c r="T98" s="14" t="s">
        <v>7</v>
      </c>
      <c r="U98" s="14">
        <f t="shared" ref="U98:U105" si="52">SUMIFS(R:R,$A:$A,$A98,$G:$G,T98,Q:Q,"&gt;"&amp;0)+SUMIFS(S:S,$A:$A,$A98,$J:$J,T98,Q:Q,"&gt;"&amp;0)+INDEX($I$2:$I$14,MATCH(T98,$H$2:$H$14,0))</f>
        <v>4</v>
      </c>
      <c r="V98" s="14"/>
      <c r="W98" s="14"/>
      <c r="Y98" s="14">
        <v>1</v>
      </c>
      <c r="Z98" s="14">
        <v>2</v>
      </c>
      <c r="AA98" s="14">
        <f t="shared" si="46"/>
        <v>0</v>
      </c>
      <c r="AB98" s="14">
        <f t="shared" si="47"/>
        <v>0</v>
      </c>
      <c r="AC98" s="14" t="s">
        <v>7</v>
      </c>
      <c r="AD98" s="14">
        <f t="shared" ref="AD98:AD105" si="53">SUMIFS(AA:AA,$A:$A,$A98,$G:$G,AC98,Z:Z,"&gt;"&amp;0)+SUMIFS(AB:AB,$A:$A,$A98,$J:$J,AC98,Z:Z,"&gt;"&amp;0)+INDEX($I$2:$I$14,MATCH(AC98,$H$2:$H$14,0))</f>
        <v>4</v>
      </c>
      <c r="AE98" s="14"/>
      <c r="AF98" s="14"/>
      <c r="AH98" s="14">
        <v>0</v>
      </c>
      <c r="AI98" s="14">
        <v>0</v>
      </c>
      <c r="AJ98" s="14">
        <f t="shared" si="48"/>
        <v>0</v>
      </c>
      <c r="AK98" s="14">
        <f t="shared" si="49"/>
        <v>0</v>
      </c>
      <c r="AL98" s="14" t="s">
        <v>7</v>
      </c>
      <c r="AM98" s="14">
        <f t="shared" ref="AM98:AM105" si="54">SUMIFS(AJ:AJ,$A:$A,$A98,$G:$G,AL98,AI:AI,"&gt;"&amp;0)+SUMIFS(AK:AK,$A:$A,$A98,$J:$J,AL98,AI:AI,"&gt;"&amp;0)+INDEX($I$2:$I$14,MATCH(AL98,$H$2:$H$14,0))</f>
        <v>4</v>
      </c>
      <c r="AN98" s="14"/>
      <c r="AO98" s="14"/>
      <c r="AQ98">
        <v>0</v>
      </c>
      <c r="AR98">
        <v>0</v>
      </c>
      <c r="AS98" s="14">
        <f t="shared" si="50"/>
        <v>0</v>
      </c>
      <c r="AT98" s="14">
        <f t="shared" si="51"/>
        <v>0</v>
      </c>
      <c r="AU98" s="14" t="s">
        <v>7</v>
      </c>
      <c r="AV98" s="14">
        <f t="shared" ref="AV98:AV105" si="55">SUMIFS(AS:AS,$A:$A,$A98,$G:$G,AU98,AR:AR,"&gt;"&amp;0)+SUMIFS(AT:AT,$A:$A,$A98,$J:$J,AU98,AR:AR,"&gt;"&amp;0)+INDEX($I$2:$I$14,MATCH(AU98,$H$2:$H$14,0))</f>
        <v>5</v>
      </c>
      <c r="AW98" s="14"/>
      <c r="AX98" s="14"/>
    </row>
    <row r="99" spans="1:50" s="66" customFormat="1" ht="15.5" customHeight="1" x14ac:dyDescent="0.3">
      <c r="A99" s="6" t="s">
        <v>360</v>
      </c>
      <c r="B99" s="11"/>
      <c r="C99" s="11">
        <v>541</v>
      </c>
      <c r="D99" s="59" t="s">
        <v>11</v>
      </c>
      <c r="E99" s="11" t="s">
        <v>414</v>
      </c>
      <c r="F99" s="11">
        <v>1</v>
      </c>
      <c r="G99" s="55"/>
      <c r="H99" s="55"/>
      <c r="I99" s="11"/>
      <c r="J99" s="11"/>
      <c r="K99" s="11"/>
      <c r="L99" s="11"/>
      <c r="M99" s="11"/>
      <c r="N99" s="11"/>
      <c r="O99" s="64"/>
      <c r="P99" s="66">
        <v>1</v>
      </c>
      <c r="Q99" s="66">
        <v>1</v>
      </c>
      <c r="R99" s="72">
        <f>Q99*$I99</f>
        <v>0</v>
      </c>
      <c r="S99" s="72">
        <f t="shared" si="45"/>
        <v>0</v>
      </c>
      <c r="T99" s="72" t="s">
        <v>8</v>
      </c>
      <c r="U99" s="72">
        <f t="shared" si="52"/>
        <v>1.3</v>
      </c>
      <c r="V99" s="72"/>
      <c r="W99" s="72"/>
      <c r="Y99" s="72">
        <v>1</v>
      </c>
      <c r="Z99" s="72">
        <v>1</v>
      </c>
      <c r="AA99" s="72">
        <f>Z99*$I99</f>
        <v>0</v>
      </c>
      <c r="AB99" s="72">
        <f t="shared" si="47"/>
        <v>0</v>
      </c>
      <c r="AC99" s="72" t="s">
        <v>8</v>
      </c>
      <c r="AD99" s="72">
        <f t="shared" si="53"/>
        <v>1.6</v>
      </c>
      <c r="AE99" s="72"/>
      <c r="AF99" s="72"/>
      <c r="AH99" s="72">
        <v>0</v>
      </c>
      <c r="AI99" s="72">
        <v>0</v>
      </c>
      <c r="AJ99" s="72">
        <f>AI99*$I99</f>
        <v>0</v>
      </c>
      <c r="AK99" s="72">
        <f t="shared" si="49"/>
        <v>0</v>
      </c>
      <c r="AL99" s="72" t="s">
        <v>8</v>
      </c>
      <c r="AM99" s="72">
        <f t="shared" si="54"/>
        <v>1</v>
      </c>
      <c r="AN99" s="72"/>
      <c r="AO99" s="72"/>
      <c r="AQ99" s="66">
        <v>1</v>
      </c>
      <c r="AR99" s="66">
        <v>1</v>
      </c>
      <c r="AS99" s="72">
        <f>AR99*$I99</f>
        <v>0</v>
      </c>
      <c r="AT99" s="72">
        <f t="shared" si="51"/>
        <v>0</v>
      </c>
      <c r="AU99" s="72" t="s">
        <v>8</v>
      </c>
      <c r="AV99" s="72">
        <f t="shared" si="55"/>
        <v>1</v>
      </c>
      <c r="AW99" s="72"/>
      <c r="AX99" s="72"/>
    </row>
    <row r="100" spans="1:50" ht="15.5" customHeight="1" x14ac:dyDescent="0.3">
      <c r="A100" s="6" t="s">
        <v>360</v>
      </c>
      <c r="B100" s="6"/>
      <c r="C100" s="6">
        <v>542</v>
      </c>
      <c r="D100" s="59" t="s">
        <v>11</v>
      </c>
      <c r="E100" s="6" t="s">
        <v>415</v>
      </c>
      <c r="F100" s="6">
        <v>1</v>
      </c>
      <c r="G100" s="15" t="s">
        <v>7</v>
      </c>
      <c r="H100" s="6">
        <v>3</v>
      </c>
      <c r="I100" s="6">
        <v>1</v>
      </c>
      <c r="J100" s="6"/>
      <c r="K100" s="6"/>
      <c r="L100" s="6"/>
      <c r="M100" s="6"/>
      <c r="N100" s="6"/>
      <c r="P100">
        <v>0</v>
      </c>
      <c r="Q100">
        <v>0</v>
      </c>
      <c r="R100" s="14">
        <f t="shared" si="44"/>
        <v>0</v>
      </c>
      <c r="S100" s="14">
        <f t="shared" si="45"/>
        <v>0</v>
      </c>
      <c r="T100" s="14" t="s">
        <v>35</v>
      </c>
      <c r="U100" s="14">
        <f t="shared" si="52"/>
        <v>1</v>
      </c>
      <c r="V100" s="14"/>
      <c r="W100" s="14"/>
      <c r="Y100" s="14">
        <v>0</v>
      </c>
      <c r="Z100" s="14">
        <v>0</v>
      </c>
      <c r="AA100" s="14">
        <f t="shared" si="46"/>
        <v>0</v>
      </c>
      <c r="AB100" s="14">
        <f t="shared" si="47"/>
        <v>0</v>
      </c>
      <c r="AC100" s="14" t="s">
        <v>35</v>
      </c>
      <c r="AD100" s="14">
        <f t="shared" si="53"/>
        <v>1</v>
      </c>
      <c r="AE100" s="14"/>
      <c r="AF100" s="14"/>
      <c r="AH100" s="14">
        <v>0</v>
      </c>
      <c r="AI100" s="14">
        <v>0</v>
      </c>
      <c r="AJ100" s="14">
        <f t="shared" si="48"/>
        <v>0</v>
      </c>
      <c r="AK100" s="14">
        <f t="shared" si="49"/>
        <v>0</v>
      </c>
      <c r="AL100" s="14" t="s">
        <v>35</v>
      </c>
      <c r="AM100" s="14">
        <f t="shared" si="54"/>
        <v>1</v>
      </c>
      <c r="AN100" s="14"/>
      <c r="AO100" s="14"/>
      <c r="AQ100">
        <v>1</v>
      </c>
      <c r="AR100">
        <v>1</v>
      </c>
      <c r="AS100" s="14">
        <f t="shared" si="50"/>
        <v>1</v>
      </c>
      <c r="AT100" s="14">
        <f t="shared" si="51"/>
        <v>0</v>
      </c>
      <c r="AU100" s="14" t="s">
        <v>35</v>
      </c>
      <c r="AV100" s="14">
        <f t="shared" si="55"/>
        <v>1</v>
      </c>
      <c r="AW100" s="14"/>
      <c r="AX100" s="14"/>
    </row>
    <row r="101" spans="1:50" ht="15.5" customHeight="1" x14ac:dyDescent="0.3">
      <c r="A101" s="6" t="s">
        <v>360</v>
      </c>
      <c r="B101" s="6"/>
      <c r="C101" s="6">
        <v>551</v>
      </c>
      <c r="D101" s="59" t="s">
        <v>13</v>
      </c>
      <c r="E101" s="6" t="s">
        <v>416</v>
      </c>
      <c r="F101" s="6">
        <v>1</v>
      </c>
      <c r="G101" s="15" t="s">
        <v>10</v>
      </c>
      <c r="H101" s="6">
        <v>1</v>
      </c>
      <c r="I101" s="6">
        <v>0.5</v>
      </c>
      <c r="J101" s="6"/>
      <c r="K101" s="6"/>
      <c r="L101" s="6"/>
      <c r="M101" s="6"/>
      <c r="N101" s="6"/>
      <c r="P101">
        <v>0</v>
      </c>
      <c r="Q101">
        <v>0</v>
      </c>
      <c r="R101" s="14">
        <f t="shared" si="44"/>
        <v>0</v>
      </c>
      <c r="S101" s="14">
        <f t="shared" si="45"/>
        <v>0</v>
      </c>
      <c r="T101" s="14" t="s">
        <v>40</v>
      </c>
      <c r="U101" s="14">
        <f t="shared" si="52"/>
        <v>3</v>
      </c>
      <c r="V101" s="14"/>
      <c r="W101" s="14"/>
      <c r="Y101" s="14">
        <v>0</v>
      </c>
      <c r="Z101" s="14">
        <v>0</v>
      </c>
      <c r="AA101" s="14">
        <f t="shared" si="46"/>
        <v>0</v>
      </c>
      <c r="AB101" s="14">
        <f t="shared" si="47"/>
        <v>0</v>
      </c>
      <c r="AC101" s="14" t="s">
        <v>40</v>
      </c>
      <c r="AD101" s="14">
        <f t="shared" si="53"/>
        <v>3</v>
      </c>
      <c r="AE101" s="14"/>
      <c r="AF101" s="14"/>
      <c r="AH101" s="14">
        <v>0</v>
      </c>
      <c r="AI101" s="14">
        <v>0</v>
      </c>
      <c r="AJ101" s="14">
        <f t="shared" si="48"/>
        <v>0</v>
      </c>
      <c r="AK101" s="14">
        <f t="shared" si="49"/>
        <v>0</v>
      </c>
      <c r="AL101" s="14" t="s">
        <v>40</v>
      </c>
      <c r="AM101" s="14">
        <f t="shared" si="54"/>
        <v>3</v>
      </c>
      <c r="AN101" s="14"/>
      <c r="AO101" s="14"/>
      <c r="AQ101">
        <v>1</v>
      </c>
      <c r="AR101">
        <v>1</v>
      </c>
      <c r="AS101" s="14">
        <f t="shared" si="50"/>
        <v>0.5</v>
      </c>
      <c r="AT101" s="14">
        <f t="shared" si="51"/>
        <v>0</v>
      </c>
      <c r="AU101" s="14" t="s">
        <v>40</v>
      </c>
      <c r="AV101" s="14">
        <f t="shared" si="55"/>
        <v>3</v>
      </c>
      <c r="AW101" s="14"/>
      <c r="AX101" s="14"/>
    </row>
    <row r="102" spans="1:50" ht="15.5" customHeight="1" x14ac:dyDescent="0.3">
      <c r="A102" s="6" t="s">
        <v>360</v>
      </c>
      <c r="B102" s="6"/>
      <c r="C102" s="6">
        <v>552</v>
      </c>
      <c r="D102" s="59" t="s">
        <v>13</v>
      </c>
      <c r="E102" s="6" t="s">
        <v>417</v>
      </c>
      <c r="F102" s="6">
        <v>1</v>
      </c>
      <c r="G102" s="15" t="s">
        <v>40</v>
      </c>
      <c r="H102" s="6">
        <v>12</v>
      </c>
      <c r="I102" s="6">
        <v>2</v>
      </c>
      <c r="J102" s="6" t="s">
        <v>7</v>
      </c>
      <c r="K102" s="6">
        <v>3</v>
      </c>
      <c r="L102" s="6">
        <v>3</v>
      </c>
      <c r="M102" s="6"/>
      <c r="N102" s="6"/>
      <c r="P102">
        <v>1</v>
      </c>
      <c r="Q102">
        <v>1</v>
      </c>
      <c r="R102" s="14">
        <f t="shared" si="44"/>
        <v>2</v>
      </c>
      <c r="S102" s="14">
        <f t="shared" si="45"/>
        <v>3</v>
      </c>
      <c r="T102" s="14" t="s">
        <v>34</v>
      </c>
      <c r="U102" s="14">
        <f t="shared" si="52"/>
        <v>1</v>
      </c>
      <c r="V102" s="14"/>
      <c r="W102" s="14"/>
      <c r="Y102" s="14">
        <v>1</v>
      </c>
      <c r="Z102" s="14">
        <v>1</v>
      </c>
      <c r="AA102" s="14">
        <f t="shared" si="46"/>
        <v>2</v>
      </c>
      <c r="AB102" s="14">
        <f t="shared" si="47"/>
        <v>3</v>
      </c>
      <c r="AC102" s="14" t="s">
        <v>34</v>
      </c>
      <c r="AD102" s="14">
        <f t="shared" si="53"/>
        <v>1</v>
      </c>
      <c r="AE102" s="14"/>
      <c r="AF102" s="14"/>
      <c r="AH102" s="14">
        <v>1</v>
      </c>
      <c r="AI102" s="14">
        <v>1</v>
      </c>
      <c r="AJ102" s="14">
        <f t="shared" si="48"/>
        <v>2</v>
      </c>
      <c r="AK102" s="14">
        <f t="shared" si="49"/>
        <v>3</v>
      </c>
      <c r="AL102" s="14" t="s">
        <v>34</v>
      </c>
      <c r="AM102" s="14">
        <f t="shared" si="54"/>
        <v>1</v>
      </c>
      <c r="AN102" s="14"/>
      <c r="AO102" s="14"/>
      <c r="AQ102">
        <v>1</v>
      </c>
      <c r="AR102">
        <v>1</v>
      </c>
      <c r="AS102" s="14">
        <f t="shared" si="50"/>
        <v>2</v>
      </c>
      <c r="AT102" s="14">
        <f t="shared" si="51"/>
        <v>3</v>
      </c>
      <c r="AU102" s="14" t="s">
        <v>34</v>
      </c>
      <c r="AV102" s="14">
        <f t="shared" si="55"/>
        <v>1</v>
      </c>
      <c r="AW102" s="14"/>
      <c r="AX102" s="14"/>
    </row>
    <row r="103" spans="1:50" ht="15.5" customHeight="1" x14ac:dyDescent="0.3">
      <c r="A103" s="6" t="s">
        <v>361</v>
      </c>
      <c r="B103" s="6" t="s">
        <v>39</v>
      </c>
      <c r="C103" s="6">
        <v>601</v>
      </c>
      <c r="D103" s="59" t="s">
        <v>6</v>
      </c>
      <c r="E103" s="6" t="s">
        <v>387</v>
      </c>
      <c r="F103" s="6">
        <v>99</v>
      </c>
      <c r="G103" s="15" t="s">
        <v>7</v>
      </c>
      <c r="H103" s="6">
        <v>3</v>
      </c>
      <c r="I103" s="6">
        <v>0.25</v>
      </c>
      <c r="J103" s="6"/>
      <c r="K103" s="6"/>
      <c r="L103" s="6"/>
      <c r="M103" s="6"/>
      <c r="N103" s="6"/>
      <c r="P103">
        <v>1</v>
      </c>
      <c r="Q103">
        <v>1</v>
      </c>
      <c r="R103" s="14">
        <f t="shared" si="44"/>
        <v>0.25</v>
      </c>
      <c r="S103" s="14">
        <f t="shared" si="45"/>
        <v>0</v>
      </c>
      <c r="T103" s="14" t="s">
        <v>117</v>
      </c>
      <c r="U103" s="14">
        <f t="shared" si="52"/>
        <v>0</v>
      </c>
      <c r="V103" s="14"/>
      <c r="W103" s="14"/>
      <c r="Y103" s="14">
        <v>1</v>
      </c>
      <c r="Z103" s="14">
        <v>1</v>
      </c>
      <c r="AA103" s="14">
        <f t="shared" si="46"/>
        <v>0.25</v>
      </c>
      <c r="AB103" s="14">
        <f t="shared" si="47"/>
        <v>0</v>
      </c>
      <c r="AC103" s="14" t="s">
        <v>117</v>
      </c>
      <c r="AD103" s="14">
        <f t="shared" si="53"/>
        <v>0</v>
      </c>
      <c r="AE103" s="14"/>
      <c r="AF103" s="14"/>
      <c r="AH103" s="14">
        <v>1</v>
      </c>
      <c r="AI103" s="14">
        <v>1</v>
      </c>
      <c r="AJ103" s="14">
        <f t="shared" si="48"/>
        <v>0.25</v>
      </c>
      <c r="AK103" s="14">
        <f t="shared" si="49"/>
        <v>0</v>
      </c>
      <c r="AL103" s="14" t="s">
        <v>117</v>
      </c>
      <c r="AM103" s="14">
        <f t="shared" si="54"/>
        <v>0</v>
      </c>
      <c r="AN103" s="14"/>
      <c r="AO103" s="14"/>
      <c r="AQ103">
        <v>1</v>
      </c>
      <c r="AR103">
        <v>1</v>
      </c>
      <c r="AS103" s="14">
        <f t="shared" si="50"/>
        <v>0.25</v>
      </c>
      <c r="AT103" s="14">
        <f t="shared" si="51"/>
        <v>0</v>
      </c>
      <c r="AU103" s="14" t="s">
        <v>117</v>
      </c>
      <c r="AV103" s="14">
        <f t="shared" si="55"/>
        <v>0</v>
      </c>
      <c r="AW103" s="14"/>
      <c r="AX103" s="14"/>
    </row>
    <row r="104" spans="1:50" x14ac:dyDescent="0.3">
      <c r="A104" s="6" t="s">
        <v>361</v>
      </c>
      <c r="B104" s="6" t="s">
        <v>39</v>
      </c>
      <c r="C104" s="6">
        <v>602</v>
      </c>
      <c r="D104" s="59" t="s">
        <v>6</v>
      </c>
      <c r="E104" s="6" t="s">
        <v>388</v>
      </c>
      <c r="F104" s="6">
        <v>99</v>
      </c>
      <c r="G104" s="15" t="s">
        <v>10</v>
      </c>
      <c r="H104" s="6">
        <v>1</v>
      </c>
      <c r="I104" s="6">
        <v>0.15</v>
      </c>
      <c r="J104" s="6"/>
      <c r="K104" s="6"/>
      <c r="L104" s="6"/>
      <c r="M104" s="6"/>
      <c r="N104" s="6"/>
      <c r="P104">
        <v>1</v>
      </c>
      <c r="Q104">
        <v>1</v>
      </c>
      <c r="R104" s="14">
        <f t="shared" si="44"/>
        <v>0.15</v>
      </c>
      <c r="S104" s="14">
        <f t="shared" si="45"/>
        <v>0</v>
      </c>
      <c r="T104" s="14" t="s">
        <v>116</v>
      </c>
      <c r="U104" s="14">
        <f t="shared" si="52"/>
        <v>0</v>
      </c>
      <c r="V104" s="14"/>
      <c r="W104" s="14"/>
      <c r="Y104" s="14">
        <v>1</v>
      </c>
      <c r="Z104" s="14">
        <v>1</v>
      </c>
      <c r="AA104" s="14">
        <f t="shared" si="46"/>
        <v>0.15</v>
      </c>
      <c r="AB104" s="14">
        <f t="shared" si="47"/>
        <v>0</v>
      </c>
      <c r="AC104" s="14" t="s">
        <v>116</v>
      </c>
      <c r="AD104" s="14">
        <f t="shared" si="53"/>
        <v>0</v>
      </c>
      <c r="AE104" s="14"/>
      <c r="AF104" s="14"/>
      <c r="AH104" s="14">
        <v>1</v>
      </c>
      <c r="AI104" s="14">
        <v>1</v>
      </c>
      <c r="AJ104" s="14">
        <f t="shared" si="48"/>
        <v>0.15</v>
      </c>
      <c r="AK104" s="14">
        <f t="shared" si="49"/>
        <v>0</v>
      </c>
      <c r="AL104" s="14" t="s">
        <v>116</v>
      </c>
      <c r="AM104" s="14">
        <f t="shared" si="54"/>
        <v>0</v>
      </c>
      <c r="AN104" s="14"/>
      <c r="AO104" s="14"/>
      <c r="AQ104">
        <v>1</v>
      </c>
      <c r="AR104">
        <v>1</v>
      </c>
      <c r="AS104" s="14">
        <f t="shared" si="50"/>
        <v>0.15</v>
      </c>
      <c r="AT104" s="14">
        <f t="shared" si="51"/>
        <v>0</v>
      </c>
      <c r="AU104" s="14" t="s">
        <v>116</v>
      </c>
      <c r="AV104" s="14">
        <f t="shared" si="55"/>
        <v>0</v>
      </c>
      <c r="AW104" s="14"/>
      <c r="AX104" s="14"/>
    </row>
    <row r="105" spans="1:50" x14ac:dyDescent="0.3">
      <c r="A105" s="6" t="s">
        <v>361</v>
      </c>
      <c r="B105" s="6" t="s">
        <v>39</v>
      </c>
      <c r="C105" s="6">
        <v>603</v>
      </c>
      <c r="D105" s="59" t="s">
        <v>6</v>
      </c>
      <c r="E105" s="15" t="s">
        <v>389</v>
      </c>
      <c r="F105" s="6">
        <v>99</v>
      </c>
      <c r="G105" s="15" t="s">
        <v>8</v>
      </c>
      <c r="H105" s="6">
        <v>4</v>
      </c>
      <c r="I105" s="6">
        <v>0.1</v>
      </c>
      <c r="J105" s="6"/>
      <c r="K105" s="6"/>
      <c r="L105" s="6"/>
      <c r="M105" s="6"/>
      <c r="N105" s="6"/>
      <c r="P105">
        <v>0</v>
      </c>
      <c r="Q105">
        <v>0</v>
      </c>
      <c r="R105" s="14">
        <f t="shared" si="44"/>
        <v>0</v>
      </c>
      <c r="S105" s="14">
        <f t="shared" si="45"/>
        <v>0</v>
      </c>
      <c r="T105" s="14" t="s">
        <v>127</v>
      </c>
      <c r="U105" s="14">
        <f t="shared" si="52"/>
        <v>0</v>
      </c>
      <c r="V105" s="14"/>
      <c r="W105" s="14"/>
      <c r="Y105" s="14">
        <v>1</v>
      </c>
      <c r="Z105" s="14">
        <v>1</v>
      </c>
      <c r="AA105" s="14">
        <f t="shared" si="46"/>
        <v>0.1</v>
      </c>
      <c r="AB105" s="14">
        <f t="shared" si="47"/>
        <v>0</v>
      </c>
      <c r="AC105" s="14" t="s">
        <v>127</v>
      </c>
      <c r="AD105" s="14">
        <f t="shared" si="53"/>
        <v>0</v>
      </c>
      <c r="AE105" s="14"/>
      <c r="AF105" s="14"/>
      <c r="AH105" s="14">
        <v>1</v>
      </c>
      <c r="AI105" s="14">
        <v>1</v>
      </c>
      <c r="AJ105" s="14">
        <f t="shared" si="48"/>
        <v>0.1</v>
      </c>
      <c r="AK105" s="14">
        <f t="shared" si="49"/>
        <v>0</v>
      </c>
      <c r="AL105" s="14" t="s">
        <v>127</v>
      </c>
      <c r="AM105" s="14">
        <f t="shared" si="54"/>
        <v>0</v>
      </c>
      <c r="AN105" s="14"/>
      <c r="AO105" s="14"/>
      <c r="AQ105">
        <v>1</v>
      </c>
      <c r="AR105">
        <v>1</v>
      </c>
      <c r="AS105" s="14">
        <f t="shared" si="50"/>
        <v>0.1</v>
      </c>
      <c r="AT105" s="14">
        <f t="shared" si="51"/>
        <v>0</v>
      </c>
      <c r="AU105" s="14" t="s">
        <v>127</v>
      </c>
      <c r="AV105" s="14">
        <f t="shared" si="55"/>
        <v>0</v>
      </c>
      <c r="AW105" s="14"/>
      <c r="AX105" s="14"/>
    </row>
    <row r="106" spans="1:50" x14ac:dyDescent="0.3">
      <c r="A106" s="6" t="s">
        <v>361</v>
      </c>
      <c r="B106" s="6" t="s">
        <v>39</v>
      </c>
      <c r="C106" s="6">
        <v>611</v>
      </c>
      <c r="D106" s="59" t="s">
        <v>9</v>
      </c>
      <c r="E106" s="36" t="s">
        <v>48</v>
      </c>
      <c r="F106" s="6">
        <v>99</v>
      </c>
      <c r="G106" s="15" t="s">
        <v>7</v>
      </c>
      <c r="H106" s="6">
        <v>3</v>
      </c>
      <c r="I106" s="6">
        <v>0.5</v>
      </c>
      <c r="J106" s="6"/>
      <c r="K106" s="6"/>
      <c r="L106" s="6"/>
      <c r="M106" s="6"/>
      <c r="N106" s="6"/>
      <c r="P106">
        <v>0</v>
      </c>
      <c r="Q106">
        <v>0</v>
      </c>
      <c r="R106" s="14">
        <f t="shared" si="44"/>
        <v>0</v>
      </c>
      <c r="S106" s="14">
        <f t="shared" ref="S106:S108" si="56">Q106*$L106</f>
        <v>0</v>
      </c>
      <c r="T106" t="s">
        <v>130</v>
      </c>
      <c r="U106">
        <v>0</v>
      </c>
      <c r="Y106" s="14">
        <v>1</v>
      </c>
      <c r="Z106" s="14">
        <v>1</v>
      </c>
      <c r="AA106" s="14">
        <f t="shared" si="46"/>
        <v>0.5</v>
      </c>
      <c r="AB106" s="14">
        <f t="shared" ref="AB106:AB108" si="57">Z106*$L106</f>
        <v>0</v>
      </c>
      <c r="AC106" t="s">
        <v>130</v>
      </c>
      <c r="AD106">
        <v>0</v>
      </c>
      <c r="AH106" s="14">
        <v>1</v>
      </c>
      <c r="AI106" s="14">
        <v>1</v>
      </c>
      <c r="AJ106" s="14">
        <f t="shared" si="48"/>
        <v>0.5</v>
      </c>
      <c r="AK106" s="14">
        <f t="shared" si="49"/>
        <v>0</v>
      </c>
      <c r="AL106" t="s">
        <v>130</v>
      </c>
      <c r="AM106">
        <v>0</v>
      </c>
      <c r="AQ106">
        <v>1</v>
      </c>
      <c r="AR106">
        <v>1</v>
      </c>
      <c r="AS106" s="14">
        <f t="shared" si="50"/>
        <v>0.5</v>
      </c>
      <c r="AT106" s="14">
        <f t="shared" si="51"/>
        <v>0</v>
      </c>
      <c r="AU106" t="s">
        <v>130</v>
      </c>
      <c r="AV106">
        <v>0</v>
      </c>
    </row>
    <row r="107" spans="1:50" s="67" customFormat="1" x14ac:dyDescent="0.3">
      <c r="A107" s="6" t="s">
        <v>361</v>
      </c>
      <c r="B107" s="23" t="s">
        <v>39</v>
      </c>
      <c r="C107" s="23">
        <v>612</v>
      </c>
      <c r="D107" s="59" t="s">
        <v>9</v>
      </c>
      <c r="E107" s="35" t="s">
        <v>390</v>
      </c>
      <c r="F107" s="23">
        <v>99</v>
      </c>
      <c r="G107" s="15" t="s">
        <v>10</v>
      </c>
      <c r="H107" s="23">
        <v>1</v>
      </c>
      <c r="I107" s="23">
        <v>0.25</v>
      </c>
      <c r="J107" s="23"/>
      <c r="K107" s="23"/>
      <c r="L107" s="23"/>
      <c r="M107" s="23"/>
      <c r="N107" s="23"/>
      <c r="O107" s="64"/>
      <c r="P107">
        <v>0</v>
      </c>
      <c r="Q107">
        <v>0</v>
      </c>
      <c r="R107" s="14">
        <f t="shared" si="44"/>
        <v>0</v>
      </c>
      <c r="S107" s="14">
        <f t="shared" si="56"/>
        <v>0</v>
      </c>
      <c r="T107"/>
      <c r="U107"/>
      <c r="V107"/>
      <c r="W107"/>
      <c r="Y107" s="14">
        <v>0</v>
      </c>
      <c r="Z107" s="14">
        <v>0</v>
      </c>
      <c r="AA107" s="14">
        <f t="shared" si="46"/>
        <v>0</v>
      </c>
      <c r="AB107" s="14">
        <f t="shared" si="57"/>
        <v>0</v>
      </c>
      <c r="AC107" s="14"/>
      <c r="AD107" s="14"/>
      <c r="AE107" s="14"/>
      <c r="AF107" s="14"/>
      <c r="AH107" s="14">
        <v>0</v>
      </c>
      <c r="AI107" s="14">
        <v>0</v>
      </c>
      <c r="AJ107" s="14">
        <f t="shared" si="48"/>
        <v>0</v>
      </c>
      <c r="AK107" s="14">
        <f t="shared" si="49"/>
        <v>0</v>
      </c>
      <c r="AL107" s="14"/>
      <c r="AM107" s="14"/>
      <c r="AN107" s="14"/>
      <c r="AO107" s="14"/>
      <c r="AQ107">
        <v>1</v>
      </c>
      <c r="AR107">
        <v>1</v>
      </c>
      <c r="AS107" s="14">
        <f t="shared" si="50"/>
        <v>0.25</v>
      </c>
      <c r="AT107" s="14">
        <f t="shared" si="51"/>
        <v>0</v>
      </c>
      <c r="AU107" s="14"/>
      <c r="AV107" s="14"/>
      <c r="AW107" s="14"/>
      <c r="AX107" s="14"/>
    </row>
    <row r="108" spans="1:50" s="67" customFormat="1" x14ac:dyDescent="0.3">
      <c r="A108" s="6" t="s">
        <v>361</v>
      </c>
      <c r="B108" s="23" t="s">
        <v>39</v>
      </c>
      <c r="C108" s="23">
        <v>613</v>
      </c>
      <c r="D108" s="59" t="s">
        <v>9</v>
      </c>
      <c r="E108" s="35" t="s">
        <v>391</v>
      </c>
      <c r="F108" s="23">
        <v>99</v>
      </c>
      <c r="G108" s="15" t="s">
        <v>12</v>
      </c>
      <c r="H108" s="23">
        <v>2</v>
      </c>
      <c r="I108" s="23">
        <v>0.5</v>
      </c>
      <c r="J108" s="23"/>
      <c r="K108" s="23"/>
      <c r="L108" s="23"/>
      <c r="M108" s="23"/>
      <c r="N108" s="23"/>
      <c r="O108" s="64"/>
      <c r="P108">
        <v>0</v>
      </c>
      <c r="Q108">
        <v>0</v>
      </c>
      <c r="R108" s="14">
        <f t="shared" si="44"/>
        <v>0</v>
      </c>
      <c r="S108" s="14">
        <f t="shared" si="56"/>
        <v>0</v>
      </c>
      <c r="T108"/>
      <c r="U108"/>
      <c r="V108"/>
      <c r="W108"/>
      <c r="Y108" s="14">
        <v>0</v>
      </c>
      <c r="Z108" s="14">
        <v>0</v>
      </c>
      <c r="AA108" s="14">
        <f t="shared" si="46"/>
        <v>0</v>
      </c>
      <c r="AB108" s="14">
        <f t="shared" si="57"/>
        <v>0</v>
      </c>
      <c r="AC108" s="14"/>
      <c r="AD108" s="14"/>
      <c r="AE108" s="14"/>
      <c r="AF108" s="14"/>
      <c r="AH108" s="14">
        <v>0</v>
      </c>
      <c r="AI108" s="14">
        <v>0</v>
      </c>
      <c r="AJ108" s="14">
        <f t="shared" si="48"/>
        <v>0</v>
      </c>
      <c r="AK108" s="14">
        <f t="shared" si="49"/>
        <v>0</v>
      </c>
      <c r="AL108" s="14"/>
      <c r="AM108" s="14"/>
      <c r="AN108" s="14"/>
      <c r="AO108" s="14"/>
      <c r="AQ108">
        <v>1</v>
      </c>
      <c r="AR108">
        <v>1</v>
      </c>
      <c r="AS108" s="14">
        <f t="shared" si="50"/>
        <v>0.5</v>
      </c>
      <c r="AT108" s="14">
        <f t="shared" si="51"/>
        <v>0</v>
      </c>
      <c r="AU108" s="14"/>
      <c r="AV108" s="14"/>
      <c r="AW108" s="14"/>
      <c r="AX108" s="14"/>
    </row>
    <row r="109" spans="1:50" x14ac:dyDescent="0.3">
      <c r="A109" s="6" t="s">
        <v>361</v>
      </c>
      <c r="B109" s="6"/>
      <c r="C109" s="6">
        <v>614</v>
      </c>
      <c r="D109" s="59" t="s">
        <v>9</v>
      </c>
      <c r="E109" s="6" t="s">
        <v>392</v>
      </c>
      <c r="F109" s="6">
        <v>99</v>
      </c>
      <c r="G109" s="15" t="s">
        <v>8</v>
      </c>
      <c r="H109" s="6">
        <v>4</v>
      </c>
      <c r="I109" s="6">
        <v>0.2</v>
      </c>
      <c r="J109" s="6"/>
      <c r="K109" s="6"/>
      <c r="L109" s="6"/>
      <c r="M109" s="6"/>
      <c r="N109" s="6"/>
      <c r="P109" s="14">
        <v>1</v>
      </c>
      <c r="Q109" s="14">
        <v>1</v>
      </c>
      <c r="R109" s="14"/>
      <c r="S109" s="14"/>
      <c r="T109" s="14" t="s">
        <v>10</v>
      </c>
      <c r="U109" s="14">
        <v>0.1</v>
      </c>
      <c r="V109" s="14">
        <v>15.84</v>
      </c>
      <c r="W109" s="14">
        <v>15.84</v>
      </c>
      <c r="Y109">
        <v>1</v>
      </c>
      <c r="Z109">
        <v>2</v>
      </c>
      <c r="AC109" t="s">
        <v>10</v>
      </c>
      <c r="AD109">
        <v>0.1</v>
      </c>
      <c r="AE109">
        <v>110.88</v>
      </c>
      <c r="AF109">
        <v>110.88</v>
      </c>
      <c r="AH109" s="14">
        <v>0</v>
      </c>
      <c r="AI109" s="14">
        <v>0</v>
      </c>
      <c r="AJ109" s="14"/>
      <c r="AK109" s="14"/>
      <c r="AL109" s="14" t="s">
        <v>10</v>
      </c>
      <c r="AM109" s="14">
        <v>0.1</v>
      </c>
      <c r="AN109" s="14">
        <v>30.8</v>
      </c>
      <c r="AO109" s="14">
        <v>30.8</v>
      </c>
      <c r="AQ109">
        <v>0</v>
      </c>
      <c r="AR109">
        <v>0</v>
      </c>
      <c r="AU109" t="s">
        <v>10</v>
      </c>
      <c r="AV109" t="s">
        <v>131</v>
      </c>
      <c r="AW109">
        <v>1182.72</v>
      </c>
      <c r="AX109">
        <v>2795.52</v>
      </c>
    </row>
    <row r="110" spans="1:50" x14ac:dyDescent="0.3">
      <c r="A110" s="6" t="s">
        <v>361</v>
      </c>
      <c r="B110" s="6"/>
      <c r="C110" s="6">
        <v>621</v>
      </c>
      <c r="D110" s="59" t="s">
        <v>11</v>
      </c>
      <c r="E110" s="15" t="s">
        <v>42</v>
      </c>
      <c r="F110" s="6">
        <v>99</v>
      </c>
      <c r="G110" s="15" t="s">
        <v>7</v>
      </c>
      <c r="H110" s="6">
        <v>3</v>
      </c>
      <c r="I110" s="6">
        <v>1</v>
      </c>
      <c r="J110" s="6"/>
      <c r="K110" s="6"/>
      <c r="L110" s="6"/>
      <c r="M110" s="6"/>
      <c r="N110" s="6"/>
      <c r="P110" s="14">
        <v>1</v>
      </c>
      <c r="Q110" s="14">
        <v>1</v>
      </c>
      <c r="R110" s="14"/>
      <c r="S110" s="14"/>
      <c r="T110" s="14" t="s">
        <v>12</v>
      </c>
      <c r="U110" s="14">
        <v>2</v>
      </c>
      <c r="V110" s="14"/>
      <c r="W110" s="14"/>
      <c r="Y110">
        <v>1</v>
      </c>
      <c r="Z110">
        <v>1</v>
      </c>
      <c r="AC110" t="s">
        <v>12</v>
      </c>
      <c r="AD110">
        <v>2</v>
      </c>
      <c r="AH110" s="14">
        <v>1</v>
      </c>
      <c r="AI110" s="14">
        <v>1</v>
      </c>
      <c r="AJ110" s="14"/>
      <c r="AK110" s="14"/>
      <c r="AL110" s="14" t="s">
        <v>12</v>
      </c>
      <c r="AM110" s="14">
        <v>2</v>
      </c>
      <c r="AN110" s="14"/>
      <c r="AO110" s="14"/>
      <c r="AQ110">
        <v>1</v>
      </c>
      <c r="AR110">
        <v>1</v>
      </c>
      <c r="AU110" t="s">
        <v>12</v>
      </c>
      <c r="AV110">
        <v>2</v>
      </c>
    </row>
    <row r="111" spans="1:50" x14ac:dyDescent="0.3">
      <c r="A111" s="6" t="s">
        <v>361</v>
      </c>
      <c r="B111" s="6"/>
      <c r="C111" s="6">
        <v>622</v>
      </c>
      <c r="D111" s="59" t="s">
        <v>11</v>
      </c>
      <c r="E111" s="6" t="s">
        <v>41</v>
      </c>
      <c r="F111" s="6">
        <v>99</v>
      </c>
      <c r="G111" s="15" t="s">
        <v>10</v>
      </c>
      <c r="H111" s="6">
        <v>1</v>
      </c>
      <c r="I111" s="6">
        <v>0.5</v>
      </c>
      <c r="J111" s="6"/>
      <c r="K111" s="6"/>
      <c r="L111" s="6"/>
      <c r="M111" s="6"/>
      <c r="N111" s="6"/>
      <c r="P111" s="14">
        <v>1</v>
      </c>
      <c r="Q111" s="14">
        <v>1</v>
      </c>
      <c r="R111" s="14"/>
      <c r="S111" s="14"/>
      <c r="T111" s="14" t="s">
        <v>7</v>
      </c>
      <c r="U111" s="14">
        <v>1.8</v>
      </c>
      <c r="V111" s="14"/>
      <c r="W111" s="14"/>
      <c r="Y111">
        <v>1</v>
      </c>
      <c r="Z111">
        <v>4</v>
      </c>
      <c r="AC111" t="s">
        <v>7</v>
      </c>
      <c r="AD111">
        <v>3.6</v>
      </c>
      <c r="AH111" s="14">
        <v>0</v>
      </c>
      <c r="AI111" s="14">
        <v>0</v>
      </c>
      <c r="AJ111" s="14"/>
      <c r="AK111" s="14"/>
      <c r="AL111" s="14" t="s">
        <v>7</v>
      </c>
      <c r="AM111" s="14">
        <v>1</v>
      </c>
      <c r="AN111" s="14"/>
      <c r="AO111" s="14"/>
      <c r="AQ111">
        <v>1</v>
      </c>
      <c r="AR111">
        <v>2</v>
      </c>
      <c r="AU111" t="s">
        <v>7</v>
      </c>
      <c r="AV111" t="s">
        <v>132</v>
      </c>
    </row>
    <row r="112" spans="1:50" x14ac:dyDescent="0.3">
      <c r="A112" s="6" t="s">
        <v>361</v>
      </c>
      <c r="B112" s="6"/>
      <c r="C112" s="6">
        <v>623</v>
      </c>
      <c r="D112" s="59" t="s">
        <v>11</v>
      </c>
      <c r="E112" s="15" t="s">
        <v>393</v>
      </c>
      <c r="F112" s="6">
        <v>99</v>
      </c>
      <c r="G112" s="15" t="s">
        <v>12</v>
      </c>
      <c r="H112" s="6">
        <v>2</v>
      </c>
      <c r="I112" s="6">
        <v>1</v>
      </c>
      <c r="J112" s="6"/>
      <c r="K112" s="6"/>
      <c r="L112" s="6"/>
      <c r="M112" s="6"/>
      <c r="N112" s="6"/>
      <c r="P112" s="14">
        <v>1</v>
      </c>
      <c r="Q112" s="14">
        <v>1</v>
      </c>
      <c r="R112" s="14"/>
      <c r="S112" s="14"/>
      <c r="T112" s="14" t="s">
        <v>8</v>
      </c>
      <c r="U112" s="14">
        <v>1</v>
      </c>
      <c r="V112" s="14"/>
      <c r="W112" s="14"/>
      <c r="Y112">
        <v>1</v>
      </c>
      <c r="Z112">
        <v>1</v>
      </c>
      <c r="AC112" t="s">
        <v>8</v>
      </c>
      <c r="AD112">
        <v>1</v>
      </c>
      <c r="AH112" s="14">
        <v>1</v>
      </c>
      <c r="AI112" s="14">
        <v>1</v>
      </c>
      <c r="AJ112" s="14"/>
      <c r="AK112" s="14"/>
      <c r="AL112" s="14" t="s">
        <v>8</v>
      </c>
      <c r="AM112" s="14">
        <v>1</v>
      </c>
      <c r="AN112" s="14"/>
      <c r="AO112" s="14"/>
      <c r="AQ112">
        <v>1</v>
      </c>
      <c r="AR112">
        <v>1</v>
      </c>
      <c r="AU112" t="s">
        <v>8</v>
      </c>
      <c r="AV112">
        <v>1</v>
      </c>
    </row>
    <row r="113" spans="1:50" x14ac:dyDescent="0.3">
      <c r="A113" s="6" t="s">
        <v>361</v>
      </c>
      <c r="B113" s="6"/>
      <c r="C113" s="6">
        <v>624</v>
      </c>
      <c r="D113" s="59" t="s">
        <v>11</v>
      </c>
      <c r="E113" s="15" t="s">
        <v>394</v>
      </c>
      <c r="F113" s="6">
        <v>99</v>
      </c>
      <c r="G113" s="15" t="s">
        <v>8</v>
      </c>
      <c r="H113" s="6">
        <v>4</v>
      </c>
      <c r="I113" s="6">
        <v>0.3</v>
      </c>
      <c r="J113" s="6"/>
      <c r="K113" s="6"/>
      <c r="L113" s="6"/>
      <c r="M113" s="6"/>
      <c r="N113" s="6"/>
      <c r="P113" s="14">
        <v>0</v>
      </c>
      <c r="Q113" s="14">
        <v>0</v>
      </c>
      <c r="R113" s="14"/>
      <c r="S113" s="14"/>
      <c r="T113" s="14" t="s">
        <v>35</v>
      </c>
      <c r="U113" s="14">
        <v>4</v>
      </c>
      <c r="V113" s="14"/>
      <c r="W113" s="14"/>
      <c r="Y113">
        <v>0</v>
      </c>
      <c r="Z113">
        <v>0</v>
      </c>
      <c r="AC113" t="s">
        <v>35</v>
      </c>
      <c r="AD113">
        <v>7</v>
      </c>
      <c r="AH113" s="14">
        <v>0</v>
      </c>
      <c r="AI113" s="14">
        <v>0</v>
      </c>
      <c r="AJ113" s="14"/>
      <c r="AK113" s="14"/>
      <c r="AL113" s="14" t="s">
        <v>35</v>
      </c>
      <c r="AM113" s="14">
        <v>7</v>
      </c>
      <c r="AN113" s="14"/>
      <c r="AO113" s="14"/>
      <c r="AQ113">
        <v>1</v>
      </c>
      <c r="AR113">
        <v>1</v>
      </c>
      <c r="AU113" t="s">
        <v>35</v>
      </c>
      <c r="AV113">
        <v>7</v>
      </c>
    </row>
    <row r="114" spans="1:50" x14ac:dyDescent="0.3">
      <c r="A114" s="6" t="s">
        <v>361</v>
      </c>
      <c r="B114" s="6" t="s">
        <v>39</v>
      </c>
      <c r="C114" s="6">
        <v>631</v>
      </c>
      <c r="D114" s="59" t="s">
        <v>9</v>
      </c>
      <c r="E114" s="15" t="s">
        <v>399</v>
      </c>
      <c r="F114" s="6">
        <v>1</v>
      </c>
      <c r="G114" s="15" t="s">
        <v>34</v>
      </c>
      <c r="H114" s="6">
        <v>13</v>
      </c>
      <c r="I114" s="6">
        <v>1</v>
      </c>
      <c r="J114" s="6"/>
      <c r="K114" s="6"/>
      <c r="L114" s="6"/>
      <c r="M114" s="6"/>
      <c r="N114" s="6"/>
      <c r="P114" s="14">
        <v>1</v>
      </c>
      <c r="Q114" s="14">
        <v>1</v>
      </c>
      <c r="R114" s="14"/>
      <c r="S114" s="14"/>
      <c r="T114" s="14" t="s">
        <v>40</v>
      </c>
      <c r="U114" s="14">
        <v>0</v>
      </c>
      <c r="V114" s="14"/>
      <c r="W114" s="14"/>
      <c r="Y114">
        <v>1</v>
      </c>
      <c r="Z114">
        <v>1</v>
      </c>
      <c r="AC114" t="s">
        <v>40</v>
      </c>
      <c r="AD114">
        <v>0</v>
      </c>
      <c r="AH114" s="14">
        <v>1</v>
      </c>
      <c r="AI114" s="14">
        <v>1</v>
      </c>
      <c r="AJ114" s="14"/>
      <c r="AK114" s="14"/>
      <c r="AL114" s="14" t="s">
        <v>40</v>
      </c>
      <c r="AM114" s="14">
        <v>0</v>
      </c>
      <c r="AN114" s="14"/>
      <c r="AO114" s="14"/>
      <c r="AQ114">
        <v>1</v>
      </c>
      <c r="AR114">
        <v>1</v>
      </c>
      <c r="AU114" t="s">
        <v>40</v>
      </c>
      <c r="AV114">
        <v>0</v>
      </c>
    </row>
    <row r="115" spans="1:50" x14ac:dyDescent="0.3">
      <c r="A115" s="6" t="s">
        <v>361</v>
      </c>
      <c r="B115" s="6" t="s">
        <v>39</v>
      </c>
      <c r="C115" s="6">
        <v>632</v>
      </c>
      <c r="D115" s="59" t="s">
        <v>9</v>
      </c>
      <c r="E115" s="15" t="s">
        <v>418</v>
      </c>
      <c r="F115" s="6">
        <v>1</v>
      </c>
      <c r="G115" s="15" t="s">
        <v>7</v>
      </c>
      <c r="H115" s="6">
        <v>3</v>
      </c>
      <c r="I115" s="6">
        <v>0.25</v>
      </c>
      <c r="J115" s="6"/>
      <c r="K115" s="6"/>
      <c r="L115" s="6"/>
      <c r="M115" s="6"/>
      <c r="N115" s="6"/>
      <c r="P115" s="14">
        <v>0</v>
      </c>
      <c r="Q115" s="14">
        <v>0</v>
      </c>
      <c r="R115" s="14"/>
      <c r="S115" s="14"/>
      <c r="T115" s="14" t="s">
        <v>117</v>
      </c>
      <c r="U115" s="14">
        <v>2</v>
      </c>
      <c r="V115" s="14"/>
      <c r="W115" s="14"/>
      <c r="Y115">
        <v>1</v>
      </c>
      <c r="Z115">
        <v>1</v>
      </c>
      <c r="AC115" t="s">
        <v>34</v>
      </c>
      <c r="AD115">
        <v>0</v>
      </c>
      <c r="AH115" s="14">
        <v>1</v>
      </c>
      <c r="AI115" s="14">
        <v>1</v>
      </c>
      <c r="AJ115" s="14"/>
      <c r="AK115" s="14"/>
      <c r="AL115" s="14" t="s">
        <v>34</v>
      </c>
      <c r="AM115" s="14">
        <v>0</v>
      </c>
      <c r="AN115" s="14"/>
      <c r="AO115" s="14"/>
      <c r="AQ115">
        <v>1</v>
      </c>
      <c r="AR115">
        <v>1</v>
      </c>
      <c r="AU115" t="s">
        <v>34</v>
      </c>
      <c r="AV115">
        <v>0</v>
      </c>
    </row>
    <row r="116" spans="1:50" x14ac:dyDescent="0.3">
      <c r="A116" s="6" t="s">
        <v>361</v>
      </c>
      <c r="B116" s="6" t="s">
        <v>39</v>
      </c>
      <c r="C116" s="6">
        <v>641</v>
      </c>
      <c r="D116" s="60" t="s">
        <v>11</v>
      </c>
      <c r="E116" s="15" t="s">
        <v>419</v>
      </c>
      <c r="F116" s="6">
        <v>1</v>
      </c>
      <c r="G116" s="15" t="s">
        <v>7</v>
      </c>
      <c r="H116" s="6">
        <v>3</v>
      </c>
      <c r="I116" s="6">
        <v>2</v>
      </c>
      <c r="J116" s="6"/>
      <c r="K116" s="6"/>
      <c r="L116" s="6"/>
      <c r="M116" s="6"/>
      <c r="N116" s="6"/>
      <c r="P116" s="14">
        <v>0</v>
      </c>
      <c r="Q116" s="14">
        <v>0</v>
      </c>
      <c r="R116" s="14"/>
      <c r="S116" s="14"/>
      <c r="T116" s="14" t="s">
        <v>116</v>
      </c>
      <c r="U116" s="14">
        <v>0</v>
      </c>
      <c r="V116" s="14"/>
      <c r="W116" s="14"/>
      <c r="Y116">
        <v>0</v>
      </c>
      <c r="Z116">
        <v>0</v>
      </c>
      <c r="AC116" t="s">
        <v>117</v>
      </c>
      <c r="AD116">
        <v>2</v>
      </c>
      <c r="AH116" s="14">
        <v>0</v>
      </c>
      <c r="AI116" s="14">
        <v>0</v>
      </c>
      <c r="AJ116" s="14"/>
      <c r="AK116" s="14"/>
      <c r="AL116" s="14" t="s">
        <v>117</v>
      </c>
      <c r="AM116" s="14">
        <v>2</v>
      </c>
      <c r="AN116" s="14"/>
      <c r="AO116" s="14"/>
      <c r="AQ116">
        <v>1</v>
      </c>
      <c r="AR116">
        <v>1</v>
      </c>
      <c r="AU116" t="s">
        <v>117</v>
      </c>
      <c r="AV116">
        <v>2</v>
      </c>
    </row>
    <row r="117" spans="1:50" x14ac:dyDescent="0.3">
      <c r="A117" s="6" t="s">
        <v>361</v>
      </c>
      <c r="B117" s="6" t="s">
        <v>39</v>
      </c>
      <c r="C117" s="6">
        <v>642</v>
      </c>
      <c r="D117" s="59" t="s">
        <v>11</v>
      </c>
      <c r="E117" s="16" t="s">
        <v>420</v>
      </c>
      <c r="F117" s="6">
        <v>1</v>
      </c>
      <c r="G117" s="15" t="s">
        <v>34</v>
      </c>
      <c r="H117" s="6">
        <v>13</v>
      </c>
      <c r="I117" s="6">
        <v>3</v>
      </c>
      <c r="J117" s="6"/>
      <c r="K117" s="6"/>
      <c r="L117" s="6"/>
      <c r="M117" s="6"/>
      <c r="N117" s="6"/>
      <c r="P117" s="14">
        <v>0</v>
      </c>
      <c r="Q117" s="14">
        <v>0</v>
      </c>
      <c r="R117" s="14"/>
      <c r="S117" s="14"/>
      <c r="T117" s="14" t="s">
        <v>127</v>
      </c>
      <c r="U117" s="14">
        <v>0</v>
      </c>
      <c r="V117" s="14"/>
      <c r="W117" s="14"/>
      <c r="Y117">
        <v>1</v>
      </c>
      <c r="Z117">
        <v>1</v>
      </c>
      <c r="AC117" t="s">
        <v>116</v>
      </c>
      <c r="AD117">
        <v>0</v>
      </c>
      <c r="AH117" s="14">
        <v>1</v>
      </c>
      <c r="AI117" s="14">
        <v>1</v>
      </c>
      <c r="AJ117" s="14"/>
      <c r="AK117" s="14"/>
      <c r="AL117" s="14" t="s">
        <v>116</v>
      </c>
      <c r="AM117" s="14">
        <v>0</v>
      </c>
      <c r="AN117" s="14"/>
      <c r="AO117" s="14"/>
      <c r="AQ117">
        <v>1</v>
      </c>
      <c r="AR117">
        <v>1</v>
      </c>
      <c r="AU117" t="s">
        <v>116</v>
      </c>
      <c r="AV117">
        <v>1.6</v>
      </c>
    </row>
    <row r="118" spans="1:50" x14ac:dyDescent="0.3">
      <c r="A118" s="6" t="s">
        <v>361</v>
      </c>
      <c r="B118" s="6" t="s">
        <v>39</v>
      </c>
      <c r="C118" s="6">
        <v>651</v>
      </c>
      <c r="D118" s="59" t="s">
        <v>13</v>
      </c>
      <c r="E118" s="15" t="s">
        <v>411</v>
      </c>
      <c r="F118" s="6">
        <v>1</v>
      </c>
      <c r="G118" s="15" t="s">
        <v>7</v>
      </c>
      <c r="H118" s="6">
        <v>3</v>
      </c>
      <c r="I118" s="6">
        <v>3</v>
      </c>
      <c r="J118" s="6" t="s">
        <v>7</v>
      </c>
      <c r="K118" s="6">
        <v>3</v>
      </c>
      <c r="L118" s="6">
        <v>3</v>
      </c>
      <c r="M118" s="6"/>
      <c r="N118" s="6"/>
      <c r="P118" s="14">
        <v>0</v>
      </c>
      <c r="Q118" s="14">
        <v>0</v>
      </c>
      <c r="R118" s="14"/>
      <c r="S118" s="14"/>
      <c r="T118" s="14" t="s">
        <v>130</v>
      </c>
      <c r="U118" s="14">
        <v>0</v>
      </c>
      <c r="V118" s="14"/>
      <c r="W118" s="14"/>
      <c r="Y118">
        <v>0</v>
      </c>
      <c r="Z118">
        <v>0</v>
      </c>
      <c r="AH118" s="14">
        <v>0</v>
      </c>
      <c r="AI118" s="14">
        <v>0</v>
      </c>
      <c r="AJ118" s="14"/>
      <c r="AK118" s="14"/>
      <c r="AL118" s="14"/>
      <c r="AM118" s="14"/>
      <c r="AN118" s="14"/>
      <c r="AO118" s="14"/>
      <c r="AQ118">
        <v>1</v>
      </c>
      <c r="AR118">
        <v>1</v>
      </c>
      <c r="AU118" t="s">
        <v>129</v>
      </c>
      <c r="AV118">
        <v>2</v>
      </c>
    </row>
    <row r="119" spans="1:50" x14ac:dyDescent="0.3">
      <c r="A119" s="6" t="s">
        <v>361</v>
      </c>
      <c r="B119" s="6" t="s">
        <v>39</v>
      </c>
      <c r="C119" s="6">
        <v>652</v>
      </c>
      <c r="D119" s="60" t="s">
        <v>13</v>
      </c>
      <c r="E119" s="15" t="s">
        <v>421</v>
      </c>
      <c r="F119" s="6">
        <v>1</v>
      </c>
      <c r="G119" s="15" t="s">
        <v>10</v>
      </c>
      <c r="H119" s="6">
        <v>1</v>
      </c>
      <c r="I119" s="6">
        <v>1</v>
      </c>
      <c r="J119" s="15" t="s">
        <v>7</v>
      </c>
      <c r="K119" s="6">
        <v>3</v>
      </c>
      <c r="L119" s="6">
        <v>2</v>
      </c>
      <c r="M119" s="6"/>
      <c r="N119" s="6"/>
      <c r="P119" s="14">
        <v>0</v>
      </c>
      <c r="Q119" s="14">
        <v>0</v>
      </c>
      <c r="R119" s="14"/>
      <c r="S119" s="14"/>
      <c r="T119" s="14" t="s">
        <v>129</v>
      </c>
      <c r="U119" s="14">
        <v>0</v>
      </c>
      <c r="V119" s="14"/>
      <c r="W119" s="14"/>
      <c r="Y119">
        <v>0</v>
      </c>
      <c r="Z119">
        <v>0</v>
      </c>
      <c r="AC119" t="s">
        <v>127</v>
      </c>
      <c r="AD119">
        <v>1</v>
      </c>
      <c r="AH119" s="14">
        <v>0</v>
      </c>
      <c r="AI119" s="14">
        <v>0</v>
      </c>
      <c r="AJ119" s="14"/>
      <c r="AK119" s="14"/>
      <c r="AL119" s="14" t="s">
        <v>127</v>
      </c>
      <c r="AM119" s="14">
        <v>1</v>
      </c>
      <c r="AN119" s="14"/>
      <c r="AO119" s="14"/>
      <c r="AQ119">
        <v>1</v>
      </c>
      <c r="AR119">
        <v>1</v>
      </c>
      <c r="AU119" t="s">
        <v>127</v>
      </c>
      <c r="AV119">
        <v>2</v>
      </c>
    </row>
    <row r="120" spans="1:50" x14ac:dyDescent="0.3">
      <c r="A120" s="6" t="s">
        <v>362</v>
      </c>
      <c r="B120" s="6"/>
      <c r="C120" s="6">
        <v>701</v>
      </c>
      <c r="D120" s="59" t="s">
        <v>6</v>
      </c>
      <c r="E120" s="15" t="s">
        <v>387</v>
      </c>
      <c r="F120" s="6">
        <v>99</v>
      </c>
      <c r="G120" s="15" t="s">
        <v>7</v>
      </c>
      <c r="H120" s="6">
        <v>3</v>
      </c>
      <c r="I120" s="6">
        <v>0.25</v>
      </c>
      <c r="J120" s="6"/>
      <c r="K120" s="6"/>
      <c r="L120" s="6"/>
      <c r="M120" s="6"/>
      <c r="N120" s="6"/>
      <c r="P120" s="14"/>
      <c r="Q120" s="14"/>
      <c r="R120" s="14"/>
      <c r="S120" s="14"/>
      <c r="T120" s="14"/>
      <c r="U120" s="14"/>
      <c r="V120" s="14"/>
      <c r="W120" s="14"/>
      <c r="AH120" s="14"/>
      <c r="AI120" s="14"/>
      <c r="AJ120" s="14"/>
      <c r="AK120" s="14"/>
      <c r="AL120" s="14"/>
      <c r="AM120" s="14"/>
      <c r="AN120" s="14"/>
      <c r="AO120" s="14"/>
      <c r="AU120" t="s">
        <v>130</v>
      </c>
      <c r="AV120">
        <v>1.5</v>
      </c>
    </row>
    <row r="121" spans="1:50" x14ac:dyDescent="0.3">
      <c r="A121" s="6" t="s">
        <v>362</v>
      </c>
      <c r="B121" s="6"/>
      <c r="C121" s="6">
        <v>702</v>
      </c>
      <c r="D121" s="59" t="s">
        <v>6</v>
      </c>
      <c r="E121" s="6" t="s">
        <v>388</v>
      </c>
      <c r="F121" s="6">
        <v>99</v>
      </c>
      <c r="G121" s="15" t="s">
        <v>10</v>
      </c>
      <c r="H121" s="6">
        <v>1</v>
      </c>
      <c r="I121" s="6">
        <v>0.15</v>
      </c>
      <c r="J121" s="6"/>
      <c r="K121" s="6"/>
      <c r="L121" s="6"/>
      <c r="M121" s="6"/>
      <c r="N121" s="6"/>
      <c r="P121" s="14">
        <v>1</v>
      </c>
      <c r="Q121" s="14">
        <v>1</v>
      </c>
      <c r="R121" s="14">
        <f>Q121*$I121</f>
        <v>0.15</v>
      </c>
      <c r="S121" s="14">
        <f>Q121*$L121</f>
        <v>0</v>
      </c>
      <c r="T121" s="14" t="s">
        <v>10</v>
      </c>
      <c r="U121" s="14">
        <f>0.1+SUMIFS(R:R,$A:$A,$A121,$G:$G,T121,Q:Q,"&gt;"&amp;0)+SUMIFS(S:S,$A:$A,$A121,$J:$J,T121,Q:Q,"&gt;"&amp;0)</f>
        <v>0.25</v>
      </c>
      <c r="V121" s="14">
        <f>(U121*U122+(1-U121))*U123*U124*U125*U126*U127*(1+U128)*(1+U129)*(1+U130)</f>
        <v>8.25</v>
      </c>
      <c r="W121" s="14">
        <f>V121</f>
        <v>8.25</v>
      </c>
      <c r="Y121">
        <v>1</v>
      </c>
      <c r="Z121">
        <v>2</v>
      </c>
      <c r="AA121" s="14">
        <f>Z121*$I121</f>
        <v>0.3</v>
      </c>
      <c r="AB121" s="14">
        <f>Z121*$L121</f>
        <v>0</v>
      </c>
      <c r="AC121" s="14" t="s">
        <v>10</v>
      </c>
      <c r="AD121" s="14">
        <f>0.1+SUMIFS(AA:AA,$A:$A,$A121,$G:$G,AC121,Z:Z,"&gt;"&amp;0)+SUMIFS(AB:AB,$A:$A,$A121,$J:$J,AC121,Z:Z,"&gt;"&amp;0)</f>
        <v>0.9</v>
      </c>
      <c r="AE121" s="14">
        <f>(AD121*AD122+(1-AD121))*AD123*AD124*AD125*AD126*AD127*(1+AD128)*(1+AD129)*(1+AD130)</f>
        <v>24.674999999999997</v>
      </c>
      <c r="AF121" s="14">
        <f>AE121</f>
        <v>24.674999999999997</v>
      </c>
      <c r="AH121">
        <v>0</v>
      </c>
      <c r="AI121">
        <v>0</v>
      </c>
      <c r="AJ121" s="14">
        <f>AI121*$I121</f>
        <v>0</v>
      </c>
      <c r="AK121" s="14">
        <f>AI121*$L121</f>
        <v>0</v>
      </c>
      <c r="AL121" s="14" t="s">
        <v>10</v>
      </c>
      <c r="AM121" s="14">
        <f>0.1+SUMIFS(AJ:AJ,$A:$A,$A121,$G:$G,AL121,AI:AI,"&gt;"&amp;0)+SUMIFS(AK:AK,$A:$A,$A121,$J:$J,AL121,AI:AI,"&gt;"&amp;0)</f>
        <v>0.6</v>
      </c>
      <c r="AN121" s="14">
        <f>(AM121*AM122+(1-AM121))*AM123*AM124*AM125*AM126*AM127*(1+AM128)*(1+AM129)*(1+AM130)</f>
        <v>3.7049999999999996</v>
      </c>
      <c r="AO121" s="14">
        <f>AN121</f>
        <v>3.7049999999999996</v>
      </c>
      <c r="AQ121">
        <v>0</v>
      </c>
      <c r="AR121">
        <v>0</v>
      </c>
      <c r="AS121" s="14">
        <f>AR121*$I121</f>
        <v>0</v>
      </c>
      <c r="AT121" s="14">
        <f>AR121*$L121</f>
        <v>0</v>
      </c>
      <c r="AU121" s="14" t="s">
        <v>10</v>
      </c>
      <c r="AV121" s="14">
        <f>0.1+SUMIFS(AS:AS,$A:$A,$A121,$G:$G,AU121,AR:AR,"&gt;"&amp;0)+SUMIFS(AT:AT,$A:$A,$A121,$J:$J,AU121,AR:AR,"&gt;"&amp;0)</f>
        <v>0.85</v>
      </c>
      <c r="AW121" s="14">
        <f>(AV121*AV122+(1-AV121))*AV123*AV124*AV125*AV126*AV127*(1+AV128)*(1+AV129)*(1+AV130)</f>
        <v>95.625</v>
      </c>
      <c r="AX121" s="14">
        <f>(AW121/AX124*AX125)/AX126*AX127</f>
        <v>170.10000000000002</v>
      </c>
    </row>
    <row r="122" spans="1:50" x14ac:dyDescent="0.3">
      <c r="A122" s="6" t="s">
        <v>362</v>
      </c>
      <c r="B122" s="6"/>
      <c r="C122" s="6">
        <v>703</v>
      </c>
      <c r="D122" s="59" t="s">
        <v>6</v>
      </c>
      <c r="E122" s="6" t="s">
        <v>389</v>
      </c>
      <c r="F122" s="6">
        <v>99</v>
      </c>
      <c r="G122" s="15" t="s">
        <v>8</v>
      </c>
      <c r="H122" s="6">
        <v>4</v>
      </c>
      <c r="I122" s="6">
        <v>0.1</v>
      </c>
      <c r="J122" s="6"/>
      <c r="K122" s="6"/>
      <c r="L122" s="6"/>
      <c r="M122" s="6"/>
      <c r="N122" s="6"/>
      <c r="P122" s="14">
        <v>1</v>
      </c>
      <c r="Q122" s="14">
        <v>2</v>
      </c>
      <c r="R122" s="14">
        <f t="shared" ref="R122:R154" si="58">Q122*$I122</f>
        <v>0.2</v>
      </c>
      <c r="S122" s="14">
        <f t="shared" ref="S122:S130" si="59">Q122*$L122</f>
        <v>0</v>
      </c>
      <c r="T122" s="14" t="s">
        <v>12</v>
      </c>
      <c r="U122" s="14">
        <f>2+SUMIFS(R:R,$A:$A,$A122,$G:$G,T122,Q:Q,"&gt;"&amp;0)+SUMIFS(S:S,$A:$A,$A122,$J:$J,T122,Q:Q,"&gt;"&amp;0)</f>
        <v>2.5</v>
      </c>
      <c r="V122" s="14"/>
      <c r="W122" s="14"/>
      <c r="Y122">
        <v>1</v>
      </c>
      <c r="Z122">
        <v>5</v>
      </c>
      <c r="AA122" s="14">
        <f t="shared" ref="AA122:AA130" si="60">Z122*$I122</f>
        <v>0.5</v>
      </c>
      <c r="AB122" s="14">
        <f t="shared" ref="AB122:AB130" si="61">Z122*$L122</f>
        <v>0</v>
      </c>
      <c r="AC122" s="14" t="s">
        <v>12</v>
      </c>
      <c r="AD122" s="14">
        <f>2+SUMIFS(AA:AA,$A:$A,$A122,$G:$G,AC122,Z:Z,"&gt;"&amp;0)+SUMIFS(AB:AB,$A:$A,$A122,$J:$J,AC122,Z:Z,"&gt;"&amp;0)</f>
        <v>2.5</v>
      </c>
      <c r="AE122" s="14"/>
      <c r="AF122" s="14"/>
      <c r="AH122">
        <v>1</v>
      </c>
      <c r="AI122">
        <v>1</v>
      </c>
      <c r="AJ122" s="14">
        <f t="shared" ref="AJ122:AJ130" si="62">AI122*$I122</f>
        <v>0.1</v>
      </c>
      <c r="AK122" s="14">
        <f t="shared" ref="AK122:AK130" si="63">AI122*$L122</f>
        <v>0</v>
      </c>
      <c r="AL122" s="14" t="s">
        <v>12</v>
      </c>
      <c r="AM122" s="14">
        <f>2+SUMIFS(AJ:AJ,$A:$A,$A122,$G:$G,AL122,AI:AI,"&gt;"&amp;0)+SUMIFS(AK:AK,$A:$A,$A122,$J:$J,AL122,AI:AI,"&gt;"&amp;0)</f>
        <v>2.5</v>
      </c>
      <c r="AN122" s="14"/>
      <c r="AO122" s="14"/>
      <c r="AQ122">
        <v>1</v>
      </c>
      <c r="AR122">
        <v>3</v>
      </c>
      <c r="AS122" s="14">
        <f t="shared" ref="AS122:AS130" si="64">AR122*$I122</f>
        <v>0.30000000000000004</v>
      </c>
      <c r="AT122" s="14">
        <f t="shared" ref="AT122:AT130" si="65">AR122*$L122</f>
        <v>0</v>
      </c>
      <c r="AU122" s="14" t="s">
        <v>12</v>
      </c>
      <c r="AV122" s="14">
        <f>2+SUMIFS(AS:AS,$A:$A,$A122,$G:$G,AU122,AR:AR,"&gt;"&amp;0)+SUMIFS(AT:AT,$A:$A,$A122,$J:$J,AU122,AR:AR,"&gt;"&amp;0)</f>
        <v>3.5</v>
      </c>
      <c r="AW122" s="14"/>
      <c r="AX122" s="14"/>
    </row>
    <row r="123" spans="1:50" x14ac:dyDescent="0.3">
      <c r="A123" s="6" t="s">
        <v>362</v>
      </c>
      <c r="B123" s="6"/>
      <c r="C123" s="6">
        <v>711</v>
      </c>
      <c r="D123" s="59" t="s">
        <v>9</v>
      </c>
      <c r="E123" s="6" t="s">
        <v>48</v>
      </c>
      <c r="F123" s="6">
        <v>99</v>
      </c>
      <c r="G123" s="15" t="s">
        <v>7</v>
      </c>
      <c r="H123" s="6">
        <v>3</v>
      </c>
      <c r="I123" s="6">
        <v>0.5</v>
      </c>
      <c r="J123" s="6"/>
      <c r="K123" s="6"/>
      <c r="L123" s="6"/>
      <c r="M123" s="6"/>
      <c r="N123" s="6"/>
      <c r="P123" s="14">
        <v>1</v>
      </c>
      <c r="Q123" s="14">
        <v>1</v>
      </c>
      <c r="R123" s="14">
        <f t="shared" si="58"/>
        <v>0.5</v>
      </c>
      <c r="S123" s="14">
        <f t="shared" si="59"/>
        <v>0</v>
      </c>
      <c r="T123" s="14" t="s">
        <v>7</v>
      </c>
      <c r="U123" s="14">
        <f t="shared" ref="U123:U130" si="66">SUMIFS(R:R,$A:$A,$A123,$G:$G,T123,Q:Q,"&gt;"&amp;0)+SUMIFS(S:S,$A:$A,$A123,$J:$J,T123,Q:Q,"&gt;"&amp;0)+INDEX($I$2:$I$14,MATCH(T123,$H$2:$H$14,0))</f>
        <v>2.5</v>
      </c>
      <c r="V123" s="14"/>
      <c r="W123" s="14"/>
      <c r="Y123">
        <v>1</v>
      </c>
      <c r="Z123">
        <v>1</v>
      </c>
      <c r="AA123" s="14">
        <f t="shared" si="60"/>
        <v>0.5</v>
      </c>
      <c r="AB123" s="14">
        <f t="shared" si="61"/>
        <v>0</v>
      </c>
      <c r="AC123" s="14" t="s">
        <v>7</v>
      </c>
      <c r="AD123" s="14">
        <f t="shared" ref="AD123:AD130" si="67">SUMIFS(AA:AA,$A:$A,$A123,$G:$G,AC123,Z:Z,"&gt;"&amp;0)+SUMIFS(AB:AB,$A:$A,$A123,$J:$J,AC123,Z:Z,"&gt;"&amp;0)+INDEX($I$2:$I$14,MATCH(AC123,$H$2:$H$14,0))</f>
        <v>3.5</v>
      </c>
      <c r="AE123" s="14"/>
      <c r="AF123" s="14"/>
      <c r="AH123">
        <v>1</v>
      </c>
      <c r="AI123">
        <v>1</v>
      </c>
      <c r="AJ123" s="14">
        <f t="shared" si="62"/>
        <v>0.5</v>
      </c>
      <c r="AK123" s="14">
        <f t="shared" si="63"/>
        <v>0</v>
      </c>
      <c r="AL123" s="14" t="s">
        <v>7</v>
      </c>
      <c r="AM123" s="14">
        <f t="shared" ref="AM123:AM130" si="68">SUMIFS(AJ:AJ,$A:$A,$A123,$G:$G,AL123,AI:AI,"&gt;"&amp;0)+SUMIFS(AK:AK,$A:$A,$A123,$J:$J,AL123,AI:AI,"&gt;"&amp;0)+INDEX($I$2:$I$14,MATCH(AL123,$H$2:$H$14,0))</f>
        <v>1.5</v>
      </c>
      <c r="AN123" s="14"/>
      <c r="AO123" s="14"/>
      <c r="AQ123">
        <v>1</v>
      </c>
      <c r="AR123">
        <v>1</v>
      </c>
      <c r="AS123" s="14">
        <f t="shared" si="64"/>
        <v>0.5</v>
      </c>
      <c r="AT123" s="14">
        <f t="shared" si="65"/>
        <v>0</v>
      </c>
      <c r="AU123" s="14" t="s">
        <v>7</v>
      </c>
      <c r="AV123" s="14">
        <f t="shared" ref="AV123:AV130" si="69">SUMIFS(AS:AS,$A:$A,$A123,$G:$G,AU123,AR:AR,"&gt;"&amp;0)+SUMIFS(AT:AT,$A:$A,$A123,$J:$J,AU123,AR:AR,"&gt;"&amp;0)+INDEX($I$2:$I$14,MATCH(AU123,$H$2:$H$14,0))</f>
        <v>8.5</v>
      </c>
      <c r="AW123" s="14"/>
      <c r="AX123" s="14"/>
    </row>
    <row r="124" spans="1:50" x14ac:dyDescent="0.3">
      <c r="A124" s="6" t="s">
        <v>362</v>
      </c>
      <c r="B124" s="6"/>
      <c r="C124" s="6">
        <v>712</v>
      </c>
      <c r="D124" s="59" t="s">
        <v>9</v>
      </c>
      <c r="E124" s="6" t="s">
        <v>390</v>
      </c>
      <c r="F124" s="6">
        <v>99</v>
      </c>
      <c r="G124" s="15" t="s">
        <v>10</v>
      </c>
      <c r="H124" s="6">
        <v>1</v>
      </c>
      <c r="I124" s="6">
        <v>0.25</v>
      </c>
      <c r="J124" s="6"/>
      <c r="K124" s="6"/>
      <c r="L124" s="6"/>
      <c r="M124" s="6"/>
      <c r="N124" s="6"/>
      <c r="P124" s="14">
        <v>0</v>
      </c>
      <c r="Q124" s="14">
        <v>0</v>
      </c>
      <c r="R124" s="14">
        <f t="shared" si="58"/>
        <v>0</v>
      </c>
      <c r="S124" s="14">
        <f t="shared" si="59"/>
        <v>0</v>
      </c>
      <c r="T124" s="14" t="s">
        <v>8</v>
      </c>
      <c r="U124" s="14">
        <f t="shared" si="66"/>
        <v>1.2</v>
      </c>
      <c r="V124" s="14"/>
      <c r="W124" s="14"/>
      <c r="Y124">
        <v>0</v>
      </c>
      <c r="Z124">
        <v>0</v>
      </c>
      <c r="AA124" s="14">
        <f t="shared" si="60"/>
        <v>0</v>
      </c>
      <c r="AB124" s="14">
        <f t="shared" si="61"/>
        <v>0</v>
      </c>
      <c r="AC124" s="14" t="s">
        <v>8</v>
      </c>
      <c r="AD124" s="14">
        <f t="shared" si="67"/>
        <v>1.5</v>
      </c>
      <c r="AE124" s="14"/>
      <c r="AF124" s="14"/>
      <c r="AH124">
        <v>0</v>
      </c>
      <c r="AI124">
        <v>0</v>
      </c>
      <c r="AJ124" s="14">
        <f t="shared" si="62"/>
        <v>0</v>
      </c>
      <c r="AK124" s="14">
        <f t="shared" si="63"/>
        <v>0</v>
      </c>
      <c r="AL124" s="14" t="s">
        <v>8</v>
      </c>
      <c r="AM124" s="14">
        <f t="shared" si="68"/>
        <v>1.3</v>
      </c>
      <c r="AN124" s="14"/>
      <c r="AO124" s="14"/>
      <c r="AQ124">
        <v>1</v>
      </c>
      <c r="AR124">
        <v>1</v>
      </c>
      <c r="AS124" s="14">
        <f t="shared" si="64"/>
        <v>0.25</v>
      </c>
      <c r="AT124" s="14">
        <f t="shared" si="65"/>
        <v>0</v>
      </c>
      <c r="AU124" s="14" t="s">
        <v>8</v>
      </c>
      <c r="AV124" s="14">
        <f t="shared" si="69"/>
        <v>1.8</v>
      </c>
      <c r="AW124" s="14" t="s">
        <v>135</v>
      </c>
      <c r="AX124" s="14">
        <f>AV121*AV122+1-AV121</f>
        <v>3.125</v>
      </c>
    </row>
    <row r="125" spans="1:50" x14ac:dyDescent="0.3">
      <c r="A125" s="6" t="s">
        <v>362</v>
      </c>
      <c r="B125" s="6" t="s">
        <v>39</v>
      </c>
      <c r="C125" s="6">
        <v>713</v>
      </c>
      <c r="D125" s="59" t="s">
        <v>9</v>
      </c>
      <c r="E125" s="15" t="s">
        <v>391</v>
      </c>
      <c r="F125" s="6">
        <v>99</v>
      </c>
      <c r="G125" s="16" t="s">
        <v>12</v>
      </c>
      <c r="H125" s="8">
        <v>2</v>
      </c>
      <c r="I125" s="8">
        <v>0.5</v>
      </c>
      <c r="J125" s="6"/>
      <c r="K125" s="6"/>
      <c r="L125" s="6"/>
      <c r="M125" s="6"/>
      <c r="N125" s="6"/>
      <c r="P125" s="14">
        <v>1</v>
      </c>
      <c r="Q125" s="14">
        <v>1</v>
      </c>
      <c r="R125" s="14">
        <f t="shared" si="58"/>
        <v>0.5</v>
      </c>
      <c r="S125" s="14">
        <f t="shared" si="59"/>
        <v>0</v>
      </c>
      <c r="T125" s="14" t="s">
        <v>35</v>
      </c>
      <c r="U125" s="14">
        <f t="shared" si="66"/>
        <v>1</v>
      </c>
      <c r="V125" s="14"/>
      <c r="W125" s="14"/>
      <c r="Y125">
        <v>1</v>
      </c>
      <c r="Z125">
        <v>1</v>
      </c>
      <c r="AA125" s="14">
        <f t="shared" si="60"/>
        <v>0.5</v>
      </c>
      <c r="AB125" s="14">
        <f t="shared" si="61"/>
        <v>0</v>
      </c>
      <c r="AC125" s="14" t="s">
        <v>35</v>
      </c>
      <c r="AD125" s="14">
        <f t="shared" si="67"/>
        <v>1</v>
      </c>
      <c r="AE125" s="14"/>
      <c r="AF125" s="14"/>
      <c r="AH125">
        <v>1</v>
      </c>
      <c r="AI125">
        <v>1</v>
      </c>
      <c r="AJ125" s="14">
        <f t="shared" si="62"/>
        <v>0.5</v>
      </c>
      <c r="AK125" s="14">
        <f t="shared" si="63"/>
        <v>0</v>
      </c>
      <c r="AL125" s="14" t="s">
        <v>35</v>
      </c>
      <c r="AM125" s="14">
        <f t="shared" si="68"/>
        <v>1</v>
      </c>
      <c r="AN125" s="14"/>
      <c r="AO125" s="14"/>
      <c r="AQ125">
        <v>1</v>
      </c>
      <c r="AR125">
        <v>1</v>
      </c>
      <c r="AS125" s="14">
        <f t="shared" si="64"/>
        <v>0.5</v>
      </c>
      <c r="AT125" s="14">
        <f t="shared" si="65"/>
        <v>0</v>
      </c>
      <c r="AU125" s="14" t="s">
        <v>35</v>
      </c>
      <c r="AV125" s="14">
        <f t="shared" si="69"/>
        <v>1</v>
      </c>
      <c r="AW125" s="14" t="s">
        <v>136</v>
      </c>
      <c r="AX125" s="14">
        <f>1*AV122</f>
        <v>3.5</v>
      </c>
    </row>
    <row r="126" spans="1:50" x14ac:dyDescent="0.3">
      <c r="A126" s="6" t="s">
        <v>362</v>
      </c>
      <c r="B126" s="6" t="s">
        <v>39</v>
      </c>
      <c r="C126" s="6">
        <v>714</v>
      </c>
      <c r="D126" s="59" t="s">
        <v>9</v>
      </c>
      <c r="E126" s="15" t="s">
        <v>392</v>
      </c>
      <c r="F126" s="6">
        <v>99</v>
      </c>
      <c r="G126" s="16" t="s">
        <v>8</v>
      </c>
      <c r="H126" s="8">
        <v>4</v>
      </c>
      <c r="I126" s="8">
        <v>0.2</v>
      </c>
      <c r="J126" s="6"/>
      <c r="K126" s="6"/>
      <c r="L126" s="6"/>
      <c r="M126" s="6"/>
      <c r="N126" s="6"/>
      <c r="P126" s="14">
        <v>0</v>
      </c>
      <c r="Q126" s="14">
        <v>0</v>
      </c>
      <c r="R126" s="14">
        <f t="shared" si="58"/>
        <v>0</v>
      </c>
      <c r="S126" s="14">
        <f t="shared" si="59"/>
        <v>0</v>
      </c>
      <c r="T126" s="14" t="s">
        <v>40</v>
      </c>
      <c r="U126" s="14">
        <f t="shared" si="66"/>
        <v>2</v>
      </c>
      <c r="V126" s="14"/>
      <c r="W126" s="14"/>
      <c r="Y126">
        <v>0</v>
      </c>
      <c r="Z126">
        <v>0</v>
      </c>
      <c r="AA126" s="14">
        <f t="shared" si="60"/>
        <v>0</v>
      </c>
      <c r="AB126" s="14">
        <f t="shared" si="61"/>
        <v>0</v>
      </c>
      <c r="AC126" s="14" t="s">
        <v>40</v>
      </c>
      <c r="AD126" s="14">
        <f t="shared" si="67"/>
        <v>2</v>
      </c>
      <c r="AE126" s="14"/>
      <c r="AF126" s="14"/>
      <c r="AH126">
        <v>1</v>
      </c>
      <c r="AI126">
        <v>1</v>
      </c>
      <c r="AJ126" s="14">
        <f t="shared" si="62"/>
        <v>0.2</v>
      </c>
      <c r="AK126" s="14">
        <f t="shared" si="63"/>
        <v>0</v>
      </c>
      <c r="AL126" s="14" t="s">
        <v>40</v>
      </c>
      <c r="AM126" s="14">
        <f t="shared" si="68"/>
        <v>1</v>
      </c>
      <c r="AN126" s="14"/>
      <c r="AO126" s="14"/>
      <c r="AQ126">
        <v>1</v>
      </c>
      <c r="AR126">
        <v>1</v>
      </c>
      <c r="AS126" s="14">
        <f t="shared" si="64"/>
        <v>0.2</v>
      </c>
      <c r="AT126" s="14">
        <f t="shared" si="65"/>
        <v>0</v>
      </c>
      <c r="AU126" s="14" t="s">
        <v>40</v>
      </c>
      <c r="AV126" s="14">
        <f t="shared" si="69"/>
        <v>2</v>
      </c>
      <c r="AW126" s="14" t="s">
        <v>137</v>
      </c>
      <c r="AX126" s="14">
        <f>AV123</f>
        <v>8.5</v>
      </c>
    </row>
    <row r="127" spans="1:50" x14ac:dyDescent="0.3">
      <c r="A127" s="6" t="s">
        <v>362</v>
      </c>
      <c r="B127" s="6" t="s">
        <v>39</v>
      </c>
      <c r="C127" s="6">
        <v>721</v>
      </c>
      <c r="D127" s="59" t="s">
        <v>11</v>
      </c>
      <c r="E127" s="15" t="s">
        <v>42</v>
      </c>
      <c r="F127" s="6">
        <v>99</v>
      </c>
      <c r="G127" s="16" t="s">
        <v>7</v>
      </c>
      <c r="H127" s="8">
        <v>3</v>
      </c>
      <c r="I127" s="8">
        <v>1</v>
      </c>
      <c r="J127" s="6"/>
      <c r="K127" s="6"/>
      <c r="L127" s="6"/>
      <c r="M127" s="6"/>
      <c r="N127" s="6"/>
      <c r="P127" s="14">
        <v>0</v>
      </c>
      <c r="Q127" s="14">
        <v>0</v>
      </c>
      <c r="R127" s="14">
        <f t="shared" si="58"/>
        <v>0</v>
      </c>
      <c r="S127" s="14">
        <f t="shared" si="59"/>
        <v>0</v>
      </c>
      <c r="T127" s="14" t="s">
        <v>34</v>
      </c>
      <c r="U127" s="14">
        <f t="shared" si="66"/>
        <v>1</v>
      </c>
      <c r="V127" s="14"/>
      <c r="W127" s="14"/>
      <c r="Y127">
        <v>1</v>
      </c>
      <c r="Z127">
        <v>1</v>
      </c>
      <c r="AA127" s="14">
        <f t="shared" si="60"/>
        <v>1</v>
      </c>
      <c r="AB127" s="14">
        <f t="shared" si="61"/>
        <v>0</v>
      </c>
      <c r="AC127" s="14" t="s">
        <v>34</v>
      </c>
      <c r="AD127" s="14">
        <f t="shared" si="67"/>
        <v>1</v>
      </c>
      <c r="AE127" s="14"/>
      <c r="AF127" s="14"/>
      <c r="AH127">
        <v>0</v>
      </c>
      <c r="AI127">
        <v>0</v>
      </c>
      <c r="AJ127" s="14">
        <f t="shared" si="62"/>
        <v>0</v>
      </c>
      <c r="AK127" s="14">
        <f t="shared" si="63"/>
        <v>0</v>
      </c>
      <c r="AL127" s="14" t="s">
        <v>34</v>
      </c>
      <c r="AM127" s="14">
        <f t="shared" si="68"/>
        <v>1</v>
      </c>
      <c r="AN127" s="14"/>
      <c r="AO127" s="14"/>
      <c r="AQ127">
        <v>1</v>
      </c>
      <c r="AR127">
        <v>1</v>
      </c>
      <c r="AS127" s="14">
        <f t="shared" si="64"/>
        <v>1</v>
      </c>
      <c r="AT127" s="14">
        <f t="shared" si="65"/>
        <v>0</v>
      </c>
      <c r="AU127" s="14" t="s">
        <v>34</v>
      </c>
      <c r="AV127" s="14">
        <f t="shared" si="69"/>
        <v>1</v>
      </c>
      <c r="AW127" s="14" t="s">
        <v>138</v>
      </c>
      <c r="AX127" s="14">
        <f>AV123+5</f>
        <v>13.5</v>
      </c>
    </row>
    <row r="128" spans="1:50" x14ac:dyDescent="0.3">
      <c r="A128" s="6" t="s">
        <v>362</v>
      </c>
      <c r="B128" s="6" t="s">
        <v>39</v>
      </c>
      <c r="C128" s="6">
        <v>722</v>
      </c>
      <c r="D128" s="59" t="s">
        <v>11</v>
      </c>
      <c r="E128" s="15" t="s">
        <v>41</v>
      </c>
      <c r="F128" s="6">
        <v>99</v>
      </c>
      <c r="G128" s="16" t="s">
        <v>10</v>
      </c>
      <c r="H128" s="8">
        <v>1</v>
      </c>
      <c r="I128" s="8">
        <v>0.5</v>
      </c>
      <c r="J128" s="6"/>
      <c r="K128" s="6"/>
      <c r="L128" s="6"/>
      <c r="M128" s="6"/>
      <c r="N128" s="6"/>
      <c r="P128" s="14">
        <v>0</v>
      </c>
      <c r="Q128" s="14">
        <v>0</v>
      </c>
      <c r="R128" s="14">
        <f t="shared" si="58"/>
        <v>0</v>
      </c>
      <c r="S128" s="14">
        <f t="shared" si="59"/>
        <v>0</v>
      </c>
      <c r="T128" s="14" t="s">
        <v>117</v>
      </c>
      <c r="U128" s="14">
        <f t="shared" si="66"/>
        <v>0</v>
      </c>
      <c r="V128" s="14"/>
      <c r="W128" s="14"/>
      <c r="Y128">
        <v>1</v>
      </c>
      <c r="Z128">
        <v>1</v>
      </c>
      <c r="AA128" s="14">
        <f t="shared" si="60"/>
        <v>0.5</v>
      </c>
      <c r="AB128" s="14">
        <f t="shared" si="61"/>
        <v>0</v>
      </c>
      <c r="AC128" s="14" t="s">
        <v>117</v>
      </c>
      <c r="AD128" s="14">
        <f t="shared" si="67"/>
        <v>0</v>
      </c>
      <c r="AE128" s="14"/>
      <c r="AF128" s="14"/>
      <c r="AH128">
        <v>1</v>
      </c>
      <c r="AI128">
        <v>1</v>
      </c>
      <c r="AJ128" s="14">
        <f t="shared" si="62"/>
        <v>0.5</v>
      </c>
      <c r="AK128" s="14">
        <f t="shared" si="63"/>
        <v>0</v>
      </c>
      <c r="AL128" s="14" t="s">
        <v>117</v>
      </c>
      <c r="AM128" s="14">
        <f t="shared" si="68"/>
        <v>0</v>
      </c>
      <c r="AN128" s="14"/>
      <c r="AO128" s="14"/>
      <c r="AQ128">
        <v>1</v>
      </c>
      <c r="AR128">
        <v>1</v>
      </c>
      <c r="AS128" s="14">
        <f t="shared" si="64"/>
        <v>0.5</v>
      </c>
      <c r="AT128" s="14">
        <f t="shared" si="65"/>
        <v>0</v>
      </c>
      <c r="AU128" s="14" t="s">
        <v>117</v>
      </c>
      <c r="AV128" s="14">
        <f t="shared" si="69"/>
        <v>0</v>
      </c>
      <c r="AW128" s="14"/>
      <c r="AX128" s="14"/>
    </row>
    <row r="129" spans="1:50" x14ac:dyDescent="0.3">
      <c r="A129" s="6" t="s">
        <v>362</v>
      </c>
      <c r="B129" s="6" t="s">
        <v>39</v>
      </c>
      <c r="C129" s="6">
        <v>723</v>
      </c>
      <c r="D129" s="59" t="s">
        <v>11</v>
      </c>
      <c r="E129" s="15" t="s">
        <v>393</v>
      </c>
      <c r="F129" s="6">
        <v>99</v>
      </c>
      <c r="G129" s="15" t="s">
        <v>12</v>
      </c>
      <c r="H129" s="6">
        <v>2</v>
      </c>
      <c r="I129" s="6">
        <v>1</v>
      </c>
      <c r="J129" s="6"/>
      <c r="K129" s="6"/>
      <c r="L129" s="6"/>
      <c r="M129" s="6"/>
      <c r="N129" s="6"/>
      <c r="P129" s="14">
        <v>0</v>
      </c>
      <c r="Q129" s="14">
        <v>0</v>
      </c>
      <c r="R129" s="14">
        <f t="shared" si="58"/>
        <v>0</v>
      </c>
      <c r="S129" s="14">
        <f t="shared" si="59"/>
        <v>0</v>
      </c>
      <c r="T129" s="14" t="s">
        <v>116</v>
      </c>
      <c r="U129" s="14">
        <f t="shared" si="66"/>
        <v>0</v>
      </c>
      <c r="V129" s="14"/>
      <c r="W129" s="14"/>
      <c r="Y129">
        <v>0</v>
      </c>
      <c r="Z129">
        <v>0</v>
      </c>
      <c r="AA129" s="14">
        <f t="shared" si="60"/>
        <v>0</v>
      </c>
      <c r="AB129" s="14">
        <f t="shared" si="61"/>
        <v>0</v>
      </c>
      <c r="AC129" s="14" t="s">
        <v>116</v>
      </c>
      <c r="AD129" s="14">
        <f t="shared" si="67"/>
        <v>0</v>
      </c>
      <c r="AE129" s="14"/>
      <c r="AF129" s="14"/>
      <c r="AH129">
        <v>0</v>
      </c>
      <c r="AI129">
        <v>0</v>
      </c>
      <c r="AJ129" s="14">
        <f t="shared" si="62"/>
        <v>0</v>
      </c>
      <c r="AK129" s="14">
        <f t="shared" si="63"/>
        <v>0</v>
      </c>
      <c r="AL129" s="14" t="s">
        <v>116</v>
      </c>
      <c r="AM129" s="14">
        <f t="shared" si="68"/>
        <v>0</v>
      </c>
      <c r="AN129" s="14"/>
      <c r="AO129" s="14"/>
      <c r="AQ129">
        <v>1</v>
      </c>
      <c r="AR129">
        <v>1</v>
      </c>
      <c r="AS129" s="14">
        <f t="shared" si="64"/>
        <v>1</v>
      </c>
      <c r="AT129" s="14">
        <f t="shared" si="65"/>
        <v>0</v>
      </c>
      <c r="AU129" s="14" t="s">
        <v>116</v>
      </c>
      <c r="AV129" s="14">
        <f t="shared" si="69"/>
        <v>0</v>
      </c>
      <c r="AW129" s="14"/>
      <c r="AX129" s="14"/>
    </row>
    <row r="130" spans="1:50" x14ac:dyDescent="0.3">
      <c r="A130" s="6" t="s">
        <v>362</v>
      </c>
      <c r="B130" s="6" t="s">
        <v>39</v>
      </c>
      <c r="C130" s="6">
        <v>724</v>
      </c>
      <c r="D130" s="59" t="s">
        <v>11</v>
      </c>
      <c r="E130" s="15" t="s">
        <v>394</v>
      </c>
      <c r="F130" s="6">
        <v>99</v>
      </c>
      <c r="G130" s="16" t="s">
        <v>8</v>
      </c>
      <c r="H130" s="8">
        <v>4</v>
      </c>
      <c r="I130" s="8">
        <v>0.3</v>
      </c>
      <c r="J130" s="15"/>
      <c r="K130" s="6"/>
      <c r="L130" s="6"/>
      <c r="M130" s="6"/>
      <c r="N130" s="6"/>
      <c r="P130" s="14">
        <v>0</v>
      </c>
      <c r="Q130" s="14">
        <v>0</v>
      </c>
      <c r="R130" s="14">
        <f t="shared" si="58"/>
        <v>0</v>
      </c>
      <c r="S130" s="14">
        <f t="shared" si="59"/>
        <v>0</v>
      </c>
      <c r="T130" s="14" t="s">
        <v>127</v>
      </c>
      <c r="U130" s="14">
        <f t="shared" si="66"/>
        <v>0</v>
      </c>
      <c r="V130" s="14"/>
      <c r="W130" s="14"/>
      <c r="AA130" s="14">
        <f t="shared" si="60"/>
        <v>0</v>
      </c>
      <c r="AB130" s="14">
        <f t="shared" si="61"/>
        <v>0</v>
      </c>
      <c r="AC130" s="14" t="s">
        <v>127</v>
      </c>
      <c r="AD130" s="14">
        <f t="shared" si="67"/>
        <v>0</v>
      </c>
      <c r="AE130" s="14"/>
      <c r="AF130" s="14"/>
      <c r="AJ130" s="14">
        <f t="shared" si="62"/>
        <v>0</v>
      </c>
      <c r="AK130" s="14">
        <f t="shared" si="63"/>
        <v>0</v>
      </c>
      <c r="AL130" s="14" t="s">
        <v>127</v>
      </c>
      <c r="AM130" s="14">
        <f t="shared" si="68"/>
        <v>0</v>
      </c>
      <c r="AN130" s="14"/>
      <c r="AO130" s="14"/>
      <c r="AQ130">
        <v>1</v>
      </c>
      <c r="AR130">
        <v>1</v>
      </c>
      <c r="AS130" s="14">
        <f t="shared" si="64"/>
        <v>0.3</v>
      </c>
      <c r="AT130" s="14">
        <f t="shared" si="65"/>
        <v>0</v>
      </c>
      <c r="AU130" s="14" t="s">
        <v>127</v>
      </c>
      <c r="AV130" s="14">
        <f t="shared" si="69"/>
        <v>0</v>
      </c>
      <c r="AW130" s="14"/>
      <c r="AX130" s="14"/>
    </row>
    <row r="131" spans="1:50" x14ac:dyDescent="0.3">
      <c r="A131" s="6" t="s">
        <v>362</v>
      </c>
      <c r="B131" s="6"/>
      <c r="C131" s="6">
        <v>731</v>
      </c>
      <c r="D131" s="59" t="s">
        <v>9</v>
      </c>
      <c r="E131" s="6" t="s">
        <v>422</v>
      </c>
      <c r="F131" s="6">
        <v>1</v>
      </c>
      <c r="G131" s="15"/>
      <c r="H131" s="6"/>
      <c r="I131" s="6"/>
      <c r="J131" s="6"/>
      <c r="K131" s="6"/>
      <c r="L131" s="6"/>
      <c r="M131" s="6"/>
      <c r="N131" s="6"/>
      <c r="P131" s="14">
        <f>IF(Q131=0,0,1)</f>
        <v>1</v>
      </c>
      <c r="Q131" s="14">
        <v>1</v>
      </c>
      <c r="R131" s="14">
        <f>Q131*$I131</f>
        <v>0</v>
      </c>
      <c r="S131" s="14">
        <f>Q131*$L131</f>
        <v>0</v>
      </c>
      <c r="T131" s="14" t="s">
        <v>10</v>
      </c>
      <c r="U131" s="14">
        <f>0.1+SUMIFS(R:R,$A:$A,$A131,$G:$G,T131,Q:Q,"&gt;"&amp;0)+SUMIFS(S:S,$A:$A,$A131,$J:$J,T131,Q:Q,"&gt;"&amp;0)</f>
        <v>0.25</v>
      </c>
      <c r="V131" s="14">
        <f>(U131*U132+(1-U131))*U133*U134*U135*U136*U137*(1+U138)*(1+U139)*(1+U140)*U142^0.5*(U141+1)</f>
        <v>8.25</v>
      </c>
      <c r="W131" s="14">
        <f>V131</f>
        <v>8.25</v>
      </c>
      <c r="Y131" s="14">
        <f>IF(Z131=0,0,1)</f>
        <v>1</v>
      </c>
      <c r="Z131" s="14">
        <v>2</v>
      </c>
      <c r="AA131" s="14">
        <f>Z131*$I131</f>
        <v>0</v>
      </c>
      <c r="AB131" s="14">
        <f>Z131*$L131</f>
        <v>0</v>
      </c>
      <c r="AC131" s="14" t="s">
        <v>10</v>
      </c>
      <c r="AD131" s="14">
        <f>0.1+SUMIFS(AA:AA,$A:$A,$A131,$G:$G,AC131,Z:Z,"&gt;"&amp;0)+SUMIFS(AB:AB,$A:$A,$A131,$J:$J,AC131,Z:Z,"&gt;"&amp;0)</f>
        <v>0.9</v>
      </c>
      <c r="AE131" s="14">
        <f>(AD131*AD132+(1-AD131))*AD133*AD134*AD135*AD136*AD137*(1+AD138)*(1+AD139)*(1+AD140)*AD142^0.5*(AD141+1)</f>
        <v>24.674999999999997</v>
      </c>
      <c r="AF131" s="14">
        <f>AE131</f>
        <v>24.674999999999997</v>
      </c>
      <c r="AH131" s="14">
        <f>IF(AI131=0,0,1)</f>
        <v>0</v>
      </c>
      <c r="AI131" s="14">
        <v>0</v>
      </c>
      <c r="AJ131" s="14">
        <f>AI131*$I131</f>
        <v>0</v>
      </c>
      <c r="AK131" s="14">
        <f>AI131*$L131</f>
        <v>0</v>
      </c>
      <c r="AL131" s="14" t="s">
        <v>10</v>
      </c>
      <c r="AM131" s="14">
        <f>0.1+SUMIFS(AJ:AJ,$A:$A,$A131,$G:$G,AL131,AI:AI,"&gt;"&amp;0)+SUMIFS(AK:AK,$A:$A,$A131,$J:$J,AL131,AI:AI,"&gt;"&amp;0)</f>
        <v>0.6</v>
      </c>
      <c r="AN131" s="14">
        <f>(AM131*AM132+(1-AM131))*AM133*AM134*AM135*AM136*AM137*(1+AM138)*(1+AM139)*(1+AM140)*AM142^0.5*(AM141+1)</f>
        <v>3.7049999999999996</v>
      </c>
      <c r="AO131" s="14">
        <f>AN131</f>
        <v>3.7049999999999996</v>
      </c>
      <c r="AQ131" s="14">
        <f>IF(AR131=0,0,1)</f>
        <v>0</v>
      </c>
      <c r="AR131" s="14">
        <v>0</v>
      </c>
      <c r="AS131" s="14">
        <f>AR131*$I131</f>
        <v>0</v>
      </c>
      <c r="AT131" s="14">
        <f>AR131*$L131</f>
        <v>0</v>
      </c>
      <c r="AU131" s="14" t="s">
        <v>10</v>
      </c>
      <c r="AV131" s="14">
        <f>0.1+SUMIFS(AS:AS,$A:$A,$A131,$G:$G,AU131,AR:AR,"&gt;"&amp;0)+SUMIFS(AT:AT,$A:$A,$A131,$J:$J,AU131,AR:AR,"&gt;"&amp;0)</f>
        <v>0.85</v>
      </c>
      <c r="AW131" s="14">
        <f>(AV131*AV132+(1-AV131))*AV133*AV134*AV135*AV136*AV137*(1+AV138)*(1+AV139)*(1+AV140)*AV142^0.5*(AV141+1)</f>
        <v>95.625</v>
      </c>
      <c r="AX131" s="14">
        <f>AW131</f>
        <v>95.625</v>
      </c>
    </row>
    <row r="132" spans="1:50" ht="13.5" customHeight="1" x14ac:dyDescent="0.3">
      <c r="A132" s="6" t="s">
        <v>362</v>
      </c>
      <c r="B132" s="6"/>
      <c r="C132" s="6">
        <v>732</v>
      </c>
      <c r="D132" s="59" t="s">
        <v>9</v>
      </c>
      <c r="E132" s="6" t="s">
        <v>423</v>
      </c>
      <c r="F132" s="6">
        <v>1</v>
      </c>
      <c r="G132" s="15"/>
      <c r="H132" s="6"/>
      <c r="I132" s="6"/>
      <c r="J132" s="6"/>
      <c r="K132" s="6"/>
      <c r="L132" s="6"/>
      <c r="M132" s="6"/>
      <c r="N132" s="6"/>
      <c r="P132" s="14">
        <f t="shared" ref="P132:P142" si="70">IF(Q132=0,0,1)</f>
        <v>1</v>
      </c>
      <c r="Q132" s="14">
        <v>2</v>
      </c>
      <c r="R132" s="14">
        <f t="shared" si="58"/>
        <v>0</v>
      </c>
      <c r="S132" s="14">
        <f t="shared" ref="S132:S140" si="71">Q132*$L132</f>
        <v>0</v>
      </c>
      <c r="T132" s="14" t="s">
        <v>12</v>
      </c>
      <c r="U132" s="14">
        <f>2+SUMIFS(R:R,$A:$A,$A132,$G:$G,T132,Q:Q,"&gt;"&amp;0)+SUMIFS(S:S,$A:$A,$A132,$J:$J,T132,Q:Q,"&gt;"&amp;0)</f>
        <v>2.5</v>
      </c>
      <c r="V132" s="14"/>
      <c r="W132" s="14"/>
      <c r="Y132" s="14">
        <f t="shared" ref="Y132:Y142" si="72">IF(Z132=0,0,1)</f>
        <v>1</v>
      </c>
      <c r="Z132" s="14">
        <v>4</v>
      </c>
      <c r="AA132" s="14">
        <f t="shared" ref="AA132:AA142" si="73">Z132*$I132</f>
        <v>0</v>
      </c>
      <c r="AB132" s="14">
        <f t="shared" ref="AB132:AB142" si="74">Z132*$L132</f>
        <v>0</v>
      </c>
      <c r="AC132" s="14" t="s">
        <v>12</v>
      </c>
      <c r="AD132" s="14">
        <f>2+SUMIFS(AA:AA,$A:$A,$A132,$G:$G,AC132,Z:Z,"&gt;"&amp;0)+SUMIFS(AB:AB,$A:$A,$A132,$J:$J,AC132,Z:Z,"&gt;"&amp;0)</f>
        <v>2.5</v>
      </c>
      <c r="AE132" s="14"/>
      <c r="AF132" s="14"/>
      <c r="AH132" s="14">
        <f t="shared" ref="AH132:AH142" si="75">IF(AI132=0,0,1)</f>
        <v>1</v>
      </c>
      <c r="AI132" s="14">
        <v>2</v>
      </c>
      <c r="AJ132" s="14">
        <f t="shared" ref="AJ132:AJ142" si="76">AI132*$I132</f>
        <v>0</v>
      </c>
      <c r="AK132" s="14">
        <f t="shared" ref="AK132:AK142" si="77">AI132*$L132</f>
        <v>0</v>
      </c>
      <c r="AL132" s="14" t="s">
        <v>12</v>
      </c>
      <c r="AM132" s="14">
        <f>2+SUMIFS(AJ:AJ,$A:$A,$A132,$G:$G,AL132,AI:AI,"&gt;"&amp;0)+SUMIFS(AK:AK,$A:$A,$A132,$J:$J,AL132,AI:AI,"&gt;"&amp;0)</f>
        <v>2.5</v>
      </c>
      <c r="AN132" s="14"/>
      <c r="AO132" s="14"/>
      <c r="AQ132" s="14">
        <f t="shared" ref="AQ132:AQ142" si="78">IF(AR132=0,0,1)</f>
        <v>1</v>
      </c>
      <c r="AR132" s="14">
        <v>2</v>
      </c>
      <c r="AS132" s="14">
        <f t="shared" ref="AS132:AS142" si="79">AR132*$I132</f>
        <v>0</v>
      </c>
      <c r="AT132" s="14">
        <f t="shared" ref="AT132:AT142" si="80">AR132*$L132</f>
        <v>0</v>
      </c>
      <c r="AU132" s="14" t="s">
        <v>12</v>
      </c>
      <c r="AV132" s="14">
        <f>2+SUMIFS(AS:AS,$A:$A,$A132,$G:$G,AU132,AR:AR,"&gt;"&amp;0)+SUMIFS(AT:AT,$A:$A,$A132,$J:$J,AU132,AR:AR,"&gt;"&amp;0)</f>
        <v>3.5</v>
      </c>
      <c r="AW132" s="14"/>
      <c r="AX132" s="14"/>
    </row>
    <row r="133" spans="1:50" ht="16.5" customHeight="1" x14ac:dyDescent="0.3">
      <c r="A133" s="6" t="s">
        <v>362</v>
      </c>
      <c r="B133" s="6"/>
      <c r="C133" s="6">
        <v>741</v>
      </c>
      <c r="D133" s="59" t="s">
        <v>11</v>
      </c>
      <c r="E133" s="15" t="s">
        <v>424</v>
      </c>
      <c r="F133" s="6">
        <v>1</v>
      </c>
      <c r="G133" s="15" t="s">
        <v>40</v>
      </c>
      <c r="H133" s="6">
        <v>12</v>
      </c>
      <c r="I133" s="6">
        <v>1</v>
      </c>
      <c r="J133" s="6" t="s">
        <v>7</v>
      </c>
      <c r="K133" s="6">
        <v>3</v>
      </c>
      <c r="L133" s="6">
        <v>1</v>
      </c>
      <c r="M133" s="6"/>
      <c r="N133" s="6"/>
      <c r="P133" s="14">
        <f t="shared" si="70"/>
        <v>1</v>
      </c>
      <c r="Q133" s="14">
        <v>1</v>
      </c>
      <c r="R133" s="14">
        <f t="shared" si="58"/>
        <v>1</v>
      </c>
      <c r="S133" s="14">
        <f t="shared" si="71"/>
        <v>1</v>
      </c>
      <c r="T133" s="14" t="s">
        <v>7</v>
      </c>
      <c r="U133" s="14">
        <f t="shared" ref="U133:U141" si="81">SUMIFS(R:R,$A:$A,$A133,$G:$G,T133,Q:Q,"&gt;"&amp;0)+SUMIFS(S:S,$A:$A,$A133,$J:$J,T133,Q:Q,"&gt;"&amp;0)+INDEX($I$2:$I$14,MATCH(T133,$H$2:$H$14,0))</f>
        <v>2.5</v>
      </c>
      <c r="V133" s="14"/>
      <c r="W133" s="14"/>
      <c r="Y133" s="14">
        <f t="shared" si="72"/>
        <v>1</v>
      </c>
      <c r="Z133" s="14">
        <v>1</v>
      </c>
      <c r="AA133" s="14">
        <f t="shared" si="73"/>
        <v>1</v>
      </c>
      <c r="AB133" s="14">
        <f t="shared" si="74"/>
        <v>1</v>
      </c>
      <c r="AC133" s="14" t="s">
        <v>7</v>
      </c>
      <c r="AD133" s="14">
        <f t="shared" ref="AD133:AD141" si="82">SUMIFS(AA:AA,$A:$A,$A133,$G:$G,AC133,Z:Z,"&gt;"&amp;0)+SUMIFS(AB:AB,$A:$A,$A133,$J:$J,AC133,Z:Z,"&gt;"&amp;0)+INDEX($I$2:$I$14,MATCH(AC133,$H$2:$H$14,0))</f>
        <v>3.5</v>
      </c>
      <c r="AE133" s="14"/>
      <c r="AF133" s="14"/>
      <c r="AH133" s="14">
        <f t="shared" si="75"/>
        <v>0</v>
      </c>
      <c r="AI133" s="14">
        <v>0</v>
      </c>
      <c r="AJ133" s="14">
        <f t="shared" si="76"/>
        <v>0</v>
      </c>
      <c r="AK133" s="14">
        <f t="shared" si="77"/>
        <v>0</v>
      </c>
      <c r="AL133" s="14" t="s">
        <v>7</v>
      </c>
      <c r="AM133" s="14">
        <f t="shared" ref="AM133:AM141" si="83">SUMIFS(AJ:AJ,$A:$A,$A133,$G:$G,AL133,AI:AI,"&gt;"&amp;0)+SUMIFS(AK:AK,$A:$A,$A133,$J:$J,AL133,AI:AI,"&gt;"&amp;0)+INDEX($I$2:$I$14,MATCH(AL133,$H$2:$H$14,0))</f>
        <v>1.5</v>
      </c>
      <c r="AN133" s="14"/>
      <c r="AO133" s="14"/>
      <c r="AQ133" s="14">
        <f t="shared" si="78"/>
        <v>1</v>
      </c>
      <c r="AR133" s="14">
        <v>1</v>
      </c>
      <c r="AS133" s="14">
        <f t="shared" si="79"/>
        <v>1</v>
      </c>
      <c r="AT133" s="14">
        <f t="shared" si="80"/>
        <v>1</v>
      </c>
      <c r="AU133" s="14" t="s">
        <v>7</v>
      </c>
      <c r="AV133" s="14">
        <f t="shared" ref="AV133:AV141" si="84">SUMIFS(AS:AS,$A:$A,$A133,$G:$G,AU133,AR:AR,"&gt;"&amp;0)+SUMIFS(AT:AT,$A:$A,$A133,$J:$J,AU133,AR:AR,"&gt;"&amp;0)+INDEX($I$2:$I$14,MATCH(AU133,$H$2:$H$14,0))</f>
        <v>8.5</v>
      </c>
      <c r="AW133" s="14"/>
      <c r="AX133" s="14"/>
    </row>
    <row r="134" spans="1:50" ht="13.5" customHeight="1" x14ac:dyDescent="0.3">
      <c r="A134" s="6" t="s">
        <v>362</v>
      </c>
      <c r="B134" s="6"/>
      <c r="C134" s="6">
        <v>742</v>
      </c>
      <c r="D134" s="59" t="s">
        <v>11</v>
      </c>
      <c r="E134" s="6" t="s">
        <v>425</v>
      </c>
      <c r="F134" s="6">
        <v>1</v>
      </c>
      <c r="G134" s="15" t="s">
        <v>7</v>
      </c>
      <c r="H134" s="6">
        <v>3</v>
      </c>
      <c r="I134" s="6">
        <v>1</v>
      </c>
      <c r="J134" s="6"/>
      <c r="K134" s="6"/>
      <c r="L134" s="6"/>
      <c r="M134" s="6"/>
      <c r="N134" s="6"/>
      <c r="P134" s="14">
        <f t="shared" si="70"/>
        <v>0</v>
      </c>
      <c r="Q134" s="14">
        <v>0</v>
      </c>
      <c r="R134" s="14">
        <f t="shared" si="58"/>
        <v>0</v>
      </c>
      <c r="S134" s="14">
        <f t="shared" si="71"/>
        <v>0</v>
      </c>
      <c r="T134" s="14" t="s">
        <v>8</v>
      </c>
      <c r="U134" s="14">
        <f t="shared" si="81"/>
        <v>1.2</v>
      </c>
      <c r="V134" s="14"/>
      <c r="W134" s="14"/>
      <c r="Y134" s="14">
        <f t="shared" si="72"/>
        <v>0</v>
      </c>
      <c r="Z134" s="14">
        <v>0</v>
      </c>
      <c r="AA134" s="14">
        <f t="shared" si="73"/>
        <v>0</v>
      </c>
      <c r="AB134" s="14">
        <f t="shared" si="74"/>
        <v>0</v>
      </c>
      <c r="AC134" s="14" t="s">
        <v>8</v>
      </c>
      <c r="AD134" s="14">
        <f t="shared" si="82"/>
        <v>1.5</v>
      </c>
      <c r="AE134" s="14"/>
      <c r="AF134" s="14"/>
      <c r="AH134" s="14">
        <f t="shared" si="75"/>
        <v>0</v>
      </c>
      <c r="AI134" s="14">
        <v>0</v>
      </c>
      <c r="AJ134" s="14">
        <f t="shared" si="76"/>
        <v>0</v>
      </c>
      <c r="AK134" s="14">
        <f t="shared" si="77"/>
        <v>0</v>
      </c>
      <c r="AL134" s="14" t="s">
        <v>8</v>
      </c>
      <c r="AM134" s="14">
        <f t="shared" si="83"/>
        <v>1.3</v>
      </c>
      <c r="AN134" s="14"/>
      <c r="AO134" s="14"/>
      <c r="AQ134" s="14">
        <f t="shared" si="78"/>
        <v>0</v>
      </c>
      <c r="AR134" s="14">
        <v>0</v>
      </c>
      <c r="AS134" s="14">
        <f t="shared" si="79"/>
        <v>0</v>
      </c>
      <c r="AT134" s="14">
        <f t="shared" si="80"/>
        <v>0</v>
      </c>
      <c r="AU134" s="14" t="s">
        <v>8</v>
      </c>
      <c r="AV134" s="14">
        <f t="shared" si="84"/>
        <v>1.8</v>
      </c>
      <c r="AW134" s="14"/>
      <c r="AX134" s="14"/>
    </row>
    <row r="135" spans="1:50" x14ac:dyDescent="0.3">
      <c r="A135" s="6" t="s">
        <v>362</v>
      </c>
      <c r="B135" s="6"/>
      <c r="C135" s="6">
        <v>751</v>
      </c>
      <c r="D135" s="59" t="s">
        <v>13</v>
      </c>
      <c r="E135" s="6" t="s">
        <v>426</v>
      </c>
      <c r="F135" s="6">
        <v>1</v>
      </c>
      <c r="G135" s="15" t="s">
        <v>7</v>
      </c>
      <c r="H135" s="6">
        <v>3</v>
      </c>
      <c r="I135" s="6">
        <v>2</v>
      </c>
      <c r="J135" s="6" t="s">
        <v>7</v>
      </c>
      <c r="K135" s="6">
        <v>3</v>
      </c>
      <c r="L135" s="6">
        <v>3</v>
      </c>
      <c r="M135" s="6"/>
      <c r="N135" s="6"/>
      <c r="P135" s="14">
        <f t="shared" si="70"/>
        <v>0</v>
      </c>
      <c r="Q135" s="14">
        <v>0</v>
      </c>
      <c r="R135" s="14">
        <f t="shared" si="58"/>
        <v>0</v>
      </c>
      <c r="S135" s="14">
        <f t="shared" si="71"/>
        <v>0</v>
      </c>
      <c r="T135" s="14" t="s">
        <v>35</v>
      </c>
      <c r="U135" s="14">
        <f t="shared" si="81"/>
        <v>1</v>
      </c>
      <c r="V135" s="14"/>
      <c r="W135" s="14"/>
      <c r="Y135" s="14">
        <f t="shared" si="72"/>
        <v>0</v>
      </c>
      <c r="Z135" s="14">
        <v>0</v>
      </c>
      <c r="AA135" s="14">
        <f t="shared" si="73"/>
        <v>0</v>
      </c>
      <c r="AB135" s="14">
        <f t="shared" si="74"/>
        <v>0</v>
      </c>
      <c r="AC135" s="14" t="s">
        <v>35</v>
      </c>
      <c r="AD135" s="14">
        <f t="shared" si="82"/>
        <v>1</v>
      </c>
      <c r="AE135" s="14"/>
      <c r="AF135" s="14"/>
      <c r="AH135" s="14">
        <f t="shared" si="75"/>
        <v>0</v>
      </c>
      <c r="AI135" s="14">
        <v>0</v>
      </c>
      <c r="AJ135" s="14">
        <f t="shared" si="76"/>
        <v>0</v>
      </c>
      <c r="AK135" s="14">
        <f t="shared" si="77"/>
        <v>0</v>
      </c>
      <c r="AL135" s="14" t="s">
        <v>35</v>
      </c>
      <c r="AM135" s="14">
        <f t="shared" si="83"/>
        <v>1</v>
      </c>
      <c r="AN135" s="14"/>
      <c r="AO135" s="14"/>
      <c r="AQ135" s="14">
        <f t="shared" si="78"/>
        <v>1</v>
      </c>
      <c r="AR135" s="14">
        <v>1</v>
      </c>
      <c r="AS135" s="14">
        <f t="shared" si="79"/>
        <v>2</v>
      </c>
      <c r="AT135" s="14">
        <f t="shared" si="80"/>
        <v>3</v>
      </c>
      <c r="AU135" s="14" t="s">
        <v>35</v>
      </c>
      <c r="AV135" s="14">
        <f t="shared" si="84"/>
        <v>1</v>
      </c>
      <c r="AW135" s="14"/>
      <c r="AX135" s="14"/>
    </row>
    <row r="136" spans="1:50" x14ac:dyDescent="0.3">
      <c r="A136" s="6" t="s">
        <v>362</v>
      </c>
      <c r="B136" s="6"/>
      <c r="C136" s="6">
        <v>752</v>
      </c>
      <c r="D136" s="59" t="s">
        <v>13</v>
      </c>
      <c r="E136" s="6" t="s">
        <v>427</v>
      </c>
      <c r="F136" s="6">
        <v>1</v>
      </c>
      <c r="G136" s="15"/>
      <c r="H136" s="6"/>
      <c r="I136" s="6"/>
      <c r="J136" s="6"/>
      <c r="K136" s="6"/>
      <c r="L136" s="6"/>
      <c r="M136" s="6"/>
      <c r="N136" s="6"/>
      <c r="P136" s="14">
        <f t="shared" si="70"/>
        <v>0</v>
      </c>
      <c r="Q136" s="14">
        <v>0</v>
      </c>
      <c r="R136" s="14">
        <f t="shared" si="58"/>
        <v>0</v>
      </c>
      <c r="S136" s="14">
        <f t="shared" si="71"/>
        <v>0</v>
      </c>
      <c r="T136" s="14" t="s">
        <v>40</v>
      </c>
      <c r="U136" s="14">
        <f t="shared" si="81"/>
        <v>2</v>
      </c>
      <c r="V136" s="14"/>
      <c r="W136" s="14"/>
      <c r="Y136" s="14">
        <f t="shared" si="72"/>
        <v>0</v>
      </c>
      <c r="Z136" s="14">
        <v>0</v>
      </c>
      <c r="AA136" s="14">
        <f t="shared" si="73"/>
        <v>0</v>
      </c>
      <c r="AB136" s="14">
        <f t="shared" si="74"/>
        <v>0</v>
      </c>
      <c r="AC136" s="14" t="s">
        <v>40</v>
      </c>
      <c r="AD136" s="14">
        <f t="shared" si="82"/>
        <v>2</v>
      </c>
      <c r="AE136" s="14"/>
      <c r="AF136" s="14"/>
      <c r="AH136" s="14">
        <f t="shared" si="75"/>
        <v>0</v>
      </c>
      <c r="AI136" s="14">
        <v>0</v>
      </c>
      <c r="AJ136" s="14">
        <f t="shared" si="76"/>
        <v>0</v>
      </c>
      <c r="AK136" s="14">
        <f t="shared" si="77"/>
        <v>0</v>
      </c>
      <c r="AL136" s="14" t="s">
        <v>40</v>
      </c>
      <c r="AM136" s="14">
        <f t="shared" si="83"/>
        <v>1</v>
      </c>
      <c r="AN136" s="14"/>
      <c r="AO136" s="14"/>
      <c r="AQ136" s="14">
        <f t="shared" si="78"/>
        <v>1</v>
      </c>
      <c r="AR136" s="14">
        <v>1</v>
      </c>
      <c r="AS136" s="14">
        <f t="shared" si="79"/>
        <v>0</v>
      </c>
      <c r="AT136" s="14">
        <f t="shared" si="80"/>
        <v>0</v>
      </c>
      <c r="AU136" s="14" t="s">
        <v>40</v>
      </c>
      <c r="AV136" s="14">
        <f t="shared" si="84"/>
        <v>2</v>
      </c>
      <c r="AW136" s="14"/>
      <c r="AX136" s="14"/>
    </row>
    <row r="137" spans="1:50" ht="15" customHeight="1" x14ac:dyDescent="0.3">
      <c r="A137" s="6" t="s">
        <v>363</v>
      </c>
      <c r="B137" s="6" t="s">
        <v>39</v>
      </c>
      <c r="C137" s="6">
        <v>801</v>
      </c>
      <c r="D137" s="59" t="s">
        <v>6</v>
      </c>
      <c r="E137" s="15" t="s">
        <v>387</v>
      </c>
      <c r="F137" s="6">
        <v>99</v>
      </c>
      <c r="G137" s="15" t="s">
        <v>7</v>
      </c>
      <c r="H137" s="6">
        <v>3</v>
      </c>
      <c r="I137" s="6">
        <v>0.25</v>
      </c>
      <c r="J137" s="6"/>
      <c r="K137" s="6"/>
      <c r="L137" s="6"/>
      <c r="M137" s="6"/>
      <c r="N137" s="6"/>
      <c r="P137" s="14">
        <f t="shared" si="70"/>
        <v>0</v>
      </c>
      <c r="Q137" s="14">
        <v>0</v>
      </c>
      <c r="R137" s="14">
        <f t="shared" si="58"/>
        <v>0</v>
      </c>
      <c r="S137" s="14">
        <f t="shared" si="71"/>
        <v>0</v>
      </c>
      <c r="T137" s="14" t="s">
        <v>34</v>
      </c>
      <c r="U137" s="14">
        <f t="shared" si="81"/>
        <v>1</v>
      </c>
      <c r="V137" s="14"/>
      <c r="W137" s="14"/>
      <c r="Y137" s="14">
        <f t="shared" si="72"/>
        <v>1</v>
      </c>
      <c r="Z137" s="14">
        <v>1</v>
      </c>
      <c r="AA137" s="14">
        <f t="shared" si="73"/>
        <v>0.25</v>
      </c>
      <c r="AB137" s="14">
        <f t="shared" si="74"/>
        <v>0</v>
      </c>
      <c r="AC137" s="14" t="s">
        <v>34</v>
      </c>
      <c r="AD137" s="14">
        <f t="shared" si="82"/>
        <v>1</v>
      </c>
      <c r="AE137" s="14"/>
      <c r="AF137" s="14"/>
      <c r="AH137" s="14">
        <f t="shared" si="75"/>
        <v>0</v>
      </c>
      <c r="AI137" s="14">
        <v>0</v>
      </c>
      <c r="AJ137" s="14">
        <f t="shared" si="76"/>
        <v>0</v>
      </c>
      <c r="AK137" s="14">
        <f t="shared" si="77"/>
        <v>0</v>
      </c>
      <c r="AL137" s="14" t="s">
        <v>34</v>
      </c>
      <c r="AM137" s="14">
        <f t="shared" si="83"/>
        <v>1</v>
      </c>
      <c r="AN137" s="14"/>
      <c r="AO137" s="14"/>
      <c r="AQ137" s="14">
        <f t="shared" si="78"/>
        <v>1</v>
      </c>
      <c r="AR137" s="14">
        <v>1</v>
      </c>
      <c r="AS137" s="14">
        <f t="shared" si="79"/>
        <v>0.25</v>
      </c>
      <c r="AT137" s="14">
        <f t="shared" si="80"/>
        <v>0</v>
      </c>
      <c r="AU137" s="14" t="s">
        <v>34</v>
      </c>
      <c r="AV137" s="14">
        <f t="shared" si="84"/>
        <v>1</v>
      </c>
      <c r="AW137" s="14"/>
      <c r="AX137" s="14"/>
    </row>
    <row r="138" spans="1:50" x14ac:dyDescent="0.3">
      <c r="A138" s="6" t="s">
        <v>363</v>
      </c>
      <c r="B138" s="6" t="s">
        <v>39</v>
      </c>
      <c r="C138" s="6">
        <v>802</v>
      </c>
      <c r="D138" s="59" t="s">
        <v>6</v>
      </c>
      <c r="E138" s="15" t="s">
        <v>388</v>
      </c>
      <c r="F138" s="6">
        <v>99</v>
      </c>
      <c r="G138" s="15" t="s">
        <v>10</v>
      </c>
      <c r="H138" s="6">
        <v>1</v>
      </c>
      <c r="I138" s="6">
        <v>0.15</v>
      </c>
      <c r="J138" s="6"/>
      <c r="K138" s="6"/>
      <c r="L138" s="6"/>
      <c r="M138" s="6"/>
      <c r="N138" s="6"/>
      <c r="P138" s="14">
        <f t="shared" si="70"/>
        <v>0</v>
      </c>
      <c r="Q138" s="14">
        <v>0</v>
      </c>
      <c r="R138" s="14">
        <f t="shared" si="58"/>
        <v>0</v>
      </c>
      <c r="S138" s="14">
        <f t="shared" si="71"/>
        <v>0</v>
      </c>
      <c r="T138" s="14" t="s">
        <v>117</v>
      </c>
      <c r="U138" s="14">
        <f t="shared" si="81"/>
        <v>0</v>
      </c>
      <c r="V138" s="14"/>
      <c r="W138" s="14"/>
      <c r="Y138" s="14">
        <f t="shared" si="72"/>
        <v>1</v>
      </c>
      <c r="Z138" s="14">
        <v>1</v>
      </c>
      <c r="AA138" s="14">
        <f t="shared" si="73"/>
        <v>0.15</v>
      </c>
      <c r="AB138" s="14">
        <f t="shared" si="74"/>
        <v>0</v>
      </c>
      <c r="AC138" s="14" t="s">
        <v>117</v>
      </c>
      <c r="AD138" s="14">
        <f t="shared" si="82"/>
        <v>0</v>
      </c>
      <c r="AE138" s="14"/>
      <c r="AF138" s="14"/>
      <c r="AH138" s="14">
        <f t="shared" si="75"/>
        <v>1</v>
      </c>
      <c r="AI138" s="14">
        <v>1</v>
      </c>
      <c r="AJ138" s="14">
        <f t="shared" si="76"/>
        <v>0.15</v>
      </c>
      <c r="AK138" s="14">
        <f t="shared" si="77"/>
        <v>0</v>
      </c>
      <c r="AL138" s="14" t="s">
        <v>117</v>
      </c>
      <c r="AM138" s="14">
        <f t="shared" si="83"/>
        <v>0</v>
      </c>
      <c r="AN138" s="14"/>
      <c r="AO138" s="14"/>
      <c r="AQ138" s="14">
        <f t="shared" si="78"/>
        <v>1</v>
      </c>
      <c r="AR138" s="14">
        <v>1</v>
      </c>
      <c r="AS138" s="14">
        <f t="shared" si="79"/>
        <v>0.15</v>
      </c>
      <c r="AT138" s="14">
        <f t="shared" si="80"/>
        <v>0</v>
      </c>
      <c r="AU138" s="14" t="s">
        <v>117</v>
      </c>
      <c r="AV138" s="14">
        <f t="shared" si="84"/>
        <v>0</v>
      </c>
      <c r="AW138" s="14"/>
      <c r="AX138" s="14"/>
    </row>
    <row r="139" spans="1:50" x14ac:dyDescent="0.3">
      <c r="A139" s="6" t="s">
        <v>363</v>
      </c>
      <c r="B139" s="6" t="s">
        <v>39</v>
      </c>
      <c r="C139" s="6">
        <v>803</v>
      </c>
      <c r="D139" s="59" t="s">
        <v>6</v>
      </c>
      <c r="E139" s="15" t="s">
        <v>389</v>
      </c>
      <c r="F139" s="6">
        <v>99</v>
      </c>
      <c r="G139" s="15" t="s">
        <v>8</v>
      </c>
      <c r="H139" s="6">
        <v>4</v>
      </c>
      <c r="I139" s="6">
        <v>0.1</v>
      </c>
      <c r="J139" s="15"/>
      <c r="K139" s="6"/>
      <c r="L139" s="6"/>
      <c r="M139" s="6"/>
      <c r="N139" s="6"/>
      <c r="P139" s="14">
        <f t="shared" si="70"/>
        <v>0</v>
      </c>
      <c r="Q139" s="14">
        <v>0</v>
      </c>
      <c r="R139" s="14">
        <f t="shared" si="58"/>
        <v>0</v>
      </c>
      <c r="S139" s="14">
        <f t="shared" si="71"/>
        <v>0</v>
      </c>
      <c r="T139" s="14" t="s">
        <v>116</v>
      </c>
      <c r="U139" s="14">
        <f t="shared" si="81"/>
        <v>0</v>
      </c>
      <c r="V139" s="14"/>
      <c r="W139" s="14"/>
      <c r="Y139" s="14">
        <f t="shared" si="72"/>
        <v>1</v>
      </c>
      <c r="Z139" s="14">
        <v>1</v>
      </c>
      <c r="AA139" s="14">
        <f t="shared" si="73"/>
        <v>0.1</v>
      </c>
      <c r="AB139" s="14">
        <f t="shared" si="74"/>
        <v>0</v>
      </c>
      <c r="AC139" s="14" t="s">
        <v>116</v>
      </c>
      <c r="AD139" s="14">
        <f t="shared" si="82"/>
        <v>0</v>
      </c>
      <c r="AE139" s="14"/>
      <c r="AF139" s="14"/>
      <c r="AH139" s="14">
        <f t="shared" si="75"/>
        <v>1</v>
      </c>
      <c r="AI139" s="14">
        <v>1</v>
      </c>
      <c r="AJ139" s="14">
        <f t="shared" si="76"/>
        <v>0.1</v>
      </c>
      <c r="AK139" s="14">
        <f t="shared" si="77"/>
        <v>0</v>
      </c>
      <c r="AL139" s="14" t="s">
        <v>116</v>
      </c>
      <c r="AM139" s="14">
        <f t="shared" si="83"/>
        <v>0</v>
      </c>
      <c r="AN139" s="14"/>
      <c r="AO139" s="14"/>
      <c r="AQ139" s="14">
        <f t="shared" si="78"/>
        <v>1</v>
      </c>
      <c r="AR139" s="14">
        <v>1</v>
      </c>
      <c r="AS139" s="14">
        <f t="shared" si="79"/>
        <v>0.1</v>
      </c>
      <c r="AT139" s="14">
        <f t="shared" si="80"/>
        <v>0</v>
      </c>
      <c r="AU139" s="14" t="s">
        <v>116</v>
      </c>
      <c r="AV139" s="14">
        <f t="shared" si="84"/>
        <v>0</v>
      </c>
      <c r="AW139" s="14"/>
      <c r="AX139" s="14"/>
    </row>
    <row r="140" spans="1:50" x14ac:dyDescent="0.3">
      <c r="A140" s="6" t="s">
        <v>363</v>
      </c>
      <c r="B140" s="6" t="s">
        <v>39</v>
      </c>
      <c r="C140" s="6">
        <v>811</v>
      </c>
      <c r="D140" s="59" t="s">
        <v>9</v>
      </c>
      <c r="E140" s="15" t="s">
        <v>48</v>
      </c>
      <c r="F140" s="6">
        <v>99</v>
      </c>
      <c r="G140" s="15" t="s">
        <v>7</v>
      </c>
      <c r="H140" s="6">
        <v>3</v>
      </c>
      <c r="I140" s="6">
        <v>0.5</v>
      </c>
      <c r="J140" s="15"/>
      <c r="K140" s="6"/>
      <c r="L140" s="6"/>
      <c r="M140" s="6"/>
      <c r="N140" s="6"/>
      <c r="P140" s="14">
        <f t="shared" si="70"/>
        <v>1</v>
      </c>
      <c r="Q140" s="14">
        <v>1</v>
      </c>
      <c r="R140" s="14">
        <f t="shared" si="58"/>
        <v>0.5</v>
      </c>
      <c r="S140" s="14">
        <f t="shared" si="71"/>
        <v>0</v>
      </c>
      <c r="T140" s="14" t="s">
        <v>127</v>
      </c>
      <c r="U140" s="14">
        <f t="shared" si="81"/>
        <v>0</v>
      </c>
      <c r="V140" s="14"/>
      <c r="W140" s="14"/>
      <c r="Y140" s="14">
        <f t="shared" si="72"/>
        <v>1</v>
      </c>
      <c r="Z140" s="14">
        <v>1</v>
      </c>
      <c r="AA140" s="14">
        <f t="shared" si="73"/>
        <v>0.5</v>
      </c>
      <c r="AB140" s="14">
        <f t="shared" si="74"/>
        <v>0</v>
      </c>
      <c r="AC140" s="14" t="s">
        <v>127</v>
      </c>
      <c r="AD140" s="14">
        <f t="shared" si="82"/>
        <v>0</v>
      </c>
      <c r="AE140" s="14"/>
      <c r="AF140" s="14"/>
      <c r="AH140" s="14">
        <f t="shared" si="75"/>
        <v>1</v>
      </c>
      <c r="AI140" s="14">
        <v>1</v>
      </c>
      <c r="AJ140" s="14">
        <f t="shared" si="76"/>
        <v>0.5</v>
      </c>
      <c r="AK140" s="14">
        <f t="shared" si="77"/>
        <v>0</v>
      </c>
      <c r="AL140" s="14" t="s">
        <v>127</v>
      </c>
      <c r="AM140" s="14">
        <f t="shared" si="83"/>
        <v>0</v>
      </c>
      <c r="AN140" s="14"/>
      <c r="AO140" s="14"/>
      <c r="AQ140" s="14">
        <f t="shared" si="78"/>
        <v>1</v>
      </c>
      <c r="AR140" s="14">
        <v>1</v>
      </c>
      <c r="AS140" s="14">
        <f t="shared" si="79"/>
        <v>0.5</v>
      </c>
      <c r="AT140" s="14">
        <f t="shared" si="80"/>
        <v>0</v>
      </c>
      <c r="AU140" s="14" t="s">
        <v>127</v>
      </c>
      <c r="AV140" s="14">
        <f t="shared" si="84"/>
        <v>0</v>
      </c>
      <c r="AW140" s="14"/>
      <c r="AX140" s="14"/>
    </row>
    <row r="141" spans="1:50" x14ac:dyDescent="0.3">
      <c r="A141" s="6" t="s">
        <v>363</v>
      </c>
      <c r="B141" s="6" t="s">
        <v>39</v>
      </c>
      <c r="C141" s="6">
        <v>812</v>
      </c>
      <c r="D141" s="59" t="s">
        <v>9</v>
      </c>
      <c r="E141" s="15" t="s">
        <v>390</v>
      </c>
      <c r="F141" s="6">
        <v>99</v>
      </c>
      <c r="G141" s="15" t="s">
        <v>10</v>
      </c>
      <c r="H141" s="6">
        <v>1</v>
      </c>
      <c r="I141" s="6">
        <v>0.25</v>
      </c>
      <c r="J141" s="6"/>
      <c r="K141" s="6"/>
      <c r="L141" s="6"/>
      <c r="M141" s="6"/>
      <c r="N141" s="6"/>
      <c r="P141" s="14">
        <f t="shared" si="70"/>
        <v>0</v>
      </c>
      <c r="Q141" s="14">
        <v>0</v>
      </c>
      <c r="R141" s="14">
        <f t="shared" si="58"/>
        <v>0</v>
      </c>
      <c r="S141" s="14">
        <f t="shared" ref="S141:S142" si="85">Q141*$L141</f>
        <v>0</v>
      </c>
      <c r="T141" s="14" t="s">
        <v>133</v>
      </c>
      <c r="U141" s="14">
        <f t="shared" si="81"/>
        <v>0</v>
      </c>
      <c r="V141" s="14"/>
      <c r="W141" s="14"/>
      <c r="Y141" s="14">
        <f t="shared" si="72"/>
        <v>0</v>
      </c>
      <c r="Z141" s="14">
        <v>0</v>
      </c>
      <c r="AA141" s="14">
        <f t="shared" si="73"/>
        <v>0</v>
      </c>
      <c r="AB141" s="14">
        <f t="shared" si="74"/>
        <v>0</v>
      </c>
      <c r="AC141" s="14" t="s">
        <v>133</v>
      </c>
      <c r="AD141" s="14">
        <f t="shared" si="82"/>
        <v>0</v>
      </c>
      <c r="AE141" s="14"/>
      <c r="AF141" s="14"/>
      <c r="AH141" s="14">
        <f t="shared" si="75"/>
        <v>0</v>
      </c>
      <c r="AI141" s="14">
        <v>0</v>
      </c>
      <c r="AJ141" s="14">
        <f t="shared" si="76"/>
        <v>0</v>
      </c>
      <c r="AK141" s="14">
        <f t="shared" si="77"/>
        <v>0</v>
      </c>
      <c r="AL141" s="14" t="s">
        <v>133</v>
      </c>
      <c r="AM141" s="14">
        <f t="shared" si="83"/>
        <v>0</v>
      </c>
      <c r="AN141" s="14"/>
      <c r="AO141" s="14"/>
      <c r="AQ141" s="14">
        <f t="shared" si="78"/>
        <v>1</v>
      </c>
      <c r="AR141" s="14">
        <v>1</v>
      </c>
      <c r="AS141" s="14">
        <f t="shared" si="79"/>
        <v>0.25</v>
      </c>
      <c r="AT141" s="14">
        <f t="shared" si="80"/>
        <v>0</v>
      </c>
      <c r="AU141" s="14" t="s">
        <v>133</v>
      </c>
      <c r="AV141" s="14">
        <f t="shared" si="84"/>
        <v>0</v>
      </c>
      <c r="AW141" s="14"/>
      <c r="AX141" s="14"/>
    </row>
    <row r="142" spans="1:50" x14ac:dyDescent="0.3">
      <c r="A142" s="6" t="s">
        <v>363</v>
      </c>
      <c r="B142" s="6" t="s">
        <v>39</v>
      </c>
      <c r="C142" s="6">
        <v>813</v>
      </c>
      <c r="D142" s="59" t="s">
        <v>9</v>
      </c>
      <c r="E142" s="15" t="s">
        <v>391</v>
      </c>
      <c r="F142" s="6">
        <v>99</v>
      </c>
      <c r="G142" s="15" t="s">
        <v>12</v>
      </c>
      <c r="H142" s="6">
        <v>2</v>
      </c>
      <c r="I142" s="6">
        <v>0.5</v>
      </c>
      <c r="J142" s="6"/>
      <c r="K142" s="6"/>
      <c r="L142" s="6"/>
      <c r="M142" s="6"/>
      <c r="N142" s="6"/>
      <c r="P142" s="14">
        <f t="shared" si="70"/>
        <v>0</v>
      </c>
      <c r="Q142" s="14">
        <v>0</v>
      </c>
      <c r="R142" s="14">
        <f t="shared" si="58"/>
        <v>0</v>
      </c>
      <c r="S142" s="14">
        <f t="shared" si="85"/>
        <v>0</v>
      </c>
      <c r="T142" s="14" t="s">
        <v>59</v>
      </c>
      <c r="U142" s="14">
        <f>SUMIFS(R:R,$A:$A,$A141,$G:$G,T142,Q:Q,"&gt;"&amp;0)+SUMIFS(S:S,$A:$A,$A141,$J:$J,T142,Q:Q,"&gt;"&amp;0)+INDEX($I$2:$I$14,MATCH(T142,$H$2:$H$14,0))</f>
        <v>1</v>
      </c>
      <c r="V142" s="14"/>
      <c r="W142" s="14"/>
      <c r="Y142" s="14">
        <f t="shared" si="72"/>
        <v>0</v>
      </c>
      <c r="Z142" s="14">
        <v>0</v>
      </c>
      <c r="AA142" s="14">
        <f t="shared" si="73"/>
        <v>0</v>
      </c>
      <c r="AB142" s="14">
        <f t="shared" si="74"/>
        <v>0</v>
      </c>
      <c r="AC142" s="14" t="s">
        <v>59</v>
      </c>
      <c r="AD142" s="14">
        <f>SUMIFS(AA:AA,$A:$A,$A141,$G:$G,AC142,Z:Z,"&gt;"&amp;0)+SUMIFS(AB:AB,$A:$A,$A141,$J:$J,AC142,Z:Z,"&gt;"&amp;0)+INDEX($I$2:$I$14,MATCH(AC142,$H$2:$H$14,0))</f>
        <v>1</v>
      </c>
      <c r="AE142" s="14"/>
      <c r="AF142" s="14"/>
      <c r="AH142" s="14">
        <f t="shared" si="75"/>
        <v>0</v>
      </c>
      <c r="AI142" s="14">
        <v>0</v>
      </c>
      <c r="AJ142" s="14">
        <f t="shared" si="76"/>
        <v>0</v>
      </c>
      <c r="AK142" s="14">
        <f t="shared" si="77"/>
        <v>0</v>
      </c>
      <c r="AL142" s="14" t="s">
        <v>59</v>
      </c>
      <c r="AM142" s="14">
        <f>SUMIFS(AJ:AJ,$A:$A,$A141,$G:$G,AL142,AI:AI,"&gt;"&amp;0)+SUMIFS(AK:AK,$A:$A,$A141,$J:$J,AL142,AI:AI,"&gt;"&amp;0)+INDEX($I$2:$I$14,MATCH(AL142,$H$2:$H$14,0))</f>
        <v>1</v>
      </c>
      <c r="AN142" s="14"/>
      <c r="AO142" s="14"/>
      <c r="AQ142" s="14">
        <f t="shared" si="78"/>
        <v>1</v>
      </c>
      <c r="AR142" s="14">
        <v>1</v>
      </c>
      <c r="AS142" s="14">
        <f t="shared" si="79"/>
        <v>0.5</v>
      </c>
      <c r="AT142" s="14">
        <f t="shared" si="80"/>
        <v>0</v>
      </c>
      <c r="AU142" s="14" t="s">
        <v>59</v>
      </c>
      <c r="AV142" s="14">
        <f>SUMIFS(AS:AS,$A:$A,$A141,$G:$G,AU142,AR:AR,"&gt;"&amp;0)+SUMIFS(AT:AT,$A:$A,$A141,$J:$J,AU142,AR:AR,"&gt;"&amp;0)+INDEX($I$2:$I$14,MATCH(AU142,$H$2:$H$14,0))</f>
        <v>1</v>
      </c>
      <c r="AW142" s="14"/>
      <c r="AX142" s="14"/>
    </row>
    <row r="143" spans="1:50" x14ac:dyDescent="0.3">
      <c r="A143" s="6" t="s">
        <v>363</v>
      </c>
      <c r="B143" s="6"/>
      <c r="C143" s="6">
        <v>814</v>
      </c>
      <c r="D143" s="59" t="s">
        <v>9</v>
      </c>
      <c r="E143" s="6" t="s">
        <v>392</v>
      </c>
      <c r="F143" s="6">
        <v>99</v>
      </c>
      <c r="G143" s="15" t="s">
        <v>8</v>
      </c>
      <c r="H143" s="6">
        <v>4</v>
      </c>
      <c r="I143" s="6">
        <v>0.2</v>
      </c>
      <c r="J143" s="6"/>
      <c r="K143" s="6"/>
      <c r="L143" s="6"/>
      <c r="M143" s="6"/>
      <c r="N143" s="6"/>
      <c r="P143" s="14">
        <v>1</v>
      </c>
      <c r="Q143" s="14">
        <v>1</v>
      </c>
      <c r="R143" s="14">
        <f>Q143*$I143</f>
        <v>0.2</v>
      </c>
      <c r="S143" s="14">
        <f>Q143*$L143</f>
        <v>0</v>
      </c>
      <c r="T143" s="14" t="s">
        <v>10</v>
      </c>
      <c r="U143" s="14">
        <f>0.1+SUMIFS(R:R,$A:$A,$A143,$G:$G,T143,Q:Q,"&gt;"&amp;0)+SUMIFS(S:S,$A:$A,$A143,$J:$J,T143,Q:Q,"&gt;"&amp;0)</f>
        <v>0.6</v>
      </c>
      <c r="V143" s="14">
        <f>(U143*U144+(1-U143))*U145*U146*U147*U148*U150*(1+U149)*(1+U151)*(1+U152)*U154^0.5*(U153+1)</f>
        <v>11.879999999999997</v>
      </c>
      <c r="W143" s="14">
        <f>V143</f>
        <v>11.879999999999997</v>
      </c>
      <c r="Y143" s="14">
        <v>1</v>
      </c>
      <c r="Z143" s="14">
        <v>2</v>
      </c>
      <c r="AA143" s="14">
        <f>Z143*$I143</f>
        <v>0.4</v>
      </c>
      <c r="AB143" s="14">
        <f>Z143*$L143</f>
        <v>0</v>
      </c>
      <c r="AC143" s="14" t="s">
        <v>10</v>
      </c>
      <c r="AD143" s="14">
        <f>0.1+SUMIFS(AA:AA,$A:$A,$A143,$G:$G,AC143,Z:Z,"&gt;"&amp;0)+SUMIFS(AB:AB,$A:$A,$A143,$J:$J,AC143,Z:Z,"&gt;"&amp;0)</f>
        <v>1.75</v>
      </c>
      <c r="AE143" s="14">
        <f>(AD143*AD144+(1-AD143))*AD145*AD146*AD147*AD148*AD150*(1+AD149)*(1+AD151)*(1+AD152)*AD154^0.5*(AD153+1)</f>
        <v>32.0625</v>
      </c>
      <c r="AF143" s="14">
        <f>AE143</f>
        <v>32.0625</v>
      </c>
      <c r="AH143" s="14">
        <v>0</v>
      </c>
      <c r="AI143" s="14">
        <v>0</v>
      </c>
      <c r="AJ143" s="14">
        <f>AI143*$I143</f>
        <v>0</v>
      </c>
      <c r="AK143" s="14">
        <f>AI143*$L143</f>
        <v>0</v>
      </c>
      <c r="AL143" s="14" t="s">
        <v>10</v>
      </c>
      <c r="AM143" s="14">
        <f>0.1+SUMIFS(AJ:AJ,$A:$A,$A143,$G:$G,AL143,AI:AI,"&gt;"&amp;0)+SUMIFS(AK:AK,$A:$A,$A143,$J:$J,AL143,AI:AI,"&gt;"&amp;0)</f>
        <v>1.25</v>
      </c>
      <c r="AN143" s="14">
        <f>(AM143*AM144+(1-AM143))*AM145*AM146*AM147*AM148*AM150*(1+AM149)*(1+AM151)*(1+AM152)*AM154^0.5*(AM153+1)</f>
        <v>8.6625000000000014</v>
      </c>
      <c r="AO143" s="14">
        <f>AN143</f>
        <v>8.6625000000000014</v>
      </c>
      <c r="AQ143" s="14">
        <v>0</v>
      </c>
      <c r="AR143" s="14">
        <v>0</v>
      </c>
      <c r="AS143" s="14">
        <f>AR143*$I143</f>
        <v>0</v>
      </c>
      <c r="AT143" s="14">
        <f>AR143*$L143</f>
        <v>0</v>
      </c>
      <c r="AU143" s="14" t="s">
        <v>10</v>
      </c>
      <c r="AV143" s="14">
        <v>1</v>
      </c>
      <c r="AW143" s="14">
        <f>(AV143*AV144+(1-AV143))*AV145*AV146*AV147*AV148*AV150*(1+AV149)*(1+AV151)*(1+AV152)*AV154^0.5*(AV153+1)</f>
        <v>82.11</v>
      </c>
      <c r="AX143" s="14">
        <f>AW143</f>
        <v>82.11</v>
      </c>
    </row>
    <row r="144" spans="1:50" x14ac:dyDescent="0.3">
      <c r="A144" s="6" t="s">
        <v>363</v>
      </c>
      <c r="B144" s="6"/>
      <c r="C144" s="6">
        <v>821</v>
      </c>
      <c r="D144" s="59" t="s">
        <v>11</v>
      </c>
      <c r="E144" s="6" t="s">
        <v>42</v>
      </c>
      <c r="F144" s="6">
        <v>99</v>
      </c>
      <c r="G144" s="15" t="s">
        <v>7</v>
      </c>
      <c r="H144" s="6">
        <v>3</v>
      </c>
      <c r="I144" s="6">
        <v>1</v>
      </c>
      <c r="J144" s="6"/>
      <c r="K144" s="6"/>
      <c r="L144" s="6"/>
      <c r="M144" s="6"/>
      <c r="N144" s="6"/>
      <c r="P144" s="14">
        <v>1</v>
      </c>
      <c r="Q144" s="14">
        <v>1</v>
      </c>
      <c r="R144" s="14">
        <f t="shared" si="58"/>
        <v>1</v>
      </c>
      <c r="S144" s="14">
        <f t="shared" ref="S144:S154" si="86">Q144*$L144</f>
        <v>0</v>
      </c>
      <c r="T144" s="14" t="s">
        <v>12</v>
      </c>
      <c r="U144" s="14">
        <f>2+SUMIFS(R:R,$A:$A,$A144,$G:$G,T144,Q:Q,"&gt;"&amp;0)+SUMIFS(S:S,$A:$A,$A144,$J:$J,T144,Q:Q,"&gt;"&amp;0)</f>
        <v>3</v>
      </c>
      <c r="V144" s="14"/>
      <c r="W144" s="14"/>
      <c r="Y144" s="14">
        <v>1</v>
      </c>
      <c r="Z144" s="14">
        <v>1</v>
      </c>
      <c r="AA144" s="14">
        <f t="shared" ref="AA144:AA154" si="87">Z144*$I144</f>
        <v>1</v>
      </c>
      <c r="AB144" s="14">
        <f t="shared" ref="AB144:AB154" si="88">Z144*$L144</f>
        <v>0</v>
      </c>
      <c r="AC144" s="14" t="s">
        <v>12</v>
      </c>
      <c r="AD144" s="14">
        <f>2+SUMIFS(AA:AA,$A:$A,$A144,$G:$G,AC144,Z:Z,"&gt;"&amp;0)+SUMIFS(AB:AB,$A:$A,$A144,$J:$J,AC144,Z:Z,"&gt;"&amp;0)</f>
        <v>3</v>
      </c>
      <c r="AE144" s="14"/>
      <c r="AF144" s="14"/>
      <c r="AH144" s="14">
        <v>0</v>
      </c>
      <c r="AI144" s="14">
        <v>0</v>
      </c>
      <c r="AJ144" s="14">
        <f t="shared" ref="AJ144:AJ154" si="89">AI144*$I144</f>
        <v>0</v>
      </c>
      <c r="AK144" s="14">
        <f t="shared" ref="AK144:AK154" si="90">AI144*$L144</f>
        <v>0</v>
      </c>
      <c r="AL144" s="14" t="s">
        <v>12</v>
      </c>
      <c r="AM144" s="14">
        <f>2+SUMIFS(AJ:AJ,$A:$A,$A144,$G:$G,AL144,AI:AI,"&gt;"&amp;0)+SUMIFS(AK:AK,$A:$A,$A144,$J:$J,AL144,AI:AI,"&gt;"&amp;0)</f>
        <v>2</v>
      </c>
      <c r="AN144" s="14"/>
      <c r="AO144" s="14"/>
      <c r="AQ144" s="14">
        <v>1</v>
      </c>
      <c r="AR144" s="14">
        <v>1</v>
      </c>
      <c r="AS144" s="14">
        <f t="shared" ref="AS144:AS154" si="91">AR144*$I144</f>
        <v>1</v>
      </c>
      <c r="AT144" s="14">
        <f t="shared" ref="AT144:AT154" si="92">AR144*$L144</f>
        <v>0</v>
      </c>
      <c r="AU144" s="14" t="s">
        <v>12</v>
      </c>
      <c r="AV144" s="14">
        <v>10.199999999999999</v>
      </c>
      <c r="AW144" s="14"/>
      <c r="AX144" s="14"/>
    </row>
    <row r="145" spans="1:50" x14ac:dyDescent="0.3">
      <c r="A145" s="6" t="s">
        <v>363</v>
      </c>
      <c r="B145" s="6"/>
      <c r="C145" s="6">
        <v>822</v>
      </c>
      <c r="D145" s="59" t="s">
        <v>11</v>
      </c>
      <c r="E145" s="6" t="s">
        <v>41</v>
      </c>
      <c r="F145" s="6">
        <v>99</v>
      </c>
      <c r="G145" s="15" t="s">
        <v>10</v>
      </c>
      <c r="H145" s="6">
        <v>1</v>
      </c>
      <c r="I145" s="6">
        <v>0.5</v>
      </c>
      <c r="J145" s="6"/>
      <c r="K145" s="6"/>
      <c r="L145" s="6"/>
      <c r="M145" s="6"/>
      <c r="N145" s="6"/>
      <c r="P145" s="14">
        <v>1</v>
      </c>
      <c r="Q145" s="14">
        <v>1</v>
      </c>
      <c r="R145" s="14">
        <f t="shared" si="58"/>
        <v>0.5</v>
      </c>
      <c r="S145" s="14">
        <f t="shared" si="86"/>
        <v>0</v>
      </c>
      <c r="T145" s="14" t="s">
        <v>7</v>
      </c>
      <c r="U145" s="14">
        <f t="shared" ref="U145:U153" si="93">SUMIFS(R:R,$A:$A,$A145,$G:$G,T145,Q:Q,"&gt;"&amp;0)+SUMIFS(S:S,$A:$A,$A145,$J:$J,T145,Q:Q,"&gt;"&amp;0)+INDEX($I$2:$I$14,MATCH(T145,$H$2:$H$14,0))</f>
        <v>4.5</v>
      </c>
      <c r="V145" s="14"/>
      <c r="W145" s="14"/>
      <c r="Y145" s="14">
        <v>1</v>
      </c>
      <c r="Z145" s="14">
        <v>3</v>
      </c>
      <c r="AA145" s="14">
        <f t="shared" si="87"/>
        <v>1.5</v>
      </c>
      <c r="AB145" s="14">
        <f t="shared" si="88"/>
        <v>0</v>
      </c>
      <c r="AC145" s="14" t="s">
        <v>7</v>
      </c>
      <c r="AD145" s="14">
        <f t="shared" ref="AD145:AD153" si="94">SUMIFS(AA:AA,$A:$A,$A145,$G:$G,AC145,Z:Z,"&gt;"&amp;0)+SUMIFS(AB:AB,$A:$A,$A145,$J:$J,AC145,Z:Z,"&gt;"&amp;0)+INDEX($I$2:$I$14,MATCH(AC145,$H$2:$H$14,0))</f>
        <v>4.75</v>
      </c>
      <c r="AE145" s="14"/>
      <c r="AF145" s="14"/>
      <c r="AH145" s="14">
        <v>1</v>
      </c>
      <c r="AI145" s="14">
        <v>2</v>
      </c>
      <c r="AJ145" s="14">
        <f t="shared" si="89"/>
        <v>1</v>
      </c>
      <c r="AK145" s="14">
        <f t="shared" si="90"/>
        <v>0</v>
      </c>
      <c r="AL145" s="14" t="s">
        <v>7</v>
      </c>
      <c r="AM145" s="14">
        <f t="shared" ref="AM145:AM153" si="95">SUMIFS(AJ:AJ,$A:$A,$A145,$G:$G,AL145,AI:AI,"&gt;"&amp;0)+SUMIFS(AK:AK,$A:$A,$A145,$J:$J,AL145,AI:AI,"&gt;"&amp;0)+INDEX($I$2:$I$14,MATCH(AL145,$H$2:$H$14,0))</f>
        <v>3.5</v>
      </c>
      <c r="AN145" s="14"/>
      <c r="AO145" s="14"/>
      <c r="AQ145" s="14">
        <v>1</v>
      </c>
      <c r="AR145" s="14">
        <v>3</v>
      </c>
      <c r="AS145" s="14">
        <f t="shared" si="91"/>
        <v>1.5</v>
      </c>
      <c r="AT145" s="14">
        <f t="shared" si="92"/>
        <v>0</v>
      </c>
      <c r="AU145" s="14" t="s">
        <v>7</v>
      </c>
      <c r="AV145" s="14">
        <f t="shared" ref="AV145:AV153" si="96">SUMIFS(AS:AS,$A:$A,$A145,$G:$G,AU145,AR:AR,"&gt;"&amp;0)+SUMIFS(AT:AT,$A:$A,$A145,$J:$J,AU145,AR:AR,"&gt;"&amp;0)+INDEX($I$2:$I$14,MATCH(AU145,$H$2:$H$14,0))</f>
        <v>5.75</v>
      </c>
      <c r="AW145" s="14"/>
      <c r="AX145" s="14"/>
    </row>
    <row r="146" spans="1:50" x14ac:dyDescent="0.3">
      <c r="A146" s="6" t="s">
        <v>363</v>
      </c>
      <c r="B146" s="6"/>
      <c r="C146" s="6">
        <v>823</v>
      </c>
      <c r="D146" s="59" t="s">
        <v>11</v>
      </c>
      <c r="E146" s="6" t="s">
        <v>393</v>
      </c>
      <c r="F146" s="6">
        <v>99</v>
      </c>
      <c r="G146" s="15" t="s">
        <v>12</v>
      </c>
      <c r="H146" s="6">
        <v>2</v>
      </c>
      <c r="I146" s="6">
        <v>1</v>
      </c>
      <c r="J146" s="6"/>
      <c r="K146" s="6"/>
      <c r="L146" s="6"/>
      <c r="M146" s="6"/>
      <c r="N146" s="6"/>
      <c r="P146" s="14">
        <v>1</v>
      </c>
      <c r="Q146" s="14">
        <v>1</v>
      </c>
      <c r="R146" s="14">
        <f t="shared" si="58"/>
        <v>1</v>
      </c>
      <c r="S146" s="14">
        <f t="shared" si="86"/>
        <v>0</v>
      </c>
      <c r="T146" s="14" t="s">
        <v>8</v>
      </c>
      <c r="U146" s="14">
        <f t="shared" si="93"/>
        <v>1.2</v>
      </c>
      <c r="V146" s="14"/>
      <c r="W146" s="14"/>
      <c r="Y146" s="14">
        <v>1</v>
      </c>
      <c r="Z146" s="14">
        <v>1</v>
      </c>
      <c r="AA146" s="14">
        <f t="shared" si="87"/>
        <v>1</v>
      </c>
      <c r="AB146" s="14">
        <f t="shared" si="88"/>
        <v>0</v>
      </c>
      <c r="AC146" s="14" t="s">
        <v>8</v>
      </c>
      <c r="AD146" s="14">
        <f t="shared" si="94"/>
        <v>1.5</v>
      </c>
      <c r="AE146" s="14"/>
      <c r="AF146" s="14"/>
      <c r="AH146" s="14">
        <v>0</v>
      </c>
      <c r="AI146" s="14">
        <v>0</v>
      </c>
      <c r="AJ146" s="14">
        <f t="shared" si="89"/>
        <v>0</v>
      </c>
      <c r="AK146" s="14">
        <f t="shared" si="90"/>
        <v>0</v>
      </c>
      <c r="AL146" s="14" t="s">
        <v>8</v>
      </c>
      <c r="AM146" s="14">
        <f t="shared" si="95"/>
        <v>1.1000000000000001</v>
      </c>
      <c r="AN146" s="14"/>
      <c r="AO146" s="14"/>
      <c r="AQ146" s="14">
        <v>0</v>
      </c>
      <c r="AR146" s="14">
        <v>0</v>
      </c>
      <c r="AS146" s="14">
        <f t="shared" si="91"/>
        <v>0</v>
      </c>
      <c r="AT146" s="14">
        <f t="shared" si="92"/>
        <v>0</v>
      </c>
      <c r="AU146" s="14" t="s">
        <v>8</v>
      </c>
      <c r="AV146" s="14">
        <f t="shared" si="96"/>
        <v>1.4</v>
      </c>
      <c r="AW146" s="14"/>
      <c r="AX146" s="14"/>
    </row>
    <row r="147" spans="1:50" ht="13.5" customHeight="1" x14ac:dyDescent="0.3">
      <c r="A147" s="6" t="s">
        <v>363</v>
      </c>
      <c r="B147" s="6"/>
      <c r="C147" s="6">
        <v>824</v>
      </c>
      <c r="D147" s="59" t="s">
        <v>11</v>
      </c>
      <c r="E147" s="6" t="s">
        <v>394</v>
      </c>
      <c r="F147" s="6">
        <v>99</v>
      </c>
      <c r="G147" s="15" t="s">
        <v>8</v>
      </c>
      <c r="H147" s="6">
        <v>4</v>
      </c>
      <c r="I147" s="6">
        <v>0.3</v>
      </c>
      <c r="J147" s="6"/>
      <c r="K147" s="6"/>
      <c r="L147" s="6"/>
      <c r="M147" s="6"/>
      <c r="N147" s="6"/>
      <c r="P147" s="14">
        <v>0</v>
      </c>
      <c r="Q147" s="14">
        <v>0</v>
      </c>
      <c r="R147" s="14">
        <f t="shared" si="58"/>
        <v>0</v>
      </c>
      <c r="S147" s="14">
        <f t="shared" si="86"/>
        <v>0</v>
      </c>
      <c r="T147" s="14" t="s">
        <v>35</v>
      </c>
      <c r="U147" s="14">
        <f t="shared" si="93"/>
        <v>1</v>
      </c>
      <c r="V147" s="14"/>
      <c r="W147" s="14"/>
      <c r="Y147" s="14">
        <v>0</v>
      </c>
      <c r="Z147" s="14">
        <v>0</v>
      </c>
      <c r="AA147" s="14">
        <f t="shared" si="87"/>
        <v>0</v>
      </c>
      <c r="AB147" s="14">
        <f t="shared" si="88"/>
        <v>0</v>
      </c>
      <c r="AC147" s="14" t="s">
        <v>35</v>
      </c>
      <c r="AD147" s="14">
        <f t="shared" si="94"/>
        <v>1</v>
      </c>
      <c r="AE147" s="14"/>
      <c r="AF147" s="14"/>
      <c r="AH147" s="14">
        <v>0</v>
      </c>
      <c r="AI147" s="14">
        <v>0</v>
      </c>
      <c r="AJ147" s="14">
        <f t="shared" si="89"/>
        <v>0</v>
      </c>
      <c r="AK147" s="14">
        <f t="shared" si="90"/>
        <v>0</v>
      </c>
      <c r="AL147" s="14" t="s">
        <v>35</v>
      </c>
      <c r="AM147" s="14">
        <f t="shared" si="95"/>
        <v>1</v>
      </c>
      <c r="AN147" s="14"/>
      <c r="AO147" s="14"/>
      <c r="AQ147" s="14">
        <v>1</v>
      </c>
      <c r="AR147" s="14">
        <v>1</v>
      </c>
      <c r="AS147" s="14">
        <f t="shared" si="91"/>
        <v>0.3</v>
      </c>
      <c r="AT147" s="14">
        <f t="shared" si="92"/>
        <v>0</v>
      </c>
      <c r="AU147" s="14" t="s">
        <v>35</v>
      </c>
      <c r="AV147" s="14">
        <f t="shared" si="96"/>
        <v>1</v>
      </c>
      <c r="AW147" s="14"/>
      <c r="AX147" s="14"/>
    </row>
    <row r="148" spans="1:50" x14ac:dyDescent="0.3">
      <c r="A148" s="6" t="s">
        <v>363</v>
      </c>
      <c r="B148" s="6"/>
      <c r="C148" s="6">
        <v>831</v>
      </c>
      <c r="D148" s="59" t="s">
        <v>11</v>
      </c>
      <c r="E148" s="6" t="s">
        <v>428</v>
      </c>
      <c r="F148" s="6">
        <v>1</v>
      </c>
      <c r="G148" s="15"/>
      <c r="H148" s="6"/>
      <c r="I148" s="6"/>
      <c r="J148" s="6"/>
      <c r="K148" s="6"/>
      <c r="L148" s="6"/>
      <c r="M148" s="6"/>
      <c r="N148" s="6"/>
      <c r="P148" s="14">
        <v>0</v>
      </c>
      <c r="Q148" s="14">
        <v>0</v>
      </c>
      <c r="R148" s="14">
        <f t="shared" si="58"/>
        <v>0</v>
      </c>
      <c r="S148" s="14">
        <f t="shared" si="86"/>
        <v>0</v>
      </c>
      <c r="T148" s="14" t="s">
        <v>40</v>
      </c>
      <c r="U148" s="14">
        <f t="shared" si="93"/>
        <v>1</v>
      </c>
      <c r="V148" s="14"/>
      <c r="W148" s="14"/>
      <c r="Y148" s="14">
        <v>1</v>
      </c>
      <c r="Z148" s="14">
        <v>1</v>
      </c>
      <c r="AA148" s="14">
        <f t="shared" si="87"/>
        <v>0</v>
      </c>
      <c r="AB148" s="14">
        <f t="shared" si="88"/>
        <v>0</v>
      </c>
      <c r="AC148" s="14" t="s">
        <v>40</v>
      </c>
      <c r="AD148" s="14">
        <f t="shared" si="94"/>
        <v>1</v>
      </c>
      <c r="AE148" s="14"/>
      <c r="AF148" s="14"/>
      <c r="AH148" s="14">
        <v>1</v>
      </c>
      <c r="AI148" s="14">
        <v>1</v>
      </c>
      <c r="AJ148" s="14">
        <f t="shared" si="89"/>
        <v>0</v>
      </c>
      <c r="AK148" s="14">
        <f t="shared" si="90"/>
        <v>0</v>
      </c>
      <c r="AL148" s="14" t="s">
        <v>40</v>
      </c>
      <c r="AM148" s="14">
        <f t="shared" si="95"/>
        <v>1</v>
      </c>
      <c r="AN148" s="14"/>
      <c r="AO148" s="14"/>
      <c r="AQ148" s="14">
        <v>1</v>
      </c>
      <c r="AR148" s="14">
        <v>1</v>
      </c>
      <c r="AS148" s="14">
        <f t="shared" si="91"/>
        <v>0</v>
      </c>
      <c r="AT148" s="14">
        <f t="shared" si="92"/>
        <v>0</v>
      </c>
      <c r="AU148" s="14" t="s">
        <v>40</v>
      </c>
      <c r="AV148" s="14">
        <f t="shared" si="96"/>
        <v>1</v>
      </c>
      <c r="AW148" s="14"/>
      <c r="AX148" s="14"/>
    </row>
    <row r="149" spans="1:50" x14ac:dyDescent="0.3">
      <c r="A149" s="6" t="s">
        <v>363</v>
      </c>
      <c r="B149" s="6" t="s">
        <v>39</v>
      </c>
      <c r="C149" s="6">
        <v>832</v>
      </c>
      <c r="D149" s="59" t="s">
        <v>9</v>
      </c>
      <c r="E149" s="6" t="s">
        <v>402</v>
      </c>
      <c r="F149" s="6">
        <v>1</v>
      </c>
      <c r="G149" s="15"/>
      <c r="H149" s="6"/>
      <c r="I149" s="6"/>
      <c r="J149" s="6"/>
      <c r="K149" s="6"/>
      <c r="L149" s="6"/>
      <c r="M149" s="6"/>
      <c r="N149" s="6"/>
      <c r="P149" s="14">
        <v>0</v>
      </c>
      <c r="Q149" s="14">
        <v>0</v>
      </c>
      <c r="R149" s="14">
        <f>Q149*$I149</f>
        <v>0</v>
      </c>
      <c r="S149" s="14">
        <f>Q149*$L149</f>
        <v>0</v>
      </c>
      <c r="T149" s="14" t="s">
        <v>117</v>
      </c>
      <c r="U149" s="14">
        <f t="shared" si="93"/>
        <v>0</v>
      </c>
      <c r="V149" s="14"/>
      <c r="W149" s="14"/>
      <c r="Y149" s="14">
        <v>1</v>
      </c>
      <c r="Z149" s="14">
        <v>1</v>
      </c>
      <c r="AA149" s="14">
        <f>Z149*$I149</f>
        <v>0</v>
      </c>
      <c r="AB149" s="14">
        <f>Z149*$L149</f>
        <v>0</v>
      </c>
      <c r="AC149" s="14" t="s">
        <v>117</v>
      </c>
      <c r="AD149" s="14">
        <f t="shared" si="94"/>
        <v>0</v>
      </c>
      <c r="AE149" s="14"/>
      <c r="AF149" s="14"/>
      <c r="AH149" s="14">
        <v>0</v>
      </c>
      <c r="AI149" s="14">
        <v>0</v>
      </c>
      <c r="AJ149" s="14">
        <f>AI149*$I149</f>
        <v>0</v>
      </c>
      <c r="AK149" s="14">
        <f>AI149*$L149</f>
        <v>0</v>
      </c>
      <c r="AL149" s="14" t="s">
        <v>117</v>
      </c>
      <c r="AM149" s="14">
        <f t="shared" si="95"/>
        <v>0</v>
      </c>
      <c r="AN149" s="14"/>
      <c r="AO149" s="14"/>
      <c r="AQ149" s="14">
        <v>0</v>
      </c>
      <c r="AR149" s="14">
        <v>0</v>
      </c>
      <c r="AS149" s="14">
        <f>AR149*$I149</f>
        <v>0</v>
      </c>
      <c r="AT149" s="14">
        <f>AR149*$L149</f>
        <v>0</v>
      </c>
      <c r="AU149" s="14" t="s">
        <v>117</v>
      </c>
      <c r="AV149" s="14">
        <f t="shared" si="96"/>
        <v>0</v>
      </c>
      <c r="AW149" s="14"/>
      <c r="AX149" s="14"/>
    </row>
    <row r="150" spans="1:50" x14ac:dyDescent="0.3">
      <c r="A150" s="6" t="s">
        <v>363</v>
      </c>
      <c r="B150" s="6" t="s">
        <v>39</v>
      </c>
      <c r="C150" s="6">
        <v>841</v>
      </c>
      <c r="D150" s="59" t="s">
        <v>11</v>
      </c>
      <c r="E150" s="15" t="s">
        <v>429</v>
      </c>
      <c r="F150" s="6">
        <v>1</v>
      </c>
      <c r="G150" s="15" t="s">
        <v>7</v>
      </c>
      <c r="H150" s="6">
        <v>3</v>
      </c>
      <c r="I150" s="6">
        <v>1</v>
      </c>
      <c r="J150" s="6"/>
      <c r="K150" s="6"/>
      <c r="L150" s="6"/>
      <c r="M150" s="6"/>
      <c r="N150" s="6"/>
      <c r="P150" s="14">
        <v>0</v>
      </c>
      <c r="Q150" s="14">
        <v>0</v>
      </c>
      <c r="R150" s="14">
        <f t="shared" si="58"/>
        <v>0</v>
      </c>
      <c r="S150" s="14">
        <f t="shared" si="86"/>
        <v>0</v>
      </c>
      <c r="T150" s="14" t="s">
        <v>34</v>
      </c>
      <c r="U150" s="14">
        <f t="shared" si="93"/>
        <v>1</v>
      </c>
      <c r="V150" s="14"/>
      <c r="W150" s="14"/>
      <c r="Y150" s="14">
        <v>0</v>
      </c>
      <c r="Z150" s="14">
        <v>0</v>
      </c>
      <c r="AA150" s="14">
        <f t="shared" si="87"/>
        <v>0</v>
      </c>
      <c r="AB150" s="14">
        <f t="shared" si="88"/>
        <v>0</v>
      </c>
      <c r="AC150" s="14" t="s">
        <v>34</v>
      </c>
      <c r="AD150" s="14">
        <f t="shared" si="94"/>
        <v>1</v>
      </c>
      <c r="AE150" s="14"/>
      <c r="AF150" s="14"/>
      <c r="AH150" s="14">
        <v>0</v>
      </c>
      <c r="AI150" s="14">
        <v>0</v>
      </c>
      <c r="AJ150" s="14">
        <f t="shared" si="89"/>
        <v>0</v>
      </c>
      <c r="AK150" s="14">
        <f t="shared" si="90"/>
        <v>0</v>
      </c>
      <c r="AL150" s="14" t="s">
        <v>34</v>
      </c>
      <c r="AM150" s="14">
        <f t="shared" si="95"/>
        <v>1</v>
      </c>
      <c r="AN150" s="14"/>
      <c r="AO150" s="14"/>
      <c r="AQ150" s="14">
        <v>1</v>
      </c>
      <c r="AR150" s="14">
        <v>1</v>
      </c>
      <c r="AS150" s="14">
        <f t="shared" si="91"/>
        <v>1</v>
      </c>
      <c r="AT150" s="14">
        <f t="shared" si="92"/>
        <v>0</v>
      </c>
      <c r="AU150" s="14" t="s">
        <v>34</v>
      </c>
      <c r="AV150" s="14">
        <f t="shared" si="96"/>
        <v>1</v>
      </c>
      <c r="AW150" s="14"/>
      <c r="AX150" s="14"/>
    </row>
    <row r="151" spans="1:50" ht="13.5" customHeight="1" x14ac:dyDescent="0.3">
      <c r="A151" s="6" t="s">
        <v>363</v>
      </c>
      <c r="B151" s="6" t="s">
        <v>39</v>
      </c>
      <c r="C151" s="6">
        <v>842</v>
      </c>
      <c r="D151" s="59" t="s">
        <v>11</v>
      </c>
      <c r="E151" s="15" t="s">
        <v>430</v>
      </c>
      <c r="F151" s="6">
        <v>1</v>
      </c>
      <c r="G151" s="15" t="s">
        <v>7</v>
      </c>
      <c r="H151" s="6">
        <v>3</v>
      </c>
      <c r="I151" s="6">
        <v>2</v>
      </c>
      <c r="J151" s="6"/>
      <c r="K151" s="6"/>
      <c r="L151" s="6"/>
      <c r="M151" s="6"/>
      <c r="N151" s="6"/>
      <c r="P151" s="14">
        <v>1</v>
      </c>
      <c r="Q151" s="14">
        <v>1</v>
      </c>
      <c r="R151" s="14">
        <f t="shared" si="58"/>
        <v>2</v>
      </c>
      <c r="S151" s="14">
        <f t="shared" si="86"/>
        <v>0</v>
      </c>
      <c r="T151" s="14" t="s">
        <v>116</v>
      </c>
      <c r="U151" s="14">
        <f t="shared" si="93"/>
        <v>0</v>
      </c>
      <c r="V151" s="14"/>
      <c r="W151" s="14"/>
      <c r="Y151" s="14">
        <v>1</v>
      </c>
      <c r="Z151" s="14">
        <v>1</v>
      </c>
      <c r="AA151" s="14">
        <f t="shared" si="87"/>
        <v>2</v>
      </c>
      <c r="AB151" s="14">
        <f t="shared" si="88"/>
        <v>0</v>
      </c>
      <c r="AC151" s="14" t="s">
        <v>116</v>
      </c>
      <c r="AD151" s="14">
        <f t="shared" si="94"/>
        <v>0</v>
      </c>
      <c r="AE151" s="14"/>
      <c r="AF151" s="14"/>
      <c r="AH151" s="14">
        <v>1</v>
      </c>
      <c r="AI151" s="14">
        <v>1</v>
      </c>
      <c r="AJ151" s="14">
        <f t="shared" si="89"/>
        <v>2</v>
      </c>
      <c r="AK151" s="14">
        <f t="shared" si="90"/>
        <v>0</v>
      </c>
      <c r="AL151" s="14" t="s">
        <v>116</v>
      </c>
      <c r="AM151" s="14">
        <f t="shared" si="95"/>
        <v>0</v>
      </c>
      <c r="AN151" s="14"/>
      <c r="AO151" s="14"/>
      <c r="AQ151" s="14">
        <v>1</v>
      </c>
      <c r="AR151" s="14">
        <v>1</v>
      </c>
      <c r="AS151" s="14">
        <f t="shared" si="91"/>
        <v>2</v>
      </c>
      <c r="AT151" s="14">
        <f t="shared" si="92"/>
        <v>0</v>
      </c>
      <c r="AU151" s="14" t="s">
        <v>116</v>
      </c>
      <c r="AV151" s="14">
        <f t="shared" si="96"/>
        <v>0</v>
      </c>
      <c r="AW151" s="14"/>
      <c r="AX151" s="14"/>
    </row>
    <row r="152" spans="1:50" ht="13.5" customHeight="1" x14ac:dyDescent="0.3">
      <c r="A152" s="6" t="s">
        <v>363</v>
      </c>
      <c r="B152" s="6" t="s">
        <v>39</v>
      </c>
      <c r="C152" s="6">
        <v>851</v>
      </c>
      <c r="D152" s="59" t="s">
        <v>13</v>
      </c>
      <c r="E152" s="15" t="s">
        <v>431</v>
      </c>
      <c r="F152" s="6">
        <v>1</v>
      </c>
      <c r="G152" s="15"/>
      <c r="H152" s="6"/>
      <c r="I152" s="6"/>
      <c r="J152" s="15"/>
      <c r="K152" s="6"/>
      <c r="L152" s="6"/>
      <c r="M152" s="6"/>
      <c r="N152" s="6"/>
      <c r="P152" s="14">
        <v>0</v>
      </c>
      <c r="Q152" s="14">
        <v>0</v>
      </c>
      <c r="R152" s="14">
        <f t="shared" si="58"/>
        <v>0</v>
      </c>
      <c r="S152" s="14">
        <f t="shared" si="86"/>
        <v>0</v>
      </c>
      <c r="T152" s="14" t="s">
        <v>127</v>
      </c>
      <c r="U152" s="14">
        <f t="shared" si="93"/>
        <v>0</v>
      </c>
      <c r="V152" s="14"/>
      <c r="W152" s="14"/>
      <c r="Y152" s="14">
        <v>1</v>
      </c>
      <c r="Z152" s="14">
        <v>1</v>
      </c>
      <c r="AA152" s="14">
        <f t="shared" si="87"/>
        <v>0</v>
      </c>
      <c r="AB152" s="14">
        <f t="shared" si="88"/>
        <v>0</v>
      </c>
      <c r="AC152" s="14" t="s">
        <v>127</v>
      </c>
      <c r="AD152" s="14">
        <f t="shared" si="94"/>
        <v>0</v>
      </c>
      <c r="AE152" s="14"/>
      <c r="AF152" s="14"/>
      <c r="AH152" s="14">
        <v>1</v>
      </c>
      <c r="AI152" s="14">
        <v>1</v>
      </c>
      <c r="AJ152" s="14">
        <f t="shared" si="89"/>
        <v>0</v>
      </c>
      <c r="AK152" s="14">
        <f t="shared" si="90"/>
        <v>0</v>
      </c>
      <c r="AL152" s="14" t="s">
        <v>127</v>
      </c>
      <c r="AM152" s="14">
        <f t="shared" si="95"/>
        <v>0</v>
      </c>
      <c r="AN152" s="14"/>
      <c r="AO152" s="14"/>
      <c r="AQ152" s="14">
        <v>1</v>
      </c>
      <c r="AR152" s="14">
        <v>1</v>
      </c>
      <c r="AS152" s="14">
        <f t="shared" si="91"/>
        <v>0</v>
      </c>
      <c r="AT152" s="14">
        <f t="shared" si="92"/>
        <v>0</v>
      </c>
      <c r="AU152" s="14" t="s">
        <v>127</v>
      </c>
      <c r="AV152" s="14">
        <f t="shared" si="96"/>
        <v>0</v>
      </c>
      <c r="AW152" s="14"/>
      <c r="AX152" s="14"/>
    </row>
    <row r="153" spans="1:50" x14ac:dyDescent="0.3">
      <c r="A153" s="6" t="s">
        <v>363</v>
      </c>
      <c r="B153" s="6" t="s">
        <v>39</v>
      </c>
      <c r="C153" s="6">
        <v>852</v>
      </c>
      <c r="D153" s="59" t="s">
        <v>13</v>
      </c>
      <c r="E153" s="16" t="s">
        <v>432</v>
      </c>
      <c r="F153" s="6">
        <v>1</v>
      </c>
      <c r="G153" s="15"/>
      <c r="H153" s="6"/>
      <c r="I153" s="6"/>
      <c r="J153" s="6"/>
      <c r="K153" s="6"/>
      <c r="L153" s="6"/>
      <c r="M153" s="6"/>
      <c r="N153" s="6"/>
      <c r="P153" s="14">
        <v>0</v>
      </c>
      <c r="Q153" s="14">
        <v>0</v>
      </c>
      <c r="R153" s="14">
        <f t="shared" si="58"/>
        <v>0</v>
      </c>
      <c r="S153" s="14">
        <f t="shared" si="86"/>
        <v>0</v>
      </c>
      <c r="T153" s="14" t="s">
        <v>133</v>
      </c>
      <c r="U153" s="14">
        <f t="shared" si="93"/>
        <v>0</v>
      </c>
      <c r="V153" s="14"/>
      <c r="W153" s="14"/>
      <c r="Y153" s="14">
        <v>0</v>
      </c>
      <c r="Z153" s="14">
        <v>0</v>
      </c>
      <c r="AA153" s="14">
        <f t="shared" si="87"/>
        <v>0</v>
      </c>
      <c r="AB153" s="14">
        <f t="shared" si="88"/>
        <v>0</v>
      </c>
      <c r="AC153" s="14" t="s">
        <v>133</v>
      </c>
      <c r="AD153" s="14">
        <f t="shared" si="94"/>
        <v>0</v>
      </c>
      <c r="AE153" s="14"/>
      <c r="AF153" s="14"/>
      <c r="AH153" s="14">
        <v>0</v>
      </c>
      <c r="AI153" s="14">
        <v>0</v>
      </c>
      <c r="AJ153" s="14">
        <f t="shared" si="89"/>
        <v>0</v>
      </c>
      <c r="AK153" s="14">
        <f t="shared" si="90"/>
        <v>0</v>
      </c>
      <c r="AL153" s="14" t="s">
        <v>133</v>
      </c>
      <c r="AM153" s="14">
        <f t="shared" si="95"/>
        <v>0</v>
      </c>
      <c r="AN153" s="14"/>
      <c r="AO153" s="14"/>
      <c r="AQ153" s="14">
        <v>1</v>
      </c>
      <c r="AR153" s="14">
        <v>1</v>
      </c>
      <c r="AS153" s="14">
        <f t="shared" si="91"/>
        <v>0</v>
      </c>
      <c r="AT153" s="14">
        <f t="shared" si="92"/>
        <v>0</v>
      </c>
      <c r="AU153" s="14" t="s">
        <v>133</v>
      </c>
      <c r="AV153" s="14">
        <f t="shared" si="96"/>
        <v>0</v>
      </c>
      <c r="AW153" s="14"/>
      <c r="AX153" s="14"/>
    </row>
    <row r="154" spans="1:50" x14ac:dyDescent="0.3">
      <c r="A154" s="6" t="s">
        <v>364</v>
      </c>
      <c r="B154" s="6" t="s">
        <v>39</v>
      </c>
      <c r="C154" s="6">
        <v>901</v>
      </c>
      <c r="D154" s="59" t="s">
        <v>6</v>
      </c>
      <c r="E154" s="16" t="s">
        <v>387</v>
      </c>
      <c r="F154" s="6">
        <v>99</v>
      </c>
      <c r="G154" s="15" t="s">
        <v>7</v>
      </c>
      <c r="H154" s="6">
        <v>3</v>
      </c>
      <c r="I154" s="6">
        <v>0.25</v>
      </c>
      <c r="J154" s="6"/>
      <c r="K154" s="6"/>
      <c r="L154" s="6"/>
      <c r="M154" s="6"/>
      <c r="N154" s="6"/>
      <c r="P154" s="14">
        <v>0</v>
      </c>
      <c r="Q154" s="14">
        <v>0</v>
      </c>
      <c r="R154" s="14">
        <f t="shared" si="58"/>
        <v>0</v>
      </c>
      <c r="S154" s="14">
        <f t="shared" si="86"/>
        <v>0</v>
      </c>
      <c r="T154" s="14" t="s">
        <v>59</v>
      </c>
      <c r="U154" s="14">
        <f>SUMIFS(R:R,$A:$A,$A153,$G:$G,T154,Q:Q,"&gt;"&amp;0)+SUMIFS(S:S,$A:$A,$A153,$J:$J,T154,Q:Q,"&gt;"&amp;0)+INDEX($I$2:$I$14,MATCH(T154,$H$2:$H$14,0))</f>
        <v>1</v>
      </c>
      <c r="V154" s="14"/>
      <c r="W154" s="14"/>
      <c r="Y154" s="14">
        <v>0</v>
      </c>
      <c r="Z154" s="14">
        <v>0</v>
      </c>
      <c r="AA154" s="14">
        <f t="shared" si="87"/>
        <v>0</v>
      </c>
      <c r="AB154" s="14">
        <f t="shared" si="88"/>
        <v>0</v>
      </c>
      <c r="AC154" s="14" t="s">
        <v>59</v>
      </c>
      <c r="AD154" s="14">
        <f>SUMIFS(AA:AA,$A:$A,$A153,$G:$G,AC154,Z:Z,"&gt;"&amp;0)+SUMIFS(AB:AB,$A:$A,$A153,$J:$J,AC154,Z:Z,"&gt;"&amp;0)+INDEX($I$2:$I$14,MATCH(AC154,$H$2:$H$14,0))</f>
        <v>1</v>
      </c>
      <c r="AE154" s="14"/>
      <c r="AF154" s="14"/>
      <c r="AH154" s="14">
        <v>0</v>
      </c>
      <c r="AI154" s="14">
        <v>0</v>
      </c>
      <c r="AJ154" s="14">
        <f t="shared" si="89"/>
        <v>0</v>
      </c>
      <c r="AK154" s="14">
        <f t="shared" si="90"/>
        <v>0</v>
      </c>
      <c r="AL154" s="14" t="s">
        <v>59</v>
      </c>
      <c r="AM154" s="14">
        <f>SUMIFS(AJ:AJ,$A:$A,$A153,$G:$G,AL154,AI:AI,"&gt;"&amp;0)+SUMIFS(AK:AK,$A:$A,$A153,$J:$J,AL154,AI:AI,"&gt;"&amp;0)+INDEX($I$2:$I$14,MATCH(AL154,$H$2:$H$14,0))</f>
        <v>1</v>
      </c>
      <c r="AN154" s="14"/>
      <c r="AO154" s="14"/>
      <c r="AQ154" s="14">
        <v>1</v>
      </c>
      <c r="AR154" s="14">
        <v>1</v>
      </c>
      <c r="AS154" s="14">
        <f t="shared" si="91"/>
        <v>0.25</v>
      </c>
      <c r="AT154" s="14">
        <f t="shared" si="92"/>
        <v>0</v>
      </c>
      <c r="AU154" s="14" t="s">
        <v>59</v>
      </c>
      <c r="AV154" s="14">
        <f>SUMIFS(AS:AS,$A:$A,$A153,$G:$G,AU154,AR:AR,"&gt;"&amp;0)+SUMIFS(AT:AT,$A:$A,$A153,$J:$J,AU154,AR:AR,"&gt;"&amp;0)+INDEX($I$2:$I$14,MATCH(AU154,$H$2:$H$14,0))</f>
        <v>1</v>
      </c>
      <c r="AW154" s="14"/>
      <c r="AX154" s="14"/>
    </row>
    <row r="155" spans="1:50" ht="14" customHeight="1" x14ac:dyDescent="0.3">
      <c r="A155" s="6" t="s">
        <v>364</v>
      </c>
      <c r="B155" s="6"/>
      <c r="C155" s="6">
        <v>902</v>
      </c>
      <c r="D155" s="59" t="s">
        <v>6</v>
      </c>
      <c r="E155" s="6" t="s">
        <v>388</v>
      </c>
      <c r="F155" s="6">
        <v>99</v>
      </c>
      <c r="G155" s="15" t="s">
        <v>10</v>
      </c>
      <c r="H155" s="6">
        <v>1</v>
      </c>
      <c r="I155" s="6">
        <v>0.15</v>
      </c>
      <c r="J155" s="6"/>
      <c r="K155" s="6"/>
      <c r="L155" s="6"/>
      <c r="M155" s="6"/>
      <c r="N155" s="6"/>
      <c r="P155" s="14">
        <v>1</v>
      </c>
      <c r="Q155" s="14">
        <v>1</v>
      </c>
      <c r="R155" s="14">
        <f>Q155*$I155</f>
        <v>0.15</v>
      </c>
      <c r="S155" s="14">
        <f>Q155*$L155</f>
        <v>0</v>
      </c>
      <c r="T155" s="14" t="s">
        <v>10</v>
      </c>
      <c r="U155" s="14">
        <f>0.01+SUMIFS(R:R,$A:$A,$A155,$G:$G,T155,Q:Q,"&gt;"&amp;0)+SUMIFS(S:S,$A:$A,$A155,$J:$J,T155,Q:Q,"&gt;"&amp;0)</f>
        <v>0.41000000000000003</v>
      </c>
      <c r="V155" s="14">
        <f>(U155*U156+(1-U155))*U157*U158*U159*U160*U162*(1+U161)*(1+U163)*(1+U164)*U166^0.5*(U165+1)</f>
        <v>36.035999999999994</v>
      </c>
      <c r="W155" s="14">
        <f>V155</f>
        <v>36.035999999999994</v>
      </c>
      <c r="Y155" s="14">
        <v>1</v>
      </c>
      <c r="Z155" s="14">
        <v>2</v>
      </c>
      <c r="AA155" s="14">
        <f>Z155*$I155</f>
        <v>0.3</v>
      </c>
      <c r="AB155" s="14">
        <f>Z155*$L155</f>
        <v>0</v>
      </c>
      <c r="AC155" s="14" t="s">
        <v>10</v>
      </c>
      <c r="AD155" s="14">
        <f>0.01+SUMIFS(AA:AA,$A:$A,$A155,$G:$G,AC155,Z:Z,"&gt;"&amp;0)+SUMIFS(AB:AB,$A:$A,$A155,$J:$J,AC155,Z:Z,"&gt;"&amp;0)</f>
        <v>1.06</v>
      </c>
      <c r="AE155" s="14">
        <f>(AD155*AD156+(1-AD155))*AD157*AD158*AD159*AD160*AD162*(1+AD161)*(1+AD163)*(1+AD164)*AD166^0.5*(AD165+1)</f>
        <v>187.20000000000002</v>
      </c>
      <c r="AF155" s="14">
        <f>AE155</f>
        <v>187.20000000000002</v>
      </c>
      <c r="AH155" s="14">
        <v>0</v>
      </c>
      <c r="AI155" s="14">
        <v>0</v>
      </c>
      <c r="AJ155" s="14">
        <f>AI155*$I155</f>
        <v>0</v>
      </c>
      <c r="AK155" s="14">
        <f>AI155*$L155</f>
        <v>0</v>
      </c>
      <c r="AL155" s="14" t="s">
        <v>10</v>
      </c>
      <c r="AM155" s="14">
        <f>0.01+SUMIFS(AJ:AJ,$A:$A,$A155,$G:$G,AL155,AI:AI,"&gt;"&amp;0)+SUMIFS(AK:AK,$A:$A,$A155,$J:$J,AL155,AI:AI,"&gt;"&amp;0)</f>
        <v>0.76</v>
      </c>
      <c r="AN155" s="14">
        <f>(AM155*AM156+(1-AM155))*AM157*AM158*AM159*AM160*AM162*(1+AM161)*(1+AM163)*(1+AM164)*AM166^0.5*(AM165+1)</f>
        <v>39.312000000000012</v>
      </c>
      <c r="AO155" s="14">
        <f>AN155</f>
        <v>39.312000000000012</v>
      </c>
      <c r="AQ155" s="14">
        <v>0</v>
      </c>
      <c r="AR155" s="14">
        <v>0</v>
      </c>
      <c r="AS155" s="14">
        <f>AR155*$I155</f>
        <v>0</v>
      </c>
      <c r="AT155" s="14">
        <f>AR155*$L155</f>
        <v>0</v>
      </c>
      <c r="AU155" s="14" t="s">
        <v>10</v>
      </c>
      <c r="AV155" s="14">
        <f>0.01+SUMIFS(AS:AS,$A:$A,$A155,$G:$G,AU155,AR:AR,"&gt;"&amp;0)+SUMIFS(AT:AT,$A:$A,$A155,$J:$J,AU155,AR:AR,"&gt;"&amp;0)</f>
        <v>0.76</v>
      </c>
      <c r="AW155" s="14">
        <f>(AV155*AV156+(1-AV155))*AV157*AV158*AV159*AV160*AV162*(1+AV161)*(1+AV163)*(1+AV164)*AV166^0.5*(AV165+1)</f>
        <v>162.40000000000003</v>
      </c>
      <c r="AX155" s="14">
        <f>AW155</f>
        <v>162.40000000000003</v>
      </c>
    </row>
    <row r="156" spans="1:50" x14ac:dyDescent="0.3">
      <c r="A156" s="6" t="s">
        <v>364</v>
      </c>
      <c r="B156" s="6"/>
      <c r="C156" s="6">
        <v>903</v>
      </c>
      <c r="D156" s="59" t="s">
        <v>6</v>
      </c>
      <c r="E156" s="6" t="s">
        <v>389</v>
      </c>
      <c r="F156" s="6">
        <v>99</v>
      </c>
      <c r="G156" s="15" t="s">
        <v>8</v>
      </c>
      <c r="H156" s="6">
        <v>4</v>
      </c>
      <c r="I156" s="6">
        <v>0.1</v>
      </c>
      <c r="J156" s="6"/>
      <c r="K156" s="6"/>
      <c r="L156" s="6"/>
      <c r="M156" s="6"/>
      <c r="N156" s="6"/>
      <c r="P156" s="14">
        <v>1</v>
      </c>
      <c r="Q156" s="14">
        <v>1</v>
      </c>
      <c r="R156" s="14">
        <f t="shared" ref="R156:R160" si="97">Q156*$I156</f>
        <v>0.1</v>
      </c>
      <c r="S156" s="14">
        <f t="shared" ref="S156:S160" si="98">Q156*$L156</f>
        <v>0</v>
      </c>
      <c r="T156" s="14" t="s">
        <v>12</v>
      </c>
      <c r="U156" s="14">
        <f>2+SUMIFS(R:R,$A:$A,$A156,$G:$G,T156,Q:Q,"&gt;"&amp;0)+SUMIFS(S:S,$A:$A,$A156,$J:$J,T156,Q:Q,"&gt;"&amp;0)</f>
        <v>3</v>
      </c>
      <c r="V156" s="14"/>
      <c r="W156" s="14"/>
      <c r="Y156" s="14">
        <v>1</v>
      </c>
      <c r="Z156" s="14">
        <v>3</v>
      </c>
      <c r="AA156" s="14">
        <f t="shared" ref="AA156:AA160" si="99">Z156*$I156</f>
        <v>0.30000000000000004</v>
      </c>
      <c r="AB156" s="14">
        <f t="shared" ref="AB156:AB160" si="100">Z156*$L156</f>
        <v>0</v>
      </c>
      <c r="AC156" s="14" t="s">
        <v>12</v>
      </c>
      <c r="AD156" s="14">
        <f>2+SUMIFS(AA:AA,$A:$A,$A156,$G:$G,AC156,Z:Z,"&gt;"&amp;0)+SUMIFS(AB:AB,$A:$A,$A156,$J:$J,AC156,Z:Z,"&gt;"&amp;0)</f>
        <v>3</v>
      </c>
      <c r="AE156" s="14"/>
      <c r="AF156" s="14"/>
      <c r="AH156" s="14">
        <v>0</v>
      </c>
      <c r="AI156" s="14">
        <v>0</v>
      </c>
      <c r="AJ156" s="14">
        <f t="shared" ref="AJ156:AJ160" si="101">AI156*$I156</f>
        <v>0</v>
      </c>
      <c r="AK156" s="14">
        <f t="shared" ref="AK156:AK160" si="102">AI156*$L156</f>
        <v>0</v>
      </c>
      <c r="AL156" s="14" t="s">
        <v>12</v>
      </c>
      <c r="AM156" s="14">
        <f>2+SUMIFS(AJ:AJ,$A:$A,$A156,$G:$G,AL156,AI:AI,"&gt;"&amp;0)+SUMIFS(AK:AK,$A:$A,$A156,$J:$J,AL156,AI:AI,"&gt;"&amp;0)</f>
        <v>3</v>
      </c>
      <c r="AN156" s="14"/>
      <c r="AO156" s="14"/>
      <c r="AQ156" s="14">
        <v>1</v>
      </c>
      <c r="AR156" s="14">
        <v>1</v>
      </c>
      <c r="AS156" s="14">
        <f t="shared" ref="AS156:AS160" si="103">AR156*$I156</f>
        <v>0.1</v>
      </c>
      <c r="AT156" s="14">
        <f t="shared" ref="AT156:AT160" si="104">AR156*$L156</f>
        <v>0</v>
      </c>
      <c r="AU156" s="14" t="s">
        <v>12</v>
      </c>
      <c r="AV156" s="14">
        <f>2+SUMIFS(AS:AS,$A:$A,$A156,$G:$G,AU156,AR:AR,"&gt;"&amp;0)+SUMIFS(AT:AT,$A:$A,$A156,$J:$J,AU156,AR:AR,"&gt;"&amp;0)</f>
        <v>3.5</v>
      </c>
      <c r="AW156" s="14"/>
      <c r="AX156" s="14"/>
    </row>
    <row r="157" spans="1:50" x14ac:dyDescent="0.3">
      <c r="A157" s="6" t="s">
        <v>364</v>
      </c>
      <c r="B157" s="6"/>
      <c r="C157" s="6">
        <v>911</v>
      </c>
      <c r="D157" s="59" t="s">
        <v>9</v>
      </c>
      <c r="E157" s="6" t="s">
        <v>48</v>
      </c>
      <c r="F157" s="6">
        <v>99</v>
      </c>
      <c r="G157" s="15" t="s">
        <v>7</v>
      </c>
      <c r="H157" s="6">
        <v>3</v>
      </c>
      <c r="I157" s="6">
        <v>0.5</v>
      </c>
      <c r="J157" s="6"/>
      <c r="K157" s="6"/>
      <c r="L157" s="6"/>
      <c r="M157" s="6"/>
      <c r="N157" s="6"/>
      <c r="P157" s="14">
        <v>0</v>
      </c>
      <c r="Q157" s="14">
        <v>0</v>
      </c>
      <c r="R157" s="14">
        <f t="shared" si="97"/>
        <v>0</v>
      </c>
      <c r="S157" s="14">
        <f t="shared" si="98"/>
        <v>0</v>
      </c>
      <c r="T157" s="14" t="s">
        <v>7</v>
      </c>
      <c r="U157" s="14">
        <f t="shared" ref="U157:U165" si="105">SUMIFS(R:R,$A:$A,$A157,$G:$G,T157,Q:Q,"&gt;"&amp;0)+SUMIFS(S:S,$A:$A,$A157,$J:$J,T157,Q:Q,"&gt;"&amp;0)+INDEX($I$2:$I$14,MATCH(T157,$H$2:$H$14,0))</f>
        <v>6</v>
      </c>
      <c r="V157" s="14"/>
      <c r="W157" s="14"/>
      <c r="Y157" s="14">
        <v>1</v>
      </c>
      <c r="Z157" s="14">
        <v>1</v>
      </c>
      <c r="AA157" s="14">
        <f t="shared" si="99"/>
        <v>0.5</v>
      </c>
      <c r="AB157" s="14">
        <f t="shared" si="100"/>
        <v>0</v>
      </c>
      <c r="AC157" s="14" t="s">
        <v>7</v>
      </c>
      <c r="AD157" s="14">
        <f t="shared" ref="AD157:AD165" si="106">SUMIFS(AA:AA,$A:$A,$A157,$G:$G,AC157,Z:Z,"&gt;"&amp;0)+SUMIFS(AB:AB,$A:$A,$A157,$J:$J,AC157,Z:Z,"&gt;"&amp;0)+INDEX($I$2:$I$14,MATCH(AC157,$H$2:$H$14,0))</f>
        <v>12.5</v>
      </c>
      <c r="AE157" s="14"/>
      <c r="AF157" s="14"/>
      <c r="AH157" s="14">
        <v>0</v>
      </c>
      <c r="AI157" s="14">
        <v>0</v>
      </c>
      <c r="AJ157" s="14">
        <f t="shared" si="101"/>
        <v>0</v>
      </c>
      <c r="AK157" s="14">
        <f t="shared" si="102"/>
        <v>0</v>
      </c>
      <c r="AL157" s="14" t="s">
        <v>7</v>
      </c>
      <c r="AM157" s="14">
        <f t="shared" ref="AM157:AM165" si="107">SUMIFS(AJ:AJ,$A:$A,$A157,$G:$G,AL157,AI:AI,"&gt;"&amp;0)+SUMIFS(AK:AK,$A:$A,$A157,$J:$J,AL157,AI:AI,"&gt;"&amp;0)+INDEX($I$2:$I$14,MATCH(AL157,$H$2:$H$14,0))</f>
        <v>4</v>
      </c>
      <c r="AN157" s="14"/>
      <c r="AO157" s="14"/>
      <c r="AQ157" s="14">
        <v>1</v>
      </c>
      <c r="AR157" s="14">
        <v>1</v>
      </c>
      <c r="AS157" s="14">
        <f t="shared" si="103"/>
        <v>0.5</v>
      </c>
      <c r="AT157" s="14">
        <f t="shared" si="104"/>
        <v>0</v>
      </c>
      <c r="AU157" s="14" t="s">
        <v>7</v>
      </c>
      <c r="AV157" s="14">
        <f t="shared" ref="AV157:AV165" si="108">SUMIFS(AS:AS,$A:$A,$A157,$G:$G,AU157,AR:AR,"&gt;"&amp;0)+SUMIFS(AT:AT,$A:$A,$A157,$J:$J,AU157,AR:AR,"&gt;"&amp;0)+INDEX($I$2:$I$14,MATCH(AU157,$H$2:$H$14,0))</f>
        <v>8.75</v>
      </c>
      <c r="AW157" s="14"/>
      <c r="AX157" s="14"/>
    </row>
    <row r="158" spans="1:50" s="1" customFormat="1" x14ac:dyDescent="0.3">
      <c r="A158" s="6" t="s">
        <v>364</v>
      </c>
      <c r="B158" s="8"/>
      <c r="C158" s="8">
        <v>912</v>
      </c>
      <c r="D158" s="59" t="s">
        <v>9</v>
      </c>
      <c r="E158" s="16" t="s">
        <v>390</v>
      </c>
      <c r="F158" s="8">
        <v>99</v>
      </c>
      <c r="G158" s="16" t="s">
        <v>10</v>
      </c>
      <c r="H158" s="8">
        <v>1</v>
      </c>
      <c r="I158" s="8">
        <v>0.25</v>
      </c>
      <c r="J158" s="8"/>
      <c r="K158" s="8"/>
      <c r="L158" s="8"/>
      <c r="M158" s="8"/>
      <c r="N158" s="8"/>
      <c r="O158" s="64"/>
      <c r="P158" s="70">
        <v>1</v>
      </c>
      <c r="Q158" s="70">
        <v>1</v>
      </c>
      <c r="R158" s="70">
        <f t="shared" si="97"/>
        <v>0.25</v>
      </c>
      <c r="S158" s="70">
        <f t="shared" si="98"/>
        <v>0</v>
      </c>
      <c r="T158" s="70" t="s">
        <v>8</v>
      </c>
      <c r="U158" s="70">
        <f t="shared" si="105"/>
        <v>1.1000000000000001</v>
      </c>
      <c r="V158" s="70"/>
      <c r="W158" s="70"/>
      <c r="Y158" s="70">
        <v>1</v>
      </c>
      <c r="Z158" s="70">
        <v>1</v>
      </c>
      <c r="AA158" s="70">
        <f t="shared" si="99"/>
        <v>0.25</v>
      </c>
      <c r="AB158" s="70">
        <f t="shared" si="100"/>
        <v>0</v>
      </c>
      <c r="AC158" s="70" t="s">
        <v>8</v>
      </c>
      <c r="AD158" s="70">
        <f t="shared" si="106"/>
        <v>1.6</v>
      </c>
      <c r="AE158" s="70"/>
      <c r="AF158" s="70"/>
      <c r="AH158" s="70">
        <v>1</v>
      </c>
      <c r="AI158" s="70">
        <v>1</v>
      </c>
      <c r="AJ158" s="70">
        <f t="shared" si="101"/>
        <v>0.25</v>
      </c>
      <c r="AK158" s="70">
        <f t="shared" si="102"/>
        <v>0</v>
      </c>
      <c r="AL158" s="70" t="s">
        <v>8</v>
      </c>
      <c r="AM158" s="70">
        <f t="shared" si="107"/>
        <v>1.3</v>
      </c>
      <c r="AN158" s="70"/>
      <c r="AO158" s="70"/>
      <c r="AQ158" s="70">
        <v>1</v>
      </c>
      <c r="AR158" s="70">
        <v>1</v>
      </c>
      <c r="AS158" s="70">
        <f t="shared" si="103"/>
        <v>0.25</v>
      </c>
      <c r="AT158" s="70">
        <f t="shared" si="104"/>
        <v>0</v>
      </c>
      <c r="AU158" s="70" t="s">
        <v>8</v>
      </c>
      <c r="AV158" s="70">
        <f t="shared" si="108"/>
        <v>1.6</v>
      </c>
      <c r="AW158" s="70"/>
      <c r="AX158" s="70"/>
    </row>
    <row r="159" spans="1:50" x14ac:dyDescent="0.3">
      <c r="A159" s="6" t="s">
        <v>364</v>
      </c>
      <c r="B159" s="6"/>
      <c r="C159" s="6">
        <v>913</v>
      </c>
      <c r="D159" s="59" t="s">
        <v>9</v>
      </c>
      <c r="E159" s="6" t="s">
        <v>391</v>
      </c>
      <c r="F159" s="6">
        <v>99</v>
      </c>
      <c r="G159" s="15" t="s">
        <v>12</v>
      </c>
      <c r="H159" s="6">
        <v>2</v>
      </c>
      <c r="I159" s="6">
        <v>0.5</v>
      </c>
      <c r="J159" s="6"/>
      <c r="K159" s="6"/>
      <c r="L159" s="6"/>
      <c r="M159" s="6"/>
      <c r="N159" s="6"/>
      <c r="P159" s="14">
        <v>0</v>
      </c>
      <c r="Q159" s="14">
        <v>0</v>
      </c>
      <c r="R159" s="14">
        <f t="shared" si="97"/>
        <v>0</v>
      </c>
      <c r="S159" s="14">
        <f t="shared" si="98"/>
        <v>0</v>
      </c>
      <c r="T159" s="14" t="s">
        <v>35</v>
      </c>
      <c r="U159" s="14">
        <f t="shared" si="105"/>
        <v>1</v>
      </c>
      <c r="V159" s="14"/>
      <c r="W159" s="14"/>
      <c r="Y159" s="14">
        <v>0</v>
      </c>
      <c r="Z159" s="14">
        <v>0</v>
      </c>
      <c r="AA159" s="14">
        <f t="shared" si="99"/>
        <v>0</v>
      </c>
      <c r="AB159" s="14">
        <f t="shared" si="100"/>
        <v>0</v>
      </c>
      <c r="AC159" s="14" t="s">
        <v>35</v>
      </c>
      <c r="AD159" s="14">
        <f t="shared" si="106"/>
        <v>1</v>
      </c>
      <c r="AE159" s="14"/>
      <c r="AF159" s="14"/>
      <c r="AH159" s="14">
        <v>0</v>
      </c>
      <c r="AI159" s="14">
        <v>0</v>
      </c>
      <c r="AJ159" s="14">
        <f t="shared" si="101"/>
        <v>0</v>
      </c>
      <c r="AK159" s="14">
        <f t="shared" si="102"/>
        <v>0</v>
      </c>
      <c r="AL159" s="14" t="s">
        <v>35</v>
      </c>
      <c r="AM159" s="14">
        <f t="shared" si="107"/>
        <v>1</v>
      </c>
      <c r="AN159" s="14"/>
      <c r="AO159" s="14"/>
      <c r="AQ159" s="14">
        <v>1</v>
      </c>
      <c r="AR159" s="14">
        <v>1</v>
      </c>
      <c r="AS159" s="14">
        <f t="shared" si="103"/>
        <v>0.5</v>
      </c>
      <c r="AT159" s="14">
        <f t="shared" si="104"/>
        <v>0</v>
      </c>
      <c r="AU159" s="14" t="s">
        <v>35</v>
      </c>
      <c r="AV159" s="14">
        <f t="shared" si="108"/>
        <v>1</v>
      </c>
      <c r="AW159" s="14"/>
      <c r="AX159" s="14"/>
    </row>
    <row r="160" spans="1:50" ht="15" customHeight="1" x14ac:dyDescent="0.3">
      <c r="A160" s="6" t="s">
        <v>364</v>
      </c>
      <c r="B160" s="6"/>
      <c r="C160" s="6">
        <v>914</v>
      </c>
      <c r="D160" s="59" t="s">
        <v>9</v>
      </c>
      <c r="E160" s="6" t="s">
        <v>392</v>
      </c>
      <c r="F160" s="6">
        <v>99</v>
      </c>
      <c r="G160" s="15" t="s">
        <v>8</v>
      </c>
      <c r="H160" s="6">
        <v>4</v>
      </c>
      <c r="I160" s="6">
        <v>0.2</v>
      </c>
      <c r="J160" s="6"/>
      <c r="K160" s="6"/>
      <c r="L160" s="6"/>
      <c r="M160" s="6"/>
      <c r="N160" s="6"/>
      <c r="P160" s="14">
        <v>0</v>
      </c>
      <c r="Q160" s="14">
        <v>0</v>
      </c>
      <c r="R160" s="14">
        <f t="shared" si="97"/>
        <v>0</v>
      </c>
      <c r="S160" s="14">
        <f t="shared" si="98"/>
        <v>0</v>
      </c>
      <c r="T160" s="14" t="s">
        <v>40</v>
      </c>
      <c r="U160" s="14">
        <f t="shared" si="105"/>
        <v>3</v>
      </c>
      <c r="V160" s="14"/>
      <c r="W160" s="14"/>
      <c r="Y160" s="14">
        <v>0</v>
      </c>
      <c r="Z160" s="14">
        <v>0</v>
      </c>
      <c r="AA160" s="14">
        <f t="shared" si="99"/>
        <v>0</v>
      </c>
      <c r="AB160" s="14">
        <f t="shared" si="100"/>
        <v>0</v>
      </c>
      <c r="AC160" s="14" t="s">
        <v>40</v>
      </c>
      <c r="AD160" s="14">
        <f t="shared" si="106"/>
        <v>3</v>
      </c>
      <c r="AE160" s="14"/>
      <c r="AF160" s="14"/>
      <c r="AH160" s="14">
        <v>0</v>
      </c>
      <c r="AI160" s="14">
        <v>0</v>
      </c>
      <c r="AJ160" s="14">
        <f t="shared" si="101"/>
        <v>0</v>
      </c>
      <c r="AK160" s="14">
        <f t="shared" si="102"/>
        <v>0</v>
      </c>
      <c r="AL160" s="14" t="s">
        <v>40</v>
      </c>
      <c r="AM160" s="14">
        <f t="shared" si="107"/>
        <v>3</v>
      </c>
      <c r="AN160" s="14"/>
      <c r="AO160" s="14"/>
      <c r="AQ160" s="14">
        <v>1</v>
      </c>
      <c r="AR160" s="14">
        <v>1</v>
      </c>
      <c r="AS160" s="14">
        <f t="shared" si="103"/>
        <v>0.2</v>
      </c>
      <c r="AT160" s="14">
        <f t="shared" si="104"/>
        <v>0</v>
      </c>
      <c r="AU160" s="14" t="s">
        <v>40</v>
      </c>
      <c r="AV160" s="14">
        <f t="shared" si="108"/>
        <v>4</v>
      </c>
      <c r="AW160" s="14"/>
      <c r="AX160" s="14"/>
    </row>
    <row r="161" spans="1:50" x14ac:dyDescent="0.3">
      <c r="A161" s="6" t="s">
        <v>364</v>
      </c>
      <c r="B161" s="6" t="s">
        <v>39</v>
      </c>
      <c r="C161" s="6">
        <v>921</v>
      </c>
      <c r="D161" s="59" t="s">
        <v>11</v>
      </c>
      <c r="E161" s="6" t="s">
        <v>42</v>
      </c>
      <c r="F161" s="6">
        <v>99</v>
      </c>
      <c r="G161" s="15" t="s">
        <v>7</v>
      </c>
      <c r="H161" s="6">
        <v>3</v>
      </c>
      <c r="I161" s="6">
        <v>1</v>
      </c>
      <c r="J161" s="6"/>
      <c r="K161" s="6"/>
      <c r="L161" s="6"/>
      <c r="M161" s="6"/>
      <c r="N161" s="6"/>
      <c r="P161" s="14">
        <v>1</v>
      </c>
      <c r="Q161" s="14">
        <v>1</v>
      </c>
      <c r="R161" s="14">
        <f>Q161*$I161</f>
        <v>1</v>
      </c>
      <c r="S161" s="14">
        <f>Q161*$L161</f>
        <v>0</v>
      </c>
      <c r="T161" s="14" t="s">
        <v>117</v>
      </c>
      <c r="U161" s="14">
        <f t="shared" si="105"/>
        <v>0</v>
      </c>
      <c r="V161" s="14"/>
      <c r="W161" s="14"/>
      <c r="Y161" s="14">
        <v>1</v>
      </c>
      <c r="Z161" s="14">
        <v>1</v>
      </c>
      <c r="AA161" s="14">
        <f>Z161*$I161</f>
        <v>1</v>
      </c>
      <c r="AB161" s="14">
        <f>Z161*$L161</f>
        <v>0</v>
      </c>
      <c r="AC161" s="14" t="s">
        <v>117</v>
      </c>
      <c r="AD161" s="14">
        <f t="shared" si="106"/>
        <v>0</v>
      </c>
      <c r="AE161" s="14"/>
      <c r="AF161" s="14"/>
      <c r="AH161" s="14">
        <v>1</v>
      </c>
      <c r="AI161" s="14">
        <v>1</v>
      </c>
      <c r="AJ161" s="14">
        <f>AI161*$I161</f>
        <v>1</v>
      </c>
      <c r="AK161" s="14">
        <f>AI161*$L161</f>
        <v>0</v>
      </c>
      <c r="AL161" s="14" t="s">
        <v>117</v>
      </c>
      <c r="AM161" s="14">
        <f t="shared" si="107"/>
        <v>0</v>
      </c>
      <c r="AN161" s="14"/>
      <c r="AO161" s="14"/>
      <c r="AQ161" s="14">
        <v>1</v>
      </c>
      <c r="AR161" s="14">
        <v>1</v>
      </c>
      <c r="AS161" s="14">
        <f>AR161*$I161</f>
        <v>1</v>
      </c>
      <c r="AT161" s="14">
        <f>AR161*$L161</f>
        <v>0</v>
      </c>
      <c r="AU161" s="14" t="s">
        <v>117</v>
      </c>
      <c r="AV161" s="14">
        <f t="shared" si="108"/>
        <v>0</v>
      </c>
      <c r="AW161" s="14"/>
      <c r="AX161" s="14"/>
    </row>
    <row r="162" spans="1:50" s="1" customFormat="1" x14ac:dyDescent="0.3">
      <c r="A162" s="6" t="s">
        <v>364</v>
      </c>
      <c r="B162" s="8" t="s">
        <v>39</v>
      </c>
      <c r="C162" s="8">
        <v>922</v>
      </c>
      <c r="D162" s="59" t="s">
        <v>11</v>
      </c>
      <c r="E162" s="16" t="s">
        <v>41</v>
      </c>
      <c r="F162" s="8">
        <v>99</v>
      </c>
      <c r="G162" s="16" t="s">
        <v>10</v>
      </c>
      <c r="H162" s="8">
        <v>1</v>
      </c>
      <c r="I162" s="8">
        <v>0.5</v>
      </c>
      <c r="J162" s="8"/>
      <c r="K162" s="8"/>
      <c r="L162" s="8"/>
      <c r="M162" s="8"/>
      <c r="N162" s="8"/>
      <c r="O162" s="64"/>
      <c r="P162" s="70">
        <v>0</v>
      </c>
      <c r="Q162" s="70">
        <v>0</v>
      </c>
      <c r="R162" s="70">
        <f t="shared" ref="R162:R166" si="109">Q162*$I162</f>
        <v>0</v>
      </c>
      <c r="S162" s="70">
        <f t="shared" ref="S162:S166" si="110">Q162*$L162</f>
        <v>0</v>
      </c>
      <c r="T162" s="70" t="s">
        <v>34</v>
      </c>
      <c r="U162" s="70">
        <f t="shared" si="105"/>
        <v>1</v>
      </c>
      <c r="V162" s="70"/>
      <c r="W162" s="70"/>
      <c r="Y162" s="70">
        <v>1</v>
      </c>
      <c r="Z162" s="70">
        <v>1</v>
      </c>
      <c r="AA162" s="70">
        <f t="shared" ref="AA162:AA166" si="111">Z162*$I162</f>
        <v>0.5</v>
      </c>
      <c r="AB162" s="70">
        <f t="shared" ref="AB162:AB166" si="112">Z162*$L162</f>
        <v>0</v>
      </c>
      <c r="AC162" s="70" t="s">
        <v>34</v>
      </c>
      <c r="AD162" s="70">
        <f t="shared" si="106"/>
        <v>1</v>
      </c>
      <c r="AE162" s="70"/>
      <c r="AF162" s="70"/>
      <c r="AH162" s="70">
        <v>1</v>
      </c>
      <c r="AI162" s="70">
        <v>1</v>
      </c>
      <c r="AJ162" s="70">
        <f t="shared" ref="AJ162:AJ166" si="113">AI162*$I162</f>
        <v>0.5</v>
      </c>
      <c r="AK162" s="70">
        <f t="shared" ref="AK162:AK166" si="114">AI162*$L162</f>
        <v>0</v>
      </c>
      <c r="AL162" s="70" t="s">
        <v>34</v>
      </c>
      <c r="AM162" s="70">
        <f t="shared" si="107"/>
        <v>1</v>
      </c>
      <c r="AN162" s="70"/>
      <c r="AO162" s="70"/>
      <c r="AQ162" s="70">
        <v>1</v>
      </c>
      <c r="AR162" s="70">
        <v>1</v>
      </c>
      <c r="AS162" s="70">
        <f t="shared" ref="AS162:AS166" si="115">AR162*$I162</f>
        <v>0.5</v>
      </c>
      <c r="AT162" s="70">
        <f t="shared" ref="AT162:AT166" si="116">AR162*$L162</f>
        <v>0</v>
      </c>
      <c r="AU162" s="70" t="s">
        <v>34</v>
      </c>
      <c r="AV162" s="70">
        <f t="shared" si="108"/>
        <v>1</v>
      </c>
      <c r="AW162" s="70"/>
      <c r="AX162" s="70"/>
    </row>
    <row r="163" spans="1:50" x14ac:dyDescent="0.3">
      <c r="A163" s="6" t="s">
        <v>364</v>
      </c>
      <c r="B163" s="6" t="s">
        <v>39</v>
      </c>
      <c r="C163" s="6">
        <v>923</v>
      </c>
      <c r="D163" s="59" t="s">
        <v>11</v>
      </c>
      <c r="E163" s="6" t="s">
        <v>393</v>
      </c>
      <c r="F163" s="6">
        <v>99</v>
      </c>
      <c r="G163" s="15" t="s">
        <v>12</v>
      </c>
      <c r="H163" s="6">
        <v>2</v>
      </c>
      <c r="I163" s="6">
        <v>1</v>
      </c>
      <c r="J163" s="6"/>
      <c r="K163" s="6"/>
      <c r="L163" s="6"/>
      <c r="M163" s="6"/>
      <c r="N163" s="6"/>
      <c r="P163" s="14">
        <v>1</v>
      </c>
      <c r="Q163" s="14">
        <v>1</v>
      </c>
      <c r="R163" s="14">
        <f t="shared" si="109"/>
        <v>1</v>
      </c>
      <c r="S163" s="14">
        <f t="shared" si="110"/>
        <v>0</v>
      </c>
      <c r="T163" s="14" t="s">
        <v>116</v>
      </c>
      <c r="U163" s="14">
        <f t="shared" si="105"/>
        <v>0</v>
      </c>
      <c r="V163" s="14"/>
      <c r="W163" s="14"/>
      <c r="Y163" s="14">
        <v>1</v>
      </c>
      <c r="Z163" s="14">
        <v>1</v>
      </c>
      <c r="AA163" s="14">
        <f t="shared" si="111"/>
        <v>1</v>
      </c>
      <c r="AB163" s="14">
        <f t="shared" si="112"/>
        <v>0</v>
      </c>
      <c r="AC163" s="14" t="s">
        <v>116</v>
      </c>
      <c r="AD163" s="14">
        <f t="shared" si="106"/>
        <v>0</v>
      </c>
      <c r="AE163" s="14"/>
      <c r="AF163" s="14"/>
      <c r="AH163" s="14">
        <v>1</v>
      </c>
      <c r="AI163" s="14">
        <v>1</v>
      </c>
      <c r="AJ163" s="14">
        <f t="shared" si="113"/>
        <v>1</v>
      </c>
      <c r="AK163" s="14">
        <f t="shared" si="114"/>
        <v>0</v>
      </c>
      <c r="AL163" s="14" t="s">
        <v>116</v>
      </c>
      <c r="AM163" s="14">
        <f t="shared" si="107"/>
        <v>0</v>
      </c>
      <c r="AN163" s="14"/>
      <c r="AO163" s="14"/>
      <c r="AQ163" s="14">
        <v>1</v>
      </c>
      <c r="AR163" s="14">
        <v>1</v>
      </c>
      <c r="AS163" s="14">
        <f t="shared" si="115"/>
        <v>1</v>
      </c>
      <c r="AT163" s="14">
        <f t="shared" si="116"/>
        <v>0</v>
      </c>
      <c r="AU163" s="14" t="s">
        <v>116</v>
      </c>
      <c r="AV163" s="14">
        <f t="shared" si="108"/>
        <v>0</v>
      </c>
      <c r="AW163" s="14"/>
      <c r="AX163" s="14"/>
    </row>
    <row r="164" spans="1:50" x14ac:dyDescent="0.3">
      <c r="A164" s="6" t="s">
        <v>364</v>
      </c>
      <c r="B164" s="6" t="s">
        <v>39</v>
      </c>
      <c r="C164" s="6">
        <v>924</v>
      </c>
      <c r="D164" s="59" t="s">
        <v>11</v>
      </c>
      <c r="E164" s="6" t="s">
        <v>394</v>
      </c>
      <c r="F164" s="6">
        <v>99</v>
      </c>
      <c r="G164" s="15" t="s">
        <v>8</v>
      </c>
      <c r="H164" s="6">
        <v>4</v>
      </c>
      <c r="I164" s="6">
        <v>0.3</v>
      </c>
      <c r="J164" s="6"/>
      <c r="K164" s="6"/>
      <c r="L164" s="6"/>
      <c r="M164" s="6"/>
      <c r="N164" s="6"/>
      <c r="P164" s="14">
        <v>0</v>
      </c>
      <c r="Q164" s="14">
        <v>0</v>
      </c>
      <c r="R164" s="14">
        <f t="shared" si="109"/>
        <v>0</v>
      </c>
      <c r="S164" s="14">
        <f t="shared" si="110"/>
        <v>0</v>
      </c>
      <c r="T164" s="14" t="s">
        <v>127</v>
      </c>
      <c r="U164" s="14">
        <f t="shared" si="105"/>
        <v>0</v>
      </c>
      <c r="V164" s="14"/>
      <c r="W164" s="14"/>
      <c r="Y164" s="14">
        <v>1</v>
      </c>
      <c r="Z164" s="14">
        <v>1</v>
      </c>
      <c r="AA164" s="14">
        <f t="shared" si="111"/>
        <v>0.3</v>
      </c>
      <c r="AB164" s="14">
        <f t="shared" si="112"/>
        <v>0</v>
      </c>
      <c r="AC164" s="14" t="s">
        <v>127</v>
      </c>
      <c r="AD164" s="14">
        <f t="shared" si="106"/>
        <v>0</v>
      </c>
      <c r="AE164" s="14"/>
      <c r="AF164" s="14"/>
      <c r="AH164" s="14">
        <v>1</v>
      </c>
      <c r="AI164" s="14">
        <v>1</v>
      </c>
      <c r="AJ164" s="14">
        <f t="shared" si="113"/>
        <v>0.3</v>
      </c>
      <c r="AK164" s="14">
        <f t="shared" si="114"/>
        <v>0</v>
      </c>
      <c r="AL164" s="14" t="s">
        <v>127</v>
      </c>
      <c r="AM164" s="14">
        <f t="shared" si="107"/>
        <v>0</v>
      </c>
      <c r="AN164" s="14"/>
      <c r="AO164" s="14"/>
      <c r="AQ164" s="14">
        <v>1</v>
      </c>
      <c r="AR164" s="14">
        <v>1</v>
      </c>
      <c r="AS164" s="14">
        <f t="shared" si="115"/>
        <v>0.3</v>
      </c>
      <c r="AT164" s="14">
        <f t="shared" si="116"/>
        <v>0</v>
      </c>
      <c r="AU164" s="14" t="s">
        <v>127</v>
      </c>
      <c r="AV164" s="14">
        <f t="shared" si="108"/>
        <v>0</v>
      </c>
      <c r="AW164" s="14"/>
      <c r="AX164" s="14"/>
    </row>
    <row r="165" spans="1:50" s="1" customFormat="1" x14ac:dyDescent="0.3">
      <c r="A165" s="6" t="s">
        <v>364</v>
      </c>
      <c r="B165" s="8" t="s">
        <v>39</v>
      </c>
      <c r="C165" s="8">
        <v>931</v>
      </c>
      <c r="D165" s="59" t="s">
        <v>9</v>
      </c>
      <c r="E165" s="16" t="s">
        <v>395</v>
      </c>
      <c r="F165" s="8">
        <v>1</v>
      </c>
      <c r="G165" s="16" t="s">
        <v>40</v>
      </c>
      <c r="H165" s="8">
        <v>12</v>
      </c>
      <c r="I165" s="8">
        <v>1</v>
      </c>
      <c r="J165" s="16"/>
      <c r="K165" s="8"/>
      <c r="L165" s="8"/>
      <c r="M165" s="8"/>
      <c r="N165" s="8"/>
      <c r="O165" s="64"/>
      <c r="P165" s="70">
        <v>0</v>
      </c>
      <c r="Q165" s="70">
        <v>0</v>
      </c>
      <c r="R165" s="70">
        <f t="shared" si="109"/>
        <v>0</v>
      </c>
      <c r="S165" s="70">
        <f t="shared" si="110"/>
        <v>0</v>
      </c>
      <c r="T165" s="70" t="s">
        <v>133</v>
      </c>
      <c r="U165" s="70">
        <f t="shared" si="105"/>
        <v>0</v>
      </c>
      <c r="V165" s="70"/>
      <c r="W165" s="70"/>
      <c r="Y165" s="70">
        <v>0</v>
      </c>
      <c r="Z165" s="70">
        <v>0</v>
      </c>
      <c r="AA165" s="70">
        <f t="shared" si="111"/>
        <v>0</v>
      </c>
      <c r="AB165" s="70">
        <f t="shared" si="112"/>
        <v>0</v>
      </c>
      <c r="AC165" s="70" t="s">
        <v>133</v>
      </c>
      <c r="AD165" s="70">
        <f t="shared" si="106"/>
        <v>0</v>
      </c>
      <c r="AE165" s="70"/>
      <c r="AF165" s="70"/>
      <c r="AH165" s="70">
        <v>0</v>
      </c>
      <c r="AI165" s="70">
        <v>0</v>
      </c>
      <c r="AJ165" s="70">
        <f t="shared" si="113"/>
        <v>0</v>
      </c>
      <c r="AK165" s="70">
        <f t="shared" si="114"/>
        <v>0</v>
      </c>
      <c r="AL165" s="70" t="s">
        <v>133</v>
      </c>
      <c r="AM165" s="70">
        <f t="shared" si="107"/>
        <v>0</v>
      </c>
      <c r="AN165" s="70"/>
      <c r="AO165" s="70"/>
      <c r="AQ165" s="70">
        <v>1</v>
      </c>
      <c r="AR165" s="70">
        <v>1</v>
      </c>
      <c r="AS165" s="70">
        <f t="shared" si="115"/>
        <v>1</v>
      </c>
      <c r="AT165" s="70">
        <f t="shared" si="116"/>
        <v>0</v>
      </c>
      <c r="AU165" s="70" t="s">
        <v>133</v>
      </c>
      <c r="AV165" s="70">
        <f t="shared" si="108"/>
        <v>0</v>
      </c>
      <c r="AW165" s="70"/>
      <c r="AX165" s="70"/>
    </row>
    <row r="166" spans="1:50" s="67" customFormat="1" x14ac:dyDescent="0.3">
      <c r="A166" s="6" t="s">
        <v>364</v>
      </c>
      <c r="B166" s="23" t="s">
        <v>39</v>
      </c>
      <c r="C166" s="23">
        <v>932</v>
      </c>
      <c r="D166" s="59" t="s">
        <v>9</v>
      </c>
      <c r="E166" s="35" t="s">
        <v>407</v>
      </c>
      <c r="F166" s="23">
        <v>1</v>
      </c>
      <c r="G166" s="35"/>
      <c r="H166" s="6"/>
      <c r="I166" s="23"/>
      <c r="J166" s="35"/>
      <c r="K166" s="23"/>
      <c r="L166" s="23"/>
      <c r="M166" s="23"/>
      <c r="N166" s="23"/>
      <c r="O166" s="64"/>
      <c r="P166" s="14">
        <v>0</v>
      </c>
      <c r="Q166" s="14">
        <v>0</v>
      </c>
      <c r="R166" s="14">
        <f t="shared" si="109"/>
        <v>0</v>
      </c>
      <c r="S166" s="14">
        <f t="shared" si="110"/>
        <v>0</v>
      </c>
      <c r="T166" s="14" t="s">
        <v>59</v>
      </c>
      <c r="U166" s="14">
        <f>SUMIFS(R:R,$A:$A,$A165,$G:$G,T166,Q:Q,"&gt;"&amp;0)+SUMIFS(S:S,$A:$A,$A165,$J:$J,T166,Q:Q,"&gt;"&amp;0)+INDEX($I$2:$I$14,MATCH(T166,$H$2:$H$14,0))</f>
        <v>1</v>
      </c>
      <c r="V166" s="14"/>
      <c r="W166" s="14"/>
      <c r="Y166" s="14">
        <v>0</v>
      </c>
      <c r="Z166" s="14">
        <v>0</v>
      </c>
      <c r="AA166" s="14">
        <f t="shared" si="111"/>
        <v>0</v>
      </c>
      <c r="AB166" s="14">
        <f t="shared" si="112"/>
        <v>0</v>
      </c>
      <c r="AC166" s="14" t="s">
        <v>59</v>
      </c>
      <c r="AD166" s="14">
        <f>SUMIFS(AA:AA,$A:$A,$A165,$G:$G,AC166,Z:Z,"&gt;"&amp;0)+SUMIFS(AB:AB,$A:$A,$A165,$J:$J,AC166,Z:Z,"&gt;"&amp;0)+INDEX($I$2:$I$14,MATCH(AC166,$H$2:$H$14,0))</f>
        <v>1</v>
      </c>
      <c r="AE166" s="14"/>
      <c r="AF166" s="14"/>
      <c r="AH166" s="14">
        <v>0</v>
      </c>
      <c r="AI166" s="14">
        <v>0</v>
      </c>
      <c r="AJ166" s="14">
        <f t="shared" si="113"/>
        <v>0</v>
      </c>
      <c r="AK166" s="14">
        <f t="shared" si="114"/>
        <v>0</v>
      </c>
      <c r="AL166" s="14" t="s">
        <v>59</v>
      </c>
      <c r="AM166" s="14">
        <f>SUMIFS(AJ:AJ,$A:$A,$A165,$G:$G,AL166,AI:AI,"&gt;"&amp;0)+SUMIFS(AK:AK,$A:$A,$A165,$J:$J,AL166,AI:AI,"&gt;"&amp;0)+INDEX($I$2:$I$14,MATCH(AL166,$H$2:$H$14,0))</f>
        <v>1</v>
      </c>
      <c r="AN166" s="14"/>
      <c r="AO166" s="14"/>
      <c r="AQ166" s="14">
        <v>1</v>
      </c>
      <c r="AR166" s="14">
        <v>1</v>
      </c>
      <c r="AS166" s="14">
        <f t="shared" si="115"/>
        <v>0</v>
      </c>
      <c r="AT166" s="14">
        <f t="shared" si="116"/>
        <v>0</v>
      </c>
      <c r="AU166" s="14" t="s">
        <v>59</v>
      </c>
      <c r="AV166" s="14">
        <f>SUMIFS(AS:AS,$A:$A,$A165,$G:$G,AU166,AR:AR,"&gt;"&amp;0)+SUMIFS(AT:AT,$A:$A,$A165,$J:$J,AU166,AR:AR,"&gt;"&amp;0)+INDEX($I$2:$I$14,MATCH(AU166,$H$2:$H$14,0))</f>
        <v>1</v>
      </c>
      <c r="AW166" s="14"/>
      <c r="AX166" s="14"/>
    </row>
    <row r="167" spans="1:50" x14ac:dyDescent="0.3">
      <c r="A167" s="6" t="s">
        <v>364</v>
      </c>
      <c r="B167" s="6"/>
      <c r="C167" s="6">
        <v>941</v>
      </c>
      <c r="D167" s="59" t="s">
        <v>11</v>
      </c>
      <c r="E167" s="6" t="s">
        <v>409</v>
      </c>
      <c r="F167" s="6">
        <v>1</v>
      </c>
      <c r="G167" s="15"/>
      <c r="H167" s="6"/>
      <c r="I167" s="6"/>
      <c r="J167" s="6"/>
      <c r="K167" s="6"/>
      <c r="L167" s="6"/>
      <c r="M167" s="6"/>
      <c r="N167" s="6"/>
      <c r="P167" s="14">
        <v>1</v>
      </c>
      <c r="Q167" s="14">
        <v>1</v>
      </c>
      <c r="R167" s="14">
        <f>Q167*$I167</f>
        <v>0</v>
      </c>
      <c r="S167" s="14">
        <f>Q167*$L167</f>
        <v>0</v>
      </c>
      <c r="T167" s="14" t="s">
        <v>10</v>
      </c>
      <c r="U167" s="14">
        <f>0.01+SUMIFS(R:R,$A:$A,$A167,$G:$G,T167,Q:Q,"&gt;"&amp;0)+SUMIFS(S:S,$A:$A,$A167,$J:$J,T167,Q:Q,"&gt;"&amp;0)</f>
        <v>0.41000000000000003</v>
      </c>
      <c r="V167" s="14">
        <f>(U167*U168+(1-U167))*U170*U171*U172*U173*U175*(1+U174)*(1+U176)*(1+U177)*U179^0.5*(U178+1)</f>
        <v>17.471999999999998</v>
      </c>
      <c r="W167" s="14">
        <f>V167</f>
        <v>17.471999999999998</v>
      </c>
      <c r="Y167" s="14">
        <v>1</v>
      </c>
      <c r="Z167" s="14">
        <v>2</v>
      </c>
      <c r="AA167" s="14">
        <f>Z167*$I167</f>
        <v>0</v>
      </c>
      <c r="AB167" s="14">
        <f>Z167*$L167</f>
        <v>0</v>
      </c>
      <c r="AC167" s="14" t="s">
        <v>10</v>
      </c>
      <c r="AD167" s="14">
        <f>0.01+SUMIFS(AA:AA,$A:$A,$A167,$G:$G,AC167,Z:Z,"&gt;"&amp;0)+SUMIFS(AB:AB,$A:$A,$A167,$J:$J,AC167,Z:Z,"&gt;"&amp;0)</f>
        <v>1.06</v>
      </c>
      <c r="AE167" s="14">
        <f>(AD167*AD168+(1-AD167))*AD170*AD171*AD172*AD173*AD175*(1+AD174)*(1+AD176)*(1+AD177)*AD179^0.5*(AD178+1)</f>
        <v>85.800000000000011</v>
      </c>
      <c r="AF167" s="14">
        <v>89.42</v>
      </c>
      <c r="AH167" s="14">
        <v>0</v>
      </c>
      <c r="AI167" s="14">
        <v>0</v>
      </c>
      <c r="AJ167" s="14">
        <f>AI167*$I167</f>
        <v>0</v>
      </c>
      <c r="AK167" s="14">
        <f>AI167*$L167</f>
        <v>0</v>
      </c>
      <c r="AL167" s="14" t="s">
        <v>10</v>
      </c>
      <c r="AM167" s="14">
        <f>0.01+SUMIFS(AJ:AJ,$A:$A,$A167,$G:$G,AL167,AI:AI,"&gt;"&amp;0)+SUMIFS(AK:AK,$A:$A,$A167,$J:$J,AL167,AI:AI,"&gt;"&amp;0)</f>
        <v>0.76</v>
      </c>
      <c r="AN167" s="14">
        <f>(AM167*AM168+(1-AM167))*AM170*AM171*AM172*AM173*AM175*(1+AM174)*(1+AM176)*(1+AM177)*AM179^0.5*(AM178+1)</f>
        <v>13.104000000000003</v>
      </c>
      <c r="AO167" s="14">
        <v>57.6</v>
      </c>
      <c r="AQ167" s="14">
        <v>0</v>
      </c>
      <c r="AR167" s="14">
        <v>0</v>
      </c>
      <c r="AS167" s="14">
        <f>AR167*$I167</f>
        <v>0</v>
      </c>
      <c r="AT167" s="14">
        <f>AR167*$L167</f>
        <v>0</v>
      </c>
      <c r="AU167" s="14" t="s">
        <v>10</v>
      </c>
      <c r="AV167" s="14">
        <f>0.01+SUMIFS(AS:AS,$A:$A,$A167,$G:$G,AU167,AR:AR,"&gt;"&amp;0)+SUMIFS(AT:AT,$A:$A,$A167,$J:$J,AU167,AR:AR,"&gt;"&amp;0)</f>
        <v>0.76</v>
      </c>
      <c r="AW167" s="14">
        <f>(AV167*AV168+(1-AV167))*AV170*AV171*AV172*AV173*AV175*(1+AV174)*(1+AV176)*(1+AV177)*AV179^0.5*(AV178+1)</f>
        <v>91.350000000000009</v>
      </c>
      <c r="AX167" s="14">
        <v>2995</v>
      </c>
    </row>
    <row r="168" spans="1:50" x14ac:dyDescent="0.3">
      <c r="A168" s="6" t="s">
        <v>364</v>
      </c>
      <c r="B168" s="6"/>
      <c r="C168" s="6">
        <v>942</v>
      </c>
      <c r="D168" s="59" t="s">
        <v>11</v>
      </c>
      <c r="E168" s="6" t="s">
        <v>433</v>
      </c>
      <c r="F168" s="6">
        <v>1</v>
      </c>
      <c r="G168" s="15" t="s">
        <v>7</v>
      </c>
      <c r="H168" s="6">
        <v>3</v>
      </c>
      <c r="I168" s="6">
        <v>2</v>
      </c>
      <c r="J168" s="6"/>
      <c r="K168" s="6"/>
      <c r="L168" s="6"/>
      <c r="M168" s="6"/>
      <c r="N168" s="6"/>
      <c r="P168" s="14">
        <v>1</v>
      </c>
      <c r="Q168" s="14">
        <v>1</v>
      </c>
      <c r="R168" s="14">
        <f t="shared" ref="R168:R173" si="117">Q168*$I168</f>
        <v>2</v>
      </c>
      <c r="S168" s="14">
        <f t="shared" ref="S168:S173" si="118">Q168*$L168</f>
        <v>0</v>
      </c>
      <c r="T168" s="14" t="s">
        <v>12</v>
      </c>
      <c r="U168" s="14">
        <f>2+SUMIFS(R:R,$A:$A,$A168,$G:$G,T168,Q:Q,"&gt;"&amp;0)+SUMIFS(S:S,$A:$A,$A168,$J:$J,T168,Q:Q,"&gt;"&amp;0)</f>
        <v>3</v>
      </c>
      <c r="V168" s="14"/>
      <c r="W168" s="14"/>
      <c r="Y168" s="14">
        <v>1</v>
      </c>
      <c r="Z168" s="14">
        <v>4</v>
      </c>
      <c r="AA168" s="14">
        <f t="shared" ref="AA168:AA173" si="119">Z168*$I168</f>
        <v>8</v>
      </c>
      <c r="AB168" s="14">
        <f t="shared" ref="AB168:AB173" si="120">Z168*$L168</f>
        <v>0</v>
      </c>
      <c r="AC168" s="14" t="s">
        <v>12</v>
      </c>
      <c r="AD168" s="14">
        <f>2+SUMIFS(AA:AA,$A:$A,$A168,$G:$G,AC168,Z:Z,"&gt;"&amp;0)+SUMIFS(AB:AB,$A:$A,$A168,$J:$J,AC168,Z:Z,"&gt;"&amp;0)</f>
        <v>3</v>
      </c>
      <c r="AE168" s="14"/>
      <c r="AF168" s="14"/>
      <c r="AH168" s="14">
        <v>0</v>
      </c>
      <c r="AI168" s="14">
        <v>0</v>
      </c>
      <c r="AJ168" s="14">
        <f t="shared" ref="AJ168:AJ173" si="121">AI168*$I168</f>
        <v>0</v>
      </c>
      <c r="AK168" s="14">
        <f t="shared" ref="AK168:AK173" si="122">AI168*$L168</f>
        <v>0</v>
      </c>
      <c r="AL168" s="14" t="s">
        <v>12</v>
      </c>
      <c r="AM168" s="14">
        <f>2+SUMIFS(AJ:AJ,$A:$A,$A168,$G:$G,AL168,AI:AI,"&gt;"&amp;0)+SUMIFS(AK:AK,$A:$A,$A168,$J:$J,AL168,AI:AI,"&gt;"&amp;0)</f>
        <v>3</v>
      </c>
      <c r="AN168" s="14"/>
      <c r="AO168" s="14"/>
      <c r="AQ168" s="14">
        <v>1</v>
      </c>
      <c r="AR168" s="14">
        <v>2</v>
      </c>
      <c r="AS168" s="14">
        <f t="shared" ref="AS168:AS173" si="123">AR168*$I168</f>
        <v>4</v>
      </c>
      <c r="AT168" s="14">
        <f t="shared" ref="AT168:AT173" si="124">AR168*$L168</f>
        <v>0</v>
      </c>
      <c r="AU168" s="14" t="s">
        <v>12</v>
      </c>
      <c r="AV168" s="14">
        <f>2+SUMIFS(AS:AS,$A:$A,$A168,$G:$G,AU168,AR:AR,"&gt;"&amp;0)+SUMIFS(AT:AT,$A:$A,$A168,$J:$J,AU168,AR:AR,"&gt;"&amp;0)</f>
        <v>3.5</v>
      </c>
      <c r="AW168" s="14"/>
      <c r="AX168" s="14"/>
    </row>
    <row r="169" spans="1:50" x14ac:dyDescent="0.3">
      <c r="A169" s="6" t="s">
        <v>364</v>
      </c>
      <c r="B169" s="6"/>
      <c r="C169" s="6">
        <v>951</v>
      </c>
      <c r="D169" s="59" t="s">
        <v>13</v>
      </c>
      <c r="E169" s="15" t="s">
        <v>434</v>
      </c>
      <c r="F169" s="6">
        <v>1</v>
      </c>
      <c r="G169" s="15"/>
      <c r="H169" s="6"/>
      <c r="I169" s="6"/>
      <c r="J169" s="6"/>
      <c r="K169" s="6"/>
      <c r="L169" s="6"/>
      <c r="M169" s="6"/>
      <c r="N169" s="6"/>
      <c r="P169" s="14">
        <v>1</v>
      </c>
      <c r="Q169" s="14">
        <v>1</v>
      </c>
      <c r="R169" s="14">
        <f>Q169*$I169</f>
        <v>0</v>
      </c>
      <c r="S169" s="14">
        <f>Q169*$L169</f>
        <v>0</v>
      </c>
      <c r="T169" s="14"/>
      <c r="U169" s="14"/>
      <c r="V169" s="14"/>
      <c r="W169" s="14"/>
      <c r="Y169" s="14">
        <v>1</v>
      </c>
      <c r="Z169" s="14">
        <v>1</v>
      </c>
      <c r="AA169" s="14">
        <f>Z169*$I169</f>
        <v>0</v>
      </c>
      <c r="AB169" s="14">
        <f>Z169*$L169</f>
        <v>0</v>
      </c>
      <c r="AC169" s="14"/>
      <c r="AD169" s="14"/>
      <c r="AE169" s="14"/>
      <c r="AF169" s="14"/>
      <c r="AH169" s="14">
        <v>1</v>
      </c>
      <c r="AI169" s="14">
        <v>1</v>
      </c>
      <c r="AJ169" s="14">
        <f>AI169*$I169</f>
        <v>0</v>
      </c>
      <c r="AK169" s="14">
        <f>AI169*$L169</f>
        <v>0</v>
      </c>
      <c r="AL169" s="14"/>
      <c r="AM169" s="14"/>
      <c r="AN169" s="14"/>
      <c r="AO169" s="14"/>
      <c r="AQ169" s="14">
        <v>1</v>
      </c>
      <c r="AR169" s="14">
        <v>1</v>
      </c>
      <c r="AS169" s="14">
        <f>AR169*$I169</f>
        <v>0</v>
      </c>
      <c r="AT169" s="14">
        <f>AR169*$L169</f>
        <v>0</v>
      </c>
      <c r="AU169" s="14"/>
      <c r="AV169" s="14"/>
      <c r="AW169" s="14"/>
      <c r="AX169" s="14"/>
    </row>
    <row r="170" spans="1:50" x14ac:dyDescent="0.3">
      <c r="A170" s="6" t="s">
        <v>364</v>
      </c>
      <c r="B170" s="6"/>
      <c r="C170" s="6">
        <v>952</v>
      </c>
      <c r="D170" s="59" t="s">
        <v>13</v>
      </c>
      <c r="E170" s="15" t="s">
        <v>398</v>
      </c>
      <c r="F170" s="6">
        <v>1</v>
      </c>
      <c r="G170" s="15" t="s">
        <v>40</v>
      </c>
      <c r="H170" s="6">
        <v>12</v>
      </c>
      <c r="I170" s="6">
        <v>2</v>
      </c>
      <c r="J170" s="6" t="s">
        <v>7</v>
      </c>
      <c r="K170" s="6">
        <v>3</v>
      </c>
      <c r="L170" s="6">
        <v>2</v>
      </c>
      <c r="M170" s="6"/>
      <c r="N170" s="6"/>
      <c r="P170" s="14">
        <v>1</v>
      </c>
      <c r="Q170" s="14">
        <v>1</v>
      </c>
      <c r="R170" s="14">
        <f t="shared" si="117"/>
        <v>2</v>
      </c>
      <c r="S170" s="14">
        <f t="shared" si="118"/>
        <v>2</v>
      </c>
      <c r="T170" s="14" t="s">
        <v>7</v>
      </c>
      <c r="U170" s="14">
        <f t="shared" ref="U170:U178" si="125">SUMIFS(R:R,$A:$A,$A170,$G:$G,T170,Q:Q,"&gt;"&amp;0)+SUMIFS(S:S,$A:$A,$A170,$J:$J,T170,Q:Q,"&gt;"&amp;0)+INDEX($I$2:$I$14,MATCH(T170,$H$2:$H$14,0))</f>
        <v>6</v>
      </c>
      <c r="V170" s="14"/>
      <c r="W170" s="14"/>
      <c r="Y170" s="14">
        <v>1</v>
      </c>
      <c r="Z170" s="14">
        <v>1</v>
      </c>
      <c r="AA170" s="14">
        <f t="shared" si="119"/>
        <v>2</v>
      </c>
      <c r="AB170" s="14">
        <f t="shared" si="120"/>
        <v>2</v>
      </c>
      <c r="AC170" s="14" t="s">
        <v>7</v>
      </c>
      <c r="AD170" s="14">
        <f t="shared" ref="AD170:AD178" si="126">SUMIFS(AA:AA,$A:$A,$A170,$G:$G,AC170,Z:Z,"&gt;"&amp;0)+SUMIFS(AB:AB,$A:$A,$A170,$J:$J,AC170,Z:Z,"&gt;"&amp;0)+INDEX($I$2:$I$14,MATCH(AC170,$H$2:$H$14,0))</f>
        <v>12.5</v>
      </c>
      <c r="AE170" s="14"/>
      <c r="AF170" s="14"/>
      <c r="AH170" s="14">
        <v>1</v>
      </c>
      <c r="AI170" s="14">
        <v>1</v>
      </c>
      <c r="AJ170" s="14">
        <f t="shared" si="121"/>
        <v>2</v>
      </c>
      <c r="AK170" s="14">
        <f t="shared" si="122"/>
        <v>2</v>
      </c>
      <c r="AL170" s="14" t="s">
        <v>7</v>
      </c>
      <c r="AM170" s="14">
        <f t="shared" ref="AM170:AM178" si="127">SUMIFS(AJ:AJ,$A:$A,$A170,$G:$G,AL170,AI:AI,"&gt;"&amp;0)+SUMIFS(AK:AK,$A:$A,$A170,$J:$J,AL170,AI:AI,"&gt;"&amp;0)+INDEX($I$2:$I$14,MATCH(AL170,$H$2:$H$14,0))</f>
        <v>4</v>
      </c>
      <c r="AN170" s="14"/>
      <c r="AO170" s="14"/>
      <c r="AQ170" s="14">
        <v>1</v>
      </c>
      <c r="AR170" s="14">
        <v>1</v>
      </c>
      <c r="AS170" s="14">
        <f t="shared" si="123"/>
        <v>2</v>
      </c>
      <c r="AT170" s="14">
        <f t="shared" si="124"/>
        <v>2</v>
      </c>
      <c r="AU170" s="14" t="s">
        <v>7</v>
      </c>
      <c r="AV170" s="14">
        <f t="shared" ref="AV170:AV178" si="128">SUMIFS(AS:AS,$A:$A,$A170,$G:$G,AU170,AR:AR,"&gt;"&amp;0)+SUMIFS(AT:AT,$A:$A,$A170,$J:$J,AU170,AR:AR,"&gt;"&amp;0)+INDEX($I$2:$I$14,MATCH(AU170,$H$2:$H$14,0))</f>
        <v>8.75</v>
      </c>
      <c r="AW170" s="14"/>
      <c r="AX170" s="14"/>
    </row>
    <row r="171" spans="1:50" x14ac:dyDescent="0.3">
      <c r="A171" s="6" t="s">
        <v>365</v>
      </c>
      <c r="B171" s="6"/>
      <c r="C171" s="6">
        <v>1001</v>
      </c>
      <c r="D171" s="59" t="s">
        <v>6</v>
      </c>
      <c r="E171" s="6" t="s">
        <v>387</v>
      </c>
      <c r="F171" s="6">
        <v>99</v>
      </c>
      <c r="G171" s="15" t="s">
        <v>7</v>
      </c>
      <c r="H171" s="6">
        <v>3</v>
      </c>
      <c r="I171" s="6">
        <v>0.25</v>
      </c>
      <c r="J171" s="6"/>
      <c r="K171" s="6"/>
      <c r="L171" s="6"/>
      <c r="M171" s="6"/>
      <c r="N171" s="6"/>
      <c r="P171" s="14">
        <v>0</v>
      </c>
      <c r="Q171" s="14">
        <v>0</v>
      </c>
      <c r="R171" s="14">
        <f t="shared" si="117"/>
        <v>0</v>
      </c>
      <c r="S171" s="14">
        <f t="shared" si="118"/>
        <v>0</v>
      </c>
      <c r="T171" s="14" t="s">
        <v>8</v>
      </c>
      <c r="U171" s="14">
        <f t="shared" si="125"/>
        <v>1.6</v>
      </c>
      <c r="V171" s="14"/>
      <c r="W171" s="14"/>
      <c r="Y171" s="14">
        <v>0</v>
      </c>
      <c r="Z171" s="14">
        <v>0</v>
      </c>
      <c r="AA171" s="14">
        <f t="shared" si="119"/>
        <v>0</v>
      </c>
      <c r="AB171" s="14">
        <f t="shared" si="120"/>
        <v>0</v>
      </c>
      <c r="AC171" s="14" t="s">
        <v>8</v>
      </c>
      <c r="AD171" s="14">
        <f t="shared" si="126"/>
        <v>2.2000000000000002</v>
      </c>
      <c r="AE171" s="14"/>
      <c r="AF171" s="14"/>
      <c r="AH171" s="14">
        <v>0</v>
      </c>
      <c r="AI171" s="14">
        <v>0</v>
      </c>
      <c r="AJ171" s="14">
        <f t="shared" si="121"/>
        <v>0</v>
      </c>
      <c r="AK171" s="14">
        <f t="shared" si="122"/>
        <v>0</v>
      </c>
      <c r="AL171" s="14" t="s">
        <v>8</v>
      </c>
      <c r="AM171" s="14">
        <f t="shared" si="127"/>
        <v>1.3</v>
      </c>
      <c r="AN171" s="14"/>
      <c r="AO171" s="14"/>
      <c r="AQ171" s="14">
        <v>1</v>
      </c>
      <c r="AR171" s="14">
        <v>1</v>
      </c>
      <c r="AS171" s="14">
        <f t="shared" si="123"/>
        <v>0.25</v>
      </c>
      <c r="AT171" s="14">
        <f t="shared" si="124"/>
        <v>0</v>
      </c>
      <c r="AU171" s="14" t="s">
        <v>8</v>
      </c>
      <c r="AV171" s="14">
        <f t="shared" si="128"/>
        <v>1.8</v>
      </c>
      <c r="AW171" s="14"/>
      <c r="AX171" s="14"/>
    </row>
    <row r="172" spans="1:50" x14ac:dyDescent="0.3">
      <c r="A172" s="6" t="s">
        <v>365</v>
      </c>
      <c r="B172" s="6"/>
      <c r="C172" s="6">
        <v>1002</v>
      </c>
      <c r="D172" s="59" t="s">
        <v>6</v>
      </c>
      <c r="E172" s="6" t="s">
        <v>388</v>
      </c>
      <c r="F172" s="6">
        <v>99</v>
      </c>
      <c r="G172" s="15" t="s">
        <v>10</v>
      </c>
      <c r="H172" s="6">
        <v>1</v>
      </c>
      <c r="I172" s="6">
        <v>0.15</v>
      </c>
      <c r="J172" s="6"/>
      <c r="K172" s="6"/>
      <c r="L172" s="6"/>
      <c r="M172" s="6"/>
      <c r="N172" s="6"/>
      <c r="P172" s="14">
        <v>0</v>
      </c>
      <c r="Q172" s="14">
        <v>0</v>
      </c>
      <c r="R172" s="14">
        <f t="shared" si="117"/>
        <v>0</v>
      </c>
      <c r="S172" s="14">
        <f t="shared" si="118"/>
        <v>0</v>
      </c>
      <c r="T172" s="14" t="s">
        <v>35</v>
      </c>
      <c r="U172" s="14">
        <f t="shared" si="125"/>
        <v>1</v>
      </c>
      <c r="V172" s="14"/>
      <c r="W172" s="14"/>
      <c r="Y172" s="14">
        <v>1</v>
      </c>
      <c r="Z172" s="14">
        <v>1</v>
      </c>
      <c r="AA172" s="14">
        <f t="shared" si="119"/>
        <v>0.15</v>
      </c>
      <c r="AB172" s="14">
        <f t="shared" si="120"/>
        <v>0</v>
      </c>
      <c r="AC172" s="14" t="s">
        <v>35</v>
      </c>
      <c r="AD172" s="14">
        <f t="shared" si="126"/>
        <v>1</v>
      </c>
      <c r="AE172" s="14"/>
      <c r="AF172" s="14"/>
      <c r="AH172" s="14">
        <v>1</v>
      </c>
      <c r="AI172" s="14">
        <v>1</v>
      </c>
      <c r="AJ172" s="14">
        <f t="shared" si="121"/>
        <v>0.15</v>
      </c>
      <c r="AK172" s="14">
        <f t="shared" si="122"/>
        <v>0</v>
      </c>
      <c r="AL172" s="14" t="s">
        <v>35</v>
      </c>
      <c r="AM172" s="14">
        <f t="shared" si="127"/>
        <v>1</v>
      </c>
      <c r="AN172" s="14"/>
      <c r="AO172" s="14"/>
      <c r="AQ172" s="14">
        <v>1</v>
      </c>
      <c r="AR172" s="14">
        <v>1</v>
      </c>
      <c r="AS172" s="14">
        <f t="shared" si="123"/>
        <v>0.15</v>
      </c>
      <c r="AT172" s="14">
        <f t="shared" si="124"/>
        <v>0</v>
      </c>
      <c r="AU172" s="14" t="s">
        <v>35</v>
      </c>
      <c r="AV172" s="14">
        <f t="shared" si="128"/>
        <v>2</v>
      </c>
      <c r="AW172" s="14"/>
      <c r="AX172" s="14"/>
    </row>
    <row r="173" spans="1:50" x14ac:dyDescent="0.3">
      <c r="A173" s="6" t="s">
        <v>365</v>
      </c>
      <c r="B173" s="6" t="s">
        <v>39</v>
      </c>
      <c r="C173" s="6">
        <v>1003</v>
      </c>
      <c r="D173" s="59" t="s">
        <v>6</v>
      </c>
      <c r="E173" s="6" t="s">
        <v>389</v>
      </c>
      <c r="F173" s="6">
        <v>99</v>
      </c>
      <c r="G173" s="15" t="s">
        <v>8</v>
      </c>
      <c r="H173" s="6">
        <v>4</v>
      </c>
      <c r="I173" s="6">
        <v>0.1</v>
      </c>
      <c r="J173" s="15"/>
      <c r="K173" s="6"/>
      <c r="L173" s="6"/>
      <c r="M173" s="6"/>
      <c r="N173" s="6"/>
      <c r="P173" s="14">
        <v>1</v>
      </c>
      <c r="Q173" s="14">
        <v>1</v>
      </c>
      <c r="R173" s="14">
        <f t="shared" si="117"/>
        <v>0.1</v>
      </c>
      <c r="S173" s="14">
        <f t="shared" si="118"/>
        <v>0</v>
      </c>
      <c r="T173" s="14" t="s">
        <v>40</v>
      </c>
      <c r="U173" s="14">
        <f t="shared" si="125"/>
        <v>1</v>
      </c>
      <c r="V173" s="14"/>
      <c r="W173" s="14"/>
      <c r="Y173" s="14">
        <v>1</v>
      </c>
      <c r="Z173" s="14">
        <v>1</v>
      </c>
      <c r="AA173" s="14">
        <f t="shared" si="119"/>
        <v>0.1</v>
      </c>
      <c r="AB173" s="14">
        <f t="shared" si="120"/>
        <v>0</v>
      </c>
      <c r="AC173" s="14" t="s">
        <v>40</v>
      </c>
      <c r="AD173" s="14">
        <f t="shared" si="126"/>
        <v>1</v>
      </c>
      <c r="AE173" s="14"/>
      <c r="AF173" s="14"/>
      <c r="AH173" s="14">
        <v>1</v>
      </c>
      <c r="AI173" s="14">
        <v>1</v>
      </c>
      <c r="AJ173" s="14">
        <f t="shared" si="121"/>
        <v>0.1</v>
      </c>
      <c r="AK173" s="14">
        <f t="shared" si="122"/>
        <v>0</v>
      </c>
      <c r="AL173" s="14" t="s">
        <v>40</v>
      </c>
      <c r="AM173" s="14">
        <f t="shared" si="127"/>
        <v>1</v>
      </c>
      <c r="AN173" s="14"/>
      <c r="AO173" s="14"/>
      <c r="AQ173" s="14">
        <v>1</v>
      </c>
      <c r="AR173" s="14">
        <v>1</v>
      </c>
      <c r="AS173" s="14">
        <f t="shared" si="123"/>
        <v>0.1</v>
      </c>
      <c r="AT173" s="14">
        <f t="shared" si="124"/>
        <v>0</v>
      </c>
      <c r="AU173" s="14" t="s">
        <v>40</v>
      </c>
      <c r="AV173" s="14">
        <f t="shared" si="128"/>
        <v>1</v>
      </c>
      <c r="AW173" s="14"/>
      <c r="AX173" s="14"/>
    </row>
    <row r="174" spans="1:50" x14ac:dyDescent="0.3">
      <c r="A174" s="6" t="s">
        <v>365</v>
      </c>
      <c r="B174" s="6" t="s">
        <v>39</v>
      </c>
      <c r="C174" s="6">
        <v>1011</v>
      </c>
      <c r="D174" s="59" t="s">
        <v>9</v>
      </c>
      <c r="E174" s="15" t="s">
        <v>48</v>
      </c>
      <c r="F174" s="6">
        <v>99</v>
      </c>
      <c r="G174" s="15" t="s">
        <v>7</v>
      </c>
      <c r="H174" s="6">
        <v>3</v>
      </c>
      <c r="I174" s="6">
        <v>0.5</v>
      </c>
      <c r="J174" s="6"/>
      <c r="K174" s="6"/>
      <c r="L174" s="6"/>
      <c r="M174" s="6"/>
      <c r="N174" s="6"/>
      <c r="P174" s="14">
        <v>1</v>
      </c>
      <c r="Q174" s="14">
        <v>1</v>
      </c>
      <c r="R174" s="14">
        <f>Q174*$I174</f>
        <v>0.5</v>
      </c>
      <c r="S174" s="14">
        <f>Q174*$L174</f>
        <v>0</v>
      </c>
      <c r="T174" s="14" t="s">
        <v>117</v>
      </c>
      <c r="U174" s="14">
        <f t="shared" si="125"/>
        <v>0</v>
      </c>
      <c r="V174" s="14"/>
      <c r="W174" s="14"/>
      <c r="Y174" s="14">
        <v>1</v>
      </c>
      <c r="Z174" s="14">
        <v>1</v>
      </c>
      <c r="AA174" s="14">
        <f>Z174*$I174</f>
        <v>0.5</v>
      </c>
      <c r="AB174" s="14">
        <f>Z174*$L174</f>
        <v>0</v>
      </c>
      <c r="AC174" s="14" t="s">
        <v>117</v>
      </c>
      <c r="AD174" s="14">
        <f t="shared" si="126"/>
        <v>0</v>
      </c>
      <c r="AE174" s="14"/>
      <c r="AF174" s="14"/>
      <c r="AH174" s="14">
        <v>0</v>
      </c>
      <c r="AI174" s="14">
        <v>0</v>
      </c>
      <c r="AJ174" s="14">
        <f>AI174*$I174</f>
        <v>0</v>
      </c>
      <c r="AK174" s="14">
        <f>AI174*$L174</f>
        <v>0</v>
      </c>
      <c r="AL174" s="14" t="s">
        <v>117</v>
      </c>
      <c r="AM174" s="14">
        <f t="shared" si="127"/>
        <v>0</v>
      </c>
      <c r="AN174" s="14"/>
      <c r="AO174" s="14"/>
      <c r="AQ174" s="14">
        <v>1</v>
      </c>
      <c r="AR174" s="14">
        <v>1</v>
      </c>
      <c r="AS174" s="14">
        <f>AR174*$I174</f>
        <v>0.5</v>
      </c>
      <c r="AT174" s="14">
        <f>AR174*$L174</f>
        <v>0</v>
      </c>
      <c r="AU174" s="14" t="s">
        <v>117</v>
      </c>
      <c r="AV174" s="14">
        <f t="shared" si="128"/>
        <v>0</v>
      </c>
      <c r="AW174" s="14"/>
      <c r="AX174" s="14"/>
    </row>
    <row r="175" spans="1:50" x14ac:dyDescent="0.3">
      <c r="A175" s="6" t="s">
        <v>365</v>
      </c>
      <c r="B175" s="6" t="s">
        <v>39</v>
      </c>
      <c r="C175" s="6">
        <v>1012</v>
      </c>
      <c r="D175" s="59" t="s">
        <v>9</v>
      </c>
      <c r="E175" s="15" t="s">
        <v>390</v>
      </c>
      <c r="F175" s="6">
        <v>99</v>
      </c>
      <c r="G175" s="15" t="s">
        <v>10</v>
      </c>
      <c r="H175" s="6">
        <v>1</v>
      </c>
      <c r="I175" s="6">
        <v>0.25</v>
      </c>
      <c r="J175" s="15"/>
      <c r="K175" s="6"/>
      <c r="L175" s="6"/>
      <c r="M175" s="6"/>
      <c r="N175" s="6"/>
      <c r="P175" s="14">
        <v>0</v>
      </c>
      <c r="Q175" s="14">
        <v>0</v>
      </c>
      <c r="R175" s="14">
        <f t="shared" ref="R175:R178" si="129">Q175*$I175</f>
        <v>0</v>
      </c>
      <c r="S175" s="14">
        <f t="shared" ref="S175:S178" si="130">Q175*$L175</f>
        <v>0</v>
      </c>
      <c r="T175" s="14" t="s">
        <v>34</v>
      </c>
      <c r="U175" s="14">
        <f t="shared" si="125"/>
        <v>1</v>
      </c>
      <c r="V175" s="14"/>
      <c r="W175" s="14"/>
      <c r="Y175" s="14">
        <v>0</v>
      </c>
      <c r="Z175" s="14">
        <v>0</v>
      </c>
      <c r="AA175" s="14">
        <f t="shared" ref="AA175:AA178" si="131">Z175*$I175</f>
        <v>0</v>
      </c>
      <c r="AB175" s="14">
        <f t="shared" ref="AB175:AB178" si="132">Z175*$L175</f>
        <v>0</v>
      </c>
      <c r="AC175" s="14" t="s">
        <v>34</v>
      </c>
      <c r="AD175" s="14">
        <f t="shared" si="126"/>
        <v>1</v>
      </c>
      <c r="AE175" s="14"/>
      <c r="AF175" s="14"/>
      <c r="AH175" s="14">
        <v>1</v>
      </c>
      <c r="AI175" s="14">
        <v>1</v>
      </c>
      <c r="AJ175" s="14">
        <f t="shared" ref="AJ175:AJ178" si="133">AI175*$I175</f>
        <v>0.25</v>
      </c>
      <c r="AK175" s="14">
        <f t="shared" ref="AK175:AK178" si="134">AI175*$L175</f>
        <v>0</v>
      </c>
      <c r="AL175" s="14" t="s">
        <v>34</v>
      </c>
      <c r="AM175" s="14">
        <f t="shared" si="127"/>
        <v>1</v>
      </c>
      <c r="AN175" s="14"/>
      <c r="AO175" s="14"/>
      <c r="AQ175" s="14">
        <v>1</v>
      </c>
      <c r="AR175" s="14">
        <v>1</v>
      </c>
      <c r="AS175" s="14">
        <f t="shared" ref="AS175:AS178" si="135">AR175*$I175</f>
        <v>0.25</v>
      </c>
      <c r="AT175" s="14">
        <f t="shared" ref="AT175:AT178" si="136">AR175*$L175</f>
        <v>0</v>
      </c>
      <c r="AU175" s="14" t="s">
        <v>34</v>
      </c>
      <c r="AV175" s="14">
        <f t="shared" si="128"/>
        <v>1</v>
      </c>
      <c r="AW175" s="14"/>
      <c r="AX175" s="14"/>
    </row>
    <row r="176" spans="1:50" x14ac:dyDescent="0.3">
      <c r="A176" s="6" t="s">
        <v>365</v>
      </c>
      <c r="B176" s="6" t="s">
        <v>39</v>
      </c>
      <c r="C176" s="6">
        <v>1013</v>
      </c>
      <c r="D176" s="59" t="s">
        <v>9</v>
      </c>
      <c r="E176" s="15" t="s">
        <v>391</v>
      </c>
      <c r="F176" s="6">
        <v>99</v>
      </c>
      <c r="G176" s="15" t="s">
        <v>12</v>
      </c>
      <c r="H176" s="6">
        <v>2</v>
      </c>
      <c r="I176" s="6">
        <v>0.5</v>
      </c>
      <c r="J176" s="15"/>
      <c r="K176" s="6"/>
      <c r="L176" s="6"/>
      <c r="M176" s="6"/>
      <c r="N176" s="6"/>
      <c r="P176" s="14">
        <v>0</v>
      </c>
      <c r="Q176" s="14">
        <v>0</v>
      </c>
      <c r="R176" s="14">
        <f t="shared" si="129"/>
        <v>0</v>
      </c>
      <c r="S176" s="14">
        <f t="shared" si="130"/>
        <v>0</v>
      </c>
      <c r="T176" s="14" t="s">
        <v>116</v>
      </c>
      <c r="U176" s="14">
        <f t="shared" si="125"/>
        <v>0</v>
      </c>
      <c r="V176" s="14"/>
      <c r="W176" s="14"/>
      <c r="Y176" s="14">
        <v>1</v>
      </c>
      <c r="Z176" s="14">
        <v>1</v>
      </c>
      <c r="AA176" s="14">
        <f t="shared" si="131"/>
        <v>0.5</v>
      </c>
      <c r="AB176" s="14">
        <f t="shared" si="132"/>
        <v>0</v>
      </c>
      <c r="AC176" s="14" t="s">
        <v>116</v>
      </c>
      <c r="AD176" s="14">
        <f t="shared" si="126"/>
        <v>0</v>
      </c>
      <c r="AE176" s="14"/>
      <c r="AF176" s="14"/>
      <c r="AH176" s="14">
        <v>1</v>
      </c>
      <c r="AI176" s="14">
        <v>1</v>
      </c>
      <c r="AJ176" s="14">
        <f t="shared" si="133"/>
        <v>0.5</v>
      </c>
      <c r="AK176" s="14">
        <f t="shared" si="134"/>
        <v>0</v>
      </c>
      <c r="AL176" s="14" t="s">
        <v>116</v>
      </c>
      <c r="AM176" s="14">
        <f t="shared" si="127"/>
        <v>0</v>
      </c>
      <c r="AN176" s="14"/>
      <c r="AO176" s="14"/>
      <c r="AQ176" s="14">
        <v>1</v>
      </c>
      <c r="AR176" s="14">
        <v>1</v>
      </c>
      <c r="AS176" s="14">
        <f t="shared" si="135"/>
        <v>0.5</v>
      </c>
      <c r="AT176" s="14">
        <f t="shared" si="136"/>
        <v>0</v>
      </c>
      <c r="AU176" s="14" t="s">
        <v>116</v>
      </c>
      <c r="AV176" s="14">
        <f t="shared" si="128"/>
        <v>0</v>
      </c>
      <c r="AW176" s="14"/>
      <c r="AX176" s="14"/>
    </row>
    <row r="177" spans="1:50" s="67" customFormat="1" x14ac:dyDescent="0.3">
      <c r="A177" s="6" t="s">
        <v>365</v>
      </c>
      <c r="B177" s="23" t="s">
        <v>39</v>
      </c>
      <c r="C177" s="23">
        <v>1014</v>
      </c>
      <c r="D177" s="59" t="s">
        <v>9</v>
      </c>
      <c r="E177" s="35" t="s">
        <v>392</v>
      </c>
      <c r="F177" s="23">
        <v>99</v>
      </c>
      <c r="G177" s="35" t="s">
        <v>8</v>
      </c>
      <c r="H177" s="6">
        <v>4</v>
      </c>
      <c r="I177" s="23">
        <v>0.2</v>
      </c>
      <c r="J177" s="23"/>
      <c r="K177" s="23"/>
      <c r="L177" s="23"/>
      <c r="M177" s="23"/>
      <c r="N177" s="23"/>
      <c r="O177" s="64"/>
      <c r="P177" s="14">
        <v>0</v>
      </c>
      <c r="Q177" s="14">
        <v>0</v>
      </c>
      <c r="R177" s="14">
        <f t="shared" si="129"/>
        <v>0</v>
      </c>
      <c r="S177" s="14">
        <f t="shared" si="130"/>
        <v>0</v>
      </c>
      <c r="T177" s="14" t="s">
        <v>127</v>
      </c>
      <c r="U177" s="14">
        <f t="shared" si="125"/>
        <v>0</v>
      </c>
      <c r="V177" s="14"/>
      <c r="W177" s="14"/>
      <c r="Y177" s="14">
        <v>0</v>
      </c>
      <c r="Z177" s="14">
        <v>0</v>
      </c>
      <c r="AA177" s="14">
        <f t="shared" si="131"/>
        <v>0</v>
      </c>
      <c r="AB177" s="14">
        <f t="shared" si="132"/>
        <v>0</v>
      </c>
      <c r="AC177" s="14" t="s">
        <v>127</v>
      </c>
      <c r="AD177" s="14">
        <f t="shared" si="126"/>
        <v>0</v>
      </c>
      <c r="AE177" s="14"/>
      <c r="AF177" s="14"/>
      <c r="AH177" s="14">
        <v>0</v>
      </c>
      <c r="AI177" s="14">
        <v>0</v>
      </c>
      <c r="AJ177" s="14">
        <f t="shared" si="133"/>
        <v>0</v>
      </c>
      <c r="AK177" s="14">
        <f t="shared" si="134"/>
        <v>0</v>
      </c>
      <c r="AL177" s="14" t="s">
        <v>127</v>
      </c>
      <c r="AM177" s="14">
        <f t="shared" si="127"/>
        <v>0</v>
      </c>
      <c r="AN177" s="14"/>
      <c r="AO177" s="14"/>
      <c r="AQ177" s="14">
        <v>1</v>
      </c>
      <c r="AR177" s="14">
        <v>1</v>
      </c>
      <c r="AS177" s="14">
        <f t="shared" si="135"/>
        <v>0.2</v>
      </c>
      <c r="AT177" s="14">
        <f t="shared" si="136"/>
        <v>0</v>
      </c>
      <c r="AU177" s="14" t="s">
        <v>127</v>
      </c>
      <c r="AV177" s="14">
        <f t="shared" si="128"/>
        <v>0</v>
      </c>
      <c r="AW177" s="14"/>
      <c r="AX177" s="14"/>
    </row>
    <row r="178" spans="1:50" s="67" customFormat="1" x14ac:dyDescent="0.3">
      <c r="A178" s="6" t="s">
        <v>365</v>
      </c>
      <c r="B178" s="23" t="s">
        <v>39</v>
      </c>
      <c r="C178" s="23">
        <v>1021</v>
      </c>
      <c r="D178" s="59" t="s">
        <v>11</v>
      </c>
      <c r="E178" s="35" t="s">
        <v>42</v>
      </c>
      <c r="F178" s="23">
        <v>99</v>
      </c>
      <c r="G178" s="35" t="s">
        <v>7</v>
      </c>
      <c r="H178" s="6">
        <v>3</v>
      </c>
      <c r="I178" s="23">
        <v>1</v>
      </c>
      <c r="J178" s="23"/>
      <c r="K178" s="23"/>
      <c r="L178" s="23"/>
      <c r="M178" s="23"/>
      <c r="N178" s="23"/>
      <c r="O178" s="64"/>
      <c r="P178" s="14">
        <v>0</v>
      </c>
      <c r="Q178" s="14">
        <v>0</v>
      </c>
      <c r="R178" s="14">
        <f t="shared" si="129"/>
        <v>0</v>
      </c>
      <c r="S178" s="14">
        <f t="shared" si="130"/>
        <v>0</v>
      </c>
      <c r="T178" s="14" t="s">
        <v>133</v>
      </c>
      <c r="U178" s="14">
        <f t="shared" si="125"/>
        <v>0</v>
      </c>
      <c r="V178" s="14"/>
      <c r="W178" s="14"/>
      <c r="Y178" s="14">
        <v>0</v>
      </c>
      <c r="Z178" s="14">
        <v>0</v>
      </c>
      <c r="AA178" s="14">
        <f t="shared" si="131"/>
        <v>0</v>
      </c>
      <c r="AB178" s="14">
        <f t="shared" si="132"/>
        <v>0</v>
      </c>
      <c r="AC178" s="14" t="s">
        <v>133</v>
      </c>
      <c r="AD178" s="14">
        <f t="shared" si="126"/>
        <v>0</v>
      </c>
      <c r="AE178" s="14"/>
      <c r="AF178" s="14"/>
      <c r="AH178" s="14">
        <v>0</v>
      </c>
      <c r="AI178" s="14">
        <v>0</v>
      </c>
      <c r="AJ178" s="14">
        <f t="shared" si="133"/>
        <v>0</v>
      </c>
      <c r="AK178" s="14">
        <f t="shared" si="134"/>
        <v>0</v>
      </c>
      <c r="AL178" s="14" t="s">
        <v>133</v>
      </c>
      <c r="AM178" s="14">
        <f t="shared" si="127"/>
        <v>0</v>
      </c>
      <c r="AN178" s="14"/>
      <c r="AO178" s="14"/>
      <c r="AQ178" s="14">
        <v>1</v>
      </c>
      <c r="AR178" s="14">
        <v>1</v>
      </c>
      <c r="AS178" s="14">
        <f t="shared" si="135"/>
        <v>1</v>
      </c>
      <c r="AT178" s="14">
        <f t="shared" si="136"/>
        <v>0</v>
      </c>
      <c r="AU178" s="14" t="s">
        <v>133</v>
      </c>
      <c r="AV178" s="14">
        <f t="shared" si="128"/>
        <v>0</v>
      </c>
      <c r="AW178" s="14"/>
      <c r="AX178" s="14"/>
    </row>
    <row r="179" spans="1:50" s="14" customFormat="1" x14ac:dyDescent="0.3">
      <c r="A179" s="6" t="s">
        <v>365</v>
      </c>
      <c r="B179" s="15"/>
      <c r="C179" s="15">
        <v>1022</v>
      </c>
      <c r="D179" s="59" t="s">
        <v>11</v>
      </c>
      <c r="E179" s="15" t="s">
        <v>41</v>
      </c>
      <c r="F179" s="15">
        <v>99</v>
      </c>
      <c r="G179" s="15" t="s">
        <v>10</v>
      </c>
      <c r="H179" s="15">
        <v>1</v>
      </c>
      <c r="I179" s="15">
        <v>0.5</v>
      </c>
      <c r="J179" s="15"/>
      <c r="K179" s="15"/>
      <c r="L179" s="15"/>
      <c r="M179" s="15"/>
      <c r="N179" s="15"/>
      <c r="O179" s="71"/>
      <c r="T179" s="14" t="s">
        <v>59</v>
      </c>
      <c r="U179" s="14">
        <f>SUMIFS(R:R,$A:$A,$A178,$G:$G,T179,Q:Q,"&gt;"&amp;0)+SUMIFS(S:S,$A:$A,$A178,$J:$J,T179,Q:Q,"&gt;"&amp;0)+INDEX($I$2:$I$14,MATCH(T179,$H$2:$H$14,0))</f>
        <v>1</v>
      </c>
      <c r="AC179" s="14" t="s">
        <v>59</v>
      </c>
      <c r="AD179" s="14">
        <f>SUMIFS(AA:AA,$A:$A,$A178,$G:$G,AC179,Z:Z,"&gt;"&amp;0)+SUMIFS(AB:AB,$A:$A,$A178,$J:$J,AC179,Z:Z,"&gt;"&amp;0)+INDEX($I$2:$I$14,MATCH(AC179,$H$2:$H$14,0))</f>
        <v>1</v>
      </c>
      <c r="AL179" s="14" t="s">
        <v>59</v>
      </c>
      <c r="AM179" s="14">
        <f>SUMIFS(AJ:AJ,$A:$A,$A178,$G:$G,AL179,AI:AI,"&gt;"&amp;0)+SUMIFS(AK:AK,$A:$A,$A178,$J:$J,AL179,AI:AI,"&gt;"&amp;0)+INDEX($I$2:$I$14,MATCH(AL179,$H$2:$H$14,0))</f>
        <v>1</v>
      </c>
      <c r="AU179" s="14" t="s">
        <v>59</v>
      </c>
      <c r="AV179" s="14">
        <f>SUMIFS(AS:AS,$A:$A,$A178,$G:$G,AU179,AR:AR,"&gt;"&amp;0)+SUMIFS(AT:AT,$A:$A,$A178,$J:$J,AU179,AR:AR,"&gt;"&amp;0)+INDEX($I$2:$I$14,MATCH(AU179,$H$2:$H$14,0))</f>
        <v>1</v>
      </c>
    </row>
    <row r="180" spans="1:50" x14ac:dyDescent="0.3">
      <c r="A180" s="6" t="s">
        <v>365</v>
      </c>
      <c r="B180" s="6"/>
      <c r="C180" s="6">
        <v>1023</v>
      </c>
      <c r="D180" s="59" t="s">
        <v>11</v>
      </c>
      <c r="E180" s="6" t="s">
        <v>393</v>
      </c>
      <c r="F180" s="6">
        <v>99</v>
      </c>
      <c r="G180" s="15" t="s">
        <v>12</v>
      </c>
      <c r="H180" s="6">
        <v>2</v>
      </c>
      <c r="I180" s="6">
        <v>1</v>
      </c>
      <c r="J180" s="6"/>
      <c r="K180" s="6"/>
      <c r="L180" s="6"/>
      <c r="M180" s="6"/>
      <c r="N180" s="6"/>
      <c r="P180" s="14">
        <v>1</v>
      </c>
      <c r="Q180" s="14">
        <v>1</v>
      </c>
      <c r="R180" s="14">
        <f>Q180*$I180</f>
        <v>1</v>
      </c>
      <c r="S180" s="14">
        <f>Q180*$L180</f>
        <v>0</v>
      </c>
      <c r="T180" s="14" t="s">
        <v>10</v>
      </c>
      <c r="U180" s="14">
        <f>0.1+SUMIFS(R:R,$A:$A,$A180,$G:$G,T180,Q:Q,"&gt;"&amp;0)+SUMIFS(S:S,$A:$A,$A180,$J:$J,T180,Q:Q,"&gt;"&amp;0)</f>
        <v>0.1</v>
      </c>
      <c r="V180" s="14">
        <f>(U180*U181+(1-U180))*U182*U183*U184*U185*U187*(1+U186)*(1+U188)*(1+U189)*U191^0.5*(U190+1)</f>
        <v>3.8400000000000007</v>
      </c>
      <c r="W180" s="14">
        <f>V180</f>
        <v>3.8400000000000007</v>
      </c>
      <c r="Y180" s="14">
        <v>1</v>
      </c>
      <c r="Z180" s="14">
        <v>2</v>
      </c>
      <c r="AA180" s="14">
        <f>Z180*$I180</f>
        <v>2</v>
      </c>
      <c r="AB180" s="14">
        <f>Z180*$L180</f>
        <v>0</v>
      </c>
      <c r="AC180" s="14" t="s">
        <v>10</v>
      </c>
      <c r="AD180" s="14">
        <f>0.1+SUMIFS(AA:AA,$A:$A,$A180,$G:$G,AC180,Z:Z,"&gt;"&amp;0)+SUMIFS(AB:AB,$A:$A,$A180,$J:$J,AC180,Z:Z,"&gt;"&amp;0)</f>
        <v>0.25</v>
      </c>
      <c r="AE180" s="14">
        <f>(AD180*AD181+(1-AD180))*AD182*AD183*AD184*AD185*AD187*(1+AD186)*(1+AD188)*(1+AD189)*AD191^0.5*(AD190+1)</f>
        <v>50.012967068551333</v>
      </c>
      <c r="AF180" s="14">
        <f>AE180</f>
        <v>50.012967068551333</v>
      </c>
      <c r="AH180" s="14">
        <v>0</v>
      </c>
      <c r="AI180" s="14">
        <v>0</v>
      </c>
      <c r="AJ180" s="14">
        <f>AI180*$I180</f>
        <v>0</v>
      </c>
      <c r="AK180" s="14">
        <f>AI180*$L180</f>
        <v>0</v>
      </c>
      <c r="AL180" s="14" t="s">
        <v>10</v>
      </c>
      <c r="AM180" s="14">
        <f>0.1+SUMIFS(AJ:AJ,$A:$A,$A180,$G:$G,AL180,AI:AI,"&gt;"&amp;0)+SUMIFS(AK:AK,$A:$A,$A180,$J:$J,AL180,AI:AI,"&gt;"&amp;0)</f>
        <v>0.5</v>
      </c>
      <c r="AN180" s="14">
        <f>(AM180*AM181+(1-AM180))*AM182*AM183*AM184*AM185*AM187*(1+AM186)*(1+AM188)*(1+AM189)*AM191^0.5*(AM190+1)</f>
        <v>29.553116904143966</v>
      </c>
      <c r="AO180" s="14">
        <f>AN180</f>
        <v>29.553116904143966</v>
      </c>
      <c r="AQ180" s="14">
        <v>0</v>
      </c>
      <c r="AR180" s="14">
        <v>0</v>
      </c>
      <c r="AS180" s="14">
        <f>AR180*$I180</f>
        <v>0</v>
      </c>
      <c r="AT180" s="14">
        <f>AR180*$L180</f>
        <v>0</v>
      </c>
      <c r="AU180" s="14" t="s">
        <v>10</v>
      </c>
      <c r="AV180" s="14">
        <v>1</v>
      </c>
      <c r="AW180" s="14">
        <f>(AV180*AV181+(1-AV180))*AV182*AV183*AV184*AV185*AV187*(1+AV186)*(1+AV188)*(1+AV189)*AV191^0.5*(AV190+1)</f>
        <v>206.54705880258859</v>
      </c>
      <c r="AX180" s="14">
        <v>2508</v>
      </c>
    </row>
    <row r="181" spans="1:50" x14ac:dyDescent="0.3">
      <c r="A181" s="6" t="s">
        <v>365</v>
      </c>
      <c r="B181" s="6"/>
      <c r="C181" s="6">
        <v>1024</v>
      </c>
      <c r="D181" s="59" t="s">
        <v>11</v>
      </c>
      <c r="E181" s="6" t="s">
        <v>394</v>
      </c>
      <c r="F181" s="6">
        <v>99</v>
      </c>
      <c r="G181" s="15" t="s">
        <v>8</v>
      </c>
      <c r="H181" s="6">
        <v>4</v>
      </c>
      <c r="I181" s="6">
        <v>0.3</v>
      </c>
      <c r="J181" s="6"/>
      <c r="K181" s="6"/>
      <c r="L181" s="6"/>
      <c r="M181" s="6"/>
      <c r="N181" s="6"/>
      <c r="P181" s="14">
        <v>1</v>
      </c>
      <c r="Q181" s="14">
        <v>1</v>
      </c>
      <c r="R181" s="14">
        <f t="shared" ref="R181:R185" si="137">Q181*$I181</f>
        <v>0.3</v>
      </c>
      <c r="S181" s="14">
        <f t="shared" ref="S181:S185" si="138">Q181*$L181</f>
        <v>0</v>
      </c>
      <c r="T181" s="14" t="s">
        <v>12</v>
      </c>
      <c r="U181" s="14">
        <f>2+SUMIFS(R:R,$A:$A,$A181,$G:$G,T181,Q:Q,"&gt;"&amp;0)+SUMIFS(S:S,$A:$A,$A181,$J:$J,T181,Q:Q,"&gt;"&amp;0)</f>
        <v>3</v>
      </c>
      <c r="V181" s="14"/>
      <c r="W181" s="14"/>
      <c r="Y181" s="14">
        <v>1</v>
      </c>
      <c r="Z181" s="14">
        <v>3</v>
      </c>
      <c r="AA181" s="14">
        <f t="shared" ref="AA181:AA185" si="139">Z181*$I181</f>
        <v>0.89999999999999991</v>
      </c>
      <c r="AB181" s="14">
        <f t="shared" ref="AB181:AB185" si="140">Z181*$L181</f>
        <v>0</v>
      </c>
      <c r="AC181" s="14" t="s">
        <v>12</v>
      </c>
      <c r="AD181" s="14">
        <f>2+SUMIFS(AA:AA,$A:$A,$A181,$G:$G,AC181,Z:Z,"&gt;"&amp;0)+SUMIFS(AB:AB,$A:$A,$A181,$J:$J,AC181,Z:Z,"&gt;"&amp;0)</f>
        <v>4.5</v>
      </c>
      <c r="AE181" s="14"/>
      <c r="AF181" s="14"/>
      <c r="AH181" s="14">
        <v>0</v>
      </c>
      <c r="AI181" s="14">
        <v>0</v>
      </c>
      <c r="AJ181" s="14">
        <f t="shared" ref="AJ181:AJ185" si="141">AI181*$I181</f>
        <v>0</v>
      </c>
      <c r="AK181" s="14">
        <f t="shared" ref="AK181:AK185" si="142">AI181*$L181</f>
        <v>0</v>
      </c>
      <c r="AL181" s="14" t="s">
        <v>12</v>
      </c>
      <c r="AM181" s="14">
        <f>2+SUMIFS(AJ:AJ,$A:$A,$A181,$G:$G,AL181,AI:AI,"&gt;"&amp;0)+SUMIFS(AK:AK,$A:$A,$A181,$J:$J,AL181,AI:AI,"&gt;"&amp;0)</f>
        <v>2.5</v>
      </c>
      <c r="AN181" s="14"/>
      <c r="AO181" s="14"/>
      <c r="AQ181" s="14">
        <v>1</v>
      </c>
      <c r="AR181" s="14">
        <v>1</v>
      </c>
      <c r="AS181" s="14">
        <f t="shared" ref="AS181:AS185" si="143">AR181*$I181</f>
        <v>0.3</v>
      </c>
      <c r="AT181" s="14">
        <f t="shared" ref="AT181:AT185" si="144">AR181*$L181</f>
        <v>0</v>
      </c>
      <c r="AU181" s="14" t="s">
        <v>12</v>
      </c>
      <c r="AV181" s="14">
        <f>2+SUMIFS(AS:AS,$A:$A,$A181,$G:$G,AU181,AR:AR,"&gt;"&amp;0)+SUMIFS(AT:AT,$A:$A,$A181,$J:$J,AU181,AR:AR,"&gt;"&amp;0)</f>
        <v>2.5</v>
      </c>
      <c r="AW181" s="14"/>
      <c r="AX181" s="14"/>
    </row>
    <row r="182" spans="1:50" x14ac:dyDescent="0.3">
      <c r="A182" s="6" t="s">
        <v>365</v>
      </c>
      <c r="B182" s="6"/>
      <c r="C182" s="6">
        <v>1031</v>
      </c>
      <c r="D182" s="59" t="s">
        <v>9</v>
      </c>
      <c r="E182" s="6" t="s">
        <v>435</v>
      </c>
      <c r="F182" s="6">
        <v>1</v>
      </c>
      <c r="G182" s="15"/>
      <c r="H182" s="6"/>
      <c r="I182" s="6"/>
      <c r="J182" s="6"/>
      <c r="K182" s="6"/>
      <c r="L182" s="6"/>
      <c r="M182" s="6"/>
      <c r="N182" s="6"/>
      <c r="P182" s="14">
        <v>1</v>
      </c>
      <c r="Q182" s="14">
        <v>1</v>
      </c>
      <c r="R182" s="14">
        <f t="shared" si="137"/>
        <v>0</v>
      </c>
      <c r="S182" s="14">
        <f t="shared" si="138"/>
        <v>0</v>
      </c>
      <c r="T182" s="14" t="s">
        <v>7</v>
      </c>
      <c r="U182" s="14">
        <f t="shared" ref="U182:U190" si="145">SUMIFS(R:R,$A:$A,$A182,$G:$G,T182,Q:Q,"&gt;"&amp;0)+SUMIFS(S:S,$A:$A,$A182,$J:$J,T182,Q:Q,"&gt;"&amp;0)+INDEX($I$2:$I$14,MATCH(T182,$H$2:$H$14,0))</f>
        <v>2</v>
      </c>
      <c r="V182" s="14"/>
      <c r="W182" s="14"/>
      <c r="Y182" s="14">
        <v>1</v>
      </c>
      <c r="Z182" s="14">
        <v>1</v>
      </c>
      <c r="AA182" s="14">
        <f t="shared" si="139"/>
        <v>0</v>
      </c>
      <c r="AB182" s="14">
        <f t="shared" si="140"/>
        <v>0</v>
      </c>
      <c r="AC182" s="14" t="s">
        <v>7</v>
      </c>
      <c r="AD182" s="14">
        <f t="shared" ref="AD182:AD190" si="146">SUMIFS(AA:AA,$A:$A,$A182,$G:$G,AC182,Z:Z,"&gt;"&amp;0)+SUMIFS(AB:AB,$A:$A,$A182,$J:$J,AC182,Z:Z,"&gt;"&amp;0)+INDEX($I$2:$I$14,MATCH(AC182,$H$2:$H$14,0))</f>
        <v>7</v>
      </c>
      <c r="AE182" s="14"/>
      <c r="AF182" s="14"/>
      <c r="AH182" s="14">
        <v>0</v>
      </c>
      <c r="AI182" s="14">
        <v>0</v>
      </c>
      <c r="AJ182" s="14">
        <f t="shared" si="141"/>
        <v>0</v>
      </c>
      <c r="AK182" s="14">
        <f t="shared" si="142"/>
        <v>0</v>
      </c>
      <c r="AL182" s="14" t="s">
        <v>7</v>
      </c>
      <c r="AM182" s="14">
        <f t="shared" ref="AM182:AM190" si="147">SUMIFS(AJ:AJ,$A:$A,$A182,$G:$G,AL182,AI:AI,"&gt;"&amp;0)+SUMIFS(AK:AK,$A:$A,$A182,$J:$J,AL182,AI:AI,"&gt;"&amp;0)+INDEX($I$2:$I$14,MATCH(AL182,$H$2:$H$14,0))</f>
        <v>7.5</v>
      </c>
      <c r="AN182" s="14"/>
      <c r="AO182" s="14"/>
      <c r="AQ182" s="14">
        <v>1</v>
      </c>
      <c r="AR182" s="14">
        <v>1</v>
      </c>
      <c r="AS182" s="14">
        <f t="shared" si="143"/>
        <v>0</v>
      </c>
      <c r="AT182" s="14">
        <f t="shared" si="144"/>
        <v>0</v>
      </c>
      <c r="AU182" s="14" t="s">
        <v>7</v>
      </c>
      <c r="AV182" s="14">
        <f t="shared" ref="AV182:AV190" si="148">SUMIFS(AS:AS,$A:$A,$A182,$G:$G,AU182,AR:AR,"&gt;"&amp;0)+SUMIFS(AT:AT,$A:$A,$A182,$J:$J,AU182,AR:AR,"&gt;"&amp;0)+INDEX($I$2:$I$14,MATCH(AU182,$H$2:$H$14,0))</f>
        <v>13.25</v>
      </c>
      <c r="AW182" s="14"/>
      <c r="AX182" s="14"/>
    </row>
    <row r="183" spans="1:50" x14ac:dyDescent="0.3">
      <c r="A183" s="6" t="s">
        <v>365</v>
      </c>
      <c r="B183" s="6"/>
      <c r="C183" s="6">
        <v>1032</v>
      </c>
      <c r="D183" s="59" t="s">
        <v>9</v>
      </c>
      <c r="E183" s="6" t="s">
        <v>436</v>
      </c>
      <c r="F183" s="6">
        <v>1</v>
      </c>
      <c r="G183" s="15" t="s">
        <v>8</v>
      </c>
      <c r="H183" s="6">
        <v>4</v>
      </c>
      <c r="I183" s="6">
        <v>0.2</v>
      </c>
      <c r="J183" s="6" t="s">
        <v>7</v>
      </c>
      <c r="K183" s="6">
        <v>3</v>
      </c>
      <c r="L183" s="6">
        <v>0.5</v>
      </c>
      <c r="M183" s="6"/>
      <c r="N183" s="6"/>
      <c r="P183" s="14">
        <v>1</v>
      </c>
      <c r="Q183" s="14">
        <v>1</v>
      </c>
      <c r="R183" s="14">
        <f t="shared" si="137"/>
        <v>0.2</v>
      </c>
      <c r="S183" s="14">
        <f t="shared" si="138"/>
        <v>0.5</v>
      </c>
      <c r="T183" s="14" t="s">
        <v>8</v>
      </c>
      <c r="U183" s="14">
        <f t="shared" si="145"/>
        <v>1.6</v>
      </c>
      <c r="V183" s="14"/>
      <c r="W183" s="14"/>
      <c r="Y183" s="14">
        <v>1</v>
      </c>
      <c r="Z183" s="14">
        <v>1</v>
      </c>
      <c r="AA183" s="14">
        <f t="shared" si="139"/>
        <v>0.2</v>
      </c>
      <c r="AB183" s="14">
        <f t="shared" si="140"/>
        <v>0.5</v>
      </c>
      <c r="AC183" s="14" t="s">
        <v>8</v>
      </c>
      <c r="AD183" s="14">
        <f t="shared" si="146"/>
        <v>2.2000000000000002</v>
      </c>
      <c r="AE183" s="14"/>
      <c r="AF183" s="14"/>
      <c r="AH183" s="14">
        <v>1</v>
      </c>
      <c r="AI183" s="14">
        <v>1</v>
      </c>
      <c r="AJ183" s="14">
        <f t="shared" si="141"/>
        <v>0.2</v>
      </c>
      <c r="AK183" s="14">
        <f t="shared" si="142"/>
        <v>0.5</v>
      </c>
      <c r="AL183" s="14" t="s">
        <v>8</v>
      </c>
      <c r="AM183" s="14">
        <f t="shared" si="147"/>
        <v>1.3</v>
      </c>
      <c r="AN183" s="14"/>
      <c r="AO183" s="14"/>
      <c r="AQ183" s="14">
        <v>1</v>
      </c>
      <c r="AR183" s="14">
        <v>1</v>
      </c>
      <c r="AS183" s="14">
        <f t="shared" si="143"/>
        <v>0.2</v>
      </c>
      <c r="AT183" s="14">
        <f t="shared" si="144"/>
        <v>0.5</v>
      </c>
      <c r="AU183" s="14" t="s">
        <v>8</v>
      </c>
      <c r="AV183" s="14">
        <f t="shared" si="148"/>
        <v>1.8</v>
      </c>
      <c r="AW183" s="14"/>
      <c r="AX183" s="14"/>
    </row>
    <row r="184" spans="1:50" x14ac:dyDescent="0.3">
      <c r="A184" s="6" t="s">
        <v>365</v>
      </c>
      <c r="B184" s="6"/>
      <c r="C184" s="6">
        <v>1041</v>
      </c>
      <c r="D184" s="59" t="s">
        <v>11</v>
      </c>
      <c r="E184" s="6" t="s">
        <v>437</v>
      </c>
      <c r="F184" s="6">
        <v>1</v>
      </c>
      <c r="G184" s="15" t="s">
        <v>7</v>
      </c>
      <c r="H184" s="6">
        <v>3</v>
      </c>
      <c r="I184" s="6">
        <v>0.5</v>
      </c>
      <c r="J184" s="6"/>
      <c r="K184" s="6"/>
      <c r="L184" s="6"/>
      <c r="M184" s="6"/>
      <c r="N184" s="6"/>
      <c r="P184" s="14">
        <v>0</v>
      </c>
      <c r="Q184" s="14">
        <v>0</v>
      </c>
      <c r="R184" s="14">
        <f t="shared" si="137"/>
        <v>0</v>
      </c>
      <c r="S184" s="14">
        <f t="shared" si="138"/>
        <v>0</v>
      </c>
      <c r="T184" s="14" t="s">
        <v>35</v>
      </c>
      <c r="U184" s="14">
        <f t="shared" si="145"/>
        <v>1</v>
      </c>
      <c r="V184" s="14"/>
      <c r="W184" s="14"/>
      <c r="Y184" s="14">
        <v>0</v>
      </c>
      <c r="Z184" s="14">
        <v>0</v>
      </c>
      <c r="AA184" s="14">
        <f t="shared" si="139"/>
        <v>0</v>
      </c>
      <c r="AB184" s="14">
        <f t="shared" si="140"/>
        <v>0</v>
      </c>
      <c r="AC184" s="14" t="s">
        <v>35</v>
      </c>
      <c r="AD184" s="14">
        <f t="shared" si="146"/>
        <v>1</v>
      </c>
      <c r="AE184" s="14"/>
      <c r="AF184" s="14"/>
      <c r="AH184" s="14">
        <v>0</v>
      </c>
      <c r="AI184" s="14">
        <v>0</v>
      </c>
      <c r="AJ184" s="14">
        <f t="shared" si="141"/>
        <v>0</v>
      </c>
      <c r="AK184" s="14">
        <f t="shared" si="142"/>
        <v>0</v>
      </c>
      <c r="AL184" s="14" t="s">
        <v>35</v>
      </c>
      <c r="AM184" s="14">
        <f t="shared" si="147"/>
        <v>1</v>
      </c>
      <c r="AN184" s="14"/>
      <c r="AO184" s="14"/>
      <c r="AQ184" s="14">
        <v>0</v>
      </c>
      <c r="AR184" s="14">
        <v>0</v>
      </c>
      <c r="AS184" s="14">
        <f t="shared" si="143"/>
        <v>0</v>
      </c>
      <c r="AT184" s="14">
        <f t="shared" si="144"/>
        <v>0</v>
      </c>
      <c r="AU184" s="14" t="s">
        <v>35</v>
      </c>
      <c r="AV184" s="14">
        <f t="shared" si="148"/>
        <v>2</v>
      </c>
      <c r="AW184" s="14"/>
      <c r="AX184" s="14"/>
    </row>
    <row r="185" spans="1:50" x14ac:dyDescent="0.3">
      <c r="A185" s="6" t="s">
        <v>365</v>
      </c>
      <c r="B185" s="6"/>
      <c r="C185" s="6">
        <v>1042</v>
      </c>
      <c r="D185" s="59" t="s">
        <v>11</v>
      </c>
      <c r="E185" s="6" t="s">
        <v>438</v>
      </c>
      <c r="F185" s="6">
        <v>1</v>
      </c>
      <c r="G185" s="15" t="s">
        <v>7</v>
      </c>
      <c r="H185" s="6">
        <v>3</v>
      </c>
      <c r="I185" s="6">
        <v>1</v>
      </c>
      <c r="J185" s="6"/>
      <c r="K185" s="6"/>
      <c r="L185" s="6"/>
      <c r="M185" s="6"/>
      <c r="N185" s="6"/>
      <c r="P185" s="14">
        <v>0</v>
      </c>
      <c r="Q185" s="14">
        <v>0</v>
      </c>
      <c r="R185" s="14">
        <f t="shared" si="137"/>
        <v>0</v>
      </c>
      <c r="S185" s="14">
        <f t="shared" si="138"/>
        <v>0</v>
      </c>
      <c r="T185" s="14" t="s">
        <v>40</v>
      </c>
      <c r="U185" s="14">
        <f t="shared" si="145"/>
        <v>1</v>
      </c>
      <c r="V185" s="14"/>
      <c r="W185" s="14"/>
      <c r="Y185" s="14">
        <v>0</v>
      </c>
      <c r="Z185" s="14">
        <v>0</v>
      </c>
      <c r="AA185" s="14">
        <f t="shared" si="139"/>
        <v>0</v>
      </c>
      <c r="AB185" s="14">
        <f t="shared" si="140"/>
        <v>0</v>
      </c>
      <c r="AC185" s="14" t="s">
        <v>40</v>
      </c>
      <c r="AD185" s="14">
        <f t="shared" si="146"/>
        <v>1</v>
      </c>
      <c r="AE185" s="14"/>
      <c r="AF185" s="14"/>
      <c r="AH185" s="14">
        <v>1</v>
      </c>
      <c r="AI185" s="14">
        <v>1</v>
      </c>
      <c r="AJ185" s="14">
        <f t="shared" si="141"/>
        <v>1</v>
      </c>
      <c r="AK185" s="14">
        <f t="shared" si="142"/>
        <v>0</v>
      </c>
      <c r="AL185" s="14" t="s">
        <v>40</v>
      </c>
      <c r="AM185" s="14">
        <f t="shared" si="147"/>
        <v>1</v>
      </c>
      <c r="AN185" s="14"/>
      <c r="AO185" s="14"/>
      <c r="AQ185" s="14">
        <v>1</v>
      </c>
      <c r="AR185" s="14">
        <v>1</v>
      </c>
      <c r="AS185" s="14">
        <f t="shared" si="143"/>
        <v>1</v>
      </c>
      <c r="AT185" s="14">
        <f t="shared" si="144"/>
        <v>0</v>
      </c>
      <c r="AU185" s="14" t="s">
        <v>40</v>
      </c>
      <c r="AV185" s="14">
        <f t="shared" si="148"/>
        <v>1</v>
      </c>
      <c r="AW185" s="14"/>
      <c r="AX185" s="14"/>
    </row>
    <row r="186" spans="1:50" x14ac:dyDescent="0.3">
      <c r="A186" s="6" t="s">
        <v>365</v>
      </c>
      <c r="B186" s="6"/>
      <c r="C186" s="6">
        <v>1051</v>
      </c>
      <c r="D186" s="59" t="s">
        <v>13</v>
      </c>
      <c r="E186" s="6" t="s">
        <v>439</v>
      </c>
      <c r="F186" s="6">
        <v>1</v>
      </c>
      <c r="G186" s="15" t="s">
        <v>35</v>
      </c>
      <c r="H186" s="6">
        <v>11</v>
      </c>
      <c r="I186" s="6">
        <v>1</v>
      </c>
      <c r="J186" s="6" t="s">
        <v>7</v>
      </c>
      <c r="K186" s="6">
        <v>3</v>
      </c>
      <c r="L186" s="6">
        <v>4</v>
      </c>
      <c r="M186" s="6"/>
      <c r="N186" s="6"/>
      <c r="P186" s="14">
        <v>0</v>
      </c>
      <c r="Q186" s="14">
        <v>0</v>
      </c>
      <c r="R186" s="14">
        <f>Q186*$I186</f>
        <v>0</v>
      </c>
      <c r="S186" s="14">
        <f>Q186*$L186</f>
        <v>0</v>
      </c>
      <c r="T186" s="14" t="s">
        <v>117</v>
      </c>
      <c r="U186" s="14">
        <f t="shared" si="145"/>
        <v>0</v>
      </c>
      <c r="V186" s="14"/>
      <c r="W186" s="14"/>
      <c r="Y186" s="14">
        <v>0</v>
      </c>
      <c r="Z186" s="14">
        <v>0</v>
      </c>
      <c r="AA186" s="14">
        <f>Z186*$I186</f>
        <v>0</v>
      </c>
      <c r="AB186" s="14">
        <f>Z186*$L186</f>
        <v>0</v>
      </c>
      <c r="AC186" s="14" t="s">
        <v>117</v>
      </c>
      <c r="AD186" s="14">
        <f t="shared" si="146"/>
        <v>0</v>
      </c>
      <c r="AE186" s="14"/>
      <c r="AF186" s="14"/>
      <c r="AH186" s="14">
        <v>0</v>
      </c>
      <c r="AI186" s="14">
        <v>0</v>
      </c>
      <c r="AJ186" s="14">
        <f>AI186*$I186</f>
        <v>0</v>
      </c>
      <c r="AK186" s="14">
        <f>AI186*$L186</f>
        <v>0</v>
      </c>
      <c r="AL186" s="14" t="s">
        <v>117</v>
      </c>
      <c r="AM186" s="14">
        <f t="shared" si="147"/>
        <v>0</v>
      </c>
      <c r="AN186" s="14"/>
      <c r="AO186" s="14"/>
      <c r="AQ186" s="14">
        <v>1</v>
      </c>
      <c r="AR186" s="14">
        <v>1</v>
      </c>
      <c r="AS186" s="14">
        <f>AR186*$I186</f>
        <v>1</v>
      </c>
      <c r="AT186" s="14">
        <f>AR186*$L186</f>
        <v>4</v>
      </c>
      <c r="AU186" s="14" t="s">
        <v>117</v>
      </c>
      <c r="AV186" s="14">
        <f t="shared" si="148"/>
        <v>0</v>
      </c>
      <c r="AW186" s="14"/>
      <c r="AX186" s="14"/>
    </row>
    <row r="187" spans="1:50" x14ac:dyDescent="0.3">
      <c r="A187" s="6" t="s">
        <v>365</v>
      </c>
      <c r="B187" s="6" t="s">
        <v>39</v>
      </c>
      <c r="C187" s="6">
        <v>1052</v>
      </c>
      <c r="D187" s="60" t="s">
        <v>13</v>
      </c>
      <c r="E187" s="15" t="s">
        <v>440</v>
      </c>
      <c r="F187" s="6">
        <v>1</v>
      </c>
      <c r="G187" s="15" t="s">
        <v>7</v>
      </c>
      <c r="H187" s="6">
        <v>3</v>
      </c>
      <c r="I187" s="6">
        <v>5</v>
      </c>
      <c r="J187" s="15"/>
      <c r="K187" s="6"/>
      <c r="L187" s="6"/>
      <c r="M187" s="6"/>
      <c r="N187" s="6"/>
      <c r="P187" s="14">
        <v>0</v>
      </c>
      <c r="Q187" s="14">
        <v>0</v>
      </c>
      <c r="R187" s="14">
        <f t="shared" ref="R187:R190" si="149">Q187*$I187</f>
        <v>0</v>
      </c>
      <c r="S187" s="14">
        <f t="shared" ref="S187:S190" si="150">Q187*$L187</f>
        <v>0</v>
      </c>
      <c r="T187" s="14" t="s">
        <v>34</v>
      </c>
      <c r="U187" s="14">
        <f t="shared" si="145"/>
        <v>1</v>
      </c>
      <c r="V187" s="14"/>
      <c r="W187" s="14"/>
      <c r="Y187" s="14">
        <v>1</v>
      </c>
      <c r="Z187" s="14">
        <v>1</v>
      </c>
      <c r="AA187" s="14">
        <f t="shared" ref="AA187:AA192" si="151">Z187*$I187</f>
        <v>5</v>
      </c>
      <c r="AB187" s="14">
        <f t="shared" ref="AB187:AB192" si="152">Z187*$L187</f>
        <v>0</v>
      </c>
      <c r="AC187" s="14" t="s">
        <v>34</v>
      </c>
      <c r="AD187" s="14">
        <f t="shared" si="146"/>
        <v>1</v>
      </c>
      <c r="AE187" s="14"/>
      <c r="AF187" s="14"/>
      <c r="AH187" s="14">
        <v>1</v>
      </c>
      <c r="AI187" s="14">
        <v>1</v>
      </c>
      <c r="AJ187" s="14">
        <f t="shared" ref="AJ187:AJ192" si="153">AI187*$I187</f>
        <v>5</v>
      </c>
      <c r="AK187" s="14">
        <f t="shared" ref="AK187:AK192" si="154">AI187*$L187</f>
        <v>0</v>
      </c>
      <c r="AL187" s="14" t="s">
        <v>34</v>
      </c>
      <c r="AM187" s="14">
        <f t="shared" si="147"/>
        <v>1</v>
      </c>
      <c r="AN187" s="14"/>
      <c r="AO187" s="14"/>
      <c r="AQ187" s="14">
        <v>1</v>
      </c>
      <c r="AR187" s="14">
        <v>1</v>
      </c>
      <c r="AS187" s="14">
        <f t="shared" ref="AS187:AS192" si="155">AR187*$I187</f>
        <v>5</v>
      </c>
      <c r="AT187" s="14">
        <f t="shared" ref="AT187:AT192" si="156">AR187*$L187</f>
        <v>0</v>
      </c>
      <c r="AU187" s="14" t="s">
        <v>34</v>
      </c>
      <c r="AV187" s="14">
        <f t="shared" si="148"/>
        <v>1</v>
      </c>
      <c r="AW187" s="14"/>
      <c r="AX187" s="14"/>
    </row>
    <row r="188" spans="1:50" x14ac:dyDescent="0.3">
      <c r="A188" s="6" t="s">
        <v>366</v>
      </c>
      <c r="B188" s="6" t="s">
        <v>39</v>
      </c>
      <c r="C188" s="6">
        <v>1101</v>
      </c>
      <c r="D188" s="59" t="s">
        <v>6</v>
      </c>
      <c r="E188" s="6" t="s">
        <v>387</v>
      </c>
      <c r="F188" s="6">
        <v>99</v>
      </c>
      <c r="G188" s="15" t="s">
        <v>7</v>
      </c>
      <c r="H188" s="6">
        <v>3</v>
      </c>
      <c r="I188" s="6">
        <v>0.25</v>
      </c>
      <c r="J188" s="6"/>
      <c r="K188" s="6"/>
      <c r="L188" s="6"/>
      <c r="M188" s="6"/>
      <c r="N188" s="6"/>
      <c r="P188" s="14">
        <v>0</v>
      </c>
      <c r="Q188" s="14">
        <v>0</v>
      </c>
      <c r="R188" s="14">
        <f t="shared" si="149"/>
        <v>0</v>
      </c>
      <c r="S188" s="14">
        <f t="shared" si="150"/>
        <v>0</v>
      </c>
      <c r="T188" s="14" t="s">
        <v>116</v>
      </c>
      <c r="U188" s="14">
        <f t="shared" si="145"/>
        <v>0</v>
      </c>
      <c r="V188" s="14"/>
      <c r="W188" s="14"/>
      <c r="Y188" s="14">
        <v>1</v>
      </c>
      <c r="Z188" s="14">
        <v>1</v>
      </c>
      <c r="AA188" s="14">
        <f t="shared" si="151"/>
        <v>0.25</v>
      </c>
      <c r="AB188" s="14">
        <f t="shared" si="152"/>
        <v>0</v>
      </c>
      <c r="AC188" s="14" t="s">
        <v>116</v>
      </c>
      <c r="AD188" s="14">
        <f t="shared" si="146"/>
        <v>0</v>
      </c>
      <c r="AE188" s="14"/>
      <c r="AF188" s="14"/>
      <c r="AH188" s="14">
        <v>1</v>
      </c>
      <c r="AI188" s="14">
        <v>1</v>
      </c>
      <c r="AJ188" s="14">
        <f t="shared" si="153"/>
        <v>0.25</v>
      </c>
      <c r="AK188" s="14">
        <f t="shared" si="154"/>
        <v>0</v>
      </c>
      <c r="AL188" s="14" t="s">
        <v>116</v>
      </c>
      <c r="AM188" s="14">
        <f t="shared" si="147"/>
        <v>0</v>
      </c>
      <c r="AN188" s="14"/>
      <c r="AO188" s="14"/>
      <c r="AQ188" s="14">
        <v>1</v>
      </c>
      <c r="AR188" s="14">
        <v>1</v>
      </c>
      <c r="AS188" s="14">
        <f t="shared" si="155"/>
        <v>0.25</v>
      </c>
      <c r="AT188" s="14">
        <f t="shared" si="156"/>
        <v>0</v>
      </c>
      <c r="AU188" s="14" t="s">
        <v>116</v>
      </c>
      <c r="AV188" s="14">
        <f t="shared" si="148"/>
        <v>0</v>
      </c>
      <c r="AW188" s="14"/>
      <c r="AX188" s="14"/>
    </row>
    <row r="189" spans="1:50" x14ac:dyDescent="0.3">
      <c r="A189" s="6" t="s">
        <v>366</v>
      </c>
      <c r="B189" s="6" t="s">
        <v>39</v>
      </c>
      <c r="C189" s="6">
        <v>1102</v>
      </c>
      <c r="D189" s="59" t="s">
        <v>6</v>
      </c>
      <c r="E189" s="6" t="s">
        <v>388</v>
      </c>
      <c r="F189" s="6">
        <v>99</v>
      </c>
      <c r="G189" s="15" t="s">
        <v>10</v>
      </c>
      <c r="H189" s="6">
        <v>1</v>
      </c>
      <c r="I189" s="6">
        <v>0.15</v>
      </c>
      <c r="J189" s="6"/>
      <c r="K189" s="6"/>
      <c r="L189" s="6"/>
      <c r="M189" s="6"/>
      <c r="N189" s="6"/>
      <c r="P189" s="14">
        <v>0</v>
      </c>
      <c r="Q189" s="14">
        <v>0</v>
      </c>
      <c r="R189" s="14">
        <f t="shared" si="149"/>
        <v>0</v>
      </c>
      <c r="S189" s="14">
        <f t="shared" si="150"/>
        <v>0</v>
      </c>
      <c r="T189" s="14" t="s">
        <v>127</v>
      </c>
      <c r="U189" s="14">
        <f t="shared" si="145"/>
        <v>0</v>
      </c>
      <c r="V189" s="14"/>
      <c r="W189" s="14"/>
      <c r="Y189" s="14">
        <v>1</v>
      </c>
      <c r="Z189" s="14">
        <v>1</v>
      </c>
      <c r="AA189" s="14">
        <f t="shared" si="151"/>
        <v>0.15</v>
      </c>
      <c r="AB189" s="14">
        <f t="shared" si="152"/>
        <v>0</v>
      </c>
      <c r="AC189" s="14" t="s">
        <v>127</v>
      </c>
      <c r="AD189" s="14">
        <f t="shared" si="146"/>
        <v>0</v>
      </c>
      <c r="AE189" s="14"/>
      <c r="AF189" s="14"/>
      <c r="AH189" s="14">
        <v>0</v>
      </c>
      <c r="AI189" s="14">
        <v>0</v>
      </c>
      <c r="AJ189" s="14">
        <f t="shared" si="153"/>
        <v>0</v>
      </c>
      <c r="AK189" s="14">
        <f t="shared" si="154"/>
        <v>0</v>
      </c>
      <c r="AL189" s="14" t="s">
        <v>127</v>
      </c>
      <c r="AM189" s="14">
        <f t="shared" si="147"/>
        <v>0</v>
      </c>
      <c r="AN189" s="14"/>
      <c r="AO189" s="14"/>
      <c r="AQ189" s="14">
        <v>1</v>
      </c>
      <c r="AR189" s="14">
        <v>1</v>
      </c>
      <c r="AS189" s="14">
        <f t="shared" si="155"/>
        <v>0.15</v>
      </c>
      <c r="AT189" s="14">
        <f t="shared" si="156"/>
        <v>0</v>
      </c>
      <c r="AU189" s="14" t="s">
        <v>127</v>
      </c>
      <c r="AV189" s="14">
        <f t="shared" si="148"/>
        <v>0</v>
      </c>
      <c r="AW189" s="14"/>
      <c r="AX189" s="14"/>
    </row>
    <row r="190" spans="1:50" x14ac:dyDescent="0.3">
      <c r="A190" s="6" t="s">
        <v>366</v>
      </c>
      <c r="B190" s="6" t="s">
        <v>39</v>
      </c>
      <c r="C190" s="6">
        <v>1103</v>
      </c>
      <c r="D190" s="59" t="s">
        <v>6</v>
      </c>
      <c r="E190" s="6" t="s">
        <v>389</v>
      </c>
      <c r="F190" s="6">
        <v>99</v>
      </c>
      <c r="G190" s="15" t="s">
        <v>8</v>
      </c>
      <c r="H190" s="6">
        <v>4</v>
      </c>
      <c r="I190" s="6">
        <v>0.1</v>
      </c>
      <c r="J190" s="15"/>
      <c r="K190" s="6"/>
      <c r="L190" s="6"/>
      <c r="M190" s="6"/>
      <c r="N190" s="6"/>
      <c r="P190" s="14">
        <v>1</v>
      </c>
      <c r="Q190" s="14">
        <v>1</v>
      </c>
      <c r="R190" s="14">
        <f t="shared" si="149"/>
        <v>0.1</v>
      </c>
      <c r="S190" s="14">
        <f t="shared" si="150"/>
        <v>0</v>
      </c>
      <c r="T190" s="14" t="s">
        <v>133</v>
      </c>
      <c r="U190" s="14">
        <f t="shared" si="145"/>
        <v>0</v>
      </c>
      <c r="V190" s="14"/>
      <c r="W190" s="14"/>
      <c r="Y190" s="14">
        <v>1</v>
      </c>
      <c r="Z190" s="14">
        <v>1</v>
      </c>
      <c r="AA190" s="14">
        <f t="shared" si="151"/>
        <v>0.1</v>
      </c>
      <c r="AB190" s="14">
        <f t="shared" si="152"/>
        <v>0</v>
      </c>
      <c r="AC190" s="14" t="s">
        <v>133</v>
      </c>
      <c r="AD190" s="14">
        <f t="shared" si="146"/>
        <v>0</v>
      </c>
      <c r="AE190" s="14"/>
      <c r="AF190" s="14"/>
      <c r="AH190" s="14">
        <v>1</v>
      </c>
      <c r="AI190" s="14">
        <v>1</v>
      </c>
      <c r="AJ190" s="14">
        <f t="shared" si="153"/>
        <v>0.1</v>
      </c>
      <c r="AK190" s="14">
        <f t="shared" si="154"/>
        <v>0</v>
      </c>
      <c r="AL190" s="14" t="s">
        <v>133</v>
      </c>
      <c r="AM190" s="14">
        <f t="shared" si="147"/>
        <v>0</v>
      </c>
      <c r="AN190" s="14"/>
      <c r="AO190" s="14"/>
      <c r="AQ190" s="14">
        <v>1</v>
      </c>
      <c r="AR190" s="14">
        <v>1</v>
      </c>
      <c r="AS190" s="14">
        <f t="shared" si="155"/>
        <v>0.1</v>
      </c>
      <c r="AT190" s="14">
        <f t="shared" si="156"/>
        <v>0</v>
      </c>
      <c r="AU190" s="14" t="s">
        <v>133</v>
      </c>
      <c r="AV190" s="14">
        <f t="shared" si="148"/>
        <v>0</v>
      </c>
      <c r="AW190" s="14"/>
      <c r="AX190" s="14"/>
    </row>
    <row r="191" spans="1:50" s="67" customFormat="1" x14ac:dyDescent="0.3">
      <c r="A191" s="6" t="s">
        <v>366</v>
      </c>
      <c r="B191" s="23" t="s">
        <v>39</v>
      </c>
      <c r="C191" s="23">
        <v>1111</v>
      </c>
      <c r="D191" s="59" t="s">
        <v>9</v>
      </c>
      <c r="E191" s="35" t="s">
        <v>48</v>
      </c>
      <c r="F191" s="23">
        <v>99</v>
      </c>
      <c r="G191" s="35" t="s">
        <v>7</v>
      </c>
      <c r="H191" s="6">
        <v>3</v>
      </c>
      <c r="I191" s="23">
        <v>0.5</v>
      </c>
      <c r="J191" s="35"/>
      <c r="K191" s="6"/>
      <c r="L191" s="23"/>
      <c r="M191" s="23"/>
      <c r="N191" s="23"/>
      <c r="O191" s="64"/>
      <c r="P191" s="14">
        <v>0</v>
      </c>
      <c r="Q191" s="14">
        <v>0</v>
      </c>
      <c r="R191" s="14">
        <f t="shared" ref="R191:R192" si="157">Q191*$I191</f>
        <v>0</v>
      </c>
      <c r="S191" s="14">
        <f t="shared" ref="S191:S192" si="158">Q191*$L191</f>
        <v>0</v>
      </c>
      <c r="T191" s="14" t="s">
        <v>59</v>
      </c>
      <c r="U191" s="14">
        <f>SUMIFS(R:R,$A:$A,$A190,$G:$G,T191,Q:Q,"&gt;"&amp;0)+SUMIFS(S:S,$A:$A,$A190,$J:$J,T191,Q:Q,"&gt;"&amp;0)+INDEX($I$2:$I$14,MATCH(T191,$H$2:$H$14,0))</f>
        <v>1</v>
      </c>
      <c r="V191" s="14"/>
      <c r="W191" s="14"/>
      <c r="Y191" s="14">
        <v>0</v>
      </c>
      <c r="Z191" s="14">
        <v>0</v>
      </c>
      <c r="AA191" s="14">
        <f t="shared" si="151"/>
        <v>0</v>
      </c>
      <c r="AB191" s="14">
        <f t="shared" si="152"/>
        <v>0</v>
      </c>
      <c r="AC191" s="14" t="s">
        <v>59</v>
      </c>
      <c r="AD191" s="14">
        <f>SUMIFS(AA:AA,$A:$A,$A190,$G:$G,AC191,Z:Z,"&gt;"&amp;0)+SUMIFS(AB:AB,$A:$A,$A190,$J:$J,AC191,Z:Z,"&gt;"&amp;0)+INDEX($I$2:$I$14,MATCH(AC191,$H$2:$H$14,0))</f>
        <v>3</v>
      </c>
      <c r="AE191" s="14"/>
      <c r="AF191" s="14"/>
      <c r="AH191" s="14">
        <v>0</v>
      </c>
      <c r="AI191" s="14">
        <v>0</v>
      </c>
      <c r="AJ191" s="14">
        <f t="shared" si="153"/>
        <v>0</v>
      </c>
      <c r="AK191" s="14">
        <f t="shared" si="154"/>
        <v>0</v>
      </c>
      <c r="AL191" s="14" t="s">
        <v>59</v>
      </c>
      <c r="AM191" s="14">
        <f>SUMIFS(AJ:AJ,$A:$A,$A190,$G:$G,AL191,AI:AI,"&gt;"&amp;0)+SUMIFS(AK:AK,$A:$A,$A190,$J:$J,AL191,AI:AI,"&gt;"&amp;0)+INDEX($I$2:$I$14,MATCH(AL191,$H$2:$H$14,0))</f>
        <v>3</v>
      </c>
      <c r="AN191" s="14"/>
      <c r="AO191" s="14"/>
      <c r="AQ191" s="14">
        <v>1</v>
      </c>
      <c r="AR191" s="14">
        <v>1</v>
      </c>
      <c r="AS191" s="14">
        <f t="shared" si="155"/>
        <v>0.5</v>
      </c>
      <c r="AT191" s="14">
        <f t="shared" si="156"/>
        <v>0</v>
      </c>
      <c r="AU191" s="14" t="s">
        <v>59</v>
      </c>
      <c r="AV191" s="14">
        <f>SUMIFS(AS:AS,$A:$A,$A190,$G:$G,AU191,AR:AR,"&gt;"&amp;0)+SUMIFS(AT:AT,$A:$A,$A190,$J:$J,AU191,AR:AR,"&gt;"&amp;0)+INDEX($I$2:$I$14,MATCH(AU191,$H$2:$H$14,0))</f>
        <v>3</v>
      </c>
      <c r="AW191" s="14"/>
      <c r="AX191" s="14"/>
    </row>
    <row r="192" spans="1:50" s="67" customFormat="1" x14ac:dyDescent="0.3">
      <c r="A192" s="6" t="s">
        <v>366</v>
      </c>
      <c r="B192" s="23" t="s">
        <v>39</v>
      </c>
      <c r="C192" s="23">
        <v>1112</v>
      </c>
      <c r="D192" s="59" t="s">
        <v>9</v>
      </c>
      <c r="E192" s="35" t="s">
        <v>390</v>
      </c>
      <c r="F192" s="23">
        <v>99</v>
      </c>
      <c r="G192" s="35" t="s">
        <v>10</v>
      </c>
      <c r="H192" s="6">
        <v>1</v>
      </c>
      <c r="I192" s="23">
        <v>0.25</v>
      </c>
      <c r="J192" s="35"/>
      <c r="K192" s="6"/>
      <c r="L192" s="23"/>
      <c r="M192" s="23"/>
      <c r="N192" s="23"/>
      <c r="O192" s="64"/>
      <c r="P192" s="14">
        <v>0</v>
      </c>
      <c r="Q192" s="14">
        <v>0</v>
      </c>
      <c r="R192" s="14">
        <f t="shared" si="157"/>
        <v>0</v>
      </c>
      <c r="S192" s="14">
        <f t="shared" si="158"/>
        <v>0</v>
      </c>
      <c r="T192" s="14"/>
      <c r="U192" s="14"/>
      <c r="V192" s="14"/>
      <c r="W192" s="14"/>
      <c r="Y192" s="14">
        <v>0</v>
      </c>
      <c r="Z192" s="14">
        <v>0</v>
      </c>
      <c r="AA192" s="14">
        <f t="shared" si="151"/>
        <v>0</v>
      </c>
      <c r="AB192" s="14">
        <f t="shared" si="152"/>
        <v>0</v>
      </c>
      <c r="AC192" s="14"/>
      <c r="AD192" s="14"/>
      <c r="AE192" s="14"/>
      <c r="AF192" s="14"/>
      <c r="AH192" s="14">
        <v>0</v>
      </c>
      <c r="AI192" s="14">
        <v>0</v>
      </c>
      <c r="AJ192" s="14">
        <f t="shared" si="153"/>
        <v>0</v>
      </c>
      <c r="AK192" s="14">
        <f t="shared" si="154"/>
        <v>0</v>
      </c>
      <c r="AL192" s="14"/>
      <c r="AM192" s="14"/>
      <c r="AN192" s="14"/>
      <c r="AO192" s="14"/>
      <c r="AQ192" s="14">
        <v>1</v>
      </c>
      <c r="AR192" s="14">
        <v>1</v>
      </c>
      <c r="AS192" s="14">
        <f t="shared" si="155"/>
        <v>0.25</v>
      </c>
      <c r="AT192" s="14">
        <f t="shared" si="156"/>
        <v>0</v>
      </c>
      <c r="AU192" s="14"/>
      <c r="AV192" s="14"/>
      <c r="AW192" s="14"/>
      <c r="AX192" s="14"/>
    </row>
    <row r="193" spans="1:50" x14ac:dyDescent="0.3">
      <c r="A193" s="6" t="s">
        <v>366</v>
      </c>
      <c r="B193" s="6"/>
      <c r="C193" s="6">
        <v>1113</v>
      </c>
      <c r="D193" s="59" t="s">
        <v>9</v>
      </c>
      <c r="E193" s="15" t="s">
        <v>391</v>
      </c>
      <c r="F193" s="6">
        <v>99</v>
      </c>
      <c r="G193" s="15" t="s">
        <v>12</v>
      </c>
      <c r="H193" s="6">
        <v>2</v>
      </c>
      <c r="I193" s="6">
        <v>0.5</v>
      </c>
      <c r="J193" s="6"/>
      <c r="K193" s="6"/>
      <c r="L193" s="6"/>
      <c r="M193" s="6"/>
      <c r="N193" s="6"/>
      <c r="P193" s="14">
        <v>1</v>
      </c>
      <c r="Q193" s="14">
        <v>1</v>
      </c>
      <c r="R193" s="14">
        <f>Q193*$I193</f>
        <v>0.5</v>
      </c>
      <c r="S193" s="14">
        <f>Q193*$L193</f>
        <v>0</v>
      </c>
      <c r="T193" s="14" t="s">
        <v>10</v>
      </c>
      <c r="U193" s="14">
        <f>MIN(0.01+SUMIFS(R:R,$A:$A,$A193,$G:$G,T193,Q:Q,"&gt;"&amp;0)+SUMIFS(S:S,$A:$A,$A193,$J:$J,T193,Q:Q,"&gt;"&amp;0),1)</f>
        <v>0.51</v>
      </c>
      <c r="V193" s="14">
        <f>(U193*U194+(1-U193))*U195*U196*U197*U198*U200*(1+U199)*(1+U201)*(1+U202)*U204^0.5*(U203+1)</f>
        <v>13.766999999999999</v>
      </c>
      <c r="W193" s="14">
        <f>V193</f>
        <v>13.766999999999999</v>
      </c>
      <c r="Y193" s="14">
        <v>1</v>
      </c>
      <c r="Z193" s="14">
        <v>2</v>
      </c>
      <c r="AA193" s="14">
        <f>Z193*$I193</f>
        <v>1</v>
      </c>
      <c r="AB193" s="14">
        <f>Z193*$L193</f>
        <v>0</v>
      </c>
      <c r="AC193" s="14" t="s">
        <v>10</v>
      </c>
      <c r="AD193" s="14">
        <f>MIN(0.01+SUMIFS(AA:AA,$A:$A,$A193,$G:$G,AC193,Z:Z,"&gt;"&amp;0)+SUMIFS(AB:AB,$A:$A,$A193,$J:$J,AC193,Z:Z,"&gt;"&amp;0),1)</f>
        <v>0.66</v>
      </c>
      <c r="AE193" s="14">
        <f>(AD193*AD194+(1-AD193))*AD195*AD196*AD197*AD198*AD200*(1+AD199)*(1+AD201)*(1+AD202)*AD204^0.5*(AD203+1)</f>
        <v>97.344719486986037</v>
      </c>
      <c r="AF193" s="14">
        <f>AE193</f>
        <v>97.344719486986037</v>
      </c>
      <c r="AH193" s="14">
        <v>0</v>
      </c>
      <c r="AI193" s="14">
        <v>0</v>
      </c>
      <c r="AJ193" s="14">
        <f>AI193*$I193</f>
        <v>0</v>
      </c>
      <c r="AK193" s="14">
        <f>AI193*$L193</f>
        <v>0</v>
      </c>
      <c r="AL193" s="14" t="s">
        <v>10</v>
      </c>
      <c r="AM193" s="14">
        <f>MIN(0.01+SUMIFS(AJ:AJ,$A:$A,$A193,$G:$G,AL193,AI:AI,"&gt;"&amp;0)+SUMIFS(AK:AK,$A:$A,$A193,$J:$J,AL193,AI:AI,"&gt;"&amp;0),1)</f>
        <v>0.51</v>
      </c>
      <c r="AN193" s="14">
        <f>(AM193*AM194+(1-AM193))*AM195*AM196*AM197*AM198*AM200*(1+AM199)*(1+AM201)*(1+AM202)*AM204^0.5*(AM203+1)</f>
        <v>33.150153418762628</v>
      </c>
      <c r="AO193" s="14">
        <f>AN193</f>
        <v>33.150153418762628</v>
      </c>
      <c r="AQ193" s="14">
        <f>IF(AR193=0,0,1)</f>
        <v>0</v>
      </c>
      <c r="AR193" s="14">
        <v>0</v>
      </c>
      <c r="AS193" s="14">
        <f>AR193*$I193</f>
        <v>0</v>
      </c>
      <c r="AT193" s="14">
        <f>AR193*$L193</f>
        <v>0</v>
      </c>
      <c r="AU193" s="14" t="s">
        <v>10</v>
      </c>
      <c r="AV193" s="14">
        <f>MIN(0.01+SUMIFS(AS:AS,$A:$A,$A193,$G:$G,AU193,AR:AR,"&gt;"&amp;0)+SUMIFS(AT:AT,$A:$A,$A193,$J:$J,AU193,AR:AR,"&gt;"&amp;0),1)</f>
        <v>1</v>
      </c>
      <c r="AW193" s="14">
        <f>(AV193*AV194+(1-AV193))*AV195*AV196*AV197*AV198*AV200*(1+AV199)*(1+AV201)*(1+AV202)*AV204^0.5*(AV203+1)</f>
        <v>111.06775803535425</v>
      </c>
      <c r="AX193" s="14">
        <f>AW193</f>
        <v>111.06775803535425</v>
      </c>
    </row>
    <row r="194" spans="1:50" x14ac:dyDescent="0.3">
      <c r="A194" s="6" t="s">
        <v>366</v>
      </c>
      <c r="B194" s="6"/>
      <c r="C194" s="6">
        <v>1114</v>
      </c>
      <c r="D194" s="59" t="s">
        <v>9</v>
      </c>
      <c r="E194" s="15" t="s">
        <v>392</v>
      </c>
      <c r="F194" s="6">
        <v>99</v>
      </c>
      <c r="G194" s="15" t="s">
        <v>8</v>
      </c>
      <c r="H194" s="6">
        <v>4</v>
      </c>
      <c r="I194" s="6">
        <v>0.2</v>
      </c>
      <c r="J194" s="6"/>
      <c r="K194" s="6"/>
      <c r="L194" s="6"/>
      <c r="M194" s="6"/>
      <c r="N194" s="6"/>
      <c r="P194" s="14">
        <v>1</v>
      </c>
      <c r="Q194" s="14">
        <v>1</v>
      </c>
      <c r="R194" s="14">
        <f t="shared" ref="R194:R197" si="159">Q194*$I194</f>
        <v>0.2</v>
      </c>
      <c r="S194" s="14">
        <f t="shared" ref="S194:S197" si="160">Q194*$L194</f>
        <v>0</v>
      </c>
      <c r="T194" s="14" t="s">
        <v>12</v>
      </c>
      <c r="U194" s="14">
        <f>2+SUMIFS(R:R,$A:$A,$A194,$G:$G,T194,Q:Q,"&gt;"&amp;0)+SUMIFS(S:S,$A:$A,$A194,$J:$J,T194,Q:Q,"&gt;"&amp;0)</f>
        <v>2.5</v>
      </c>
      <c r="V194" s="14"/>
      <c r="W194" s="14"/>
      <c r="Y194" s="14">
        <v>1</v>
      </c>
      <c r="Z194" s="14">
        <v>4</v>
      </c>
      <c r="AA194" s="14">
        <f t="shared" ref="AA194:AA197" si="161">Z194*$I194</f>
        <v>0.8</v>
      </c>
      <c r="AB194" s="14">
        <f t="shared" ref="AB194:AB197" si="162">Z194*$L194</f>
        <v>0</v>
      </c>
      <c r="AC194" s="14" t="s">
        <v>12</v>
      </c>
      <c r="AD194" s="14">
        <f>2+SUMIFS(AA:AA,$A:$A,$A194,$G:$G,AC194,Z:Z,"&gt;"&amp;0)+SUMIFS(AB:AB,$A:$A,$A194,$J:$J,AC194,Z:Z,"&gt;"&amp;0)</f>
        <v>3</v>
      </c>
      <c r="AE194" s="14"/>
      <c r="AF194" s="14"/>
      <c r="AH194" s="14">
        <v>1</v>
      </c>
      <c r="AI194" s="14">
        <v>1</v>
      </c>
      <c r="AJ194" s="14">
        <f t="shared" ref="AJ194:AJ197" si="163">AI194*$I194</f>
        <v>0.2</v>
      </c>
      <c r="AK194" s="14">
        <f t="shared" ref="AK194:AK197" si="164">AI194*$L194</f>
        <v>0</v>
      </c>
      <c r="AL194" s="14" t="s">
        <v>12</v>
      </c>
      <c r="AM194" s="14">
        <f>2+SUMIFS(AJ:AJ,$A:$A,$A194,$G:$G,AL194,AI:AI,"&gt;"&amp;0)+SUMIFS(AK:AK,$A:$A,$A194,$J:$J,AL194,AI:AI,"&gt;"&amp;0)</f>
        <v>2</v>
      </c>
      <c r="AN194" s="14"/>
      <c r="AO194" s="14"/>
      <c r="AQ194" s="14">
        <f t="shared" ref="AQ194:AQ204" si="165">IF(AR194=0,0,1)</f>
        <v>1</v>
      </c>
      <c r="AR194" s="14">
        <v>2</v>
      </c>
      <c r="AS194" s="14">
        <f t="shared" ref="AS194:AS197" si="166">AR194*$I194</f>
        <v>0.4</v>
      </c>
      <c r="AT194" s="14">
        <f t="shared" ref="AT194:AT197" si="167">AR194*$L194</f>
        <v>0</v>
      </c>
      <c r="AU194" s="14" t="s">
        <v>12</v>
      </c>
      <c r="AV194" s="14">
        <f>2+SUMIFS(AS:AS,$A:$A,$A194,$G:$G,AU194,AR:AR,"&gt;"&amp;0)+SUMIFS(AT:AT,$A:$A,$A194,$J:$J,AU194,AR:AR,"&gt;"&amp;0)</f>
        <v>3</v>
      </c>
      <c r="AW194" s="14"/>
      <c r="AX194" s="14"/>
    </row>
    <row r="195" spans="1:50" x14ac:dyDescent="0.3">
      <c r="A195" s="6" t="s">
        <v>366</v>
      </c>
      <c r="B195" s="6"/>
      <c r="C195" s="6">
        <v>1121</v>
      </c>
      <c r="D195" s="59" t="s">
        <v>11</v>
      </c>
      <c r="E195" s="15" t="s">
        <v>42</v>
      </c>
      <c r="F195" s="6">
        <v>99</v>
      </c>
      <c r="G195" s="15" t="s">
        <v>7</v>
      </c>
      <c r="H195" s="6">
        <v>3</v>
      </c>
      <c r="I195" s="6">
        <v>1</v>
      </c>
      <c r="J195" s="6"/>
      <c r="K195" s="6"/>
      <c r="L195" s="6"/>
      <c r="M195" s="6"/>
      <c r="N195" s="6"/>
      <c r="P195" s="14">
        <v>1</v>
      </c>
      <c r="Q195" s="14">
        <v>1</v>
      </c>
      <c r="R195" s="14">
        <f t="shared" si="159"/>
        <v>1</v>
      </c>
      <c r="S195" s="14">
        <f t="shared" si="160"/>
        <v>0</v>
      </c>
      <c r="T195" s="14" t="s">
        <v>7</v>
      </c>
      <c r="U195" s="14">
        <f t="shared" ref="U195:U203" si="168">SUMIFS(R:R,$A:$A,$A195,$G:$G,T195,Q:Q,"&gt;"&amp;0)+SUMIFS(S:S,$A:$A,$A195,$J:$J,T195,Q:Q,"&gt;"&amp;0)+INDEX($I$2:$I$14,MATCH(T195,$H$2:$H$14,0))</f>
        <v>3</v>
      </c>
      <c r="V195" s="14"/>
      <c r="W195" s="14"/>
      <c r="Y195" s="14">
        <v>1</v>
      </c>
      <c r="Z195" s="14">
        <v>1</v>
      </c>
      <c r="AA195" s="14">
        <f t="shared" si="161"/>
        <v>1</v>
      </c>
      <c r="AB195" s="14">
        <f t="shared" si="162"/>
        <v>0</v>
      </c>
      <c r="AC195" s="14" t="s">
        <v>7</v>
      </c>
      <c r="AD195" s="14">
        <f t="shared" ref="AD195:AD203" si="169">SUMIFS(AA:AA,$A:$A,$A195,$G:$G,AC195,Z:Z,"&gt;"&amp;0)+SUMIFS(AB:AB,$A:$A,$A195,$J:$J,AC195,Z:Z,"&gt;"&amp;0)+INDEX($I$2:$I$14,MATCH(AC195,$H$2:$H$14,0))</f>
        <v>4.25</v>
      </c>
      <c r="AE195" s="14"/>
      <c r="AF195" s="14"/>
      <c r="AH195" s="14">
        <v>0</v>
      </c>
      <c r="AI195" s="14">
        <v>0</v>
      </c>
      <c r="AJ195" s="14">
        <f t="shared" si="163"/>
        <v>0</v>
      </c>
      <c r="AK195" s="14">
        <f t="shared" si="164"/>
        <v>0</v>
      </c>
      <c r="AL195" s="14" t="s">
        <v>7</v>
      </c>
      <c r="AM195" s="14">
        <f t="shared" ref="AM195:AM203" si="170">SUMIFS(AJ:AJ,$A:$A,$A195,$G:$G,AL195,AI:AI,"&gt;"&amp;0)+SUMIFS(AK:AK,$A:$A,$A195,$J:$J,AL195,AI:AI,"&gt;"&amp;0)+INDEX($I$2:$I$14,MATCH(AL195,$H$2:$H$14,0))</f>
        <v>3.25</v>
      </c>
      <c r="AN195" s="14"/>
      <c r="AO195" s="14"/>
      <c r="AQ195" s="14">
        <f t="shared" si="165"/>
        <v>1</v>
      </c>
      <c r="AR195" s="14">
        <v>1</v>
      </c>
      <c r="AS195" s="14">
        <f t="shared" si="166"/>
        <v>1</v>
      </c>
      <c r="AT195" s="14">
        <f t="shared" si="167"/>
        <v>0</v>
      </c>
      <c r="AU195" s="14" t="s">
        <v>7</v>
      </c>
      <c r="AV195" s="14">
        <f t="shared" ref="AV195:AV203" si="171">SUMIFS(AS:AS,$A:$A,$A195,$G:$G,AU195,AR:AR,"&gt;"&amp;0)+SUMIFS(AT:AT,$A:$A,$A195,$J:$J,AU195,AR:AR,"&gt;"&amp;0)+INDEX($I$2:$I$14,MATCH(AU195,$H$2:$H$14,0))</f>
        <v>4.75</v>
      </c>
      <c r="AW195" s="14"/>
      <c r="AX195" s="14"/>
    </row>
    <row r="196" spans="1:50" x14ac:dyDescent="0.3">
      <c r="A196" s="6" t="s">
        <v>366</v>
      </c>
      <c r="B196" s="6"/>
      <c r="C196" s="6">
        <v>1122</v>
      </c>
      <c r="D196" s="59" t="s">
        <v>11</v>
      </c>
      <c r="E196" s="15" t="s">
        <v>41</v>
      </c>
      <c r="F196" s="6">
        <v>99</v>
      </c>
      <c r="G196" s="15" t="s">
        <v>10</v>
      </c>
      <c r="H196" s="6">
        <v>1</v>
      </c>
      <c r="I196" s="6">
        <v>0.5</v>
      </c>
      <c r="J196" s="6"/>
      <c r="K196" s="6"/>
      <c r="L196" s="6"/>
      <c r="M196" s="6"/>
      <c r="N196" s="6"/>
      <c r="P196" s="14">
        <v>1</v>
      </c>
      <c r="Q196" s="14">
        <v>1</v>
      </c>
      <c r="R196" s="14">
        <f t="shared" si="159"/>
        <v>0.5</v>
      </c>
      <c r="S196" s="14">
        <f t="shared" si="160"/>
        <v>0</v>
      </c>
      <c r="T196" s="14" t="s">
        <v>8</v>
      </c>
      <c r="U196" s="14">
        <f t="shared" si="168"/>
        <v>1.3</v>
      </c>
      <c r="V196" s="14"/>
      <c r="W196" s="14"/>
      <c r="Y196" s="14">
        <v>1</v>
      </c>
      <c r="Z196" s="14">
        <v>1</v>
      </c>
      <c r="AA196" s="14">
        <f t="shared" si="161"/>
        <v>0.5</v>
      </c>
      <c r="AB196" s="14">
        <f t="shared" si="162"/>
        <v>0</v>
      </c>
      <c r="AC196" s="14" t="s">
        <v>8</v>
      </c>
      <c r="AD196" s="14">
        <f t="shared" si="169"/>
        <v>1.9</v>
      </c>
      <c r="AE196" s="14"/>
      <c r="AF196" s="14"/>
      <c r="AH196" s="14">
        <v>1</v>
      </c>
      <c r="AI196" s="14">
        <v>1</v>
      </c>
      <c r="AJ196" s="14">
        <f t="shared" si="163"/>
        <v>0.5</v>
      </c>
      <c r="AK196" s="14">
        <f t="shared" si="164"/>
        <v>0</v>
      </c>
      <c r="AL196" s="14" t="s">
        <v>8</v>
      </c>
      <c r="AM196" s="14">
        <f t="shared" si="170"/>
        <v>1.3</v>
      </c>
      <c r="AN196" s="14"/>
      <c r="AO196" s="14"/>
      <c r="AQ196" s="14">
        <f t="shared" si="165"/>
        <v>1</v>
      </c>
      <c r="AR196" s="14">
        <v>1</v>
      </c>
      <c r="AS196" s="14">
        <f t="shared" si="166"/>
        <v>0.5</v>
      </c>
      <c r="AT196" s="14">
        <f t="shared" si="167"/>
        <v>0</v>
      </c>
      <c r="AU196" s="14" t="s">
        <v>8</v>
      </c>
      <c r="AV196" s="14">
        <f t="shared" si="171"/>
        <v>1.5</v>
      </c>
      <c r="AW196" s="14"/>
      <c r="AX196" s="14"/>
    </row>
    <row r="197" spans="1:50" x14ac:dyDescent="0.3">
      <c r="A197" s="6" t="s">
        <v>366</v>
      </c>
      <c r="B197" s="6"/>
      <c r="C197" s="6">
        <v>1123</v>
      </c>
      <c r="D197" s="59" t="s">
        <v>11</v>
      </c>
      <c r="E197" s="15" t="s">
        <v>393</v>
      </c>
      <c r="F197" s="6">
        <v>99</v>
      </c>
      <c r="G197" s="15" t="s">
        <v>12</v>
      </c>
      <c r="H197" s="6">
        <v>2</v>
      </c>
      <c r="I197" s="6">
        <v>1</v>
      </c>
      <c r="J197" s="6"/>
      <c r="K197" s="6"/>
      <c r="L197" s="6"/>
      <c r="M197" s="6"/>
      <c r="N197" s="6"/>
      <c r="P197" s="14">
        <v>0</v>
      </c>
      <c r="Q197" s="14">
        <v>0</v>
      </c>
      <c r="R197" s="14">
        <f t="shared" si="159"/>
        <v>0</v>
      </c>
      <c r="S197" s="14">
        <f t="shared" si="160"/>
        <v>0</v>
      </c>
      <c r="T197" s="14" t="s">
        <v>35</v>
      </c>
      <c r="U197" s="14">
        <f t="shared" si="168"/>
        <v>2</v>
      </c>
      <c r="V197" s="14"/>
      <c r="W197" s="14"/>
      <c r="Y197" s="14">
        <v>0</v>
      </c>
      <c r="Z197" s="14">
        <v>0</v>
      </c>
      <c r="AA197" s="14">
        <f t="shared" si="161"/>
        <v>0</v>
      </c>
      <c r="AB197" s="14">
        <f t="shared" si="162"/>
        <v>0</v>
      </c>
      <c r="AC197" s="14" t="s">
        <v>35</v>
      </c>
      <c r="AD197" s="14">
        <f t="shared" si="169"/>
        <v>3</v>
      </c>
      <c r="AE197" s="14"/>
      <c r="AF197" s="14"/>
      <c r="AH197" s="14">
        <v>0</v>
      </c>
      <c r="AI197" s="14">
        <v>0</v>
      </c>
      <c r="AJ197" s="14">
        <f t="shared" si="163"/>
        <v>0</v>
      </c>
      <c r="AK197" s="14">
        <f t="shared" si="164"/>
        <v>0</v>
      </c>
      <c r="AL197" s="14" t="s">
        <v>35</v>
      </c>
      <c r="AM197" s="14">
        <f t="shared" si="170"/>
        <v>3</v>
      </c>
      <c r="AN197" s="14"/>
      <c r="AO197" s="14"/>
      <c r="AQ197" s="14">
        <f t="shared" si="165"/>
        <v>1</v>
      </c>
      <c r="AR197" s="14">
        <v>1</v>
      </c>
      <c r="AS197" s="14">
        <f t="shared" si="166"/>
        <v>1</v>
      </c>
      <c r="AT197" s="14">
        <f t="shared" si="167"/>
        <v>0</v>
      </c>
      <c r="AU197" s="14" t="s">
        <v>35</v>
      </c>
      <c r="AV197" s="14">
        <f t="shared" si="171"/>
        <v>3</v>
      </c>
      <c r="AW197" s="14"/>
      <c r="AX197" s="14"/>
    </row>
    <row r="198" spans="1:50" x14ac:dyDescent="0.3">
      <c r="A198" s="6" t="s">
        <v>366</v>
      </c>
      <c r="B198" s="6"/>
      <c r="C198" s="6">
        <v>1124</v>
      </c>
      <c r="D198" s="59" t="s">
        <v>11</v>
      </c>
      <c r="E198" s="15" t="s">
        <v>394</v>
      </c>
      <c r="F198" s="6">
        <v>99</v>
      </c>
      <c r="G198" s="15" t="s">
        <v>8</v>
      </c>
      <c r="H198" s="6">
        <v>4</v>
      </c>
      <c r="I198" s="6">
        <v>0.3</v>
      </c>
      <c r="J198" s="6"/>
      <c r="K198" s="6"/>
      <c r="L198" s="6"/>
      <c r="M198" s="6"/>
      <c r="N198" s="6"/>
      <c r="P198" s="14">
        <v>0</v>
      </c>
      <c r="Q198" s="14">
        <v>0</v>
      </c>
      <c r="R198" s="14">
        <f>Q198*$I198</f>
        <v>0</v>
      </c>
      <c r="S198" s="14">
        <f>Q198*$L198</f>
        <v>0</v>
      </c>
      <c r="T198" s="14" t="s">
        <v>40</v>
      </c>
      <c r="U198" s="14">
        <f t="shared" si="168"/>
        <v>1</v>
      </c>
      <c r="V198" s="14"/>
      <c r="W198" s="14"/>
      <c r="Y198" s="14">
        <v>0</v>
      </c>
      <c r="Z198" s="14">
        <v>0</v>
      </c>
      <c r="AA198" s="14">
        <f>Z198*$I198</f>
        <v>0</v>
      </c>
      <c r="AB198" s="14">
        <f>Z198*$L198</f>
        <v>0</v>
      </c>
      <c r="AC198" s="14" t="s">
        <v>40</v>
      </c>
      <c r="AD198" s="14">
        <f t="shared" si="169"/>
        <v>1</v>
      </c>
      <c r="AE198" s="14"/>
      <c r="AF198" s="14"/>
      <c r="AH198" s="14">
        <v>0</v>
      </c>
      <c r="AI198" s="14">
        <v>0</v>
      </c>
      <c r="AJ198" s="14">
        <f>AI198*$I198</f>
        <v>0</v>
      </c>
      <c r="AK198" s="14">
        <f>AI198*$L198</f>
        <v>0</v>
      </c>
      <c r="AL198" s="14" t="s">
        <v>40</v>
      </c>
      <c r="AM198" s="14">
        <f t="shared" si="170"/>
        <v>1</v>
      </c>
      <c r="AN198" s="14"/>
      <c r="AO198" s="14"/>
      <c r="AQ198" s="14">
        <f t="shared" si="165"/>
        <v>0</v>
      </c>
      <c r="AR198" s="14">
        <v>0</v>
      </c>
      <c r="AS198" s="14">
        <f>AR198*$I198</f>
        <v>0</v>
      </c>
      <c r="AT198" s="14">
        <f>AR198*$L198</f>
        <v>0</v>
      </c>
      <c r="AU198" s="14" t="s">
        <v>40</v>
      </c>
      <c r="AV198" s="14">
        <f t="shared" si="171"/>
        <v>1</v>
      </c>
      <c r="AW198" s="14"/>
      <c r="AX198" s="14"/>
    </row>
    <row r="199" spans="1:50" x14ac:dyDescent="0.3">
      <c r="A199" s="6" t="s">
        <v>366</v>
      </c>
      <c r="B199" s="6" t="s">
        <v>39</v>
      </c>
      <c r="C199" s="6">
        <v>1131</v>
      </c>
      <c r="D199" s="59" t="s">
        <v>9</v>
      </c>
      <c r="E199" s="15" t="s">
        <v>441</v>
      </c>
      <c r="F199" s="6">
        <v>1</v>
      </c>
      <c r="G199" s="15" t="s">
        <v>35</v>
      </c>
      <c r="H199" s="6">
        <v>11</v>
      </c>
      <c r="I199" s="6">
        <v>1</v>
      </c>
      <c r="J199" s="6"/>
      <c r="K199" s="6"/>
      <c r="L199" s="6"/>
      <c r="M199" s="6"/>
      <c r="N199" s="6"/>
      <c r="P199" s="14">
        <v>0</v>
      </c>
      <c r="Q199" s="14">
        <v>0</v>
      </c>
      <c r="R199" s="14">
        <f t="shared" ref="R199:R204" si="172">Q199*$I199</f>
        <v>0</v>
      </c>
      <c r="S199" s="14">
        <f t="shared" ref="S199:S204" si="173">Q199*$L199</f>
        <v>0</v>
      </c>
      <c r="T199" s="14" t="s">
        <v>117</v>
      </c>
      <c r="U199" s="14">
        <f t="shared" si="168"/>
        <v>0</v>
      </c>
      <c r="V199" s="14"/>
      <c r="W199" s="14"/>
      <c r="Y199" s="14">
        <v>1</v>
      </c>
      <c r="Z199" s="14">
        <v>1</v>
      </c>
      <c r="AA199" s="14">
        <f t="shared" ref="AA199:AA204" si="174">Z199*$I199</f>
        <v>1</v>
      </c>
      <c r="AB199" s="14">
        <f t="shared" ref="AB199:AB204" si="175">Z199*$L199</f>
        <v>0</v>
      </c>
      <c r="AC199" s="14" t="s">
        <v>117</v>
      </c>
      <c r="AD199" s="14">
        <f t="shared" si="169"/>
        <v>0</v>
      </c>
      <c r="AE199" s="14"/>
      <c r="AF199" s="14"/>
      <c r="AH199" s="14">
        <v>1</v>
      </c>
      <c r="AI199" s="14">
        <v>1</v>
      </c>
      <c r="AJ199" s="14">
        <f t="shared" ref="AJ199:AJ204" si="176">AI199*$I199</f>
        <v>1</v>
      </c>
      <c r="AK199" s="14">
        <f t="shared" ref="AK199:AK204" si="177">AI199*$L199</f>
        <v>0</v>
      </c>
      <c r="AL199" s="14" t="s">
        <v>117</v>
      </c>
      <c r="AM199" s="14">
        <f t="shared" si="170"/>
        <v>0</v>
      </c>
      <c r="AN199" s="14"/>
      <c r="AO199" s="14"/>
      <c r="AQ199" s="14">
        <f t="shared" si="165"/>
        <v>1</v>
      </c>
      <c r="AR199" s="14">
        <v>1</v>
      </c>
      <c r="AS199" s="14">
        <f t="shared" ref="AS199:AS204" si="178">AR199*$I199</f>
        <v>1</v>
      </c>
      <c r="AT199" s="14">
        <f t="shared" ref="AT199:AT204" si="179">AR199*$L199</f>
        <v>0</v>
      </c>
      <c r="AU199" s="14" t="s">
        <v>117</v>
      </c>
      <c r="AV199" s="14">
        <f t="shared" si="171"/>
        <v>0</v>
      </c>
      <c r="AW199" s="14"/>
      <c r="AX199" s="14"/>
    </row>
    <row r="200" spans="1:50" x14ac:dyDescent="0.3">
      <c r="A200" s="6" t="s">
        <v>366</v>
      </c>
      <c r="B200" s="6" t="s">
        <v>39</v>
      </c>
      <c r="C200" s="6">
        <v>1132</v>
      </c>
      <c r="D200" s="59" t="s">
        <v>9</v>
      </c>
      <c r="E200" s="15" t="s">
        <v>402</v>
      </c>
      <c r="F200" s="6">
        <v>1</v>
      </c>
      <c r="G200" s="15"/>
      <c r="H200" s="6"/>
      <c r="I200" s="6"/>
      <c r="J200" s="6"/>
      <c r="K200" s="6"/>
      <c r="L200" s="6"/>
      <c r="M200" s="6"/>
      <c r="N200" s="6"/>
      <c r="P200" s="14">
        <v>0</v>
      </c>
      <c r="Q200" s="14">
        <v>0</v>
      </c>
      <c r="R200" s="14">
        <f t="shared" si="172"/>
        <v>0</v>
      </c>
      <c r="S200" s="14">
        <f t="shared" si="173"/>
        <v>0</v>
      </c>
      <c r="T200" s="14" t="s">
        <v>34</v>
      </c>
      <c r="U200" s="14">
        <f t="shared" si="168"/>
        <v>1</v>
      </c>
      <c r="V200" s="14"/>
      <c r="W200" s="14"/>
      <c r="Y200" s="14">
        <v>0</v>
      </c>
      <c r="Z200" s="14">
        <v>0</v>
      </c>
      <c r="AA200" s="14">
        <f t="shared" si="174"/>
        <v>0</v>
      </c>
      <c r="AB200" s="14">
        <f t="shared" si="175"/>
        <v>0</v>
      </c>
      <c r="AC200" s="14" t="s">
        <v>34</v>
      </c>
      <c r="AD200" s="14">
        <f t="shared" si="169"/>
        <v>1</v>
      </c>
      <c r="AE200" s="14"/>
      <c r="AF200" s="14"/>
      <c r="AH200" s="14">
        <v>0</v>
      </c>
      <c r="AI200" s="14">
        <v>0</v>
      </c>
      <c r="AJ200" s="14">
        <f t="shared" si="176"/>
        <v>0</v>
      </c>
      <c r="AK200" s="14">
        <f t="shared" si="177"/>
        <v>0</v>
      </c>
      <c r="AL200" s="14" t="s">
        <v>34</v>
      </c>
      <c r="AM200" s="14">
        <f t="shared" si="170"/>
        <v>1</v>
      </c>
      <c r="AN200" s="14"/>
      <c r="AO200" s="14"/>
      <c r="AQ200" s="14">
        <f t="shared" si="165"/>
        <v>1</v>
      </c>
      <c r="AR200" s="14">
        <v>1</v>
      </c>
      <c r="AS200" s="14">
        <f t="shared" si="178"/>
        <v>0</v>
      </c>
      <c r="AT200" s="14">
        <f t="shared" si="179"/>
        <v>0</v>
      </c>
      <c r="AU200" s="14" t="s">
        <v>34</v>
      </c>
      <c r="AV200" s="14">
        <f t="shared" si="171"/>
        <v>1</v>
      </c>
      <c r="AW200" s="14"/>
      <c r="AX200" s="14"/>
    </row>
    <row r="201" spans="1:50" x14ac:dyDescent="0.3">
      <c r="A201" s="6" t="s">
        <v>366</v>
      </c>
      <c r="B201" s="6" t="s">
        <v>39</v>
      </c>
      <c r="C201" s="6">
        <v>1141</v>
      </c>
      <c r="D201" s="59" t="s">
        <v>11</v>
      </c>
      <c r="E201" s="15" t="s">
        <v>408</v>
      </c>
      <c r="F201" s="6">
        <v>1</v>
      </c>
      <c r="G201" s="15" t="s">
        <v>35</v>
      </c>
      <c r="H201" s="6">
        <v>11</v>
      </c>
      <c r="I201" s="6">
        <v>1</v>
      </c>
      <c r="J201" s="15" t="s">
        <v>7</v>
      </c>
      <c r="K201" s="6">
        <v>3</v>
      </c>
      <c r="L201" s="6">
        <v>1</v>
      </c>
      <c r="M201" s="6"/>
      <c r="N201" s="6"/>
      <c r="P201" s="14">
        <v>1</v>
      </c>
      <c r="Q201" s="14">
        <v>1</v>
      </c>
      <c r="R201" s="14">
        <f t="shared" si="172"/>
        <v>1</v>
      </c>
      <c r="S201" s="14">
        <f t="shared" si="173"/>
        <v>1</v>
      </c>
      <c r="T201" s="14" t="s">
        <v>116</v>
      </c>
      <c r="U201" s="14">
        <f t="shared" si="168"/>
        <v>0</v>
      </c>
      <c r="V201" s="14"/>
      <c r="W201" s="14"/>
      <c r="Y201" s="14">
        <v>1</v>
      </c>
      <c r="Z201" s="14">
        <v>1</v>
      </c>
      <c r="AA201" s="14">
        <f t="shared" si="174"/>
        <v>1</v>
      </c>
      <c r="AB201" s="14">
        <f t="shared" si="175"/>
        <v>1</v>
      </c>
      <c r="AC201" s="14" t="s">
        <v>116</v>
      </c>
      <c r="AD201" s="14">
        <f t="shared" si="169"/>
        <v>0</v>
      </c>
      <c r="AE201" s="14"/>
      <c r="AF201" s="14"/>
      <c r="AH201" s="14">
        <v>1</v>
      </c>
      <c r="AI201" s="14">
        <v>1</v>
      </c>
      <c r="AJ201" s="14">
        <f t="shared" si="176"/>
        <v>1</v>
      </c>
      <c r="AK201" s="14">
        <f t="shared" si="177"/>
        <v>1</v>
      </c>
      <c r="AL201" s="14" t="s">
        <v>116</v>
      </c>
      <c r="AM201" s="14">
        <f t="shared" si="170"/>
        <v>0</v>
      </c>
      <c r="AN201" s="14"/>
      <c r="AO201" s="14"/>
      <c r="AQ201" s="14">
        <f t="shared" si="165"/>
        <v>1</v>
      </c>
      <c r="AR201" s="14">
        <v>1</v>
      </c>
      <c r="AS201" s="14">
        <f t="shared" si="178"/>
        <v>1</v>
      </c>
      <c r="AT201" s="14">
        <f t="shared" si="179"/>
        <v>1</v>
      </c>
      <c r="AU201" s="14" t="s">
        <v>116</v>
      </c>
      <c r="AV201" s="14">
        <f t="shared" si="171"/>
        <v>0</v>
      </c>
      <c r="AW201" s="14"/>
      <c r="AX201" s="14"/>
    </row>
    <row r="202" spans="1:50" x14ac:dyDescent="0.3">
      <c r="A202" s="6" t="s">
        <v>366</v>
      </c>
      <c r="B202" s="6" t="s">
        <v>39</v>
      </c>
      <c r="C202" s="6">
        <v>1142</v>
      </c>
      <c r="D202" s="59" t="s">
        <v>11</v>
      </c>
      <c r="E202" s="15" t="s">
        <v>442</v>
      </c>
      <c r="F202" s="6">
        <v>1</v>
      </c>
      <c r="G202" s="15" t="s">
        <v>126</v>
      </c>
      <c r="H202" s="6">
        <v>5</v>
      </c>
      <c r="I202" s="15">
        <v>2</v>
      </c>
      <c r="J202" s="15" t="s">
        <v>7</v>
      </c>
      <c r="K202" s="6">
        <v>3</v>
      </c>
      <c r="L202" s="6">
        <v>1</v>
      </c>
      <c r="M202" s="6"/>
      <c r="N202" s="6"/>
      <c r="P202" s="14">
        <v>0</v>
      </c>
      <c r="Q202" s="14">
        <v>0</v>
      </c>
      <c r="R202" s="14">
        <f t="shared" si="172"/>
        <v>0</v>
      </c>
      <c r="S202" s="14">
        <f t="shared" si="173"/>
        <v>0</v>
      </c>
      <c r="T202" s="14" t="s">
        <v>127</v>
      </c>
      <c r="U202" s="14">
        <f t="shared" si="168"/>
        <v>0</v>
      </c>
      <c r="V202" s="14"/>
      <c r="W202" s="14"/>
      <c r="Y202" s="14">
        <v>1</v>
      </c>
      <c r="Z202" s="14">
        <v>1</v>
      </c>
      <c r="AA202" s="14">
        <f t="shared" si="174"/>
        <v>2</v>
      </c>
      <c r="AB202" s="14">
        <f t="shared" si="175"/>
        <v>1</v>
      </c>
      <c r="AC202" s="14" t="s">
        <v>127</v>
      </c>
      <c r="AD202" s="14">
        <f t="shared" si="169"/>
        <v>0</v>
      </c>
      <c r="AE202" s="14"/>
      <c r="AF202" s="14"/>
      <c r="AH202" s="14">
        <v>1</v>
      </c>
      <c r="AI202" s="14">
        <v>1</v>
      </c>
      <c r="AJ202" s="14">
        <f t="shared" si="176"/>
        <v>2</v>
      </c>
      <c r="AK202" s="14">
        <f t="shared" si="177"/>
        <v>1</v>
      </c>
      <c r="AL202" s="14" t="s">
        <v>127</v>
      </c>
      <c r="AM202" s="14">
        <f t="shared" si="170"/>
        <v>0</v>
      </c>
      <c r="AN202" s="14"/>
      <c r="AO202" s="14"/>
      <c r="AQ202" s="14">
        <f t="shared" si="165"/>
        <v>1</v>
      </c>
      <c r="AR202" s="14">
        <v>1</v>
      </c>
      <c r="AS202" s="14">
        <f t="shared" si="178"/>
        <v>2</v>
      </c>
      <c r="AT202" s="14">
        <f t="shared" si="179"/>
        <v>1</v>
      </c>
      <c r="AU202" s="14" t="s">
        <v>127</v>
      </c>
      <c r="AV202" s="14">
        <f t="shared" si="171"/>
        <v>0</v>
      </c>
      <c r="AW202" s="14"/>
      <c r="AX202" s="14"/>
    </row>
    <row r="203" spans="1:50" s="67" customFormat="1" x14ac:dyDescent="0.3">
      <c r="A203" s="6" t="s">
        <v>366</v>
      </c>
      <c r="B203" s="23" t="s">
        <v>39</v>
      </c>
      <c r="C203" s="23">
        <v>1151</v>
      </c>
      <c r="D203" s="59" t="s">
        <v>13</v>
      </c>
      <c r="E203" s="35" t="s">
        <v>443</v>
      </c>
      <c r="F203" s="23">
        <v>1</v>
      </c>
      <c r="G203" s="35" t="s">
        <v>10</v>
      </c>
      <c r="H203" s="6">
        <v>1</v>
      </c>
      <c r="I203" s="35">
        <v>0.5</v>
      </c>
      <c r="J203" s="35"/>
      <c r="K203" s="6"/>
      <c r="L203" s="23"/>
      <c r="M203" s="23"/>
      <c r="N203" s="23"/>
      <c r="O203" s="64"/>
      <c r="P203" s="14">
        <v>0</v>
      </c>
      <c r="Q203" s="14">
        <v>0</v>
      </c>
      <c r="R203" s="14">
        <f t="shared" si="172"/>
        <v>0</v>
      </c>
      <c r="S203" s="14">
        <f t="shared" si="173"/>
        <v>0</v>
      </c>
      <c r="T203" s="14" t="s">
        <v>133</v>
      </c>
      <c r="U203" s="14">
        <f t="shared" si="168"/>
        <v>0</v>
      </c>
      <c r="V203" s="14"/>
      <c r="W203" s="14"/>
      <c r="Y203" s="14">
        <v>0</v>
      </c>
      <c r="Z203" s="14">
        <v>0</v>
      </c>
      <c r="AA203" s="14">
        <f t="shared" si="174"/>
        <v>0</v>
      </c>
      <c r="AB203" s="14">
        <f t="shared" si="175"/>
        <v>0</v>
      </c>
      <c r="AC203" s="14" t="s">
        <v>133</v>
      </c>
      <c r="AD203" s="14">
        <f t="shared" si="169"/>
        <v>0</v>
      </c>
      <c r="AE203" s="14"/>
      <c r="AF203" s="14"/>
      <c r="AH203" s="14">
        <v>0</v>
      </c>
      <c r="AI203" s="14">
        <v>0</v>
      </c>
      <c r="AJ203" s="14">
        <f t="shared" si="176"/>
        <v>0</v>
      </c>
      <c r="AK203" s="14">
        <f t="shared" si="177"/>
        <v>0</v>
      </c>
      <c r="AL203" s="14" t="s">
        <v>133</v>
      </c>
      <c r="AM203" s="14">
        <f t="shared" si="170"/>
        <v>0</v>
      </c>
      <c r="AN203" s="14"/>
      <c r="AO203" s="14"/>
      <c r="AQ203" s="14">
        <f t="shared" si="165"/>
        <v>1</v>
      </c>
      <c r="AR203" s="14">
        <v>1</v>
      </c>
      <c r="AS203" s="14">
        <f t="shared" si="178"/>
        <v>0.5</v>
      </c>
      <c r="AT203" s="14">
        <f t="shared" si="179"/>
        <v>0</v>
      </c>
      <c r="AU203" s="14" t="s">
        <v>133</v>
      </c>
      <c r="AV203" s="14">
        <f t="shared" si="171"/>
        <v>0</v>
      </c>
      <c r="AW203" s="14"/>
      <c r="AX203" s="14"/>
    </row>
    <row r="204" spans="1:50" s="67" customFormat="1" x14ac:dyDescent="0.3">
      <c r="A204" s="6" t="s">
        <v>366</v>
      </c>
      <c r="B204" s="23" t="s">
        <v>39</v>
      </c>
      <c r="C204" s="23">
        <v>1152</v>
      </c>
      <c r="D204" s="59" t="s">
        <v>13</v>
      </c>
      <c r="E204" s="35" t="s">
        <v>397</v>
      </c>
      <c r="F204" s="23">
        <v>1</v>
      </c>
      <c r="G204" s="35"/>
      <c r="H204" s="6"/>
      <c r="I204" s="23"/>
      <c r="J204" s="35"/>
      <c r="K204" s="6"/>
      <c r="L204" s="23"/>
      <c r="M204" s="23"/>
      <c r="N204" s="23"/>
      <c r="O204" s="64"/>
      <c r="P204" s="14">
        <v>0</v>
      </c>
      <c r="Q204" s="14">
        <v>0</v>
      </c>
      <c r="R204" s="14">
        <f t="shared" si="172"/>
        <v>0</v>
      </c>
      <c r="S204" s="14">
        <f t="shared" si="173"/>
        <v>0</v>
      </c>
      <c r="T204" s="14" t="s">
        <v>59</v>
      </c>
      <c r="U204" s="14">
        <f>SUMIFS(R:R,$A:$A,$A203,$G:$G,T204,Q:Q,"&gt;"&amp;0)+SUMIFS(S:S,$A:$A,$A203,$J:$J,T204,Q:Q,"&gt;"&amp;0)+INDEX($I$2:$I$14,MATCH(T204,$H$2:$H$14,0))</f>
        <v>1</v>
      </c>
      <c r="V204" s="14"/>
      <c r="W204" s="14"/>
      <c r="Y204" s="14">
        <v>0</v>
      </c>
      <c r="Z204" s="14">
        <v>0</v>
      </c>
      <c r="AA204" s="14">
        <f t="shared" si="174"/>
        <v>0</v>
      </c>
      <c r="AB204" s="14">
        <f t="shared" si="175"/>
        <v>0</v>
      </c>
      <c r="AC204" s="14" t="s">
        <v>59</v>
      </c>
      <c r="AD204" s="14">
        <f>SUMIFS(AA:AA,$A:$A,$A203,$G:$G,AC204,Z:Z,"&gt;"&amp;0)+SUMIFS(AB:AB,$A:$A,$A203,$J:$J,AC204,Z:Z,"&gt;"&amp;0)+INDEX($I$2:$I$14,MATCH(AC204,$H$2:$H$14,0))</f>
        <v>3</v>
      </c>
      <c r="AE204" s="14"/>
      <c r="AF204" s="14"/>
      <c r="AH204" s="14">
        <v>0</v>
      </c>
      <c r="AI204" s="14">
        <v>0</v>
      </c>
      <c r="AJ204" s="14">
        <f t="shared" si="176"/>
        <v>0</v>
      </c>
      <c r="AK204" s="14">
        <f t="shared" si="177"/>
        <v>0</v>
      </c>
      <c r="AL204" s="14" t="s">
        <v>59</v>
      </c>
      <c r="AM204" s="14">
        <f>SUMIFS(AJ:AJ,$A:$A,$A203,$G:$G,AL204,AI:AI,"&gt;"&amp;0)+SUMIFS(AK:AK,$A:$A,$A203,$J:$J,AL204,AI:AI,"&gt;"&amp;0)+INDEX($I$2:$I$14,MATCH(AL204,$H$2:$H$14,0))</f>
        <v>3</v>
      </c>
      <c r="AN204" s="14"/>
      <c r="AO204" s="14"/>
      <c r="AQ204" s="14">
        <f t="shared" si="165"/>
        <v>1</v>
      </c>
      <c r="AR204" s="14">
        <v>1</v>
      </c>
      <c r="AS204" s="14">
        <f t="shared" si="178"/>
        <v>0</v>
      </c>
      <c r="AT204" s="14">
        <f t="shared" si="179"/>
        <v>0</v>
      </c>
      <c r="AU204" s="14" t="s">
        <v>59</v>
      </c>
      <c r="AV204" s="14">
        <f>SUMIFS(AS:AS,$A:$A,$A203,$G:$G,AU204,AR:AR,"&gt;"&amp;0)+SUMIFS(AT:AT,$A:$A,$A203,$J:$J,AU204,AR:AR,"&gt;"&amp;0)+INDEX($I$2:$I$14,MATCH(AU204,$H$2:$H$14,0))</f>
        <v>3</v>
      </c>
      <c r="AW204" s="14"/>
      <c r="AX204" s="14"/>
    </row>
    <row r="205" spans="1:50" x14ac:dyDescent="0.3">
      <c r="A205" s="6" t="s">
        <v>367</v>
      </c>
      <c r="B205" s="6"/>
      <c r="C205" s="6">
        <v>1201</v>
      </c>
      <c r="D205" s="59" t="s">
        <v>6</v>
      </c>
      <c r="E205" s="15" t="s">
        <v>387</v>
      </c>
      <c r="F205" s="6">
        <v>99</v>
      </c>
      <c r="G205" s="15" t="s">
        <v>7</v>
      </c>
      <c r="H205" s="6">
        <v>3</v>
      </c>
      <c r="I205" s="6">
        <v>0.25</v>
      </c>
      <c r="J205" s="6"/>
      <c r="K205" s="6"/>
      <c r="L205" s="6"/>
      <c r="M205" s="6"/>
      <c r="N205" s="6"/>
      <c r="P205" s="14">
        <f>IF(Q205=0,0,1)</f>
        <v>1</v>
      </c>
      <c r="Q205" s="14">
        <v>1</v>
      </c>
      <c r="R205" s="14">
        <f>Q205*$I205</f>
        <v>0.25</v>
      </c>
      <c r="S205" s="14">
        <f>Q205*$L205</f>
        <v>0</v>
      </c>
      <c r="T205" s="14" t="s">
        <v>10</v>
      </c>
      <c r="U205" s="14">
        <f>MIN(0.1+SUMIFS(R:R,$A:$A,$A205,$G:$G,T205,Q:Q,"&gt;"&amp;0)+SUMIFS(S:S,$A:$A,$A205,$J:$J,T205,Q:Q,"&gt;"&amp;0),1)</f>
        <v>1</v>
      </c>
      <c r="V205" s="14">
        <f>(U205*U206+(1-U205))*U207*U208*U209*U210*U212*(1+U211)*(1+U213)*(1+U214)*U216^0.5*(U215+1)</f>
        <v>75</v>
      </c>
      <c r="W205" s="14">
        <f>V205</f>
        <v>75</v>
      </c>
      <c r="Y205" s="14">
        <f>IF(Z205=0,0,1)</f>
        <v>1</v>
      </c>
      <c r="Z205" s="14">
        <v>2</v>
      </c>
      <c r="AA205" s="14">
        <f>Z205*$I205</f>
        <v>0.5</v>
      </c>
      <c r="AB205" s="14">
        <f>Z205*$L205</f>
        <v>0</v>
      </c>
      <c r="AC205" s="14" t="s">
        <v>10</v>
      </c>
      <c r="AD205" s="14">
        <f>MIN(0.1+SUMIFS(AA:AA,$A:$A,$A205,$G:$G,AC205,Z:Z,"&gt;"&amp;0)+SUMIFS(AB:AB,$A:$A,$A205,$J:$J,AC205,Z:Z,"&gt;"&amp;0),1)</f>
        <v>1</v>
      </c>
      <c r="AE205" s="14">
        <f>(AD205*AD206+(1-AD205))*AD207*AD208*AD209*AD210*AD212*(1+AD211)*(1+AD213)*(1+AD214)*AD216^0.5*(AD215+1)</f>
        <v>796.94999999999982</v>
      </c>
      <c r="AF205" s="14">
        <f>AE205</f>
        <v>796.94999999999982</v>
      </c>
      <c r="AH205" s="14">
        <f>IF(AI205=0,0,1)</f>
        <v>0</v>
      </c>
      <c r="AI205" s="14">
        <v>0</v>
      </c>
      <c r="AJ205" s="14">
        <f>AI205*$I205</f>
        <v>0</v>
      </c>
      <c r="AK205" s="14">
        <f>AI205*$L205</f>
        <v>0</v>
      </c>
      <c r="AL205" s="14" t="s">
        <v>10</v>
      </c>
      <c r="AM205" s="14">
        <f>MIN(0.1+SUMIFS(AJ:AJ,$A:$A,$A205,$G:$G,AL205,AI:AI,"&gt;"&amp;0)+SUMIFS(AK:AK,$A:$A,$A205,$J:$J,AL205,AI:AI,"&gt;"&amp;0),1)</f>
        <v>0.75</v>
      </c>
      <c r="AN205" s="14">
        <f>(AM205*AM206+(1-AM205))*AM207*AM208*AM209*AM210*AM212*(1+AM211)*(1+AM213)*(1+AM214)*AM216^0.5*(AM215+1)</f>
        <v>117.8125</v>
      </c>
      <c r="AO205" s="14">
        <f>AN205</f>
        <v>117.8125</v>
      </c>
      <c r="AQ205" s="14">
        <v>0</v>
      </c>
      <c r="AR205" s="14">
        <v>0</v>
      </c>
      <c r="AS205" s="14">
        <f>AR205*$I205</f>
        <v>0</v>
      </c>
      <c r="AT205" s="14">
        <f>AR205*$L205</f>
        <v>0</v>
      </c>
      <c r="AU205" s="14" t="s">
        <v>10</v>
      </c>
      <c r="AV205" s="14">
        <f>MIN(0.1+SUMIFS(AS:AS,$A:$A,$A205,$G:$G,AU205,AR:AR,"&gt;"&amp;0)+SUMIFS(AT:AT,$A:$A,$A205,$J:$J,AU205,AR:AR,"&gt;"&amp;0),1)</f>
        <v>1</v>
      </c>
      <c r="AW205" s="14">
        <f>(AV205*AV206+(1-AV205))*AV207*AV208*AV209*AV210*AV212*(1+AV211)*(1+AV213)*(1+AV214)*AV216^0.5*(AV215+1)</f>
        <v>460.6875</v>
      </c>
      <c r="AX205" s="14">
        <f>AW205</f>
        <v>460.6875</v>
      </c>
    </row>
    <row r="206" spans="1:50" x14ac:dyDescent="0.3">
      <c r="A206" s="6" t="s">
        <v>367</v>
      </c>
      <c r="B206" s="6"/>
      <c r="C206" s="6">
        <v>1202</v>
      </c>
      <c r="D206" s="59" t="s">
        <v>6</v>
      </c>
      <c r="E206" s="15" t="s">
        <v>388</v>
      </c>
      <c r="F206" s="6">
        <v>99</v>
      </c>
      <c r="G206" s="15" t="s">
        <v>10</v>
      </c>
      <c r="H206" s="6">
        <v>1</v>
      </c>
      <c r="I206" s="6">
        <v>0.15</v>
      </c>
      <c r="J206" s="6"/>
      <c r="K206" s="6"/>
      <c r="L206" s="6"/>
      <c r="M206" s="6"/>
      <c r="N206" s="6"/>
      <c r="P206" s="14">
        <f t="shared" ref="P206:P272" si="180">IF(Q206=0,0,1)</f>
        <v>1</v>
      </c>
      <c r="Q206" s="14">
        <v>1</v>
      </c>
      <c r="R206" s="14">
        <f t="shared" ref="R206:R209" si="181">Q206*$I206</f>
        <v>0.15</v>
      </c>
      <c r="S206" s="14">
        <f t="shared" ref="S206:S209" si="182">Q206*$L206</f>
        <v>0</v>
      </c>
      <c r="T206" s="14" t="s">
        <v>12</v>
      </c>
      <c r="U206" s="14">
        <f>2+SUMIFS(R:R,$A:$A,$A206,$G:$G,T206,Q:Q,"&gt;"&amp;0)+SUMIFS(S:S,$A:$A,$A206,$J:$J,T206,Q:Q,"&gt;"&amp;0)</f>
        <v>2</v>
      </c>
      <c r="V206" s="14"/>
      <c r="W206" s="14"/>
      <c r="Y206" s="14">
        <f t="shared" ref="Y206:Y218" si="183">IF(Z206=0,0,1)</f>
        <v>1</v>
      </c>
      <c r="Z206" s="14">
        <v>1</v>
      </c>
      <c r="AA206" s="14">
        <f t="shared" ref="AA206:AA209" si="184">Z206*$I206</f>
        <v>0.15</v>
      </c>
      <c r="AB206" s="14">
        <f t="shared" ref="AB206:AB209" si="185">Z206*$L206</f>
        <v>0</v>
      </c>
      <c r="AC206" s="14" t="s">
        <v>12</v>
      </c>
      <c r="AD206" s="14">
        <f>2+SUMIFS(AA:AA,$A:$A,$A206,$G:$G,AC206,Z:Z,"&gt;"&amp;0)+SUMIFS(AB:AB,$A:$A,$A206,$J:$J,AC206,Z:Z,"&gt;"&amp;0)</f>
        <v>3</v>
      </c>
      <c r="AE206" s="14"/>
      <c r="AF206" s="14"/>
      <c r="AH206" s="14">
        <f t="shared" ref="AH206:AH218" si="186">IF(AI206=0,0,1)</f>
        <v>1</v>
      </c>
      <c r="AI206" s="14">
        <v>1</v>
      </c>
      <c r="AJ206" s="14">
        <f t="shared" ref="AJ206:AJ209" si="187">AI206*$I206</f>
        <v>0.15</v>
      </c>
      <c r="AK206" s="14">
        <f t="shared" ref="AK206:AK209" si="188">AI206*$L206</f>
        <v>0</v>
      </c>
      <c r="AL206" s="14" t="s">
        <v>12</v>
      </c>
      <c r="AM206" s="14">
        <f>2+SUMIFS(AJ:AJ,$A:$A,$A206,$G:$G,AL206,AI:AI,"&gt;"&amp;0)+SUMIFS(AK:AK,$A:$A,$A206,$J:$J,AL206,AI:AI,"&gt;"&amp;0)</f>
        <v>3</v>
      </c>
      <c r="AN206" s="14"/>
      <c r="AO206" s="14"/>
      <c r="AQ206" s="14">
        <v>1</v>
      </c>
      <c r="AR206" s="14">
        <v>1</v>
      </c>
      <c r="AS206" s="14">
        <f t="shared" ref="AS206:AS209" si="189">AR206*$I206</f>
        <v>0.15</v>
      </c>
      <c r="AT206" s="14">
        <f t="shared" ref="AT206:AT209" si="190">AR206*$L206</f>
        <v>0</v>
      </c>
      <c r="AU206" s="14" t="s">
        <v>12</v>
      </c>
      <c r="AV206" s="14">
        <f>2+SUMIFS(AS:AS,$A:$A,$A206,$G:$G,AU206,AR:AR,"&gt;"&amp;0)+SUMIFS(AT:AT,$A:$A,$A206,$J:$J,AU206,AR:AR,"&gt;"&amp;0)</f>
        <v>4.5</v>
      </c>
      <c r="AW206" s="14"/>
      <c r="AX206" s="14"/>
    </row>
    <row r="207" spans="1:50" x14ac:dyDescent="0.3">
      <c r="A207" s="6" t="s">
        <v>367</v>
      </c>
      <c r="B207" s="6"/>
      <c r="C207" s="6">
        <v>1203</v>
      </c>
      <c r="D207" s="59" t="s">
        <v>6</v>
      </c>
      <c r="E207" s="15" t="s">
        <v>389</v>
      </c>
      <c r="F207" s="6">
        <v>99</v>
      </c>
      <c r="G207" s="15" t="s">
        <v>8</v>
      </c>
      <c r="H207" s="6">
        <v>4</v>
      </c>
      <c r="I207" s="6">
        <v>0.1</v>
      </c>
      <c r="J207" s="6"/>
      <c r="K207" s="6"/>
      <c r="L207" s="6"/>
      <c r="M207" s="6"/>
      <c r="N207" s="6"/>
      <c r="P207" s="14">
        <f t="shared" si="180"/>
        <v>0</v>
      </c>
      <c r="Q207" s="14">
        <v>0</v>
      </c>
      <c r="R207" s="14">
        <f t="shared" si="181"/>
        <v>0</v>
      </c>
      <c r="S207" s="14">
        <f t="shared" si="182"/>
        <v>0</v>
      </c>
      <c r="T207" s="14" t="s">
        <v>7</v>
      </c>
      <c r="U207" s="14">
        <f t="shared" ref="U207:U215" si="191">SUMIFS(R:R,$A:$A,$A207,$G:$G,T207,Q:Q,"&gt;"&amp;0)+SUMIFS(S:S,$A:$A,$A207,$J:$J,T207,Q:Q,"&gt;"&amp;0)+INDEX($I$2:$I$14,MATCH(T207,$H$2:$H$14,0))</f>
        <v>7.5</v>
      </c>
      <c r="V207" s="14"/>
      <c r="W207" s="14"/>
      <c r="Y207" s="14">
        <f t="shared" si="183"/>
        <v>1</v>
      </c>
      <c r="Z207" s="14">
        <v>1</v>
      </c>
      <c r="AA207" s="14">
        <f t="shared" si="184"/>
        <v>0.1</v>
      </c>
      <c r="AB207" s="14">
        <f t="shared" si="185"/>
        <v>0</v>
      </c>
      <c r="AC207" s="14" t="s">
        <v>7</v>
      </c>
      <c r="AD207" s="14">
        <f t="shared" ref="AD207:AD215" si="192">SUMIFS(AA:AA,$A:$A,$A207,$G:$G,AC207,Z:Z,"&gt;"&amp;0)+SUMIFS(AB:AB,$A:$A,$A207,$J:$J,AC207,Z:Z,"&gt;"&amp;0)+INDEX($I$2:$I$14,MATCH(AC207,$H$2:$H$14,0))</f>
        <v>17.25</v>
      </c>
      <c r="AE207" s="14"/>
      <c r="AF207" s="14"/>
      <c r="AH207" s="14">
        <f t="shared" si="186"/>
        <v>0</v>
      </c>
      <c r="AI207" s="14">
        <v>0</v>
      </c>
      <c r="AJ207" s="14">
        <f t="shared" si="187"/>
        <v>0</v>
      </c>
      <c r="AK207" s="14">
        <f t="shared" si="188"/>
        <v>0</v>
      </c>
      <c r="AL207" s="14" t="s">
        <v>7</v>
      </c>
      <c r="AM207" s="14">
        <f t="shared" ref="AM207:AM215" si="193">SUMIFS(AJ:AJ,$A:$A,$A207,$G:$G,AL207,AI:AI,"&gt;"&amp;0)+SUMIFS(AK:AK,$A:$A,$A207,$J:$J,AL207,AI:AI,"&gt;"&amp;0)+INDEX($I$2:$I$14,MATCH(AL207,$H$2:$H$14,0))</f>
        <v>7.25</v>
      </c>
      <c r="AN207" s="14"/>
      <c r="AO207" s="14"/>
      <c r="AQ207" s="14">
        <v>0</v>
      </c>
      <c r="AR207" s="14">
        <v>0</v>
      </c>
      <c r="AS207" s="14">
        <f t="shared" si="189"/>
        <v>0</v>
      </c>
      <c r="AT207" s="14">
        <f t="shared" si="190"/>
        <v>0</v>
      </c>
      <c r="AU207" s="14" t="s">
        <v>7</v>
      </c>
      <c r="AV207" s="14">
        <f t="shared" ref="AV207:AV215" si="194">SUMIFS(AS:AS,$A:$A,$A207,$G:$G,AU207,AR:AR,"&gt;"&amp;0)+SUMIFS(AT:AT,$A:$A,$A207,$J:$J,AU207,AR:AR,"&gt;"&amp;0)+INDEX($I$2:$I$14,MATCH(AU207,$H$2:$H$14,0))</f>
        <v>11.25</v>
      </c>
      <c r="AW207" s="14"/>
      <c r="AX207" s="14"/>
    </row>
    <row r="208" spans="1:50" x14ac:dyDescent="0.3">
      <c r="A208" s="6" t="s">
        <v>367</v>
      </c>
      <c r="B208" s="6"/>
      <c r="C208" s="6">
        <v>1211</v>
      </c>
      <c r="D208" s="59" t="s">
        <v>9</v>
      </c>
      <c r="E208" s="15" t="s">
        <v>48</v>
      </c>
      <c r="F208" s="6">
        <v>99</v>
      </c>
      <c r="G208" s="15" t="s">
        <v>7</v>
      </c>
      <c r="H208" s="6">
        <v>3</v>
      </c>
      <c r="I208" s="6">
        <v>0.5</v>
      </c>
      <c r="J208" s="6"/>
      <c r="K208" s="6"/>
      <c r="L208" s="6"/>
      <c r="M208" s="6"/>
      <c r="N208" s="6"/>
      <c r="P208" s="14">
        <f t="shared" si="180"/>
        <v>0</v>
      </c>
      <c r="Q208" s="14">
        <v>0</v>
      </c>
      <c r="R208" s="14">
        <f t="shared" si="181"/>
        <v>0</v>
      </c>
      <c r="S208" s="14">
        <f t="shared" si="182"/>
        <v>0</v>
      </c>
      <c r="T208" s="14" t="s">
        <v>8</v>
      </c>
      <c r="U208" s="14">
        <f t="shared" si="191"/>
        <v>1</v>
      </c>
      <c r="V208" s="14"/>
      <c r="W208" s="14"/>
      <c r="Y208" s="14">
        <f>IF(Z208=0,0,1)</f>
        <v>1</v>
      </c>
      <c r="Z208" s="14">
        <v>1</v>
      </c>
      <c r="AA208" s="14">
        <f t="shared" si="184"/>
        <v>0.5</v>
      </c>
      <c r="AB208" s="14">
        <f t="shared" si="185"/>
        <v>0</v>
      </c>
      <c r="AC208" s="14" t="s">
        <v>8</v>
      </c>
      <c r="AD208" s="14">
        <f t="shared" si="192"/>
        <v>1.4</v>
      </c>
      <c r="AE208" s="14"/>
      <c r="AF208" s="14"/>
      <c r="AH208" s="14">
        <f t="shared" si="186"/>
        <v>0</v>
      </c>
      <c r="AI208" s="14">
        <v>0</v>
      </c>
      <c r="AJ208" s="14">
        <f t="shared" si="187"/>
        <v>0</v>
      </c>
      <c r="AK208" s="14">
        <f t="shared" si="188"/>
        <v>0</v>
      </c>
      <c r="AL208" s="14" t="s">
        <v>8</v>
      </c>
      <c r="AM208" s="14">
        <f t="shared" si="193"/>
        <v>1.3</v>
      </c>
      <c r="AN208" s="14"/>
      <c r="AO208" s="14"/>
      <c r="AQ208" s="14">
        <v>0</v>
      </c>
      <c r="AR208" s="14">
        <v>0</v>
      </c>
      <c r="AS208" s="14">
        <f t="shared" si="189"/>
        <v>0</v>
      </c>
      <c r="AT208" s="14">
        <f t="shared" si="190"/>
        <v>0</v>
      </c>
      <c r="AU208" s="14" t="s">
        <v>8</v>
      </c>
      <c r="AV208" s="14">
        <f t="shared" si="194"/>
        <v>1.3</v>
      </c>
      <c r="AW208" s="14"/>
      <c r="AX208" s="14"/>
    </row>
    <row r="209" spans="1:50" x14ac:dyDescent="0.3">
      <c r="A209" s="6" t="s">
        <v>367</v>
      </c>
      <c r="B209" s="6"/>
      <c r="C209" s="6">
        <v>1212</v>
      </c>
      <c r="D209" s="59" t="s">
        <v>9</v>
      </c>
      <c r="E209" s="15" t="s">
        <v>390</v>
      </c>
      <c r="F209" s="6">
        <v>99</v>
      </c>
      <c r="G209" s="15" t="s">
        <v>10</v>
      </c>
      <c r="H209" s="6">
        <v>1</v>
      </c>
      <c r="I209" s="6">
        <v>0.25</v>
      </c>
      <c r="J209" s="6"/>
      <c r="K209" s="6"/>
      <c r="L209" s="6"/>
      <c r="M209" s="6"/>
      <c r="N209" s="6"/>
      <c r="P209" s="14">
        <f t="shared" si="180"/>
        <v>1</v>
      </c>
      <c r="Q209" s="14">
        <v>1</v>
      </c>
      <c r="R209" s="14">
        <f t="shared" si="181"/>
        <v>0.25</v>
      </c>
      <c r="S209" s="14">
        <f t="shared" si="182"/>
        <v>0</v>
      </c>
      <c r="T209" s="14" t="s">
        <v>35</v>
      </c>
      <c r="U209" s="14">
        <f t="shared" si="191"/>
        <v>5</v>
      </c>
      <c r="V209" s="14"/>
      <c r="W209" s="14"/>
      <c r="Y209" s="14">
        <f t="shared" si="183"/>
        <v>1</v>
      </c>
      <c r="Z209" s="14">
        <v>2</v>
      </c>
      <c r="AA209" s="14">
        <f t="shared" si="184"/>
        <v>0.5</v>
      </c>
      <c r="AB209" s="14">
        <f t="shared" si="185"/>
        <v>0</v>
      </c>
      <c r="AC209" s="14" t="s">
        <v>35</v>
      </c>
      <c r="AD209" s="14">
        <f t="shared" si="192"/>
        <v>11</v>
      </c>
      <c r="AE209" s="14"/>
      <c r="AF209" s="14"/>
      <c r="AH209" s="14">
        <f t="shared" si="186"/>
        <v>0</v>
      </c>
      <c r="AI209" s="14">
        <v>0</v>
      </c>
      <c r="AJ209" s="14">
        <f t="shared" si="187"/>
        <v>0</v>
      </c>
      <c r="AK209" s="14">
        <f t="shared" si="188"/>
        <v>0</v>
      </c>
      <c r="AL209" s="14" t="s">
        <v>35</v>
      </c>
      <c r="AM209" s="14">
        <f t="shared" si="193"/>
        <v>5</v>
      </c>
      <c r="AN209" s="14"/>
      <c r="AO209" s="14"/>
      <c r="AQ209" s="14">
        <v>1</v>
      </c>
      <c r="AR209" s="14">
        <v>2</v>
      </c>
      <c r="AS209" s="14">
        <f t="shared" si="189"/>
        <v>0.5</v>
      </c>
      <c r="AT209" s="14">
        <f t="shared" si="190"/>
        <v>0</v>
      </c>
      <c r="AU209" s="14" t="s">
        <v>35</v>
      </c>
      <c r="AV209" s="14">
        <f t="shared" si="194"/>
        <v>7</v>
      </c>
      <c r="AW209" s="14"/>
      <c r="AX209" s="14"/>
    </row>
    <row r="210" spans="1:50" ht="13.5" customHeight="1" x14ac:dyDescent="0.3">
      <c r="A210" s="6" t="s">
        <v>367</v>
      </c>
      <c r="B210" s="6"/>
      <c r="C210" s="6">
        <v>1213</v>
      </c>
      <c r="D210" s="59" t="s">
        <v>9</v>
      </c>
      <c r="E210" s="15" t="s">
        <v>391</v>
      </c>
      <c r="F210" s="6">
        <v>99</v>
      </c>
      <c r="G210" s="15" t="s">
        <v>12</v>
      </c>
      <c r="H210" s="6">
        <v>2</v>
      </c>
      <c r="I210" s="6">
        <v>0.5</v>
      </c>
      <c r="J210" s="6"/>
      <c r="K210" s="6"/>
      <c r="L210" s="6"/>
      <c r="M210" s="6"/>
      <c r="N210" s="6"/>
      <c r="P210" s="14">
        <f t="shared" si="180"/>
        <v>0</v>
      </c>
      <c r="Q210" s="14">
        <v>0</v>
      </c>
      <c r="R210" s="14">
        <f>Q210*$I210</f>
        <v>0</v>
      </c>
      <c r="S210" s="14">
        <f>Q210*$L210</f>
        <v>0</v>
      </c>
      <c r="T210" s="14" t="s">
        <v>40</v>
      </c>
      <c r="U210" s="14">
        <f t="shared" si="191"/>
        <v>1</v>
      </c>
      <c r="V210" s="14"/>
      <c r="W210" s="14"/>
      <c r="Y210" s="14">
        <f t="shared" si="183"/>
        <v>0</v>
      </c>
      <c r="Z210" s="14">
        <v>0</v>
      </c>
      <c r="AA210" s="14">
        <f>Z210*$I210</f>
        <v>0</v>
      </c>
      <c r="AB210" s="14">
        <f>Z210*$L210</f>
        <v>0</v>
      </c>
      <c r="AC210" s="14" t="s">
        <v>40</v>
      </c>
      <c r="AD210" s="14">
        <f t="shared" si="192"/>
        <v>1</v>
      </c>
      <c r="AE210" s="14"/>
      <c r="AF210" s="14"/>
      <c r="AH210" s="14">
        <f t="shared" si="186"/>
        <v>0</v>
      </c>
      <c r="AI210" s="14">
        <v>0</v>
      </c>
      <c r="AJ210" s="14">
        <f>AI210*$I210</f>
        <v>0</v>
      </c>
      <c r="AK210" s="14">
        <f>AI210*$L210</f>
        <v>0</v>
      </c>
      <c r="AL210" s="14" t="s">
        <v>40</v>
      </c>
      <c r="AM210" s="14">
        <f t="shared" si="193"/>
        <v>1</v>
      </c>
      <c r="AN210" s="14"/>
      <c r="AO210" s="14"/>
      <c r="AQ210" s="14">
        <v>1</v>
      </c>
      <c r="AR210" s="14">
        <v>1</v>
      </c>
      <c r="AS210" s="14">
        <f>AR210*$I210</f>
        <v>0.5</v>
      </c>
      <c r="AT210" s="14">
        <f>AR210*$L210</f>
        <v>0</v>
      </c>
      <c r="AU210" s="14" t="s">
        <v>40</v>
      </c>
      <c r="AV210" s="14">
        <f t="shared" si="194"/>
        <v>1</v>
      </c>
      <c r="AW210" s="14"/>
      <c r="AX210" s="14"/>
    </row>
    <row r="211" spans="1:50" x14ac:dyDescent="0.3">
      <c r="A211" s="6" t="s">
        <v>367</v>
      </c>
      <c r="B211" s="6"/>
      <c r="C211" s="6">
        <v>1214</v>
      </c>
      <c r="D211" s="59" t="s">
        <v>9</v>
      </c>
      <c r="E211" s="15" t="s">
        <v>392</v>
      </c>
      <c r="F211" s="6">
        <v>99</v>
      </c>
      <c r="G211" s="15" t="s">
        <v>8</v>
      </c>
      <c r="H211" s="6">
        <v>4</v>
      </c>
      <c r="I211" s="6">
        <v>0.2</v>
      </c>
      <c r="J211" s="6"/>
      <c r="K211" s="6"/>
      <c r="L211" s="6"/>
      <c r="M211" s="6"/>
      <c r="N211" s="6"/>
      <c r="P211" s="14">
        <f t="shared" si="180"/>
        <v>0</v>
      </c>
      <c r="Q211" s="14">
        <v>0</v>
      </c>
      <c r="R211" s="14">
        <f t="shared" ref="R211:R216" si="195">Q211*$I211</f>
        <v>0</v>
      </c>
      <c r="S211" s="14">
        <f t="shared" ref="S211:S216" si="196">Q211*$L211</f>
        <v>0</v>
      </c>
      <c r="T211" s="14" t="s">
        <v>117</v>
      </c>
      <c r="U211" s="14">
        <f t="shared" si="191"/>
        <v>0</v>
      </c>
      <c r="V211" s="14"/>
      <c r="W211" s="14"/>
      <c r="Y211" s="14">
        <f t="shared" si="183"/>
        <v>0</v>
      </c>
      <c r="Z211" s="14">
        <v>0</v>
      </c>
      <c r="AA211" s="14">
        <f t="shared" ref="AA211:AA218" si="197">Z211*$I211</f>
        <v>0</v>
      </c>
      <c r="AB211" s="14">
        <f t="shared" ref="AB211:AB218" si="198">Z211*$L211</f>
        <v>0</v>
      </c>
      <c r="AC211" s="14" t="s">
        <v>117</v>
      </c>
      <c r="AD211" s="14">
        <f t="shared" si="192"/>
        <v>0</v>
      </c>
      <c r="AE211" s="14"/>
      <c r="AF211" s="14"/>
      <c r="AH211" s="14">
        <f t="shared" si="186"/>
        <v>0</v>
      </c>
      <c r="AI211" s="14">
        <v>0</v>
      </c>
      <c r="AJ211" s="14">
        <f t="shared" ref="AJ211:AJ218" si="199">AI211*$I211</f>
        <v>0</v>
      </c>
      <c r="AK211" s="14">
        <f t="shared" ref="AK211:AK218" si="200">AI211*$L211</f>
        <v>0</v>
      </c>
      <c r="AL211" s="14" t="s">
        <v>117</v>
      </c>
      <c r="AM211" s="14">
        <f t="shared" si="193"/>
        <v>0</v>
      </c>
      <c r="AN211" s="14"/>
      <c r="AO211" s="14"/>
      <c r="AQ211" s="14">
        <v>0</v>
      </c>
      <c r="AR211" s="14">
        <v>0</v>
      </c>
      <c r="AS211" s="14">
        <f t="shared" ref="AS211:AS218" si="201">AR211*$I211</f>
        <v>0</v>
      </c>
      <c r="AT211" s="14">
        <f t="shared" ref="AT211:AT218" si="202">AR211*$L211</f>
        <v>0</v>
      </c>
      <c r="AU211" s="14" t="s">
        <v>117</v>
      </c>
      <c r="AV211" s="14">
        <f t="shared" si="194"/>
        <v>0</v>
      </c>
      <c r="AW211" s="14"/>
      <c r="AX211" s="14"/>
    </row>
    <row r="212" spans="1:50" ht="13.5" customHeight="1" x14ac:dyDescent="0.3">
      <c r="A212" s="6" t="s">
        <v>367</v>
      </c>
      <c r="B212" s="6"/>
      <c r="C212" s="6">
        <v>1221</v>
      </c>
      <c r="D212" s="59" t="s">
        <v>11</v>
      </c>
      <c r="E212" s="15" t="s">
        <v>42</v>
      </c>
      <c r="F212" s="6">
        <v>99</v>
      </c>
      <c r="G212" s="15" t="s">
        <v>7</v>
      </c>
      <c r="H212" s="6">
        <v>3</v>
      </c>
      <c r="I212" s="6">
        <v>1</v>
      </c>
      <c r="J212" s="6"/>
      <c r="K212" s="6"/>
      <c r="L212" s="6"/>
      <c r="M212" s="6"/>
      <c r="N212" s="6"/>
      <c r="P212" s="14">
        <f t="shared" si="180"/>
        <v>0</v>
      </c>
      <c r="Q212" s="14">
        <v>0</v>
      </c>
      <c r="R212" s="14">
        <f t="shared" si="195"/>
        <v>0</v>
      </c>
      <c r="S212" s="14">
        <f t="shared" si="196"/>
        <v>0</v>
      </c>
      <c r="T212" s="14" t="s">
        <v>34</v>
      </c>
      <c r="U212" s="14">
        <f t="shared" si="191"/>
        <v>1</v>
      </c>
      <c r="V212" s="14"/>
      <c r="W212" s="14"/>
      <c r="Y212" s="14">
        <f t="shared" si="183"/>
        <v>0</v>
      </c>
      <c r="Z212" s="14">
        <v>0</v>
      </c>
      <c r="AA212" s="14">
        <f t="shared" si="197"/>
        <v>0</v>
      </c>
      <c r="AB212" s="14">
        <f t="shared" si="198"/>
        <v>0</v>
      </c>
      <c r="AC212" s="14" t="s">
        <v>34</v>
      </c>
      <c r="AD212" s="14">
        <f t="shared" si="192"/>
        <v>1</v>
      </c>
      <c r="AE212" s="14"/>
      <c r="AF212" s="14"/>
      <c r="AH212" s="14">
        <f t="shared" si="186"/>
        <v>0</v>
      </c>
      <c r="AI212" s="14">
        <v>0</v>
      </c>
      <c r="AJ212" s="14">
        <f t="shared" si="199"/>
        <v>0</v>
      </c>
      <c r="AK212" s="14">
        <f t="shared" si="200"/>
        <v>0</v>
      </c>
      <c r="AL212" s="14" t="s">
        <v>34</v>
      </c>
      <c r="AM212" s="14">
        <f t="shared" si="193"/>
        <v>1</v>
      </c>
      <c r="AN212" s="14"/>
      <c r="AO212" s="14"/>
      <c r="AQ212" s="14">
        <v>1</v>
      </c>
      <c r="AR212" s="14">
        <v>1</v>
      </c>
      <c r="AS212" s="14">
        <f t="shared" si="201"/>
        <v>1</v>
      </c>
      <c r="AT212" s="14">
        <f t="shared" si="202"/>
        <v>0</v>
      </c>
      <c r="AU212" s="14" t="s">
        <v>34</v>
      </c>
      <c r="AV212" s="14">
        <f t="shared" si="194"/>
        <v>1</v>
      </c>
      <c r="AW212" s="14"/>
      <c r="AX212" s="14"/>
    </row>
    <row r="213" spans="1:50" x14ac:dyDescent="0.3">
      <c r="A213" s="6" t="s">
        <v>367</v>
      </c>
      <c r="B213" s="6" t="s">
        <v>39</v>
      </c>
      <c r="C213" s="6">
        <v>1222</v>
      </c>
      <c r="D213" s="59" t="s">
        <v>11</v>
      </c>
      <c r="E213" s="15" t="s">
        <v>41</v>
      </c>
      <c r="F213" s="6">
        <v>99</v>
      </c>
      <c r="G213" s="15" t="s">
        <v>10</v>
      </c>
      <c r="H213" s="6">
        <v>1</v>
      </c>
      <c r="I213" s="6">
        <v>0.5</v>
      </c>
      <c r="J213" s="6"/>
      <c r="K213" s="6"/>
      <c r="L213" s="6"/>
      <c r="M213" s="6"/>
      <c r="N213" s="6"/>
      <c r="P213" s="14">
        <f t="shared" si="180"/>
        <v>1</v>
      </c>
      <c r="Q213" s="14">
        <v>1</v>
      </c>
      <c r="R213" s="14">
        <f t="shared" si="195"/>
        <v>0.5</v>
      </c>
      <c r="S213" s="14">
        <f t="shared" si="196"/>
        <v>0</v>
      </c>
      <c r="T213" s="14" t="s">
        <v>116</v>
      </c>
      <c r="U213" s="14">
        <f t="shared" si="191"/>
        <v>0</v>
      </c>
      <c r="V213" s="14"/>
      <c r="W213" s="14"/>
      <c r="Y213" s="14">
        <f t="shared" si="183"/>
        <v>1</v>
      </c>
      <c r="Z213" s="14">
        <v>1</v>
      </c>
      <c r="AA213" s="14">
        <f t="shared" si="197"/>
        <v>0.5</v>
      </c>
      <c r="AB213" s="14">
        <f t="shared" si="198"/>
        <v>0</v>
      </c>
      <c r="AC213" s="14" t="s">
        <v>116</v>
      </c>
      <c r="AD213" s="14">
        <f t="shared" si="192"/>
        <v>0</v>
      </c>
      <c r="AE213" s="14"/>
      <c r="AF213" s="14"/>
      <c r="AH213" s="14">
        <f t="shared" si="186"/>
        <v>1</v>
      </c>
      <c r="AI213" s="14">
        <v>1</v>
      </c>
      <c r="AJ213" s="14">
        <f t="shared" si="199"/>
        <v>0.5</v>
      </c>
      <c r="AK213" s="14">
        <f t="shared" si="200"/>
        <v>0</v>
      </c>
      <c r="AL213" s="14" t="s">
        <v>116</v>
      </c>
      <c r="AM213" s="14">
        <f t="shared" si="193"/>
        <v>0</v>
      </c>
      <c r="AN213" s="14"/>
      <c r="AO213" s="14"/>
      <c r="AQ213" s="14">
        <v>1</v>
      </c>
      <c r="AR213" s="14">
        <v>1</v>
      </c>
      <c r="AS213" s="14">
        <f t="shared" si="201"/>
        <v>0.5</v>
      </c>
      <c r="AT213" s="14">
        <f t="shared" si="202"/>
        <v>0</v>
      </c>
      <c r="AU213" s="14" t="s">
        <v>116</v>
      </c>
      <c r="AV213" s="14">
        <f t="shared" si="194"/>
        <v>0</v>
      </c>
      <c r="AW213" s="14"/>
      <c r="AX213" s="14"/>
    </row>
    <row r="214" spans="1:50" x14ac:dyDescent="0.3">
      <c r="A214" s="6" t="s">
        <v>367</v>
      </c>
      <c r="B214" s="6" t="s">
        <v>39</v>
      </c>
      <c r="C214" s="6">
        <v>1223</v>
      </c>
      <c r="D214" s="59" t="s">
        <v>11</v>
      </c>
      <c r="E214" s="15" t="s">
        <v>393</v>
      </c>
      <c r="F214" s="6">
        <v>99</v>
      </c>
      <c r="G214" s="15" t="s">
        <v>12</v>
      </c>
      <c r="H214" s="6">
        <v>2</v>
      </c>
      <c r="I214" s="6">
        <v>1</v>
      </c>
      <c r="J214" s="6"/>
      <c r="K214" s="6"/>
      <c r="L214" s="6"/>
      <c r="M214" s="6"/>
      <c r="N214" s="6"/>
      <c r="P214" s="14">
        <f t="shared" si="180"/>
        <v>0</v>
      </c>
      <c r="Q214" s="14">
        <v>0</v>
      </c>
      <c r="R214" s="14">
        <f t="shared" si="195"/>
        <v>0</v>
      </c>
      <c r="S214" s="14">
        <f t="shared" si="196"/>
        <v>0</v>
      </c>
      <c r="T214" s="14" t="s">
        <v>127</v>
      </c>
      <c r="U214" s="14">
        <f t="shared" si="191"/>
        <v>0</v>
      </c>
      <c r="V214" s="14"/>
      <c r="W214" s="14"/>
      <c r="Y214" s="14">
        <f t="shared" si="183"/>
        <v>1</v>
      </c>
      <c r="Z214" s="14">
        <v>1</v>
      </c>
      <c r="AA214" s="14">
        <f t="shared" si="197"/>
        <v>1</v>
      </c>
      <c r="AB214" s="14">
        <f t="shared" si="198"/>
        <v>0</v>
      </c>
      <c r="AC214" s="14" t="s">
        <v>127</v>
      </c>
      <c r="AD214" s="14">
        <f t="shared" si="192"/>
        <v>0</v>
      </c>
      <c r="AE214" s="14"/>
      <c r="AF214" s="14"/>
      <c r="AH214" s="14">
        <f t="shared" si="186"/>
        <v>1</v>
      </c>
      <c r="AI214" s="14">
        <v>1</v>
      </c>
      <c r="AJ214" s="14">
        <f t="shared" si="199"/>
        <v>1</v>
      </c>
      <c r="AK214" s="14">
        <f t="shared" si="200"/>
        <v>0</v>
      </c>
      <c r="AL214" s="14" t="s">
        <v>127</v>
      </c>
      <c r="AM214" s="14">
        <f t="shared" si="193"/>
        <v>0</v>
      </c>
      <c r="AN214" s="14"/>
      <c r="AO214" s="14"/>
      <c r="AQ214" s="14">
        <v>1</v>
      </c>
      <c r="AR214" s="14">
        <v>1</v>
      </c>
      <c r="AS214" s="14">
        <f t="shared" si="201"/>
        <v>1</v>
      </c>
      <c r="AT214" s="14">
        <f t="shared" si="202"/>
        <v>0</v>
      </c>
      <c r="AU214" s="14" t="s">
        <v>127</v>
      </c>
      <c r="AV214" s="14">
        <f t="shared" si="194"/>
        <v>0</v>
      </c>
      <c r="AW214" s="14"/>
      <c r="AX214" s="14"/>
    </row>
    <row r="215" spans="1:50" ht="13.5" customHeight="1" x14ac:dyDescent="0.3">
      <c r="A215" s="6" t="s">
        <v>367</v>
      </c>
      <c r="B215" s="6" t="s">
        <v>39</v>
      </c>
      <c r="C215" s="6">
        <v>1224</v>
      </c>
      <c r="D215" s="59" t="s">
        <v>11</v>
      </c>
      <c r="E215" s="15" t="s">
        <v>394</v>
      </c>
      <c r="F215" s="6">
        <v>99</v>
      </c>
      <c r="G215" s="15" t="s">
        <v>8</v>
      </c>
      <c r="H215" s="6">
        <v>4</v>
      </c>
      <c r="I215" s="6">
        <v>0.3</v>
      </c>
      <c r="J215" s="15"/>
      <c r="K215" s="6"/>
      <c r="L215" s="6"/>
      <c r="M215" s="6"/>
      <c r="N215" s="6"/>
      <c r="P215" s="14">
        <f t="shared" si="180"/>
        <v>0</v>
      </c>
      <c r="Q215" s="14">
        <v>0</v>
      </c>
      <c r="R215" s="14">
        <f t="shared" si="195"/>
        <v>0</v>
      </c>
      <c r="S215" s="14">
        <f t="shared" si="196"/>
        <v>0</v>
      </c>
      <c r="T215" s="14" t="s">
        <v>133</v>
      </c>
      <c r="U215" s="14">
        <f t="shared" si="191"/>
        <v>0</v>
      </c>
      <c r="V215" s="14"/>
      <c r="W215" s="14"/>
      <c r="Y215" s="14">
        <f t="shared" si="183"/>
        <v>1</v>
      </c>
      <c r="Z215" s="14">
        <v>1</v>
      </c>
      <c r="AA215" s="14">
        <f t="shared" si="197"/>
        <v>0.3</v>
      </c>
      <c r="AB215" s="14">
        <f t="shared" si="198"/>
        <v>0</v>
      </c>
      <c r="AC215" s="14" t="s">
        <v>133</v>
      </c>
      <c r="AD215" s="14">
        <f t="shared" si="192"/>
        <v>0</v>
      </c>
      <c r="AE215" s="14"/>
      <c r="AF215" s="14"/>
      <c r="AH215" s="14">
        <f t="shared" si="186"/>
        <v>1</v>
      </c>
      <c r="AI215" s="14">
        <v>1</v>
      </c>
      <c r="AJ215" s="14">
        <f t="shared" si="199"/>
        <v>0.3</v>
      </c>
      <c r="AK215" s="14">
        <f t="shared" si="200"/>
        <v>0</v>
      </c>
      <c r="AL215" s="14" t="s">
        <v>133</v>
      </c>
      <c r="AM215" s="14">
        <f t="shared" si="193"/>
        <v>0</v>
      </c>
      <c r="AN215" s="14"/>
      <c r="AO215" s="14"/>
      <c r="AQ215" s="14">
        <v>1</v>
      </c>
      <c r="AR215" s="14">
        <v>1</v>
      </c>
      <c r="AS215" s="14">
        <f t="shared" si="201"/>
        <v>0.3</v>
      </c>
      <c r="AT215" s="14">
        <f t="shared" si="202"/>
        <v>0</v>
      </c>
      <c r="AU215" s="14" t="s">
        <v>133</v>
      </c>
      <c r="AV215" s="14">
        <f t="shared" si="194"/>
        <v>0</v>
      </c>
      <c r="AW215" s="14"/>
      <c r="AX215" s="14"/>
    </row>
    <row r="216" spans="1:50" ht="13.5" customHeight="1" x14ac:dyDescent="0.3">
      <c r="A216" s="6" t="s">
        <v>367</v>
      </c>
      <c r="B216" s="6" t="s">
        <v>39</v>
      </c>
      <c r="C216" s="6">
        <v>1231</v>
      </c>
      <c r="D216" s="59" t="s">
        <v>9</v>
      </c>
      <c r="E216" s="15" t="s">
        <v>444</v>
      </c>
      <c r="F216" s="6">
        <v>1</v>
      </c>
      <c r="G216" s="15" t="s">
        <v>7</v>
      </c>
      <c r="H216" s="6">
        <v>3</v>
      </c>
      <c r="I216" s="6">
        <v>0.25</v>
      </c>
      <c r="J216" s="15"/>
      <c r="K216" s="6"/>
      <c r="L216" s="6"/>
      <c r="M216" s="6"/>
      <c r="N216" s="6"/>
      <c r="P216" s="14">
        <f t="shared" si="180"/>
        <v>1</v>
      </c>
      <c r="Q216" s="14">
        <v>1</v>
      </c>
      <c r="R216" s="14">
        <f t="shared" si="195"/>
        <v>0.25</v>
      </c>
      <c r="S216" s="14">
        <f t="shared" si="196"/>
        <v>0</v>
      </c>
      <c r="T216" s="14" t="s">
        <v>59</v>
      </c>
      <c r="U216" s="14">
        <f>SUMIFS(R:R,$A:$A,$A215,$G:$G,T216,Q:Q,"&gt;"&amp;0)+SUMIFS(S:S,$A:$A,$A215,$J:$J,T216,Q:Q,"&gt;"&amp;0)+INDEX($I$2:$I$14,MATCH(T216,$H$2:$H$14,0))</f>
        <v>1</v>
      </c>
      <c r="V216" s="14"/>
      <c r="W216" s="14"/>
      <c r="Y216" s="14">
        <f t="shared" si="183"/>
        <v>1</v>
      </c>
      <c r="Z216" s="14">
        <v>1</v>
      </c>
      <c r="AA216" s="14">
        <f t="shared" si="197"/>
        <v>0.25</v>
      </c>
      <c r="AB216" s="14">
        <f t="shared" si="198"/>
        <v>0</v>
      </c>
      <c r="AC216" s="14" t="s">
        <v>59</v>
      </c>
      <c r="AD216" s="14">
        <f>SUMIFS(AA:AA,$A:$A,$A215,$G:$G,AC216,Z:Z,"&gt;"&amp;0)+SUMIFS(AB:AB,$A:$A,$A215,$J:$J,AC216,Z:Z,"&gt;"&amp;0)+INDEX($I$2:$I$14,MATCH(AC216,$H$2:$H$14,0))</f>
        <v>1</v>
      </c>
      <c r="AE216" s="14"/>
      <c r="AF216" s="14"/>
      <c r="AH216" s="14">
        <f t="shared" si="186"/>
        <v>1</v>
      </c>
      <c r="AI216" s="14">
        <v>1</v>
      </c>
      <c r="AJ216" s="14">
        <f t="shared" si="199"/>
        <v>0.25</v>
      </c>
      <c r="AK216" s="14">
        <f t="shared" si="200"/>
        <v>0</v>
      </c>
      <c r="AL216" s="14" t="s">
        <v>59</v>
      </c>
      <c r="AM216" s="14">
        <f>SUMIFS(AJ:AJ,$A:$A,$A215,$G:$G,AL216,AI:AI,"&gt;"&amp;0)+SUMIFS(AK:AK,$A:$A,$A215,$J:$J,AL216,AI:AI,"&gt;"&amp;0)+INDEX($I$2:$I$14,MATCH(AL216,$H$2:$H$14,0))</f>
        <v>1</v>
      </c>
      <c r="AN216" s="14"/>
      <c r="AO216" s="14"/>
      <c r="AQ216" s="14">
        <v>1</v>
      </c>
      <c r="AR216" s="14">
        <v>1</v>
      </c>
      <c r="AS216" s="14">
        <f t="shared" si="201"/>
        <v>0.25</v>
      </c>
      <c r="AT216" s="14">
        <f t="shared" si="202"/>
        <v>0</v>
      </c>
      <c r="AU216" s="14" t="s">
        <v>59</v>
      </c>
      <c r="AV216" s="14">
        <f>SUMIFS(AS:AS,$A:$A,$A215,$G:$G,AU216,AR:AR,"&gt;"&amp;0)+SUMIFS(AT:AT,$A:$A,$A215,$J:$J,AU216,AR:AR,"&gt;"&amp;0)+INDEX($I$2:$I$14,MATCH(AU216,$H$2:$H$14,0))</f>
        <v>1</v>
      </c>
      <c r="AW216" s="14"/>
      <c r="AX216" s="14"/>
    </row>
    <row r="217" spans="1:50" s="67" customFormat="1" x14ac:dyDescent="0.3">
      <c r="A217" s="6" t="s">
        <v>367</v>
      </c>
      <c r="B217" s="23" t="s">
        <v>39</v>
      </c>
      <c r="C217" s="23">
        <v>1232</v>
      </c>
      <c r="D217" s="59" t="s">
        <v>9</v>
      </c>
      <c r="E217" s="35" t="s">
        <v>445</v>
      </c>
      <c r="F217" s="23">
        <v>1</v>
      </c>
      <c r="G217" s="35"/>
      <c r="H217" s="6"/>
      <c r="I217" s="23"/>
      <c r="J217" s="23"/>
      <c r="K217" s="23"/>
      <c r="L217" s="23"/>
      <c r="M217" s="23"/>
      <c r="N217" s="23"/>
      <c r="O217" s="64"/>
      <c r="P217" s="14">
        <f t="shared" si="180"/>
        <v>0</v>
      </c>
      <c r="Q217" s="14">
        <v>0</v>
      </c>
      <c r="R217" s="14">
        <f t="shared" ref="R217:R218" si="203">Q217*$I217</f>
        <v>0</v>
      </c>
      <c r="S217" s="14">
        <f t="shared" ref="S217:S218" si="204">Q217*$L217</f>
        <v>0</v>
      </c>
      <c r="T217" s="14"/>
      <c r="U217" s="14"/>
      <c r="V217" s="14"/>
      <c r="W217" s="14"/>
      <c r="Y217" s="14">
        <f t="shared" si="183"/>
        <v>0</v>
      </c>
      <c r="Z217" s="14">
        <v>0</v>
      </c>
      <c r="AA217" s="14">
        <f t="shared" si="197"/>
        <v>0</v>
      </c>
      <c r="AB217" s="14">
        <f t="shared" si="198"/>
        <v>0</v>
      </c>
      <c r="AC217" s="14"/>
      <c r="AD217" s="14"/>
      <c r="AE217" s="14"/>
      <c r="AF217" s="14"/>
      <c r="AH217" s="14">
        <f t="shared" si="186"/>
        <v>0</v>
      </c>
      <c r="AI217" s="14">
        <v>0</v>
      </c>
      <c r="AJ217" s="14">
        <f t="shared" si="199"/>
        <v>0</v>
      </c>
      <c r="AK217" s="14">
        <f t="shared" si="200"/>
        <v>0</v>
      </c>
      <c r="AL217" s="14"/>
      <c r="AM217" s="14"/>
      <c r="AN217" s="14"/>
      <c r="AO217" s="14"/>
      <c r="AQ217" s="14">
        <v>1</v>
      </c>
      <c r="AR217" s="14">
        <v>1</v>
      </c>
      <c r="AS217" s="14">
        <f t="shared" si="201"/>
        <v>0</v>
      </c>
      <c r="AT217" s="14">
        <f t="shared" si="202"/>
        <v>0</v>
      </c>
      <c r="AU217" s="14"/>
      <c r="AV217" s="14"/>
      <c r="AW217" s="14"/>
      <c r="AX217" s="14"/>
    </row>
    <row r="218" spans="1:50" s="67" customFormat="1" x14ac:dyDescent="0.3">
      <c r="A218" s="6" t="s">
        <v>367</v>
      </c>
      <c r="B218" s="23" t="s">
        <v>39</v>
      </c>
      <c r="C218" s="23">
        <v>1241</v>
      </c>
      <c r="D218" s="59" t="s">
        <v>11</v>
      </c>
      <c r="E218" s="35" t="s">
        <v>396</v>
      </c>
      <c r="F218" s="23">
        <v>1</v>
      </c>
      <c r="G218" s="35" t="s">
        <v>12</v>
      </c>
      <c r="H218" s="6">
        <v>2</v>
      </c>
      <c r="I218" s="23">
        <v>1</v>
      </c>
      <c r="J218" s="23" t="s">
        <v>10</v>
      </c>
      <c r="K218" s="6">
        <v>1</v>
      </c>
      <c r="L218" s="23">
        <v>0.5</v>
      </c>
      <c r="M218" s="23"/>
      <c r="N218" s="23"/>
      <c r="O218" s="64"/>
      <c r="P218" s="14">
        <f t="shared" si="180"/>
        <v>0</v>
      </c>
      <c r="Q218" s="14">
        <v>0</v>
      </c>
      <c r="R218" s="14">
        <f t="shared" si="203"/>
        <v>0</v>
      </c>
      <c r="S218" s="14">
        <f t="shared" si="204"/>
        <v>0</v>
      </c>
      <c r="T218" s="14"/>
      <c r="U218" s="14"/>
      <c r="V218" s="14"/>
      <c r="W218" s="14"/>
      <c r="Y218" s="14">
        <f t="shared" si="183"/>
        <v>0</v>
      </c>
      <c r="Z218" s="14">
        <v>0</v>
      </c>
      <c r="AA218" s="14">
        <f t="shared" si="197"/>
        <v>0</v>
      </c>
      <c r="AB218" s="14">
        <f t="shared" si="198"/>
        <v>0</v>
      </c>
      <c r="AC218" s="14"/>
      <c r="AD218" s="14"/>
      <c r="AE218" s="14"/>
      <c r="AF218" s="14"/>
      <c r="AH218" s="14">
        <f t="shared" si="186"/>
        <v>0</v>
      </c>
      <c r="AI218" s="14">
        <v>0</v>
      </c>
      <c r="AJ218" s="14">
        <f t="shared" si="199"/>
        <v>0</v>
      </c>
      <c r="AK218" s="14">
        <f t="shared" si="200"/>
        <v>0</v>
      </c>
      <c r="AL218" s="14"/>
      <c r="AM218" s="14"/>
      <c r="AN218" s="14"/>
      <c r="AO218" s="14"/>
      <c r="AQ218" s="14">
        <v>1</v>
      </c>
      <c r="AR218" s="14">
        <v>1</v>
      </c>
      <c r="AS218" s="14">
        <f t="shared" si="201"/>
        <v>1</v>
      </c>
      <c r="AT218" s="14">
        <f t="shared" si="202"/>
        <v>0.5</v>
      </c>
      <c r="AU218" s="14"/>
      <c r="AV218" s="14"/>
      <c r="AW218" s="14"/>
      <c r="AX218" s="14"/>
    </row>
    <row r="219" spans="1:50" x14ac:dyDescent="0.3">
      <c r="A219" s="6" t="s">
        <v>367</v>
      </c>
      <c r="B219" s="6"/>
      <c r="C219" s="6">
        <v>1242</v>
      </c>
      <c r="D219" s="60" t="s">
        <v>11</v>
      </c>
      <c r="E219" s="15" t="s">
        <v>446</v>
      </c>
      <c r="F219" s="6">
        <v>1</v>
      </c>
      <c r="G219" s="15"/>
      <c r="H219" s="6"/>
      <c r="I219" s="6"/>
      <c r="J219" s="6"/>
      <c r="K219" s="6"/>
      <c r="L219" s="6"/>
      <c r="M219" s="6"/>
      <c r="N219" s="6"/>
      <c r="P219" s="14">
        <f>IF(Q219=0,0,1)</f>
        <v>1</v>
      </c>
      <c r="Q219" s="14">
        <v>1</v>
      </c>
      <c r="R219" s="14">
        <f>Q219*$I219</f>
        <v>0</v>
      </c>
      <c r="S219" s="14">
        <f>Q219*$L219</f>
        <v>0</v>
      </c>
      <c r="T219" s="14" t="s">
        <v>10</v>
      </c>
      <c r="U219" s="14">
        <f>MIN(0.01+SUMIFS(R:R,$A:$A,$A219,$G:$G,T219,Q:Q,"&gt;"&amp;0)+SUMIFS(S:S,$A:$A,$A219,$J:$J,T219,Q:Q,"&gt;"&amp;0),1)</f>
        <v>0.91</v>
      </c>
      <c r="V219" s="14">
        <f>(U219*U220+(1-U219))*U221*U222*U223*U224*U226*(1+U225)*(1+U227)*(1+U228)*(U229+1)</f>
        <v>37.245000000000005</v>
      </c>
      <c r="W219" s="14">
        <v>10.61</v>
      </c>
      <c r="Y219" s="14">
        <f>IF(Z219=0,0,1)</f>
        <v>1</v>
      </c>
      <c r="Z219" s="14">
        <v>2</v>
      </c>
      <c r="AA219" s="14">
        <f>Z219*$I219</f>
        <v>0</v>
      </c>
      <c r="AB219" s="14">
        <f>Z219*$L219</f>
        <v>0</v>
      </c>
      <c r="AC219" s="14" t="s">
        <v>10</v>
      </c>
      <c r="AD219" s="14">
        <f>MIN(0.01+SUMIFS(AA:AA,$A:$A,$A219,$G:$G,AC219,Z:Z,"&gt;"&amp;0)+SUMIFS(AB:AB,$A:$A,$A219,$J:$J,AC219,Z:Z,"&gt;"&amp;0),1)</f>
        <v>1</v>
      </c>
      <c r="AE219" s="14">
        <f>(AD219*AD220+(1-AD219))*AD221*AD222*AD223*AD224*AD226*(1+AD225)*(1+AD227)*(1+AD228)*(AD229+1)</f>
        <v>227.70000000000002</v>
      </c>
      <c r="AF219" s="14">
        <v>75.53</v>
      </c>
      <c r="AH219" s="14">
        <f>IF(AI219=0,0,1)</f>
        <v>0</v>
      </c>
      <c r="AI219" s="14">
        <v>0</v>
      </c>
      <c r="AJ219" s="14">
        <f>AI219*$I219</f>
        <v>0</v>
      </c>
      <c r="AK219" s="14">
        <f>AI219*$L219</f>
        <v>0</v>
      </c>
      <c r="AL219" s="14" t="s">
        <v>10</v>
      </c>
      <c r="AM219" s="14">
        <f>MIN(0.01+SUMIFS(AJ:AJ,$A:$A,$A219,$G:$G,AL219,AI:AI,"&gt;"&amp;0)+SUMIFS(AK:AK,$A:$A,$A219,$J:$J,AL219,AI:AI,"&gt;"&amp;0),1)</f>
        <v>0.66</v>
      </c>
      <c r="AN219" s="14">
        <f>(AM219*AM220+(1-AM219))*AM221*AM222*AM223*AM224*AM226*(1+AM225)*(1+AM227)*(1+AM228)*(AM229+1)</f>
        <v>47.095999999999997</v>
      </c>
      <c r="AO219" s="14">
        <v>28.4</v>
      </c>
      <c r="AQ219" s="14">
        <f>IF(AR219=0,0,1)</f>
        <v>0</v>
      </c>
      <c r="AR219" s="14">
        <v>0</v>
      </c>
      <c r="AS219" s="14">
        <f>AR219*$I219</f>
        <v>0</v>
      </c>
      <c r="AT219" s="14">
        <f>AR219*$L219</f>
        <v>0</v>
      </c>
      <c r="AU219" s="14" t="s">
        <v>10</v>
      </c>
      <c r="AV219" s="14">
        <f>MIN(0.01+SUMIFS(AS:AS,$A:$A,$A219,$G:$G,AU219,AR:AR,"&gt;"&amp;0)+SUMIFS(AT:AT,$A:$A,$A219,$J:$J,AU219,AR:AR,"&gt;"&amp;0),1)</f>
        <v>1</v>
      </c>
      <c r="AW219" s="14">
        <f>(AV219*AV220+(1-AV219))*AV221*AV222*AV223*AV224*AV226*(1+AV225)*(1+AV227)*(1+AV228)*(AV229+1)</f>
        <v>192.375</v>
      </c>
      <c r="AX219" s="14">
        <v>1794</v>
      </c>
    </row>
    <row r="220" spans="1:50" x14ac:dyDescent="0.3">
      <c r="A220" s="6" t="s">
        <v>367</v>
      </c>
      <c r="B220" s="6"/>
      <c r="C220" s="6">
        <v>1251</v>
      </c>
      <c r="D220" s="60" t="s">
        <v>13</v>
      </c>
      <c r="E220" s="15" t="s">
        <v>447</v>
      </c>
      <c r="F220" s="6">
        <v>1</v>
      </c>
      <c r="G220" s="15"/>
      <c r="H220" s="6"/>
      <c r="I220" s="6"/>
      <c r="J220" s="6"/>
      <c r="K220" s="6"/>
      <c r="L220" s="6"/>
      <c r="M220" s="6"/>
      <c r="N220" s="6"/>
      <c r="P220" s="14">
        <f t="shared" si="180"/>
        <v>1</v>
      </c>
      <c r="Q220" s="14">
        <v>1</v>
      </c>
      <c r="R220" s="14">
        <f t="shared" ref="R220:R223" si="205">Q220*$I220</f>
        <v>0</v>
      </c>
      <c r="S220" s="14">
        <f t="shared" ref="S220:S223" si="206">Q220*$L220</f>
        <v>0</v>
      </c>
      <c r="T220" s="14" t="s">
        <v>12</v>
      </c>
      <c r="U220" s="14">
        <f>2+SUMIFS(R:R,$A:$A,$A220,$G:$G,T220,Q:Q,"&gt;"&amp;0)+SUMIFS(S:S,$A:$A,$A220,$J:$J,T220,Q:Q,"&gt;"&amp;0)</f>
        <v>2</v>
      </c>
      <c r="V220" s="14"/>
      <c r="W220" s="14"/>
      <c r="Y220" s="14">
        <f t="shared" ref="Y220:Y229" si="207">IF(Z220=0,0,1)</f>
        <v>1</v>
      </c>
      <c r="Z220" s="14">
        <v>1</v>
      </c>
      <c r="AA220" s="14">
        <f t="shared" ref="AA220:AA223" si="208">Z220*$I220</f>
        <v>0</v>
      </c>
      <c r="AB220" s="14">
        <f t="shared" ref="AB220:AB223" si="209">Z220*$L220</f>
        <v>0</v>
      </c>
      <c r="AC220" s="14" t="s">
        <v>12</v>
      </c>
      <c r="AD220" s="14">
        <f>2+SUMIFS(AA:AA,$A:$A,$A220,$G:$G,AC220,Z:Z,"&gt;"&amp;0)+SUMIFS(AB:AB,$A:$A,$A220,$J:$J,AC220,Z:Z,"&gt;"&amp;0)</f>
        <v>3</v>
      </c>
      <c r="AE220" s="14"/>
      <c r="AF220" s="14"/>
      <c r="AH220" s="14">
        <f t="shared" ref="AH220:AH229" si="210">IF(AI220=0,0,1)</f>
        <v>0</v>
      </c>
      <c r="AI220" s="14">
        <v>0</v>
      </c>
      <c r="AJ220" s="14">
        <f t="shared" ref="AJ220:AJ223" si="211">AI220*$I220</f>
        <v>0</v>
      </c>
      <c r="AK220" s="14">
        <f t="shared" ref="AK220:AK223" si="212">AI220*$L220</f>
        <v>0</v>
      </c>
      <c r="AL220" s="14" t="s">
        <v>12</v>
      </c>
      <c r="AM220" s="14">
        <f>2+SUMIFS(AJ:AJ,$A:$A,$A220,$G:$G,AL220,AI:AI,"&gt;"&amp;0)+SUMIFS(AK:AK,$A:$A,$A220,$J:$J,AL220,AI:AI,"&gt;"&amp;0)</f>
        <v>3</v>
      </c>
      <c r="AN220" s="14"/>
      <c r="AO220" s="14"/>
      <c r="AQ220" s="14">
        <f t="shared" ref="AQ220:AQ229" si="213">IF(AR220=0,0,1)</f>
        <v>1</v>
      </c>
      <c r="AR220" s="14">
        <v>1</v>
      </c>
      <c r="AS220" s="14">
        <f t="shared" ref="AS220:AS223" si="214">AR220*$I220</f>
        <v>0</v>
      </c>
      <c r="AT220" s="14">
        <f t="shared" ref="AT220:AT223" si="215">AR220*$L220</f>
        <v>0</v>
      </c>
      <c r="AU220" s="14" t="s">
        <v>12</v>
      </c>
      <c r="AV220" s="14">
        <f>2+SUMIFS(AS:AS,$A:$A,$A220,$G:$G,AU220,AR:AR,"&gt;"&amp;0)+SUMIFS(AT:AT,$A:$A,$A220,$J:$J,AU220,AR:AR,"&gt;"&amp;0)</f>
        <v>4.5</v>
      </c>
      <c r="AW220" s="14"/>
      <c r="AX220" s="14"/>
    </row>
    <row r="221" spans="1:50" x14ac:dyDescent="0.3">
      <c r="A221" s="6" t="s">
        <v>367</v>
      </c>
      <c r="B221" s="6"/>
      <c r="C221" s="6">
        <v>1252</v>
      </c>
      <c r="D221" s="59" t="s">
        <v>13</v>
      </c>
      <c r="E221" s="15" t="s">
        <v>448</v>
      </c>
      <c r="F221" s="6">
        <v>1</v>
      </c>
      <c r="G221" s="15" t="s">
        <v>35</v>
      </c>
      <c r="H221" s="6">
        <v>11</v>
      </c>
      <c r="I221" s="6">
        <v>2</v>
      </c>
      <c r="J221" s="6" t="s">
        <v>7</v>
      </c>
      <c r="K221" s="6">
        <v>3</v>
      </c>
      <c r="L221" s="6">
        <v>3</v>
      </c>
      <c r="M221" s="6"/>
      <c r="N221" s="6"/>
      <c r="P221" s="14">
        <f t="shared" si="180"/>
        <v>1</v>
      </c>
      <c r="Q221" s="14">
        <v>2</v>
      </c>
      <c r="R221" s="14">
        <f t="shared" si="205"/>
        <v>4</v>
      </c>
      <c r="S221" s="14">
        <f t="shared" si="206"/>
        <v>6</v>
      </c>
      <c r="T221" s="14" t="s">
        <v>7</v>
      </c>
      <c r="U221" s="14">
        <f t="shared" ref="U221:U229" si="216">SUMIFS(R:R,$A:$A,$A221,$G:$G,T221,Q:Q,"&gt;"&amp;0)+SUMIFS(S:S,$A:$A,$A221,$J:$J,T221,Q:Q,"&gt;"&amp;0)+INDEX($I$2:$I$14,MATCH(T221,$H$2:$H$14,0))</f>
        <v>7.5</v>
      </c>
      <c r="V221" s="14"/>
      <c r="W221" s="14"/>
      <c r="Y221" s="14">
        <f t="shared" si="207"/>
        <v>1</v>
      </c>
      <c r="Z221" s="14">
        <v>5</v>
      </c>
      <c r="AA221" s="14">
        <f t="shared" si="208"/>
        <v>10</v>
      </c>
      <c r="AB221" s="14">
        <f t="shared" si="209"/>
        <v>15</v>
      </c>
      <c r="AC221" s="14" t="s">
        <v>7</v>
      </c>
      <c r="AD221" s="14">
        <f t="shared" ref="AD221:AD229" si="217">SUMIFS(AA:AA,$A:$A,$A221,$G:$G,AC221,Z:Z,"&gt;"&amp;0)+SUMIFS(AB:AB,$A:$A,$A221,$J:$J,AC221,Z:Z,"&gt;"&amp;0)+INDEX($I$2:$I$14,MATCH(AC221,$H$2:$H$14,0))</f>
        <v>17.25</v>
      </c>
      <c r="AE221" s="14"/>
      <c r="AF221" s="14"/>
      <c r="AH221" s="14">
        <f t="shared" si="210"/>
        <v>1</v>
      </c>
      <c r="AI221" s="14">
        <v>2</v>
      </c>
      <c r="AJ221" s="14">
        <f t="shared" si="211"/>
        <v>4</v>
      </c>
      <c r="AK221" s="14">
        <f t="shared" si="212"/>
        <v>6</v>
      </c>
      <c r="AL221" s="14" t="s">
        <v>7</v>
      </c>
      <c r="AM221" s="14">
        <f t="shared" ref="AM221:AM229" si="218">SUMIFS(AJ:AJ,$A:$A,$A221,$G:$G,AL221,AI:AI,"&gt;"&amp;0)+SUMIFS(AK:AK,$A:$A,$A221,$J:$J,AL221,AI:AI,"&gt;"&amp;0)+INDEX($I$2:$I$14,MATCH(AL221,$H$2:$H$14,0))</f>
        <v>7.25</v>
      </c>
      <c r="AN221" s="14"/>
      <c r="AO221" s="14"/>
      <c r="AQ221" s="14">
        <f t="shared" si="213"/>
        <v>1</v>
      </c>
      <c r="AR221" s="14">
        <v>3</v>
      </c>
      <c r="AS221" s="14">
        <f t="shared" si="214"/>
        <v>6</v>
      </c>
      <c r="AT221" s="14">
        <f t="shared" si="215"/>
        <v>9</v>
      </c>
      <c r="AU221" s="14" t="s">
        <v>7</v>
      </c>
      <c r="AV221" s="14">
        <f t="shared" ref="AV221:AV229" si="219">SUMIFS(AS:AS,$A:$A,$A221,$G:$G,AU221,AR:AR,"&gt;"&amp;0)+SUMIFS(AT:AT,$A:$A,$A221,$J:$J,AU221,AR:AR,"&gt;"&amp;0)+INDEX($I$2:$I$14,MATCH(AU221,$H$2:$H$14,0))</f>
        <v>11.25</v>
      </c>
      <c r="AW221" s="14"/>
      <c r="AX221" s="14"/>
    </row>
    <row r="222" spans="1:50" ht="13.5" customHeight="1" x14ac:dyDescent="0.3">
      <c r="A222" s="6" t="s">
        <v>368</v>
      </c>
      <c r="B222" s="6"/>
      <c r="C222" s="6">
        <v>1301</v>
      </c>
      <c r="D222" s="59" t="s">
        <v>6</v>
      </c>
      <c r="E222" s="15" t="s">
        <v>387</v>
      </c>
      <c r="F222" s="6">
        <v>99</v>
      </c>
      <c r="G222" s="15" t="s">
        <v>7</v>
      </c>
      <c r="H222" s="6">
        <v>3</v>
      </c>
      <c r="I222" s="6">
        <v>0.25</v>
      </c>
      <c r="J222" s="6"/>
      <c r="K222" s="6"/>
      <c r="L222" s="6"/>
      <c r="M222" s="6"/>
      <c r="N222" s="6"/>
      <c r="P222" s="14">
        <f t="shared" si="180"/>
        <v>0</v>
      </c>
      <c r="Q222" s="14">
        <v>0</v>
      </c>
      <c r="R222" s="14">
        <f t="shared" si="205"/>
        <v>0</v>
      </c>
      <c r="S222" s="14">
        <f t="shared" si="206"/>
        <v>0</v>
      </c>
      <c r="T222" s="14" t="s">
        <v>8</v>
      </c>
      <c r="U222" s="14">
        <f t="shared" si="216"/>
        <v>1.3</v>
      </c>
      <c r="V222" s="14"/>
      <c r="W222" s="14"/>
      <c r="Y222" s="14">
        <f t="shared" si="207"/>
        <v>0</v>
      </c>
      <c r="Z222" s="14">
        <v>0</v>
      </c>
      <c r="AA222" s="14">
        <f t="shared" si="208"/>
        <v>0</v>
      </c>
      <c r="AB222" s="14">
        <f t="shared" si="209"/>
        <v>0</v>
      </c>
      <c r="AC222" s="14" t="s">
        <v>8</v>
      </c>
      <c r="AD222" s="14">
        <f t="shared" si="217"/>
        <v>2.2000000000000002</v>
      </c>
      <c r="AE222" s="14"/>
      <c r="AF222" s="14"/>
      <c r="AH222" s="14">
        <f t="shared" si="210"/>
        <v>0</v>
      </c>
      <c r="AI222" s="14">
        <v>0</v>
      </c>
      <c r="AJ222" s="14">
        <f t="shared" si="211"/>
        <v>0</v>
      </c>
      <c r="AK222" s="14">
        <f t="shared" si="212"/>
        <v>0</v>
      </c>
      <c r="AL222" s="14" t="s">
        <v>8</v>
      </c>
      <c r="AM222" s="14">
        <f t="shared" si="218"/>
        <v>1.4</v>
      </c>
      <c r="AN222" s="14"/>
      <c r="AO222" s="14"/>
      <c r="AQ222" s="14">
        <f t="shared" si="213"/>
        <v>0</v>
      </c>
      <c r="AR222" s="14">
        <v>0</v>
      </c>
      <c r="AS222" s="14">
        <f t="shared" si="214"/>
        <v>0</v>
      </c>
      <c r="AT222" s="14">
        <f t="shared" si="215"/>
        <v>0</v>
      </c>
      <c r="AU222" s="14" t="s">
        <v>8</v>
      </c>
      <c r="AV222" s="14">
        <f t="shared" si="219"/>
        <v>1.9</v>
      </c>
      <c r="AW222" s="14"/>
      <c r="AX222" s="14"/>
    </row>
    <row r="223" spans="1:50" ht="13.5" customHeight="1" x14ac:dyDescent="0.3">
      <c r="A223" s="6" t="s">
        <v>368</v>
      </c>
      <c r="B223" s="6"/>
      <c r="C223" s="6">
        <v>1302</v>
      </c>
      <c r="D223" s="59" t="s">
        <v>6</v>
      </c>
      <c r="E223" s="15" t="s">
        <v>388</v>
      </c>
      <c r="F223" s="6">
        <v>99</v>
      </c>
      <c r="G223" s="15" t="s">
        <v>10</v>
      </c>
      <c r="H223" s="6">
        <v>1</v>
      </c>
      <c r="I223" s="6">
        <v>0.15</v>
      </c>
      <c r="J223" s="6"/>
      <c r="K223" s="6"/>
      <c r="L223" s="6"/>
      <c r="M223" s="6"/>
      <c r="N223" s="6"/>
      <c r="P223" s="14">
        <f t="shared" si="180"/>
        <v>0</v>
      </c>
      <c r="Q223" s="14">
        <v>0</v>
      </c>
      <c r="R223" s="14">
        <f t="shared" si="205"/>
        <v>0</v>
      </c>
      <c r="S223" s="14">
        <f t="shared" si="206"/>
        <v>0</v>
      </c>
      <c r="T223" s="14" t="s">
        <v>35</v>
      </c>
      <c r="U223" s="14">
        <f t="shared" si="216"/>
        <v>2</v>
      </c>
      <c r="V223" s="14"/>
      <c r="W223" s="14"/>
      <c r="Y223" s="14">
        <f t="shared" si="207"/>
        <v>0</v>
      </c>
      <c r="Z223" s="14">
        <v>0</v>
      </c>
      <c r="AA223" s="14">
        <f t="shared" si="208"/>
        <v>0</v>
      </c>
      <c r="AB223" s="14">
        <f t="shared" si="209"/>
        <v>0</v>
      </c>
      <c r="AC223" s="14" t="s">
        <v>35</v>
      </c>
      <c r="AD223" s="14">
        <f t="shared" si="217"/>
        <v>2</v>
      </c>
      <c r="AE223" s="14"/>
      <c r="AF223" s="14"/>
      <c r="AH223" s="14">
        <f t="shared" si="210"/>
        <v>0</v>
      </c>
      <c r="AI223" s="14">
        <v>0</v>
      </c>
      <c r="AJ223" s="14">
        <f t="shared" si="211"/>
        <v>0</v>
      </c>
      <c r="AK223" s="14">
        <f t="shared" si="212"/>
        <v>0</v>
      </c>
      <c r="AL223" s="14" t="s">
        <v>35</v>
      </c>
      <c r="AM223" s="14">
        <f t="shared" si="218"/>
        <v>2</v>
      </c>
      <c r="AN223" s="14"/>
      <c r="AO223" s="14"/>
      <c r="AQ223" s="14">
        <f t="shared" si="213"/>
        <v>1</v>
      </c>
      <c r="AR223" s="14">
        <v>1</v>
      </c>
      <c r="AS223" s="14">
        <f t="shared" si="214"/>
        <v>0.15</v>
      </c>
      <c r="AT223" s="14">
        <f t="shared" si="215"/>
        <v>0</v>
      </c>
      <c r="AU223" s="14" t="s">
        <v>35</v>
      </c>
      <c r="AV223" s="14">
        <f t="shared" si="219"/>
        <v>2</v>
      </c>
      <c r="AW223" s="14"/>
      <c r="AX223" s="14"/>
    </row>
    <row r="224" spans="1:50" x14ac:dyDescent="0.3">
      <c r="A224" s="6" t="s">
        <v>368</v>
      </c>
      <c r="B224" s="6" t="s">
        <v>39</v>
      </c>
      <c r="C224" s="6">
        <v>1303</v>
      </c>
      <c r="D224" s="59" t="s">
        <v>6</v>
      </c>
      <c r="E224" s="15" t="s">
        <v>389</v>
      </c>
      <c r="F224" s="6">
        <v>99</v>
      </c>
      <c r="G224" s="15" t="s">
        <v>8</v>
      </c>
      <c r="H224" s="6">
        <v>4</v>
      </c>
      <c r="I224" s="6">
        <v>0.1</v>
      </c>
      <c r="J224" s="6"/>
      <c r="K224" s="6"/>
      <c r="L224" s="6"/>
      <c r="M224" s="6"/>
      <c r="N224" s="6"/>
      <c r="P224" s="14">
        <f t="shared" si="180"/>
        <v>0</v>
      </c>
      <c r="Q224" s="14">
        <v>0</v>
      </c>
      <c r="R224" s="14">
        <f>Q224*$I224</f>
        <v>0</v>
      </c>
      <c r="S224" s="14">
        <f>Q224*$L224</f>
        <v>0</v>
      </c>
      <c r="T224" s="14" t="s">
        <v>40</v>
      </c>
      <c r="U224" s="14">
        <f t="shared" si="216"/>
        <v>1</v>
      </c>
      <c r="V224" s="14"/>
      <c r="W224" s="14"/>
      <c r="Y224" s="14">
        <f t="shared" si="207"/>
        <v>0</v>
      </c>
      <c r="Z224" s="14">
        <v>0</v>
      </c>
      <c r="AA224" s="14">
        <f>Z224*$I224</f>
        <v>0</v>
      </c>
      <c r="AB224" s="14">
        <f>Z224*$L224</f>
        <v>0</v>
      </c>
      <c r="AC224" s="14" t="s">
        <v>40</v>
      </c>
      <c r="AD224" s="14">
        <f t="shared" si="217"/>
        <v>1</v>
      </c>
      <c r="AE224" s="14"/>
      <c r="AF224" s="14"/>
      <c r="AH224" s="14">
        <f t="shared" si="210"/>
        <v>1</v>
      </c>
      <c r="AI224" s="14">
        <v>1</v>
      </c>
      <c r="AJ224" s="14">
        <f>AI224*$I224</f>
        <v>0.1</v>
      </c>
      <c r="AK224" s="14">
        <f>AI224*$L224</f>
        <v>0</v>
      </c>
      <c r="AL224" s="14" t="s">
        <v>40</v>
      </c>
      <c r="AM224" s="14">
        <f t="shared" si="218"/>
        <v>1</v>
      </c>
      <c r="AN224" s="14"/>
      <c r="AO224" s="14"/>
      <c r="AQ224" s="14">
        <f t="shared" si="213"/>
        <v>1</v>
      </c>
      <c r="AR224" s="14">
        <v>1</v>
      </c>
      <c r="AS224" s="14">
        <f>AR224*$I224</f>
        <v>0.1</v>
      </c>
      <c r="AT224" s="14">
        <f>AR224*$L224</f>
        <v>0</v>
      </c>
      <c r="AU224" s="14" t="s">
        <v>40</v>
      </c>
      <c r="AV224" s="14">
        <f t="shared" si="219"/>
        <v>1</v>
      </c>
      <c r="AW224" s="14"/>
      <c r="AX224" s="14"/>
    </row>
    <row r="225" spans="1:50" x14ac:dyDescent="0.3">
      <c r="A225" s="6" t="s">
        <v>368</v>
      </c>
      <c r="B225" s="6" t="s">
        <v>39</v>
      </c>
      <c r="C225" s="6">
        <v>1311</v>
      </c>
      <c r="D225" s="59" t="s">
        <v>9</v>
      </c>
      <c r="E225" s="15" t="s">
        <v>48</v>
      </c>
      <c r="F225" s="6">
        <v>99</v>
      </c>
      <c r="G225" s="15" t="s">
        <v>7</v>
      </c>
      <c r="H225" s="6">
        <v>3</v>
      </c>
      <c r="I225" s="6">
        <v>0.5</v>
      </c>
      <c r="J225" s="6"/>
      <c r="K225" s="6"/>
      <c r="L225" s="6"/>
      <c r="M225" s="6"/>
      <c r="N225" s="6"/>
      <c r="P225" s="14">
        <f t="shared" si="180"/>
        <v>0</v>
      </c>
      <c r="Q225" s="14">
        <v>0</v>
      </c>
      <c r="R225" s="14">
        <f t="shared" ref="R225:R229" si="220">Q225*$I225</f>
        <v>0</v>
      </c>
      <c r="S225" s="14">
        <f t="shared" ref="S225:S229" si="221">Q225*$L225</f>
        <v>0</v>
      </c>
      <c r="T225" s="14" t="s">
        <v>117</v>
      </c>
      <c r="U225" s="14">
        <f t="shared" si="216"/>
        <v>0</v>
      </c>
      <c r="V225" s="14"/>
      <c r="W225" s="14"/>
      <c r="Y225" s="14">
        <f t="shared" si="207"/>
        <v>1</v>
      </c>
      <c r="Z225" s="14">
        <v>1</v>
      </c>
      <c r="AA225" s="14">
        <f t="shared" ref="AA225:AA229" si="222">Z225*$I225</f>
        <v>0.5</v>
      </c>
      <c r="AB225" s="14">
        <f t="shared" ref="AB225:AB229" si="223">Z225*$L225</f>
        <v>0</v>
      </c>
      <c r="AC225" s="14" t="s">
        <v>117</v>
      </c>
      <c r="AD225" s="14">
        <f t="shared" si="217"/>
        <v>0</v>
      </c>
      <c r="AE225" s="14"/>
      <c r="AF225" s="14"/>
      <c r="AH225" s="14">
        <f t="shared" si="210"/>
        <v>1</v>
      </c>
      <c r="AI225" s="14">
        <v>1</v>
      </c>
      <c r="AJ225" s="14">
        <f t="shared" ref="AJ225:AJ229" si="224">AI225*$I225</f>
        <v>0.5</v>
      </c>
      <c r="AK225" s="14">
        <f t="shared" ref="AK225:AK229" si="225">AI225*$L225</f>
        <v>0</v>
      </c>
      <c r="AL225" s="14" t="s">
        <v>117</v>
      </c>
      <c r="AM225" s="14">
        <f t="shared" si="218"/>
        <v>0</v>
      </c>
      <c r="AN225" s="14"/>
      <c r="AO225" s="14"/>
      <c r="AQ225" s="14">
        <f t="shared" si="213"/>
        <v>1</v>
      </c>
      <c r="AR225" s="14">
        <v>1</v>
      </c>
      <c r="AS225" s="14">
        <f t="shared" ref="AS225:AS229" si="226">AR225*$I225</f>
        <v>0.5</v>
      </c>
      <c r="AT225" s="14">
        <f t="shared" ref="AT225:AT229" si="227">AR225*$L225</f>
        <v>0</v>
      </c>
      <c r="AU225" s="14" t="s">
        <v>117</v>
      </c>
      <c r="AV225" s="14">
        <f t="shared" si="219"/>
        <v>0</v>
      </c>
      <c r="AW225" s="14"/>
      <c r="AX225" s="14"/>
    </row>
    <row r="226" spans="1:50" ht="13.5" customHeight="1" x14ac:dyDescent="0.3">
      <c r="A226" s="6" t="s">
        <v>368</v>
      </c>
      <c r="B226" s="6" t="s">
        <v>39</v>
      </c>
      <c r="C226" s="6">
        <v>1312</v>
      </c>
      <c r="D226" s="59" t="s">
        <v>9</v>
      </c>
      <c r="E226" s="15" t="s">
        <v>390</v>
      </c>
      <c r="F226" s="6">
        <v>99</v>
      </c>
      <c r="G226" s="15" t="s">
        <v>10</v>
      </c>
      <c r="H226" s="6">
        <v>1</v>
      </c>
      <c r="I226" s="6">
        <v>0.25</v>
      </c>
      <c r="J226" s="6"/>
      <c r="K226" s="6"/>
      <c r="L226" s="6"/>
      <c r="M226" s="6"/>
      <c r="N226" s="6"/>
      <c r="P226" s="14">
        <f t="shared" si="180"/>
        <v>0</v>
      </c>
      <c r="Q226" s="14">
        <v>0</v>
      </c>
      <c r="R226" s="14">
        <f t="shared" si="220"/>
        <v>0</v>
      </c>
      <c r="S226" s="14">
        <f t="shared" si="221"/>
        <v>0</v>
      </c>
      <c r="T226" s="14" t="s">
        <v>34</v>
      </c>
      <c r="U226" s="14">
        <f t="shared" si="216"/>
        <v>1</v>
      </c>
      <c r="V226" s="14"/>
      <c r="W226" s="14"/>
      <c r="Y226" s="14">
        <f t="shared" si="207"/>
        <v>1</v>
      </c>
      <c r="Z226" s="14">
        <v>1</v>
      </c>
      <c r="AA226" s="14">
        <f t="shared" si="222"/>
        <v>0.25</v>
      </c>
      <c r="AB226" s="14">
        <f t="shared" si="223"/>
        <v>0</v>
      </c>
      <c r="AC226" s="14" t="s">
        <v>34</v>
      </c>
      <c r="AD226" s="14">
        <f t="shared" si="217"/>
        <v>1</v>
      </c>
      <c r="AE226" s="14"/>
      <c r="AF226" s="14"/>
      <c r="AH226" s="14">
        <f t="shared" si="210"/>
        <v>0</v>
      </c>
      <c r="AI226" s="14">
        <v>0</v>
      </c>
      <c r="AJ226" s="14">
        <f t="shared" si="224"/>
        <v>0</v>
      </c>
      <c r="AK226" s="14">
        <f t="shared" si="225"/>
        <v>0</v>
      </c>
      <c r="AL226" s="14" t="s">
        <v>34</v>
      </c>
      <c r="AM226" s="14">
        <f t="shared" si="218"/>
        <v>1</v>
      </c>
      <c r="AN226" s="14"/>
      <c r="AO226" s="14"/>
      <c r="AQ226" s="14">
        <f t="shared" si="213"/>
        <v>1</v>
      </c>
      <c r="AR226" s="14">
        <v>1</v>
      </c>
      <c r="AS226" s="14">
        <f t="shared" si="226"/>
        <v>0.25</v>
      </c>
      <c r="AT226" s="14">
        <f t="shared" si="227"/>
        <v>0</v>
      </c>
      <c r="AU226" s="14" t="s">
        <v>34</v>
      </c>
      <c r="AV226" s="14">
        <f t="shared" si="219"/>
        <v>1</v>
      </c>
      <c r="AW226" s="14"/>
      <c r="AX226" s="14"/>
    </row>
    <row r="227" spans="1:50" ht="13.5" customHeight="1" x14ac:dyDescent="0.3">
      <c r="A227" s="6" t="s">
        <v>368</v>
      </c>
      <c r="B227" s="6" t="s">
        <v>39</v>
      </c>
      <c r="C227" s="6">
        <v>1313</v>
      </c>
      <c r="D227" s="59" t="s">
        <v>9</v>
      </c>
      <c r="E227" s="15" t="s">
        <v>391</v>
      </c>
      <c r="F227" s="6">
        <v>99</v>
      </c>
      <c r="G227" s="15" t="s">
        <v>12</v>
      </c>
      <c r="H227" s="6">
        <v>2</v>
      </c>
      <c r="I227" s="6">
        <v>0.5</v>
      </c>
      <c r="J227" s="15"/>
      <c r="K227" s="6"/>
      <c r="L227" s="6"/>
      <c r="M227" s="6"/>
      <c r="N227" s="6"/>
      <c r="P227" s="14">
        <f t="shared" si="180"/>
        <v>1</v>
      </c>
      <c r="Q227" s="14">
        <v>1</v>
      </c>
      <c r="R227" s="14">
        <f t="shared" si="220"/>
        <v>0.5</v>
      </c>
      <c r="S227" s="14">
        <f t="shared" si="221"/>
        <v>0</v>
      </c>
      <c r="T227" s="14" t="s">
        <v>116</v>
      </c>
      <c r="U227" s="14">
        <f t="shared" si="216"/>
        <v>0</v>
      </c>
      <c r="V227" s="14"/>
      <c r="W227" s="14"/>
      <c r="Y227" s="14">
        <f t="shared" si="207"/>
        <v>1</v>
      </c>
      <c r="Z227" s="14">
        <v>1</v>
      </c>
      <c r="AA227" s="14">
        <f t="shared" si="222"/>
        <v>0.5</v>
      </c>
      <c r="AB227" s="14">
        <f t="shared" si="223"/>
        <v>0</v>
      </c>
      <c r="AC227" s="14" t="s">
        <v>116</v>
      </c>
      <c r="AD227" s="14">
        <f t="shared" si="217"/>
        <v>0</v>
      </c>
      <c r="AE227" s="14"/>
      <c r="AF227" s="14"/>
      <c r="AH227" s="14">
        <f t="shared" si="210"/>
        <v>1</v>
      </c>
      <c r="AI227" s="14">
        <v>1</v>
      </c>
      <c r="AJ227" s="14">
        <f>AI227*$I227</f>
        <v>0.5</v>
      </c>
      <c r="AK227" s="14">
        <f t="shared" si="225"/>
        <v>0</v>
      </c>
      <c r="AL227" s="14" t="s">
        <v>116</v>
      </c>
      <c r="AM227" s="14">
        <f t="shared" si="218"/>
        <v>0</v>
      </c>
      <c r="AN227" s="14"/>
      <c r="AO227" s="14"/>
      <c r="AQ227" s="14">
        <f t="shared" si="213"/>
        <v>1</v>
      </c>
      <c r="AR227" s="14">
        <v>1</v>
      </c>
      <c r="AS227" s="14">
        <f t="shared" si="226"/>
        <v>0.5</v>
      </c>
      <c r="AT227" s="14">
        <f t="shared" si="227"/>
        <v>0</v>
      </c>
      <c r="AU227" s="14" t="s">
        <v>116</v>
      </c>
      <c r="AV227" s="14">
        <f t="shared" si="219"/>
        <v>0</v>
      </c>
      <c r="AW227" s="14"/>
      <c r="AX227" s="14"/>
    </row>
    <row r="228" spans="1:50" s="67" customFormat="1" x14ac:dyDescent="0.3">
      <c r="A228" s="6" t="s">
        <v>368</v>
      </c>
      <c r="B228" s="23" t="s">
        <v>39</v>
      </c>
      <c r="C228" s="23">
        <v>1314</v>
      </c>
      <c r="D228" s="59" t="s">
        <v>9</v>
      </c>
      <c r="E228" s="35" t="s">
        <v>392</v>
      </c>
      <c r="F228" s="23">
        <v>99</v>
      </c>
      <c r="G228" s="35" t="s">
        <v>8</v>
      </c>
      <c r="H228" s="6">
        <v>4</v>
      </c>
      <c r="I228" s="23">
        <v>0.2</v>
      </c>
      <c r="J228" s="23"/>
      <c r="K228" s="6"/>
      <c r="L228" s="23"/>
      <c r="M228" s="23"/>
      <c r="N228" s="23"/>
      <c r="O228" s="64"/>
      <c r="P228" s="14">
        <f t="shared" si="180"/>
        <v>0</v>
      </c>
      <c r="Q228" s="14">
        <v>0</v>
      </c>
      <c r="R228" s="14">
        <f t="shared" si="220"/>
        <v>0</v>
      </c>
      <c r="S228" s="14">
        <f t="shared" si="221"/>
        <v>0</v>
      </c>
      <c r="T228" s="14" t="s">
        <v>127</v>
      </c>
      <c r="U228" s="14">
        <f t="shared" si="216"/>
        <v>0</v>
      </c>
      <c r="V228" s="14"/>
      <c r="W228" s="14"/>
      <c r="Y228" s="14">
        <f t="shared" si="207"/>
        <v>0</v>
      </c>
      <c r="Z228" s="14">
        <v>0</v>
      </c>
      <c r="AA228" s="14">
        <f t="shared" si="222"/>
        <v>0</v>
      </c>
      <c r="AB228" s="14">
        <f t="shared" si="223"/>
        <v>0</v>
      </c>
      <c r="AC228" s="14" t="s">
        <v>127</v>
      </c>
      <c r="AD228" s="14">
        <f t="shared" si="217"/>
        <v>0</v>
      </c>
      <c r="AE228" s="14"/>
      <c r="AF228" s="14"/>
      <c r="AH228" s="14">
        <f t="shared" si="210"/>
        <v>0</v>
      </c>
      <c r="AI228" s="14">
        <v>0</v>
      </c>
      <c r="AJ228" s="14">
        <f t="shared" si="224"/>
        <v>0</v>
      </c>
      <c r="AK228" s="14">
        <f t="shared" si="225"/>
        <v>0</v>
      </c>
      <c r="AL228" s="14" t="s">
        <v>127</v>
      </c>
      <c r="AM228" s="14">
        <f t="shared" si="218"/>
        <v>0</v>
      </c>
      <c r="AN228" s="14"/>
      <c r="AO228" s="14"/>
      <c r="AQ228" s="14">
        <f t="shared" si="213"/>
        <v>1</v>
      </c>
      <c r="AR228" s="14">
        <v>1</v>
      </c>
      <c r="AS228" s="14">
        <f t="shared" si="226"/>
        <v>0.2</v>
      </c>
      <c r="AT228" s="14">
        <f t="shared" si="227"/>
        <v>0</v>
      </c>
      <c r="AU228" s="14" t="s">
        <v>127</v>
      </c>
      <c r="AV228" s="14">
        <f t="shared" si="219"/>
        <v>0</v>
      </c>
      <c r="AW228" s="14"/>
      <c r="AX228" s="14"/>
    </row>
    <row r="229" spans="1:50" s="67" customFormat="1" x14ac:dyDescent="0.3">
      <c r="A229" s="6" t="s">
        <v>368</v>
      </c>
      <c r="B229" s="23" t="s">
        <v>39</v>
      </c>
      <c r="C229" s="23">
        <v>1321</v>
      </c>
      <c r="D229" s="59" t="s">
        <v>11</v>
      </c>
      <c r="E229" s="35" t="s">
        <v>42</v>
      </c>
      <c r="F229" s="23">
        <v>99</v>
      </c>
      <c r="G229" s="35" t="s">
        <v>7</v>
      </c>
      <c r="H229" s="6">
        <v>3</v>
      </c>
      <c r="I229" s="23">
        <v>1</v>
      </c>
      <c r="J229" s="35"/>
      <c r="K229" s="6"/>
      <c r="L229" s="23"/>
      <c r="M229" s="23"/>
      <c r="N229" s="23"/>
      <c r="O229" s="64"/>
      <c r="P229" s="14">
        <f t="shared" si="180"/>
        <v>0</v>
      </c>
      <c r="Q229" s="14">
        <v>0</v>
      </c>
      <c r="R229" s="14">
        <f t="shared" si="220"/>
        <v>0</v>
      </c>
      <c r="S229" s="14">
        <f t="shared" si="221"/>
        <v>0</v>
      </c>
      <c r="T229" s="14" t="s">
        <v>133</v>
      </c>
      <c r="U229" s="14">
        <f t="shared" si="216"/>
        <v>0</v>
      </c>
      <c r="V229" s="14"/>
      <c r="W229" s="14"/>
      <c r="Y229" s="14">
        <f t="shared" si="207"/>
        <v>0</v>
      </c>
      <c r="Z229" s="14">
        <v>0</v>
      </c>
      <c r="AA229" s="14">
        <f t="shared" si="222"/>
        <v>0</v>
      </c>
      <c r="AB229" s="14">
        <f t="shared" si="223"/>
        <v>0</v>
      </c>
      <c r="AC229" s="14" t="s">
        <v>133</v>
      </c>
      <c r="AD229" s="14">
        <f t="shared" si="217"/>
        <v>0</v>
      </c>
      <c r="AE229" s="14"/>
      <c r="AF229" s="14"/>
      <c r="AH229" s="14">
        <f t="shared" si="210"/>
        <v>0</v>
      </c>
      <c r="AI229" s="14">
        <v>0</v>
      </c>
      <c r="AJ229" s="14">
        <f t="shared" si="224"/>
        <v>0</v>
      </c>
      <c r="AK229" s="14">
        <f t="shared" si="225"/>
        <v>0</v>
      </c>
      <c r="AL229" s="14" t="s">
        <v>133</v>
      </c>
      <c r="AM229" s="14">
        <f t="shared" si="218"/>
        <v>0</v>
      </c>
      <c r="AN229" s="14"/>
      <c r="AO229" s="14"/>
      <c r="AQ229" s="14">
        <f t="shared" si="213"/>
        <v>1</v>
      </c>
      <c r="AR229" s="14">
        <v>1</v>
      </c>
      <c r="AS229" s="14">
        <f t="shared" si="226"/>
        <v>1</v>
      </c>
      <c r="AT229" s="14">
        <f t="shared" si="227"/>
        <v>0</v>
      </c>
      <c r="AU229" s="14" t="s">
        <v>133</v>
      </c>
      <c r="AV229" s="14">
        <f t="shared" si="219"/>
        <v>0</v>
      </c>
      <c r="AW229" s="14"/>
      <c r="AX229" s="14"/>
    </row>
    <row r="230" spans="1:50" x14ac:dyDescent="0.3">
      <c r="A230" s="6" t="s">
        <v>368</v>
      </c>
      <c r="B230" s="6"/>
      <c r="C230" s="6">
        <v>1322</v>
      </c>
      <c r="D230" s="59" t="s">
        <v>11</v>
      </c>
      <c r="E230" s="15" t="s">
        <v>41</v>
      </c>
      <c r="F230" s="6">
        <v>99</v>
      </c>
      <c r="G230" s="15" t="s">
        <v>10</v>
      </c>
      <c r="H230" s="6">
        <v>1</v>
      </c>
      <c r="I230" s="6">
        <v>0.5</v>
      </c>
      <c r="J230" s="6"/>
      <c r="K230" s="6"/>
      <c r="L230" s="6"/>
      <c r="M230" s="6"/>
      <c r="N230" s="6"/>
      <c r="P230" s="14">
        <f>IF(Q230=0,0,1)</f>
        <v>1</v>
      </c>
      <c r="Q230" s="14">
        <v>1</v>
      </c>
      <c r="R230" s="14">
        <f>Q230*$I230</f>
        <v>0.5</v>
      </c>
      <c r="S230" s="14">
        <f>Q230*$L230</f>
        <v>0</v>
      </c>
      <c r="T230" s="14" t="s">
        <v>10</v>
      </c>
      <c r="U230" s="14">
        <f>MIN(0.01+SUMIFS(R:R,$A:$A,$A230,$G:$G,T230,Q:Q,"&gt;"&amp;0)+SUMIFS(S:S,$A:$A,$A230,$J:$J,T230,Q:Q,"&gt;"&amp;0),1)</f>
        <v>0.51</v>
      </c>
      <c r="V230" s="14">
        <f>(U230*U231+(1-U230))*U232*U233*U234*U235*U237*(1+U236)*(1+U238)*(1+U239)*U241^0.5*(U240+1)</f>
        <v>5.9150000000000009</v>
      </c>
      <c r="W230" s="14">
        <f>V230</f>
        <v>5.9150000000000009</v>
      </c>
      <c r="Y230" s="14">
        <f>IF(Z230=0,0,1)</f>
        <v>1</v>
      </c>
      <c r="Z230" s="14">
        <v>2</v>
      </c>
      <c r="AA230" s="14">
        <f>Z230*$I230</f>
        <v>1</v>
      </c>
      <c r="AB230" s="14">
        <f>Z230*$L230</f>
        <v>0</v>
      </c>
      <c r="AC230" s="14" t="s">
        <v>10</v>
      </c>
      <c r="AD230" s="14">
        <f>MIN(0.01+SUMIFS(AA:AA,$A:$A,$A230,$G:$G,AC230,Z:Z,"&gt;"&amp;0)+SUMIFS(AB:AB,$A:$A,$A230,$J:$J,AC230,Z:Z,"&gt;"&amp;0),1)</f>
        <v>1</v>
      </c>
      <c r="AE230" s="14">
        <f>(AD230*AD231+(1-AD230))*AD232*AD233*AD234*AD235*AD237*(1+AD236)*(1+AD238)*(1+AD239)*AD241^0.5*(AD240+1)</f>
        <v>130.9</v>
      </c>
      <c r="AF230" s="14">
        <f>AE230</f>
        <v>130.9</v>
      </c>
      <c r="AH230" s="14">
        <f>IF(AI230=0,0,1)</f>
        <v>0</v>
      </c>
      <c r="AI230" s="14">
        <v>0</v>
      </c>
      <c r="AJ230" s="14">
        <f>AI230*$I230</f>
        <v>0</v>
      </c>
      <c r="AK230" s="14">
        <f>AI230*$L230</f>
        <v>0</v>
      </c>
      <c r="AL230" s="14" t="s">
        <v>10</v>
      </c>
      <c r="AM230" s="14">
        <f>MIN(0.01+SUMIFS(AJ:AJ,$A:$A,$A230,$G:$G,AL230,AI:AI,"&gt;"&amp;0)+SUMIFS(AK:AK,$A:$A,$A230,$J:$J,AL230,AI:AI,"&gt;"&amp;0),1)</f>
        <v>0.01</v>
      </c>
      <c r="AN230" s="14">
        <f>(AM230*AM231+(1-AM230))*AM232*AM233*AM234*AM235*AM237*(1+AM236)*(1+AM238)*(1+AM239)*AM241^0.5*(AM240+1)</f>
        <v>24.156999999999996</v>
      </c>
      <c r="AO230" s="14">
        <f>AN230</f>
        <v>24.156999999999996</v>
      </c>
      <c r="AQ230" s="14">
        <v>0</v>
      </c>
      <c r="AR230" s="14">
        <v>0</v>
      </c>
      <c r="AS230" s="14">
        <f>AR230*$I230</f>
        <v>0</v>
      </c>
      <c r="AT230" s="14">
        <f>AR230*$L230</f>
        <v>0</v>
      </c>
      <c r="AU230" s="14" t="s">
        <v>10</v>
      </c>
      <c r="AV230" s="14">
        <f>MIN(0.01+SUMIFS(AS:AS,$A:$A,$A230,$G:$G,AU230,AR:AR,"&gt;"&amp;0)+SUMIFS(AT:AT,$A:$A,$A230,$J:$J,AU230,AR:AR,"&gt;"&amp;0),1)</f>
        <v>0.41000000000000003</v>
      </c>
      <c r="AW230" s="14">
        <f>(AV230*AV231+(1-AV230))*AV232*AV233*AV234*AV235*AV237*(1+AV236)*(1+AV238)*(1+AV239)*AV241^0.5*(AV240+1)</f>
        <v>65.407499999999985</v>
      </c>
      <c r="AX230" s="14">
        <f>AW230</f>
        <v>65.407499999999985</v>
      </c>
    </row>
    <row r="231" spans="1:50" x14ac:dyDescent="0.3">
      <c r="A231" s="6" t="s">
        <v>368</v>
      </c>
      <c r="B231" s="6"/>
      <c r="C231" s="6">
        <v>1323</v>
      </c>
      <c r="D231" s="59" t="s">
        <v>11</v>
      </c>
      <c r="E231" s="15" t="s">
        <v>393</v>
      </c>
      <c r="F231" s="6">
        <v>99</v>
      </c>
      <c r="G231" s="15" t="s">
        <v>12</v>
      </c>
      <c r="H231" s="6">
        <v>2</v>
      </c>
      <c r="I231" s="6">
        <v>1</v>
      </c>
      <c r="J231" s="6"/>
      <c r="K231" s="6"/>
      <c r="L231" s="6"/>
      <c r="M231" s="6"/>
      <c r="N231" s="6"/>
      <c r="P231" s="14">
        <f t="shared" si="180"/>
        <v>1</v>
      </c>
      <c r="Q231" s="14">
        <v>1</v>
      </c>
      <c r="R231" s="14">
        <f t="shared" ref="R231:R234" si="228">Q231*$I231</f>
        <v>1</v>
      </c>
      <c r="S231" s="14">
        <f t="shared" ref="S231:S234" si="229">Q231*$L231</f>
        <v>0</v>
      </c>
      <c r="T231" s="14" t="s">
        <v>12</v>
      </c>
      <c r="U231" s="14">
        <f>2+SUMIFS(R:R,$A:$A,$A231,$G:$G,T231,Q:Q,"&gt;"&amp;0)+SUMIFS(S:S,$A:$A,$A231,$J:$J,T231,Q:Q,"&gt;"&amp;0)</f>
        <v>3.5</v>
      </c>
      <c r="V231" s="14"/>
      <c r="W231" s="14"/>
      <c r="Y231" s="14">
        <f t="shared" ref="Y231:Y241" si="230">IF(Z231=0,0,1)</f>
        <v>1</v>
      </c>
      <c r="Z231" s="14">
        <v>1</v>
      </c>
      <c r="AA231" s="14">
        <f t="shared" ref="AA231:AA234" si="231">Z231*$I231</f>
        <v>1</v>
      </c>
      <c r="AB231" s="14">
        <f t="shared" ref="AB231:AB234" si="232">Z231*$L231</f>
        <v>0</v>
      </c>
      <c r="AC231" s="14" t="s">
        <v>12</v>
      </c>
      <c r="AD231" s="14">
        <f>2+SUMIFS(AA:AA,$A:$A,$A231,$G:$G,AC231,Z:Z,"&gt;"&amp;0)+SUMIFS(AB:AB,$A:$A,$A231,$J:$J,AC231,Z:Z,"&gt;"&amp;0)</f>
        <v>3.5</v>
      </c>
      <c r="AE231" s="14"/>
      <c r="AF231" s="14"/>
      <c r="AH231" s="14">
        <f t="shared" ref="AH231:AH241" si="233">IF(AI231=0,0,1)</f>
        <v>0</v>
      </c>
      <c r="AI231" s="14">
        <v>0</v>
      </c>
      <c r="AJ231" s="14">
        <f t="shared" ref="AJ231:AJ234" si="234">AI231*$I231</f>
        <v>0</v>
      </c>
      <c r="AK231" s="14">
        <f t="shared" ref="AK231:AK234" si="235">AI231*$L231</f>
        <v>0</v>
      </c>
      <c r="AL231" s="14" t="s">
        <v>12</v>
      </c>
      <c r="AM231" s="14">
        <f>2+SUMIFS(AJ:AJ,$A:$A,$A231,$G:$G,AL231,AI:AI,"&gt;"&amp;0)+SUMIFS(AK:AK,$A:$A,$A231,$J:$J,AL231,AI:AI,"&gt;"&amp;0)</f>
        <v>2.5</v>
      </c>
      <c r="AN231" s="14"/>
      <c r="AO231" s="14"/>
      <c r="AQ231" s="14">
        <v>1</v>
      </c>
      <c r="AR231" s="14">
        <v>1</v>
      </c>
      <c r="AS231" s="14">
        <f t="shared" ref="AS231:AS234" si="236">AR231*$I231</f>
        <v>1</v>
      </c>
      <c r="AT231" s="14">
        <f t="shared" ref="AT231:AT234" si="237">AR231*$L231</f>
        <v>0</v>
      </c>
      <c r="AU231" s="14" t="s">
        <v>12</v>
      </c>
      <c r="AV231" s="14">
        <f>2+SUMIFS(AS:AS,$A:$A,$A231,$G:$G,AU231,AR:AR,"&gt;"&amp;0)+SUMIFS(AT:AT,$A:$A,$A231,$J:$J,AU231,AR:AR,"&gt;"&amp;0)</f>
        <v>3.5</v>
      </c>
      <c r="AW231" s="14"/>
      <c r="AX231" s="14"/>
    </row>
    <row r="232" spans="1:50" x14ac:dyDescent="0.3">
      <c r="A232" s="6" t="s">
        <v>368</v>
      </c>
      <c r="B232" s="6"/>
      <c r="C232" s="6">
        <v>1324</v>
      </c>
      <c r="D232" s="59" t="s">
        <v>11</v>
      </c>
      <c r="E232" s="15" t="s">
        <v>394</v>
      </c>
      <c r="F232" s="6">
        <v>99</v>
      </c>
      <c r="G232" s="15" t="s">
        <v>8</v>
      </c>
      <c r="H232" s="6">
        <v>4</v>
      </c>
      <c r="I232" s="6">
        <v>0.3</v>
      </c>
      <c r="J232" s="6"/>
      <c r="K232" s="6"/>
      <c r="L232" s="6"/>
      <c r="M232" s="6"/>
      <c r="N232" s="6"/>
      <c r="P232" s="14">
        <f t="shared" si="180"/>
        <v>1</v>
      </c>
      <c r="Q232" s="14">
        <v>1</v>
      </c>
      <c r="R232" s="14">
        <f t="shared" si="228"/>
        <v>0.3</v>
      </c>
      <c r="S232" s="14">
        <f t="shared" si="229"/>
        <v>0</v>
      </c>
      <c r="T232" s="14" t="s">
        <v>7</v>
      </c>
      <c r="U232" s="14">
        <f t="shared" ref="U232:U240" si="238">SUMIFS(R:R,$A:$A,$A232,$G:$G,T232,Q:Q,"&gt;"&amp;0)+SUMIFS(S:S,$A:$A,$A232,$J:$J,T232,Q:Q,"&gt;"&amp;0)+INDEX($I$2:$I$14,MATCH(T232,$H$2:$H$14,0))</f>
        <v>1</v>
      </c>
      <c r="V232" s="14"/>
      <c r="W232" s="14"/>
      <c r="Y232" s="14">
        <f t="shared" si="230"/>
        <v>1</v>
      </c>
      <c r="Z232" s="14">
        <v>4</v>
      </c>
      <c r="AA232" s="14">
        <f t="shared" si="231"/>
        <v>1.2</v>
      </c>
      <c r="AB232" s="14">
        <f t="shared" si="232"/>
        <v>0</v>
      </c>
      <c r="AC232" s="14" t="s">
        <v>7</v>
      </c>
      <c r="AD232" s="14">
        <f t="shared" ref="AD232:AD240" si="239">SUMIFS(AA:AA,$A:$A,$A232,$G:$G,AC232,Z:Z,"&gt;"&amp;0)+SUMIFS(AB:AB,$A:$A,$A232,$J:$J,AC232,Z:Z,"&gt;"&amp;0)+INDEX($I$2:$I$14,MATCH(AC232,$H$2:$H$14,0))</f>
        <v>8.5</v>
      </c>
      <c r="AE232" s="14"/>
      <c r="AF232" s="14"/>
      <c r="AH232" s="14">
        <f t="shared" si="233"/>
        <v>1</v>
      </c>
      <c r="AI232" s="14">
        <v>1</v>
      </c>
      <c r="AJ232" s="14">
        <f t="shared" si="234"/>
        <v>0.3</v>
      </c>
      <c r="AK232" s="14">
        <f t="shared" si="235"/>
        <v>0</v>
      </c>
      <c r="AL232" s="14" t="s">
        <v>7</v>
      </c>
      <c r="AM232" s="14">
        <f t="shared" ref="AM232:AM240" si="240">SUMIFS(AJ:AJ,$A:$A,$A232,$G:$G,AL232,AI:AI,"&gt;"&amp;0)+SUMIFS(AK:AK,$A:$A,$A232,$J:$J,AL232,AI:AI,"&gt;"&amp;0)+INDEX($I$2:$I$14,MATCH(AL232,$H$2:$H$14,0))</f>
        <v>8.5</v>
      </c>
      <c r="AN232" s="14"/>
      <c r="AO232" s="14"/>
      <c r="AQ232" s="14">
        <v>1</v>
      </c>
      <c r="AR232" s="14">
        <v>2</v>
      </c>
      <c r="AS232" s="14">
        <f t="shared" si="236"/>
        <v>0.6</v>
      </c>
      <c r="AT232" s="14">
        <f t="shared" si="237"/>
        <v>0</v>
      </c>
      <c r="AU232" s="14" t="s">
        <v>7</v>
      </c>
      <c r="AV232" s="14">
        <f t="shared" ref="AV232:AV240" si="241">SUMIFS(AS:AS,$A:$A,$A232,$G:$G,AU232,AR:AR,"&gt;"&amp;0)+SUMIFS(AT:AT,$A:$A,$A232,$J:$J,AU232,AR:AR,"&gt;"&amp;0)+INDEX($I$2:$I$14,MATCH(AU232,$H$2:$H$14,0))</f>
        <v>8.5</v>
      </c>
      <c r="AW232" s="14"/>
      <c r="AX232" s="14"/>
    </row>
    <row r="233" spans="1:50" x14ac:dyDescent="0.3">
      <c r="A233" s="6" t="s">
        <v>368</v>
      </c>
      <c r="B233" s="6"/>
      <c r="C233" s="6">
        <v>1331</v>
      </c>
      <c r="D233" s="59" t="s">
        <v>9</v>
      </c>
      <c r="E233" s="15" t="s">
        <v>441</v>
      </c>
      <c r="F233" s="6">
        <v>1</v>
      </c>
      <c r="G233" s="15" t="s">
        <v>35</v>
      </c>
      <c r="H233" s="6">
        <v>11</v>
      </c>
      <c r="I233" s="6">
        <v>1</v>
      </c>
      <c r="J233" s="6"/>
      <c r="K233" s="6"/>
      <c r="L233" s="6"/>
      <c r="M233" s="6"/>
      <c r="N233" s="6"/>
      <c r="P233" s="14">
        <f t="shared" si="180"/>
        <v>1</v>
      </c>
      <c r="Q233" s="14">
        <v>1</v>
      </c>
      <c r="R233" s="14">
        <f t="shared" si="228"/>
        <v>1</v>
      </c>
      <c r="S233" s="14">
        <f t="shared" si="229"/>
        <v>0</v>
      </c>
      <c r="T233" s="14" t="s">
        <v>8</v>
      </c>
      <c r="U233" s="14">
        <f t="shared" si="238"/>
        <v>1.3</v>
      </c>
      <c r="V233" s="14"/>
      <c r="W233" s="14"/>
      <c r="Y233" s="14">
        <f t="shared" si="230"/>
        <v>1</v>
      </c>
      <c r="Z233" s="14">
        <v>1</v>
      </c>
      <c r="AA233" s="14">
        <f t="shared" si="231"/>
        <v>1</v>
      </c>
      <c r="AB233" s="14">
        <f t="shared" si="232"/>
        <v>0</v>
      </c>
      <c r="AC233" s="14" t="s">
        <v>8</v>
      </c>
      <c r="AD233" s="14">
        <f t="shared" si="239"/>
        <v>2.2000000000000002</v>
      </c>
      <c r="AE233" s="14"/>
      <c r="AF233" s="14"/>
      <c r="AH233" s="14">
        <f t="shared" si="233"/>
        <v>1</v>
      </c>
      <c r="AI233" s="14">
        <v>1</v>
      </c>
      <c r="AJ233" s="14">
        <f t="shared" si="234"/>
        <v>1</v>
      </c>
      <c r="AK233" s="14">
        <f t="shared" si="235"/>
        <v>0</v>
      </c>
      <c r="AL233" s="14" t="s">
        <v>8</v>
      </c>
      <c r="AM233" s="14">
        <f t="shared" si="240"/>
        <v>1.4</v>
      </c>
      <c r="AN233" s="14"/>
      <c r="AO233" s="14"/>
      <c r="AQ233" s="14">
        <v>1</v>
      </c>
      <c r="AR233" s="14">
        <v>1</v>
      </c>
      <c r="AS233" s="14">
        <f t="shared" si="236"/>
        <v>1</v>
      </c>
      <c r="AT233" s="14">
        <f t="shared" si="237"/>
        <v>0</v>
      </c>
      <c r="AU233" s="14" t="s">
        <v>8</v>
      </c>
      <c r="AV233" s="14">
        <f t="shared" si="241"/>
        <v>1.9</v>
      </c>
      <c r="AW233" s="14"/>
      <c r="AX233" s="14"/>
    </row>
    <row r="234" spans="1:50" x14ac:dyDescent="0.3">
      <c r="A234" s="6" t="s">
        <v>368</v>
      </c>
      <c r="B234" s="6"/>
      <c r="C234" s="6">
        <v>1332</v>
      </c>
      <c r="D234" s="59" t="s">
        <v>9</v>
      </c>
      <c r="E234" s="15" t="s">
        <v>449</v>
      </c>
      <c r="F234" s="6">
        <v>1</v>
      </c>
      <c r="G234" s="15" t="s">
        <v>126</v>
      </c>
      <c r="H234" s="6">
        <v>5</v>
      </c>
      <c r="I234" s="6">
        <v>2</v>
      </c>
      <c r="J234" s="6"/>
      <c r="K234" s="6"/>
      <c r="L234" s="6"/>
      <c r="M234" s="6"/>
      <c r="N234" s="6"/>
      <c r="P234" s="14">
        <f t="shared" si="180"/>
        <v>0</v>
      </c>
      <c r="Q234" s="14">
        <v>0</v>
      </c>
      <c r="R234" s="14">
        <f t="shared" si="228"/>
        <v>0</v>
      </c>
      <c r="S234" s="14">
        <f t="shared" si="229"/>
        <v>0</v>
      </c>
      <c r="T234" s="14" t="s">
        <v>35</v>
      </c>
      <c r="U234" s="14">
        <f t="shared" si="238"/>
        <v>2</v>
      </c>
      <c r="V234" s="14"/>
      <c r="W234" s="14"/>
      <c r="Y234" s="14">
        <f t="shared" si="230"/>
        <v>0</v>
      </c>
      <c r="Z234" s="14">
        <v>0</v>
      </c>
      <c r="AA234" s="14">
        <f t="shared" si="231"/>
        <v>0</v>
      </c>
      <c r="AB234" s="14">
        <f t="shared" si="232"/>
        <v>0</v>
      </c>
      <c r="AC234" s="14" t="s">
        <v>35</v>
      </c>
      <c r="AD234" s="14">
        <f t="shared" si="239"/>
        <v>2</v>
      </c>
      <c r="AE234" s="14"/>
      <c r="AF234" s="14"/>
      <c r="AH234" s="14">
        <f t="shared" si="233"/>
        <v>0</v>
      </c>
      <c r="AI234" s="14">
        <v>0</v>
      </c>
      <c r="AJ234" s="14">
        <f t="shared" si="234"/>
        <v>0</v>
      </c>
      <c r="AK234" s="14">
        <f t="shared" si="235"/>
        <v>0</v>
      </c>
      <c r="AL234" s="14" t="s">
        <v>35</v>
      </c>
      <c r="AM234" s="14">
        <f t="shared" si="240"/>
        <v>2</v>
      </c>
      <c r="AN234" s="14"/>
      <c r="AO234" s="14"/>
      <c r="AQ234" s="14">
        <v>1</v>
      </c>
      <c r="AR234" s="14">
        <v>1</v>
      </c>
      <c r="AS234" s="14">
        <f t="shared" si="236"/>
        <v>2</v>
      </c>
      <c r="AT234" s="14">
        <f t="shared" si="237"/>
        <v>0</v>
      </c>
      <c r="AU234" s="14" t="s">
        <v>35</v>
      </c>
      <c r="AV234" s="14">
        <f t="shared" si="241"/>
        <v>2</v>
      </c>
      <c r="AW234" s="14"/>
      <c r="AX234" s="14"/>
    </row>
    <row r="235" spans="1:50" x14ac:dyDescent="0.3">
      <c r="A235" s="6" t="s">
        <v>368</v>
      </c>
      <c r="B235" s="6"/>
      <c r="C235" s="6">
        <v>1341</v>
      </c>
      <c r="D235" s="59" t="s">
        <v>11</v>
      </c>
      <c r="E235" s="15" t="s">
        <v>450</v>
      </c>
      <c r="F235" s="6">
        <v>1</v>
      </c>
      <c r="G235" s="15" t="s">
        <v>7</v>
      </c>
      <c r="H235" s="6">
        <v>3</v>
      </c>
      <c r="I235" s="6">
        <v>1</v>
      </c>
      <c r="J235" s="6"/>
      <c r="K235" s="6"/>
      <c r="L235" s="6"/>
      <c r="M235" s="6"/>
      <c r="N235" s="6"/>
      <c r="P235" s="14">
        <f t="shared" si="180"/>
        <v>0</v>
      </c>
      <c r="Q235" s="14">
        <v>0</v>
      </c>
      <c r="R235" s="14">
        <f>Q235*$I235</f>
        <v>0</v>
      </c>
      <c r="S235" s="14">
        <f>Q235*$L235</f>
        <v>0</v>
      </c>
      <c r="T235" s="14" t="s">
        <v>40</v>
      </c>
      <c r="U235" s="14">
        <f t="shared" si="238"/>
        <v>1</v>
      </c>
      <c r="V235" s="14"/>
      <c r="W235" s="14"/>
      <c r="Y235" s="14">
        <f t="shared" si="230"/>
        <v>0</v>
      </c>
      <c r="Z235" s="14">
        <v>0</v>
      </c>
      <c r="AA235" s="14">
        <f>Z235*$I235</f>
        <v>0</v>
      </c>
      <c r="AB235" s="14">
        <f>Z235*$L235</f>
        <v>0</v>
      </c>
      <c r="AC235" s="14" t="s">
        <v>40</v>
      </c>
      <c r="AD235" s="14">
        <f t="shared" si="239"/>
        <v>1</v>
      </c>
      <c r="AE235" s="14"/>
      <c r="AF235" s="14"/>
      <c r="AH235" s="14">
        <f t="shared" si="233"/>
        <v>0</v>
      </c>
      <c r="AI235" s="14">
        <v>0</v>
      </c>
      <c r="AJ235" s="14">
        <f>AI235*$I235</f>
        <v>0</v>
      </c>
      <c r="AK235" s="14">
        <f>AI235*$L235</f>
        <v>0</v>
      </c>
      <c r="AL235" s="14" t="s">
        <v>40</v>
      </c>
      <c r="AM235" s="14">
        <f t="shared" si="240"/>
        <v>1</v>
      </c>
      <c r="AN235" s="14"/>
      <c r="AO235" s="14"/>
      <c r="AQ235" s="14">
        <v>1</v>
      </c>
      <c r="AR235" s="14">
        <v>1</v>
      </c>
      <c r="AS235" s="14">
        <f>AR235*$I235</f>
        <v>1</v>
      </c>
      <c r="AT235" s="14">
        <f>AR235*$L235</f>
        <v>0</v>
      </c>
      <c r="AU235" s="14" t="s">
        <v>40</v>
      </c>
      <c r="AV235" s="14">
        <f t="shared" si="241"/>
        <v>1</v>
      </c>
      <c r="AW235" s="14"/>
      <c r="AX235" s="14"/>
    </row>
    <row r="236" spans="1:50" x14ac:dyDescent="0.3">
      <c r="A236" s="6" t="s">
        <v>368</v>
      </c>
      <c r="B236" s="6" t="s">
        <v>39</v>
      </c>
      <c r="C236" s="6">
        <v>1342</v>
      </c>
      <c r="D236" s="59" t="s">
        <v>11</v>
      </c>
      <c r="E236" s="15" t="s">
        <v>409</v>
      </c>
      <c r="F236" s="6">
        <v>1</v>
      </c>
      <c r="G236" s="15"/>
      <c r="H236" s="6"/>
      <c r="I236" s="6"/>
      <c r="J236" s="6"/>
      <c r="K236" s="6"/>
      <c r="L236" s="6"/>
      <c r="M236" s="6"/>
      <c r="N236" s="6"/>
      <c r="P236" s="14">
        <f t="shared" si="180"/>
        <v>0</v>
      </c>
      <c r="Q236" s="14">
        <v>0</v>
      </c>
      <c r="R236" s="14">
        <f t="shared" ref="R236:R241" si="242">Q236*$I236</f>
        <v>0</v>
      </c>
      <c r="S236" s="14">
        <f t="shared" ref="S236:S241" si="243">Q236*$L236</f>
        <v>0</v>
      </c>
      <c r="T236" s="14" t="s">
        <v>117</v>
      </c>
      <c r="U236" s="14">
        <f t="shared" si="238"/>
        <v>0</v>
      </c>
      <c r="V236" s="14"/>
      <c r="W236" s="14"/>
      <c r="Y236" s="14">
        <f t="shared" si="230"/>
        <v>0</v>
      </c>
      <c r="Z236" s="14">
        <v>0</v>
      </c>
      <c r="AA236" s="14">
        <f t="shared" ref="AA236:AA241" si="244">Z236*$I236</f>
        <v>0</v>
      </c>
      <c r="AB236" s="14">
        <f t="shared" ref="AB236:AB241" si="245">Z236*$L236</f>
        <v>0</v>
      </c>
      <c r="AC236" s="14" t="s">
        <v>117</v>
      </c>
      <c r="AD236" s="14">
        <f t="shared" si="239"/>
        <v>0</v>
      </c>
      <c r="AE236" s="14"/>
      <c r="AF236" s="14"/>
      <c r="AH236" s="14">
        <f t="shared" si="233"/>
        <v>0</v>
      </c>
      <c r="AI236" s="14">
        <v>0</v>
      </c>
      <c r="AJ236" s="14">
        <f t="shared" ref="AJ236:AJ241" si="246">AI236*$I236</f>
        <v>0</v>
      </c>
      <c r="AK236" s="14">
        <f t="shared" ref="AK236:AK241" si="247">AI236*$L236</f>
        <v>0</v>
      </c>
      <c r="AL236" s="14" t="s">
        <v>117</v>
      </c>
      <c r="AM236" s="14">
        <f t="shared" si="240"/>
        <v>0</v>
      </c>
      <c r="AN236" s="14"/>
      <c r="AO236" s="14"/>
      <c r="AQ236" s="14">
        <v>1</v>
      </c>
      <c r="AR236" s="14">
        <v>1</v>
      </c>
      <c r="AS236" s="14">
        <f t="shared" ref="AS236:AS241" si="248">AR236*$I236</f>
        <v>0</v>
      </c>
      <c r="AT236" s="14">
        <f t="shared" ref="AT236:AT241" si="249">AR236*$L236</f>
        <v>0</v>
      </c>
      <c r="AU236" s="14" t="s">
        <v>117</v>
      </c>
      <c r="AV236" s="14">
        <f t="shared" si="241"/>
        <v>0</v>
      </c>
      <c r="AW236" s="14"/>
      <c r="AX236" s="14"/>
    </row>
    <row r="237" spans="1:50" x14ac:dyDescent="0.3">
      <c r="A237" s="6" t="s">
        <v>368</v>
      </c>
      <c r="B237" s="6" t="s">
        <v>39</v>
      </c>
      <c r="C237" s="6">
        <v>1351</v>
      </c>
      <c r="D237" s="59" t="s">
        <v>13</v>
      </c>
      <c r="E237" s="15" t="s">
        <v>451</v>
      </c>
      <c r="F237" s="6">
        <v>1</v>
      </c>
      <c r="G237" s="15" t="s">
        <v>7</v>
      </c>
      <c r="H237" s="6">
        <v>3</v>
      </c>
      <c r="I237" s="6">
        <v>5</v>
      </c>
      <c r="J237" s="6"/>
      <c r="K237" s="6"/>
      <c r="L237" s="6"/>
      <c r="M237" s="6"/>
      <c r="N237" s="6"/>
      <c r="P237" s="14">
        <f t="shared" si="180"/>
        <v>0</v>
      </c>
      <c r="Q237" s="14">
        <v>0</v>
      </c>
      <c r="R237" s="14">
        <f t="shared" si="242"/>
        <v>0</v>
      </c>
      <c r="S237" s="14">
        <f t="shared" si="243"/>
        <v>0</v>
      </c>
      <c r="T237" s="14" t="s">
        <v>34</v>
      </c>
      <c r="U237" s="14">
        <f t="shared" si="238"/>
        <v>1</v>
      </c>
      <c r="V237" s="14"/>
      <c r="W237" s="14"/>
      <c r="Y237" s="14">
        <f t="shared" si="230"/>
        <v>1</v>
      </c>
      <c r="Z237" s="14">
        <v>1</v>
      </c>
      <c r="AA237" s="14">
        <f t="shared" si="244"/>
        <v>5</v>
      </c>
      <c r="AB237" s="14">
        <f t="shared" si="245"/>
        <v>0</v>
      </c>
      <c r="AC237" s="14" t="s">
        <v>34</v>
      </c>
      <c r="AD237" s="14">
        <f t="shared" si="239"/>
        <v>1</v>
      </c>
      <c r="AE237" s="14"/>
      <c r="AF237" s="14"/>
      <c r="AH237" s="14">
        <f t="shared" si="233"/>
        <v>1</v>
      </c>
      <c r="AI237" s="14">
        <v>1</v>
      </c>
      <c r="AJ237" s="14">
        <f t="shared" si="246"/>
        <v>5</v>
      </c>
      <c r="AK237" s="14">
        <f t="shared" si="247"/>
        <v>0</v>
      </c>
      <c r="AL237" s="14" t="s">
        <v>34</v>
      </c>
      <c r="AM237" s="14">
        <f t="shared" si="240"/>
        <v>1</v>
      </c>
      <c r="AN237" s="14"/>
      <c r="AO237" s="14"/>
      <c r="AQ237" s="14">
        <v>1</v>
      </c>
      <c r="AR237" s="14">
        <v>1</v>
      </c>
      <c r="AS237" s="14">
        <f t="shared" si="248"/>
        <v>5</v>
      </c>
      <c r="AT237" s="14">
        <f t="shared" si="249"/>
        <v>0</v>
      </c>
      <c r="AU237" s="14" t="s">
        <v>34</v>
      </c>
      <c r="AV237" s="14">
        <f t="shared" si="241"/>
        <v>1</v>
      </c>
      <c r="AW237" s="14"/>
      <c r="AX237" s="14"/>
    </row>
    <row r="238" spans="1:50" x14ac:dyDescent="0.3">
      <c r="A238" s="6" t="s">
        <v>368</v>
      </c>
      <c r="B238" s="6" t="s">
        <v>39</v>
      </c>
      <c r="C238" s="6">
        <v>1352</v>
      </c>
      <c r="D238" s="59" t="s">
        <v>13</v>
      </c>
      <c r="E238" s="15" t="s">
        <v>452</v>
      </c>
      <c r="F238" s="6">
        <v>1</v>
      </c>
      <c r="G238" s="15" t="s">
        <v>7</v>
      </c>
      <c r="H238" s="6">
        <v>3</v>
      </c>
      <c r="I238" s="6">
        <v>2</v>
      </c>
      <c r="J238" s="6"/>
      <c r="K238" s="6"/>
      <c r="L238" s="6"/>
      <c r="M238" s="6"/>
      <c r="N238" s="6"/>
      <c r="P238" s="14">
        <f t="shared" si="180"/>
        <v>0</v>
      </c>
      <c r="Q238" s="14">
        <v>0</v>
      </c>
      <c r="R238" s="14">
        <f t="shared" si="242"/>
        <v>0</v>
      </c>
      <c r="S238" s="14">
        <f t="shared" si="243"/>
        <v>0</v>
      </c>
      <c r="T238" s="14" t="s">
        <v>116</v>
      </c>
      <c r="U238" s="14">
        <f t="shared" si="238"/>
        <v>0</v>
      </c>
      <c r="V238" s="14"/>
      <c r="W238" s="14"/>
      <c r="Y238" s="14">
        <f t="shared" si="230"/>
        <v>1</v>
      </c>
      <c r="Z238" s="14">
        <v>1</v>
      </c>
      <c r="AA238" s="14">
        <f t="shared" si="244"/>
        <v>2</v>
      </c>
      <c r="AB238" s="14">
        <f t="shared" si="245"/>
        <v>0</v>
      </c>
      <c r="AC238" s="14" t="s">
        <v>116</v>
      </c>
      <c r="AD238" s="14">
        <f t="shared" si="239"/>
        <v>0</v>
      </c>
      <c r="AE238" s="14"/>
      <c r="AF238" s="14"/>
      <c r="AH238" s="14">
        <f t="shared" si="233"/>
        <v>1</v>
      </c>
      <c r="AI238" s="14">
        <v>1</v>
      </c>
      <c r="AJ238" s="14">
        <f t="shared" si="246"/>
        <v>2</v>
      </c>
      <c r="AK238" s="14">
        <f t="shared" si="247"/>
        <v>0</v>
      </c>
      <c r="AL238" s="14" t="s">
        <v>116</v>
      </c>
      <c r="AM238" s="14">
        <f t="shared" si="240"/>
        <v>0</v>
      </c>
      <c r="AN238" s="14"/>
      <c r="AO238" s="14"/>
      <c r="AQ238" s="14">
        <v>0</v>
      </c>
      <c r="AR238" s="14">
        <v>0</v>
      </c>
      <c r="AS238" s="14">
        <f t="shared" si="248"/>
        <v>0</v>
      </c>
      <c r="AT238" s="14">
        <f t="shared" si="249"/>
        <v>0</v>
      </c>
      <c r="AU238" s="14" t="s">
        <v>116</v>
      </c>
      <c r="AV238" s="14">
        <f t="shared" si="241"/>
        <v>0</v>
      </c>
      <c r="AW238" s="14"/>
      <c r="AX238" s="14"/>
    </row>
    <row r="239" spans="1:50" x14ac:dyDescent="0.3">
      <c r="A239" s="6" t="s">
        <v>369</v>
      </c>
      <c r="B239" s="6" t="s">
        <v>39</v>
      </c>
      <c r="C239" s="6">
        <v>1401</v>
      </c>
      <c r="D239" s="59" t="s">
        <v>6</v>
      </c>
      <c r="E239" s="15" t="s">
        <v>387</v>
      </c>
      <c r="F239" s="6">
        <v>99</v>
      </c>
      <c r="G239" s="15" t="s">
        <v>7</v>
      </c>
      <c r="H239" s="6">
        <v>3</v>
      </c>
      <c r="I239" s="6">
        <v>0.25</v>
      </c>
      <c r="J239" s="15"/>
      <c r="K239" s="6"/>
      <c r="L239" s="6"/>
      <c r="M239" s="6"/>
      <c r="N239" s="6"/>
      <c r="P239" s="14">
        <f t="shared" si="180"/>
        <v>1</v>
      </c>
      <c r="Q239" s="14">
        <v>1</v>
      </c>
      <c r="R239" s="14">
        <f t="shared" si="242"/>
        <v>0.25</v>
      </c>
      <c r="S239" s="14">
        <f t="shared" si="243"/>
        <v>0</v>
      </c>
      <c r="T239" s="14" t="s">
        <v>127</v>
      </c>
      <c r="U239" s="14">
        <f t="shared" si="238"/>
        <v>0</v>
      </c>
      <c r="V239" s="14"/>
      <c r="W239" s="14"/>
      <c r="Y239" s="14">
        <f t="shared" si="230"/>
        <v>1</v>
      </c>
      <c r="Z239" s="14">
        <v>1</v>
      </c>
      <c r="AA239" s="14">
        <f t="shared" si="244"/>
        <v>0.25</v>
      </c>
      <c r="AB239" s="14">
        <f t="shared" si="245"/>
        <v>0</v>
      </c>
      <c r="AC239" s="14" t="s">
        <v>127</v>
      </c>
      <c r="AD239" s="14">
        <f t="shared" si="239"/>
        <v>0</v>
      </c>
      <c r="AE239" s="14"/>
      <c r="AF239" s="14"/>
      <c r="AH239" s="14">
        <f t="shared" si="233"/>
        <v>1</v>
      </c>
      <c r="AI239" s="14">
        <v>1</v>
      </c>
      <c r="AJ239" s="14">
        <f t="shared" si="246"/>
        <v>0.25</v>
      </c>
      <c r="AK239" s="14">
        <f t="shared" si="247"/>
        <v>0</v>
      </c>
      <c r="AL239" s="14" t="s">
        <v>127</v>
      </c>
      <c r="AM239" s="14">
        <f t="shared" si="240"/>
        <v>0</v>
      </c>
      <c r="AN239" s="14"/>
      <c r="AO239" s="14"/>
      <c r="AQ239" s="14">
        <v>1</v>
      </c>
      <c r="AR239" s="14">
        <v>1</v>
      </c>
      <c r="AS239" s="14">
        <f t="shared" si="248"/>
        <v>0.25</v>
      </c>
      <c r="AT239" s="14">
        <f t="shared" si="249"/>
        <v>0</v>
      </c>
      <c r="AU239" s="14" t="s">
        <v>127</v>
      </c>
      <c r="AV239" s="14">
        <f t="shared" si="241"/>
        <v>0</v>
      </c>
      <c r="AW239" s="14"/>
      <c r="AX239" s="14"/>
    </row>
    <row r="240" spans="1:50" s="67" customFormat="1" x14ac:dyDescent="0.3">
      <c r="A240" s="6" t="s">
        <v>369</v>
      </c>
      <c r="B240" s="23" t="s">
        <v>39</v>
      </c>
      <c r="C240" s="23">
        <v>1402</v>
      </c>
      <c r="D240" s="59" t="s">
        <v>6</v>
      </c>
      <c r="E240" s="35" t="s">
        <v>388</v>
      </c>
      <c r="F240" s="23">
        <v>99</v>
      </c>
      <c r="G240" s="35" t="s">
        <v>10</v>
      </c>
      <c r="H240" s="6">
        <v>1</v>
      </c>
      <c r="I240" s="23">
        <v>0.15</v>
      </c>
      <c r="J240" s="35"/>
      <c r="K240" s="6"/>
      <c r="L240" s="23"/>
      <c r="M240" s="23"/>
      <c r="N240" s="23"/>
      <c r="O240" s="64"/>
      <c r="P240" s="14">
        <f t="shared" si="180"/>
        <v>0</v>
      </c>
      <c r="Q240" s="14">
        <v>0</v>
      </c>
      <c r="R240" s="14">
        <f t="shared" si="242"/>
        <v>0</v>
      </c>
      <c r="S240" s="14">
        <f t="shared" si="243"/>
        <v>0</v>
      </c>
      <c r="T240" s="14" t="s">
        <v>133</v>
      </c>
      <c r="U240" s="14">
        <f t="shared" si="238"/>
        <v>0</v>
      </c>
      <c r="V240" s="14"/>
      <c r="W240" s="14"/>
      <c r="Y240" s="14">
        <f t="shared" si="230"/>
        <v>0</v>
      </c>
      <c r="Z240" s="14">
        <v>0</v>
      </c>
      <c r="AA240" s="14">
        <f t="shared" si="244"/>
        <v>0</v>
      </c>
      <c r="AB240" s="14">
        <f t="shared" si="245"/>
        <v>0</v>
      </c>
      <c r="AC240" s="14" t="s">
        <v>133</v>
      </c>
      <c r="AD240" s="14">
        <f t="shared" si="239"/>
        <v>0</v>
      </c>
      <c r="AE240" s="14"/>
      <c r="AF240" s="14"/>
      <c r="AH240" s="14">
        <f t="shared" si="233"/>
        <v>0</v>
      </c>
      <c r="AI240" s="14">
        <v>0</v>
      </c>
      <c r="AJ240" s="14">
        <f t="shared" si="246"/>
        <v>0</v>
      </c>
      <c r="AK240" s="14">
        <f t="shared" si="247"/>
        <v>0</v>
      </c>
      <c r="AL240" s="14" t="s">
        <v>133</v>
      </c>
      <c r="AM240" s="14">
        <f t="shared" si="240"/>
        <v>0</v>
      </c>
      <c r="AN240" s="14"/>
      <c r="AO240" s="14"/>
      <c r="AQ240" s="14">
        <v>1</v>
      </c>
      <c r="AR240" s="14">
        <v>1</v>
      </c>
      <c r="AS240" s="14">
        <f t="shared" si="248"/>
        <v>0.15</v>
      </c>
      <c r="AT240" s="14">
        <f t="shared" si="249"/>
        <v>0</v>
      </c>
      <c r="AU240" s="14" t="s">
        <v>133</v>
      </c>
      <c r="AV240" s="14">
        <f t="shared" si="241"/>
        <v>0</v>
      </c>
      <c r="AW240" s="14"/>
      <c r="AX240" s="14"/>
    </row>
    <row r="241" spans="1:50" s="67" customFormat="1" x14ac:dyDescent="0.3">
      <c r="A241" s="6" t="s">
        <v>369</v>
      </c>
      <c r="B241" s="23" t="s">
        <v>39</v>
      </c>
      <c r="C241" s="23">
        <v>1403</v>
      </c>
      <c r="D241" s="59" t="s">
        <v>6</v>
      </c>
      <c r="E241" s="35" t="s">
        <v>389</v>
      </c>
      <c r="F241" s="23">
        <v>99</v>
      </c>
      <c r="G241" s="35" t="s">
        <v>8</v>
      </c>
      <c r="H241" s="6">
        <v>4</v>
      </c>
      <c r="I241" s="23">
        <v>0.1</v>
      </c>
      <c r="J241" s="35"/>
      <c r="K241" s="6"/>
      <c r="L241" s="23"/>
      <c r="M241" s="23"/>
      <c r="N241" s="23"/>
      <c r="O241" s="64"/>
      <c r="P241" s="14">
        <f t="shared" si="180"/>
        <v>0</v>
      </c>
      <c r="Q241" s="14">
        <v>0</v>
      </c>
      <c r="R241" s="14">
        <f t="shared" si="242"/>
        <v>0</v>
      </c>
      <c r="S241" s="14">
        <f t="shared" si="243"/>
        <v>0</v>
      </c>
      <c r="T241" s="14" t="s">
        <v>59</v>
      </c>
      <c r="U241" s="14">
        <f>SUMIFS(R:R,$A:$A,$A240,$G:$G,T241,Q:Q,"&gt;"&amp;0)+SUMIFS(S:S,$A:$A,$A240,$J:$J,T241,Q:Q,"&gt;"&amp;0)+INDEX($I$2:$I$14,MATCH(T241,$H$2:$H$14,0))</f>
        <v>1</v>
      </c>
      <c r="V241" s="14"/>
      <c r="W241" s="14"/>
      <c r="Y241" s="14">
        <f t="shared" si="230"/>
        <v>0</v>
      </c>
      <c r="Z241" s="14">
        <v>0</v>
      </c>
      <c r="AA241" s="14">
        <f t="shared" si="244"/>
        <v>0</v>
      </c>
      <c r="AB241" s="14">
        <f t="shared" si="245"/>
        <v>0</v>
      </c>
      <c r="AC241" s="14" t="s">
        <v>59</v>
      </c>
      <c r="AD241" s="14">
        <f>SUMIFS(AA:AA,$A:$A,$A240,$G:$G,AC241,Z:Z,"&gt;"&amp;0)+SUMIFS(AB:AB,$A:$A,$A240,$J:$J,AC241,Z:Z,"&gt;"&amp;0)+INDEX($I$2:$I$14,MATCH(AC241,$H$2:$H$14,0))</f>
        <v>1</v>
      </c>
      <c r="AE241" s="14"/>
      <c r="AF241" s="14"/>
      <c r="AH241" s="14">
        <f t="shared" si="233"/>
        <v>0</v>
      </c>
      <c r="AI241" s="14">
        <v>0</v>
      </c>
      <c r="AJ241" s="14">
        <f t="shared" si="246"/>
        <v>0</v>
      </c>
      <c r="AK241" s="14">
        <f t="shared" si="247"/>
        <v>0</v>
      </c>
      <c r="AL241" s="14" t="s">
        <v>59</v>
      </c>
      <c r="AM241" s="14">
        <f>SUMIFS(AJ:AJ,$A:$A,$A240,$G:$G,AL241,AI:AI,"&gt;"&amp;0)+SUMIFS(AK:AK,$A:$A,$A240,$J:$J,AL241,AI:AI,"&gt;"&amp;0)+INDEX($I$2:$I$14,MATCH(AL241,$H$2:$H$14,0))</f>
        <v>1</v>
      </c>
      <c r="AN241" s="14"/>
      <c r="AO241" s="14"/>
      <c r="AQ241" s="14">
        <v>1</v>
      </c>
      <c r="AR241" s="14">
        <v>1</v>
      </c>
      <c r="AS241" s="14">
        <f t="shared" si="248"/>
        <v>0.1</v>
      </c>
      <c r="AT241" s="14">
        <f t="shared" si="249"/>
        <v>0</v>
      </c>
      <c r="AU241" s="14" t="s">
        <v>59</v>
      </c>
      <c r="AV241" s="14">
        <f>SUMIFS(AS:AS,$A:$A,$A240,$G:$G,AU241,AR:AR,"&gt;"&amp;0)+SUMIFS(AT:AT,$A:$A,$A240,$J:$J,AU241,AR:AR,"&gt;"&amp;0)+INDEX($I$2:$I$14,MATCH(AU241,$H$2:$H$14,0))</f>
        <v>1</v>
      </c>
      <c r="AW241" s="14"/>
      <c r="AX241" s="14"/>
    </row>
    <row r="242" spans="1:50" x14ac:dyDescent="0.3">
      <c r="A242" s="6" t="s">
        <v>369</v>
      </c>
      <c r="B242" s="6"/>
      <c r="C242" s="6">
        <v>1411</v>
      </c>
      <c r="D242" s="59" t="s">
        <v>9</v>
      </c>
      <c r="E242" s="15" t="s">
        <v>48</v>
      </c>
      <c r="F242" s="6">
        <v>99</v>
      </c>
      <c r="G242" s="15" t="s">
        <v>7</v>
      </c>
      <c r="H242" s="6">
        <v>3</v>
      </c>
      <c r="I242" s="6">
        <v>0.5</v>
      </c>
      <c r="J242" s="6"/>
      <c r="K242" s="6"/>
      <c r="L242" s="6"/>
      <c r="M242" s="6"/>
      <c r="N242" s="6"/>
      <c r="P242" s="14">
        <f>IF(Q242=0,0,1)</f>
        <v>1</v>
      </c>
      <c r="Q242" s="14">
        <v>1</v>
      </c>
      <c r="R242" s="14">
        <f>Q242*$I242</f>
        <v>0.5</v>
      </c>
      <c r="S242" s="14">
        <f>Q242*$L242</f>
        <v>0</v>
      </c>
      <c r="T242" s="14" t="s">
        <v>10</v>
      </c>
      <c r="U242" s="14">
        <f>MIN(0.01+SUMIFS(R:R,$A:$A,$A242,$G:$G,T242,Q:Q,"&gt;"&amp;0)+SUMIFS(S:S,$A:$A,$A242,$J:$J,T242,Q:Q,"&gt;"&amp;0),1)</f>
        <v>0.26</v>
      </c>
      <c r="V242" s="14">
        <f>(U242*U243+(1-U242))*U244*U245*U246*U247*U249*(1+U248)*(1+U250)*(1+U251)*U253^0.5*(U252+1)</f>
        <v>2.919</v>
      </c>
      <c r="W242" s="14">
        <f>V242</f>
        <v>2.919</v>
      </c>
      <c r="Y242" s="14">
        <v>1</v>
      </c>
      <c r="Z242" s="14">
        <v>2</v>
      </c>
      <c r="AA242" s="14">
        <f>Z242*$I242</f>
        <v>1</v>
      </c>
      <c r="AB242" s="14">
        <f>Z242*$L242</f>
        <v>0</v>
      </c>
      <c r="AC242" s="14" t="s">
        <v>10</v>
      </c>
      <c r="AD242" s="14">
        <f>MIN(0.01+SUMIFS(AA:AA,$A:$A,$A242,$G:$G,AC242,Z:Z,"&gt;"&amp;0)+SUMIFS(AB:AB,$A:$A,$A242,$J:$J,AC242,Z:Z,"&gt;"&amp;0),1)</f>
        <v>0.76</v>
      </c>
      <c r="AE242" s="14">
        <f>(AD242*AD243+(1-AD242))*AD244*AD245*AD246*AD247*AD249*(1+AD248)*(1+AD250)*(1+AD251)*AD253^0.5*(AD252+1)</f>
        <v>25.584</v>
      </c>
      <c r="AF242" s="14">
        <f>AE242</f>
        <v>25.584</v>
      </c>
      <c r="AH242" s="14">
        <f>IF(AI242=0,0,1)</f>
        <v>0</v>
      </c>
      <c r="AI242" s="14">
        <v>0</v>
      </c>
      <c r="AJ242" s="14">
        <f>AI242*$I242</f>
        <v>0</v>
      </c>
      <c r="AK242" s="14">
        <f>AI242*$L242</f>
        <v>0</v>
      </c>
      <c r="AL242" s="14" t="s">
        <v>10</v>
      </c>
      <c r="AM242" s="14">
        <f>MIN(0.01+SUMIFS(AJ:AJ,$A:$A,$A242,$G:$G,AL242,AI:AI,"&gt;"&amp;0)+SUMIFS(AK:AK,$A:$A,$A242,$J:$J,AL242,AI:AI,"&gt;"&amp;0),1)</f>
        <v>0.01</v>
      </c>
      <c r="AN242" s="14">
        <f>(AM242*AM243+(1-AM242))*AM244*AM245*AM246*AM247*AM249*(1+AM248)*(1+AM250)*(1+AM251)*AM253^0.5*(AM252+1)</f>
        <v>6.089999999999999</v>
      </c>
      <c r="AO242" s="14">
        <f>AN242</f>
        <v>6.089999999999999</v>
      </c>
      <c r="AQ242" s="14">
        <v>0</v>
      </c>
      <c r="AR242" s="14">
        <v>0</v>
      </c>
      <c r="AS242" s="14">
        <f>AR242*$I242</f>
        <v>0</v>
      </c>
      <c r="AT242" s="14">
        <f>AR242*$L242</f>
        <v>0</v>
      </c>
      <c r="AU242" s="14" t="s">
        <v>10</v>
      </c>
      <c r="AV242" s="14">
        <f>MIN(0.01+SUMIFS(AS:AS,$A:$A,$A242,$G:$G,AU242,AR:AR,"&gt;"&amp;0)+SUMIFS(AT:AT,$A:$A,$A242,$J:$J,AU242,AR:AR,"&gt;"&amp;0),1)</f>
        <v>0.91</v>
      </c>
      <c r="AW242" s="14">
        <f>(AV242*AV243+(1-AV242))*AV244*AV245*AV246*AV247*AV249*(1+AV248)*(1+AV250)*(1+AV251)*AV253^0.5*(AV252+1)</f>
        <v>584.30399999999997</v>
      </c>
      <c r="AX242" s="14">
        <f>AW242</f>
        <v>584.30399999999997</v>
      </c>
    </row>
    <row r="243" spans="1:50" x14ac:dyDescent="0.3">
      <c r="A243" s="6" t="s">
        <v>369</v>
      </c>
      <c r="B243" s="6"/>
      <c r="C243" s="6">
        <v>1412</v>
      </c>
      <c r="D243" s="59" t="s">
        <v>9</v>
      </c>
      <c r="E243" s="15" t="s">
        <v>390</v>
      </c>
      <c r="F243" s="6">
        <v>99</v>
      </c>
      <c r="G243" s="15" t="s">
        <v>10</v>
      </c>
      <c r="H243" s="6">
        <v>1</v>
      </c>
      <c r="I243" s="6">
        <v>0.25</v>
      </c>
      <c r="J243" s="6"/>
      <c r="K243" s="6"/>
      <c r="L243" s="6"/>
      <c r="M243" s="6"/>
      <c r="N243" s="6"/>
      <c r="P243" s="14">
        <f t="shared" si="180"/>
        <v>1</v>
      </c>
      <c r="Q243" s="14">
        <v>1</v>
      </c>
      <c r="R243" s="14">
        <f t="shared" ref="R243:R246" si="250">Q243*$I243</f>
        <v>0.25</v>
      </c>
      <c r="S243" s="14">
        <f t="shared" ref="S243:S246" si="251">Q243*$L243</f>
        <v>0</v>
      </c>
      <c r="T243" s="14" t="s">
        <v>12</v>
      </c>
      <c r="U243" s="14">
        <f>2+SUMIFS(R:R,$A:$A,$A243,$G:$G,T243,Q:Q,"&gt;"&amp;0)+SUMIFS(S:S,$A:$A,$A243,$J:$J,T243,Q:Q,"&gt;"&amp;0)</f>
        <v>2.5</v>
      </c>
      <c r="V243" s="14"/>
      <c r="W243" s="14"/>
      <c r="Y243" s="14">
        <v>1</v>
      </c>
      <c r="Z243" s="14">
        <v>1</v>
      </c>
      <c r="AA243" s="14">
        <f t="shared" ref="AA243:AA246" si="252">Z243*$I243</f>
        <v>0.25</v>
      </c>
      <c r="AB243" s="14">
        <f t="shared" ref="AB243:AB246" si="253">Z243*$L243</f>
        <v>0</v>
      </c>
      <c r="AC243" s="14" t="s">
        <v>12</v>
      </c>
      <c r="AD243" s="14">
        <f>2+SUMIFS(AA:AA,$A:$A,$A243,$G:$G,AC243,Z:Z,"&gt;"&amp;0)+SUMIFS(AB:AB,$A:$A,$A243,$J:$J,AC243,Z:Z,"&gt;"&amp;0)</f>
        <v>4</v>
      </c>
      <c r="AE243" s="14"/>
      <c r="AF243" s="14"/>
      <c r="AH243" s="14">
        <f t="shared" ref="AH243:AH255" si="254">IF(AI243=0,0,1)</f>
        <v>0</v>
      </c>
      <c r="AI243" s="14">
        <v>0</v>
      </c>
      <c r="AJ243" s="14">
        <f t="shared" ref="AJ243:AJ246" si="255">AI243*$I243</f>
        <v>0</v>
      </c>
      <c r="AK243" s="14">
        <f t="shared" ref="AK243:AK246" si="256">AI243*$L243</f>
        <v>0</v>
      </c>
      <c r="AL243" s="14" t="s">
        <v>12</v>
      </c>
      <c r="AM243" s="14">
        <f>2+SUMIFS(AJ:AJ,$A:$A,$A243,$G:$G,AL243,AI:AI,"&gt;"&amp;0)+SUMIFS(AK:AK,$A:$A,$A243,$J:$J,AL243,AI:AI,"&gt;"&amp;0)</f>
        <v>2.5</v>
      </c>
      <c r="AN243" s="14"/>
      <c r="AO243" s="14"/>
      <c r="AQ243" s="14">
        <v>1</v>
      </c>
      <c r="AR243" s="14">
        <v>1</v>
      </c>
      <c r="AS243" s="14">
        <f t="shared" ref="AS243:AS246" si="257">AR243*$I243</f>
        <v>0.25</v>
      </c>
      <c r="AT243" s="14">
        <f t="shared" ref="AT243:AT246" si="258">AR243*$L243</f>
        <v>0</v>
      </c>
      <c r="AU243" s="14" t="s">
        <v>12</v>
      </c>
      <c r="AV243" s="14">
        <f>2+SUMIFS(AS:AS,$A:$A,$A243,$G:$G,AU243,AR:AR,"&gt;"&amp;0)+SUMIFS(AT:AT,$A:$A,$A243,$J:$J,AU243,AR:AR,"&gt;"&amp;0)</f>
        <v>3</v>
      </c>
      <c r="AW243" s="14"/>
      <c r="AX243" s="14"/>
    </row>
    <row r="244" spans="1:50" x14ac:dyDescent="0.3">
      <c r="A244" s="6" t="s">
        <v>369</v>
      </c>
      <c r="B244" s="6"/>
      <c r="C244" s="6">
        <v>1413</v>
      </c>
      <c r="D244" s="59" t="s">
        <v>9</v>
      </c>
      <c r="E244" s="15" t="s">
        <v>391</v>
      </c>
      <c r="F244" s="6">
        <v>99</v>
      </c>
      <c r="G244" s="15" t="s">
        <v>12</v>
      </c>
      <c r="H244" s="6">
        <v>2</v>
      </c>
      <c r="I244" s="6">
        <v>0.5</v>
      </c>
      <c r="J244" s="6"/>
      <c r="K244" s="6"/>
      <c r="L244" s="6"/>
      <c r="M244" s="6"/>
      <c r="N244" s="6"/>
      <c r="P244" s="14">
        <f t="shared" si="180"/>
        <v>1</v>
      </c>
      <c r="Q244" s="14">
        <v>1</v>
      </c>
      <c r="R244" s="14">
        <f t="shared" si="250"/>
        <v>0.5</v>
      </c>
      <c r="S244" s="14">
        <f t="shared" si="251"/>
        <v>0</v>
      </c>
      <c r="T244" s="14" t="s">
        <v>7</v>
      </c>
      <c r="U244" s="14">
        <f t="shared" ref="U244:U252" si="259">SUMIFS(R:R,$A:$A,$A244,$G:$G,T244,Q:Q,"&gt;"&amp;0)+SUMIFS(S:S,$A:$A,$A244,$J:$J,T244,Q:Q,"&gt;"&amp;0)+INDEX($I$2:$I$14,MATCH(T244,$H$2:$H$14,0))</f>
        <v>1.75</v>
      </c>
      <c r="V244" s="14"/>
      <c r="W244" s="14"/>
      <c r="Y244" s="14">
        <v>1</v>
      </c>
      <c r="Z244" s="14">
        <v>4</v>
      </c>
      <c r="AA244" s="14">
        <f t="shared" si="252"/>
        <v>2</v>
      </c>
      <c r="AB244" s="14">
        <f t="shared" si="253"/>
        <v>0</v>
      </c>
      <c r="AC244" s="14" t="s">
        <v>7</v>
      </c>
      <c r="AD244" s="14">
        <f t="shared" ref="AD244:AD252" si="260">SUMIFS(AA:AA,$A:$A,$A244,$G:$G,AC244,Z:Z,"&gt;"&amp;0)+SUMIFS(AB:AB,$A:$A,$A244,$J:$J,AC244,Z:Z,"&gt;"&amp;0)+INDEX($I$2:$I$14,MATCH(AC244,$H$2:$H$14,0))</f>
        <v>3.25</v>
      </c>
      <c r="AE244" s="14"/>
      <c r="AF244" s="14"/>
      <c r="AH244" s="14">
        <f t="shared" si="254"/>
        <v>1</v>
      </c>
      <c r="AI244" s="14">
        <v>1</v>
      </c>
      <c r="AJ244" s="14">
        <f t="shared" si="255"/>
        <v>0.5</v>
      </c>
      <c r="AK244" s="14">
        <f t="shared" si="256"/>
        <v>0</v>
      </c>
      <c r="AL244" s="14" t="s">
        <v>7</v>
      </c>
      <c r="AM244" s="14">
        <f t="shared" ref="AM244:AM252" si="261">SUMIFS(AJ:AJ,$A:$A,$A244,$G:$G,AL244,AI:AI,"&gt;"&amp;0)+SUMIFS(AK:AK,$A:$A,$A244,$J:$J,AL244,AI:AI,"&gt;"&amp;0)+INDEX($I$2:$I$14,MATCH(AL244,$H$2:$H$14,0))</f>
        <v>2.5</v>
      </c>
      <c r="AN244" s="14"/>
      <c r="AO244" s="14"/>
      <c r="AQ244" s="14">
        <v>1</v>
      </c>
      <c r="AR244" s="14">
        <v>2</v>
      </c>
      <c r="AS244" s="14">
        <f t="shared" si="257"/>
        <v>1</v>
      </c>
      <c r="AT244" s="14">
        <f t="shared" si="258"/>
        <v>0</v>
      </c>
      <c r="AU244" s="14" t="s">
        <v>7</v>
      </c>
      <c r="AV244" s="14">
        <f t="shared" ref="AV244:AV252" si="262">SUMIFS(AS:AS,$A:$A,$A244,$G:$G,AU244,AR:AR,"&gt;"&amp;0)+SUMIFS(AT:AT,$A:$A,$A244,$J:$J,AU244,AR:AR,"&gt;"&amp;0)+INDEX($I$2:$I$14,MATCH(AU244,$H$2:$H$14,0))</f>
        <v>9.25</v>
      </c>
      <c r="AW244" s="14"/>
      <c r="AX244" s="14"/>
    </row>
    <row r="245" spans="1:50" x14ac:dyDescent="0.3">
      <c r="A245" s="6" t="s">
        <v>369</v>
      </c>
      <c r="B245" s="6"/>
      <c r="C245" s="6">
        <v>1414</v>
      </c>
      <c r="D245" s="59" t="s">
        <v>9</v>
      </c>
      <c r="E245" s="15" t="s">
        <v>392</v>
      </c>
      <c r="F245" s="6">
        <v>99</v>
      </c>
      <c r="G245" s="15" t="s">
        <v>8</v>
      </c>
      <c r="H245" s="6">
        <v>4</v>
      </c>
      <c r="I245" s="6">
        <v>0.2</v>
      </c>
      <c r="J245" s="6"/>
      <c r="K245" s="6"/>
      <c r="L245" s="6"/>
      <c r="M245" s="6"/>
      <c r="N245" s="6"/>
      <c r="P245" s="14">
        <f t="shared" si="180"/>
        <v>1</v>
      </c>
      <c r="Q245" s="14">
        <v>1</v>
      </c>
      <c r="R245" s="14">
        <f t="shared" si="250"/>
        <v>0.2</v>
      </c>
      <c r="S245" s="14">
        <f t="shared" si="251"/>
        <v>0</v>
      </c>
      <c r="T245" s="14" t="s">
        <v>8</v>
      </c>
      <c r="U245" s="14">
        <f t="shared" si="259"/>
        <v>1.2</v>
      </c>
      <c r="V245" s="14"/>
      <c r="W245" s="14"/>
      <c r="Y245" s="14">
        <v>1</v>
      </c>
      <c r="Z245" s="14">
        <v>1</v>
      </c>
      <c r="AA245" s="14">
        <f t="shared" si="252"/>
        <v>0.2</v>
      </c>
      <c r="AB245" s="14">
        <f t="shared" si="253"/>
        <v>0</v>
      </c>
      <c r="AC245" s="14" t="s">
        <v>8</v>
      </c>
      <c r="AD245" s="14">
        <f t="shared" si="260"/>
        <v>1.2</v>
      </c>
      <c r="AE245" s="14"/>
      <c r="AF245" s="14"/>
      <c r="AH245" s="14">
        <f t="shared" si="254"/>
        <v>1</v>
      </c>
      <c r="AI245" s="14">
        <v>1</v>
      </c>
      <c r="AJ245" s="14">
        <f t="shared" si="255"/>
        <v>0.2</v>
      </c>
      <c r="AK245" s="14">
        <f t="shared" si="256"/>
        <v>0</v>
      </c>
      <c r="AL245" s="14" t="s">
        <v>8</v>
      </c>
      <c r="AM245" s="14">
        <f t="shared" si="261"/>
        <v>1.2</v>
      </c>
      <c r="AN245" s="14"/>
      <c r="AO245" s="14"/>
      <c r="AQ245" s="14">
        <v>1</v>
      </c>
      <c r="AR245" s="14">
        <v>1</v>
      </c>
      <c r="AS245" s="14">
        <f t="shared" si="257"/>
        <v>0.2</v>
      </c>
      <c r="AT245" s="14">
        <f t="shared" si="258"/>
        <v>0</v>
      </c>
      <c r="AU245" s="14" t="s">
        <v>8</v>
      </c>
      <c r="AV245" s="14">
        <f t="shared" si="262"/>
        <v>1.6</v>
      </c>
      <c r="AW245" s="14"/>
      <c r="AX245" s="14"/>
    </row>
    <row r="246" spans="1:50" x14ac:dyDescent="0.3">
      <c r="A246" s="6" t="s">
        <v>369</v>
      </c>
      <c r="B246" s="6"/>
      <c r="C246" s="6">
        <v>1421</v>
      </c>
      <c r="D246" s="59" t="s">
        <v>11</v>
      </c>
      <c r="E246" s="15" t="s">
        <v>42</v>
      </c>
      <c r="F246" s="6">
        <v>99</v>
      </c>
      <c r="G246" s="15" t="s">
        <v>7</v>
      </c>
      <c r="H246" s="6">
        <v>3</v>
      </c>
      <c r="I246" s="6">
        <v>1</v>
      </c>
      <c r="J246" s="6"/>
      <c r="K246" s="6"/>
      <c r="L246" s="6"/>
      <c r="M246" s="6"/>
      <c r="N246" s="6"/>
      <c r="P246" s="14">
        <f t="shared" si="180"/>
        <v>0</v>
      </c>
      <c r="Q246" s="14">
        <v>0</v>
      </c>
      <c r="R246" s="14">
        <f t="shared" si="250"/>
        <v>0</v>
      </c>
      <c r="S246" s="14">
        <f t="shared" si="251"/>
        <v>0</v>
      </c>
      <c r="T246" s="14" t="s">
        <v>35</v>
      </c>
      <c r="U246" s="14">
        <f t="shared" si="259"/>
        <v>1</v>
      </c>
      <c r="V246" s="14"/>
      <c r="W246" s="14"/>
      <c r="Y246" s="14">
        <v>0</v>
      </c>
      <c r="Z246" s="14">
        <v>0</v>
      </c>
      <c r="AA246" s="14">
        <f t="shared" si="252"/>
        <v>0</v>
      </c>
      <c r="AB246" s="14">
        <f t="shared" si="253"/>
        <v>0</v>
      </c>
      <c r="AC246" s="14" t="s">
        <v>35</v>
      </c>
      <c r="AD246" s="14">
        <f t="shared" si="260"/>
        <v>1</v>
      </c>
      <c r="AE246" s="14"/>
      <c r="AF246" s="14"/>
      <c r="AH246" s="14">
        <f t="shared" si="254"/>
        <v>0</v>
      </c>
      <c r="AI246" s="14">
        <v>0</v>
      </c>
      <c r="AJ246" s="14">
        <f t="shared" si="255"/>
        <v>0</v>
      </c>
      <c r="AK246" s="14">
        <f t="shared" si="256"/>
        <v>0</v>
      </c>
      <c r="AL246" s="14" t="s">
        <v>35</v>
      </c>
      <c r="AM246" s="14">
        <f t="shared" si="261"/>
        <v>1</v>
      </c>
      <c r="AN246" s="14"/>
      <c r="AO246" s="14"/>
      <c r="AQ246" s="14">
        <v>1</v>
      </c>
      <c r="AR246" s="14">
        <v>0</v>
      </c>
      <c r="AS246" s="14">
        <f t="shared" si="257"/>
        <v>0</v>
      </c>
      <c r="AT246" s="14">
        <f t="shared" si="258"/>
        <v>0</v>
      </c>
      <c r="AU246" s="14" t="s">
        <v>35</v>
      </c>
      <c r="AV246" s="14">
        <f t="shared" si="262"/>
        <v>7</v>
      </c>
      <c r="AW246" s="14"/>
      <c r="AX246" s="14"/>
    </row>
    <row r="247" spans="1:50" x14ac:dyDescent="0.3">
      <c r="A247" s="6" t="s">
        <v>369</v>
      </c>
      <c r="B247" s="6"/>
      <c r="C247" s="6">
        <v>1422</v>
      </c>
      <c r="D247" s="59" t="s">
        <v>11</v>
      </c>
      <c r="E247" s="15" t="s">
        <v>41</v>
      </c>
      <c r="F247" s="6">
        <v>99</v>
      </c>
      <c r="G247" s="15" t="s">
        <v>10</v>
      </c>
      <c r="H247" s="6">
        <v>1</v>
      </c>
      <c r="I247" s="6">
        <v>0.5</v>
      </c>
      <c r="J247" s="6"/>
      <c r="K247" s="6"/>
      <c r="L247" s="6"/>
      <c r="M247" s="6"/>
      <c r="N247" s="6"/>
      <c r="P247" s="14">
        <f t="shared" si="180"/>
        <v>0</v>
      </c>
      <c r="Q247" s="14">
        <v>0</v>
      </c>
      <c r="R247" s="14">
        <f>Q247*$I247</f>
        <v>0</v>
      </c>
      <c r="S247" s="14">
        <f>Q247*$L247</f>
        <v>0</v>
      </c>
      <c r="T247" s="14" t="s">
        <v>40</v>
      </c>
      <c r="U247" s="14">
        <f t="shared" si="259"/>
        <v>1</v>
      </c>
      <c r="V247" s="14"/>
      <c r="W247" s="14"/>
      <c r="Y247" s="14">
        <v>1</v>
      </c>
      <c r="Z247" s="14">
        <v>1</v>
      </c>
      <c r="AA247" s="14">
        <f>Z247*$I247</f>
        <v>0.5</v>
      </c>
      <c r="AB247" s="14">
        <f>Z247*$L247</f>
        <v>0</v>
      </c>
      <c r="AC247" s="14" t="s">
        <v>40</v>
      </c>
      <c r="AD247" s="14">
        <f t="shared" si="260"/>
        <v>2</v>
      </c>
      <c r="AE247" s="14"/>
      <c r="AF247" s="14"/>
      <c r="AH247" s="14">
        <f t="shared" si="254"/>
        <v>0</v>
      </c>
      <c r="AI247" s="14">
        <v>0</v>
      </c>
      <c r="AJ247" s="14">
        <f>AI247*$I247</f>
        <v>0</v>
      </c>
      <c r="AK247" s="14">
        <f>AI247*$L247</f>
        <v>0</v>
      </c>
      <c r="AL247" s="14" t="s">
        <v>40</v>
      </c>
      <c r="AM247" s="14">
        <f t="shared" si="261"/>
        <v>2</v>
      </c>
      <c r="AN247" s="14"/>
      <c r="AO247" s="14"/>
      <c r="AQ247" s="14">
        <v>1</v>
      </c>
      <c r="AR247" s="14">
        <v>1</v>
      </c>
      <c r="AS247" s="14">
        <f>AR247*$I247</f>
        <v>0.5</v>
      </c>
      <c r="AT247" s="14">
        <f>AR247*$L247</f>
        <v>0</v>
      </c>
      <c r="AU247" s="14" t="s">
        <v>40</v>
      </c>
      <c r="AV247" s="14">
        <f t="shared" si="262"/>
        <v>2</v>
      </c>
      <c r="AW247" s="14"/>
      <c r="AX247" s="14"/>
    </row>
    <row r="248" spans="1:50" x14ac:dyDescent="0.3">
      <c r="A248" s="6" t="s">
        <v>369</v>
      </c>
      <c r="B248" s="6"/>
      <c r="C248" s="6">
        <v>1423</v>
      </c>
      <c r="D248" s="59" t="s">
        <v>11</v>
      </c>
      <c r="E248" s="15" t="s">
        <v>393</v>
      </c>
      <c r="F248" s="6">
        <v>99</v>
      </c>
      <c r="G248" s="15" t="s">
        <v>12</v>
      </c>
      <c r="H248" s="6">
        <v>2</v>
      </c>
      <c r="I248" s="6">
        <v>1</v>
      </c>
      <c r="J248" s="6"/>
      <c r="K248" s="6"/>
      <c r="L248" s="6"/>
      <c r="M248" s="6"/>
      <c r="N248" s="6"/>
      <c r="P248" s="14">
        <f t="shared" si="180"/>
        <v>0</v>
      </c>
      <c r="Q248" s="14">
        <v>0</v>
      </c>
      <c r="R248" s="14">
        <f t="shared" ref="R248:R253" si="263">Q248*$I248</f>
        <v>0</v>
      </c>
      <c r="S248" s="14">
        <f t="shared" ref="S248:S253" si="264">Q248*$L248</f>
        <v>0</v>
      </c>
      <c r="T248" s="14" t="s">
        <v>117</v>
      </c>
      <c r="U248" s="14">
        <f t="shared" si="259"/>
        <v>0</v>
      </c>
      <c r="V248" s="14"/>
      <c r="W248" s="14"/>
      <c r="Y248" s="14">
        <v>0</v>
      </c>
      <c r="Z248" s="14">
        <v>0</v>
      </c>
      <c r="AA248" s="14">
        <f t="shared" ref="AA248:AA255" si="265">Z248*$I248</f>
        <v>0</v>
      </c>
      <c r="AB248" s="14">
        <f t="shared" ref="AB248:AB255" si="266">Z248*$L248</f>
        <v>0</v>
      </c>
      <c r="AC248" s="14" t="s">
        <v>117</v>
      </c>
      <c r="AD248" s="14">
        <f t="shared" si="260"/>
        <v>0</v>
      </c>
      <c r="AE248" s="14"/>
      <c r="AF248" s="14"/>
      <c r="AH248" s="14">
        <f t="shared" si="254"/>
        <v>0</v>
      </c>
      <c r="AI248" s="14">
        <v>0</v>
      </c>
      <c r="AJ248" s="14">
        <f t="shared" ref="AJ248:AJ255" si="267">AI248*$I248</f>
        <v>0</v>
      </c>
      <c r="AK248" s="14">
        <f t="shared" ref="AK248:AK255" si="268">AI248*$L248</f>
        <v>0</v>
      </c>
      <c r="AL248" s="14" t="s">
        <v>117</v>
      </c>
      <c r="AM248" s="14">
        <f t="shared" si="261"/>
        <v>0</v>
      </c>
      <c r="AN248" s="14"/>
      <c r="AO248" s="14"/>
      <c r="AQ248" s="14">
        <v>0</v>
      </c>
      <c r="AR248" s="14">
        <v>0</v>
      </c>
      <c r="AS248" s="14">
        <f t="shared" ref="AS248:AS255" si="269">AR248*$I248</f>
        <v>0</v>
      </c>
      <c r="AT248" s="14">
        <f t="shared" ref="AT248:AT255" si="270">AR248*$L248</f>
        <v>0</v>
      </c>
      <c r="AU248" s="14" t="s">
        <v>117</v>
      </c>
      <c r="AV248" s="14">
        <f t="shared" si="262"/>
        <v>0</v>
      </c>
      <c r="AW248" s="14"/>
      <c r="AX248" s="14"/>
    </row>
    <row r="249" spans="1:50" x14ac:dyDescent="0.3">
      <c r="A249" s="6" t="s">
        <v>369</v>
      </c>
      <c r="B249" s="6"/>
      <c r="C249" s="6">
        <v>1424</v>
      </c>
      <c r="D249" s="59" t="s">
        <v>11</v>
      </c>
      <c r="E249" s="15" t="s">
        <v>394</v>
      </c>
      <c r="F249" s="6">
        <v>99</v>
      </c>
      <c r="G249" s="15" t="s">
        <v>8</v>
      </c>
      <c r="H249" s="6">
        <v>4</v>
      </c>
      <c r="I249" s="6">
        <v>0.3</v>
      </c>
      <c r="J249" s="6"/>
      <c r="K249" s="6"/>
      <c r="L249" s="6"/>
      <c r="M249" s="6"/>
      <c r="N249" s="6"/>
      <c r="P249" s="14">
        <f t="shared" si="180"/>
        <v>0</v>
      </c>
      <c r="Q249" s="14">
        <v>0</v>
      </c>
      <c r="R249" s="14">
        <f t="shared" si="263"/>
        <v>0</v>
      </c>
      <c r="S249" s="14">
        <f t="shared" si="264"/>
        <v>0</v>
      </c>
      <c r="T249" s="14" t="s">
        <v>34</v>
      </c>
      <c r="U249" s="14">
        <f t="shared" si="259"/>
        <v>1</v>
      </c>
      <c r="V249" s="14"/>
      <c r="W249" s="14"/>
      <c r="Y249" s="14">
        <v>0</v>
      </c>
      <c r="Z249" s="14">
        <v>0</v>
      </c>
      <c r="AA249" s="14">
        <f t="shared" si="265"/>
        <v>0</v>
      </c>
      <c r="AB249" s="14">
        <f t="shared" si="266"/>
        <v>0</v>
      </c>
      <c r="AC249" s="14" t="s">
        <v>34</v>
      </c>
      <c r="AD249" s="14">
        <f t="shared" si="260"/>
        <v>1</v>
      </c>
      <c r="AE249" s="14"/>
      <c r="AF249" s="14"/>
      <c r="AH249" s="14">
        <f t="shared" si="254"/>
        <v>0</v>
      </c>
      <c r="AI249" s="14">
        <v>0</v>
      </c>
      <c r="AJ249" s="14">
        <f t="shared" si="267"/>
        <v>0</v>
      </c>
      <c r="AK249" s="14">
        <f t="shared" si="268"/>
        <v>0</v>
      </c>
      <c r="AL249" s="14" t="s">
        <v>34</v>
      </c>
      <c r="AM249" s="14">
        <f t="shared" si="261"/>
        <v>1</v>
      </c>
      <c r="AN249" s="14"/>
      <c r="AO249" s="14"/>
      <c r="AQ249" s="14">
        <v>1</v>
      </c>
      <c r="AR249" s="14">
        <v>1</v>
      </c>
      <c r="AS249" s="14">
        <f t="shared" si="269"/>
        <v>0.3</v>
      </c>
      <c r="AT249" s="14">
        <f t="shared" si="270"/>
        <v>0</v>
      </c>
      <c r="AU249" s="14" t="s">
        <v>34</v>
      </c>
      <c r="AV249" s="14">
        <f t="shared" si="262"/>
        <v>1</v>
      </c>
      <c r="AW249" s="14"/>
      <c r="AX249" s="14"/>
    </row>
    <row r="250" spans="1:50" x14ac:dyDescent="0.3">
      <c r="A250" s="6" t="s">
        <v>369</v>
      </c>
      <c r="B250" s="6" t="s">
        <v>39</v>
      </c>
      <c r="C250" s="6">
        <v>1431</v>
      </c>
      <c r="D250" s="59" t="s">
        <v>9</v>
      </c>
      <c r="E250" s="15" t="s">
        <v>453</v>
      </c>
      <c r="F250" s="6">
        <v>1</v>
      </c>
      <c r="G250" s="15" t="s">
        <v>35</v>
      </c>
      <c r="H250" s="6">
        <v>11</v>
      </c>
      <c r="I250" s="6">
        <v>2</v>
      </c>
      <c r="J250" s="6"/>
      <c r="K250" s="6"/>
      <c r="L250" s="6"/>
      <c r="M250" s="6"/>
      <c r="N250" s="6"/>
      <c r="P250" s="14">
        <f t="shared" si="180"/>
        <v>0</v>
      </c>
      <c r="Q250" s="14">
        <v>0</v>
      </c>
      <c r="R250" s="14">
        <f t="shared" si="263"/>
        <v>0</v>
      </c>
      <c r="S250" s="14">
        <f t="shared" si="264"/>
        <v>0</v>
      </c>
      <c r="T250" s="14" t="s">
        <v>116</v>
      </c>
      <c r="U250" s="14">
        <f t="shared" si="259"/>
        <v>0</v>
      </c>
      <c r="V250" s="14"/>
      <c r="W250" s="14"/>
      <c r="Y250" s="14">
        <v>0</v>
      </c>
      <c r="Z250" s="14">
        <v>0</v>
      </c>
      <c r="AA250" s="14">
        <f t="shared" si="265"/>
        <v>0</v>
      </c>
      <c r="AB250" s="14">
        <f t="shared" si="266"/>
        <v>0</v>
      </c>
      <c r="AC250" s="14" t="s">
        <v>116</v>
      </c>
      <c r="AD250" s="14">
        <f t="shared" si="260"/>
        <v>0</v>
      </c>
      <c r="AE250" s="14"/>
      <c r="AF250" s="14"/>
      <c r="AH250" s="14">
        <f t="shared" si="254"/>
        <v>0</v>
      </c>
      <c r="AI250" s="14">
        <v>0</v>
      </c>
      <c r="AJ250" s="14">
        <f t="shared" si="267"/>
        <v>0</v>
      </c>
      <c r="AK250" s="14">
        <f t="shared" si="268"/>
        <v>0</v>
      </c>
      <c r="AL250" s="14" t="s">
        <v>116</v>
      </c>
      <c r="AM250" s="14">
        <f t="shared" si="261"/>
        <v>0</v>
      </c>
      <c r="AN250" s="14"/>
      <c r="AO250" s="14"/>
      <c r="AQ250" s="14">
        <v>1</v>
      </c>
      <c r="AR250" s="14">
        <v>1</v>
      </c>
      <c r="AS250" s="14">
        <f t="shared" si="269"/>
        <v>2</v>
      </c>
      <c r="AT250" s="14">
        <f t="shared" si="270"/>
        <v>0</v>
      </c>
      <c r="AU250" s="14" t="s">
        <v>116</v>
      </c>
      <c r="AV250" s="14">
        <f t="shared" si="262"/>
        <v>0</v>
      </c>
      <c r="AW250" s="14"/>
      <c r="AX250" s="14"/>
    </row>
    <row r="251" spans="1:50" x14ac:dyDescent="0.3">
      <c r="A251" s="6" t="s">
        <v>369</v>
      </c>
      <c r="B251" s="6" t="s">
        <v>39</v>
      </c>
      <c r="C251" s="6">
        <v>1432</v>
      </c>
      <c r="D251" s="59" t="s">
        <v>9</v>
      </c>
      <c r="E251" s="15" t="s">
        <v>444</v>
      </c>
      <c r="F251" s="6">
        <v>1</v>
      </c>
      <c r="G251" s="15" t="s">
        <v>7</v>
      </c>
      <c r="H251" s="6">
        <v>3</v>
      </c>
      <c r="I251" s="6">
        <v>0.25</v>
      </c>
      <c r="J251" s="6"/>
      <c r="K251" s="6"/>
      <c r="L251" s="6"/>
      <c r="M251" s="6"/>
      <c r="N251" s="6"/>
      <c r="P251" s="14">
        <f t="shared" si="180"/>
        <v>0</v>
      </c>
      <c r="Q251" s="14">
        <v>0</v>
      </c>
      <c r="R251" s="14">
        <f t="shared" si="263"/>
        <v>0</v>
      </c>
      <c r="S251" s="14">
        <f t="shared" si="264"/>
        <v>0</v>
      </c>
      <c r="T251" s="14" t="s">
        <v>127</v>
      </c>
      <c r="U251" s="14">
        <f t="shared" si="259"/>
        <v>0</v>
      </c>
      <c r="V251" s="14"/>
      <c r="W251" s="14"/>
      <c r="Y251" s="14">
        <v>0</v>
      </c>
      <c r="Z251" s="14">
        <v>0</v>
      </c>
      <c r="AA251" s="14">
        <f t="shared" si="265"/>
        <v>0</v>
      </c>
      <c r="AB251" s="14">
        <f t="shared" si="266"/>
        <v>0</v>
      </c>
      <c r="AC251" s="14" t="s">
        <v>127</v>
      </c>
      <c r="AD251" s="14">
        <f t="shared" si="260"/>
        <v>0</v>
      </c>
      <c r="AE251" s="14"/>
      <c r="AF251" s="14"/>
      <c r="AH251" s="14">
        <f t="shared" si="254"/>
        <v>1</v>
      </c>
      <c r="AI251" s="14">
        <v>1</v>
      </c>
      <c r="AJ251" s="14">
        <f t="shared" si="267"/>
        <v>0.25</v>
      </c>
      <c r="AK251" s="14">
        <f t="shared" si="268"/>
        <v>0</v>
      </c>
      <c r="AL251" s="14" t="s">
        <v>127</v>
      </c>
      <c r="AM251" s="14">
        <f t="shared" si="261"/>
        <v>0</v>
      </c>
      <c r="AN251" s="14"/>
      <c r="AO251" s="14"/>
      <c r="AQ251" s="14">
        <v>0</v>
      </c>
      <c r="AR251" s="14">
        <v>0</v>
      </c>
      <c r="AS251" s="14">
        <f t="shared" si="269"/>
        <v>0</v>
      </c>
      <c r="AT251" s="14">
        <f t="shared" si="270"/>
        <v>0</v>
      </c>
      <c r="AU251" s="14" t="s">
        <v>127</v>
      </c>
      <c r="AV251" s="14">
        <f t="shared" si="262"/>
        <v>0</v>
      </c>
      <c r="AW251" s="14"/>
      <c r="AX251" s="14"/>
    </row>
    <row r="252" spans="1:50" x14ac:dyDescent="0.3">
      <c r="A252" s="6" t="s">
        <v>369</v>
      </c>
      <c r="B252" s="6" t="s">
        <v>39</v>
      </c>
      <c r="C252" s="6">
        <v>1441</v>
      </c>
      <c r="D252" s="59" t="s">
        <v>11</v>
      </c>
      <c r="E252" s="15" t="s">
        <v>454</v>
      </c>
      <c r="F252" s="6">
        <v>1</v>
      </c>
      <c r="G252" s="15" t="s">
        <v>40</v>
      </c>
      <c r="H252" s="6">
        <v>12</v>
      </c>
      <c r="I252" s="6">
        <v>1</v>
      </c>
      <c r="J252" s="6" t="s">
        <v>7</v>
      </c>
      <c r="K252" s="6">
        <v>3</v>
      </c>
      <c r="L252" s="6">
        <v>1</v>
      </c>
      <c r="M252" s="6"/>
      <c r="N252" s="6"/>
      <c r="P252" s="14">
        <f t="shared" si="180"/>
        <v>0</v>
      </c>
      <c r="Q252" s="14">
        <v>0</v>
      </c>
      <c r="R252" s="14">
        <f t="shared" si="263"/>
        <v>0</v>
      </c>
      <c r="S252" s="14">
        <f t="shared" si="264"/>
        <v>0</v>
      </c>
      <c r="T252" s="14" t="s">
        <v>133</v>
      </c>
      <c r="U252" s="14">
        <f t="shared" si="259"/>
        <v>0</v>
      </c>
      <c r="V252" s="14"/>
      <c r="W252" s="14"/>
      <c r="Y252" s="14">
        <v>1</v>
      </c>
      <c r="Z252" s="14">
        <v>1</v>
      </c>
      <c r="AA252" s="14">
        <f t="shared" si="265"/>
        <v>1</v>
      </c>
      <c r="AB252" s="14">
        <f t="shared" si="266"/>
        <v>1</v>
      </c>
      <c r="AC252" s="14" t="s">
        <v>133</v>
      </c>
      <c r="AD252" s="14">
        <f t="shared" si="260"/>
        <v>0</v>
      </c>
      <c r="AE252" s="14"/>
      <c r="AF252" s="14"/>
      <c r="AH252" s="14">
        <f t="shared" si="254"/>
        <v>1</v>
      </c>
      <c r="AI252" s="14">
        <v>1</v>
      </c>
      <c r="AJ252" s="14">
        <f t="shared" si="267"/>
        <v>1</v>
      </c>
      <c r="AK252" s="14">
        <f t="shared" si="268"/>
        <v>1</v>
      </c>
      <c r="AL252" s="14" t="s">
        <v>133</v>
      </c>
      <c r="AM252" s="14">
        <f t="shared" si="261"/>
        <v>0</v>
      </c>
      <c r="AN252" s="14"/>
      <c r="AO252" s="14"/>
      <c r="AQ252" s="14">
        <v>1</v>
      </c>
      <c r="AR252" s="14">
        <v>1</v>
      </c>
      <c r="AS252" s="14">
        <f t="shared" si="269"/>
        <v>1</v>
      </c>
      <c r="AT252" s="14">
        <f t="shared" si="270"/>
        <v>1</v>
      </c>
      <c r="AU252" s="14" t="s">
        <v>133</v>
      </c>
      <c r="AV252" s="14">
        <f t="shared" si="262"/>
        <v>0</v>
      </c>
      <c r="AW252" s="14"/>
      <c r="AX252" s="14"/>
    </row>
    <row r="253" spans="1:50" x14ac:dyDescent="0.3">
      <c r="A253" s="6" t="s">
        <v>369</v>
      </c>
      <c r="B253" s="6" t="s">
        <v>39</v>
      </c>
      <c r="C253" s="6">
        <v>1442</v>
      </c>
      <c r="D253" s="59" t="s">
        <v>11</v>
      </c>
      <c r="E253" s="15" t="s">
        <v>409</v>
      </c>
      <c r="F253" s="6">
        <v>1</v>
      </c>
      <c r="G253" s="15"/>
      <c r="H253" s="6"/>
      <c r="I253" s="6"/>
      <c r="J253" s="15"/>
      <c r="K253" s="6"/>
      <c r="L253" s="6"/>
      <c r="M253" s="6"/>
      <c r="N253" s="6"/>
      <c r="P253" s="14">
        <f t="shared" si="180"/>
        <v>1</v>
      </c>
      <c r="Q253" s="14">
        <v>1</v>
      </c>
      <c r="R253" s="14">
        <f t="shared" si="263"/>
        <v>0</v>
      </c>
      <c r="S253" s="14">
        <f t="shared" si="264"/>
        <v>0</v>
      </c>
      <c r="T253" s="14" t="s">
        <v>59</v>
      </c>
      <c r="U253" s="14">
        <f>SUMIFS(R:R,$A:$A,$A252,$G:$G,T253,Q:Q,"&gt;"&amp;0)+SUMIFS(S:S,$A:$A,$A252,$J:$J,T253,Q:Q,"&gt;"&amp;0)+INDEX($I$2:$I$14,MATCH(T253,$H$2:$H$14,0))</f>
        <v>1</v>
      </c>
      <c r="V253" s="14"/>
      <c r="W253" s="14"/>
      <c r="Y253" s="14">
        <v>1</v>
      </c>
      <c r="Z253" s="14">
        <v>1</v>
      </c>
      <c r="AA253" s="14">
        <f t="shared" si="265"/>
        <v>0</v>
      </c>
      <c r="AB253" s="14">
        <f t="shared" si="266"/>
        <v>0</v>
      </c>
      <c r="AC253" s="14" t="s">
        <v>59</v>
      </c>
      <c r="AD253" s="14">
        <f>SUMIFS(AA:AA,$A:$A,$A252,$G:$G,AC253,Z:Z,"&gt;"&amp;0)+SUMIFS(AB:AB,$A:$A,$A252,$J:$J,AC253,Z:Z,"&gt;"&amp;0)+INDEX($I$2:$I$14,MATCH(AC253,$H$2:$H$14,0))</f>
        <v>1</v>
      </c>
      <c r="AE253" s="14"/>
      <c r="AF253" s="14"/>
      <c r="AH253" s="14">
        <f t="shared" si="254"/>
        <v>1</v>
      </c>
      <c r="AI253" s="14">
        <v>1</v>
      </c>
      <c r="AJ253" s="14">
        <f t="shared" si="267"/>
        <v>0</v>
      </c>
      <c r="AK253" s="14">
        <f t="shared" si="268"/>
        <v>0</v>
      </c>
      <c r="AL253" s="14" t="s">
        <v>59</v>
      </c>
      <c r="AM253" s="14">
        <f>SUMIFS(AJ:AJ,$A:$A,$A252,$G:$G,AL253,AI:AI,"&gt;"&amp;0)+SUMIFS(AK:AK,$A:$A,$A252,$J:$J,AL253,AI:AI,"&gt;"&amp;0)+INDEX($I$2:$I$14,MATCH(AL253,$H$2:$H$14,0))</f>
        <v>1</v>
      </c>
      <c r="AN253" s="14"/>
      <c r="AO253" s="14"/>
      <c r="AQ253" s="14">
        <v>1</v>
      </c>
      <c r="AR253" s="14">
        <v>1</v>
      </c>
      <c r="AS253" s="14">
        <f t="shared" si="269"/>
        <v>0</v>
      </c>
      <c r="AT253" s="14">
        <f t="shared" si="270"/>
        <v>0</v>
      </c>
      <c r="AU253" s="14" t="s">
        <v>59</v>
      </c>
      <c r="AV253" s="14">
        <f>SUMIFS(AS:AS,$A:$A,$A252,$G:$G,AU253,AR:AR,"&gt;"&amp;0)+SUMIFS(AT:AT,$A:$A,$A252,$J:$J,AU253,AR:AR,"&gt;"&amp;0)+INDEX($I$2:$I$14,MATCH(AU253,$H$2:$H$14,0))</f>
        <v>1</v>
      </c>
      <c r="AW253" s="14"/>
      <c r="AX253" s="14"/>
    </row>
    <row r="254" spans="1:50" s="67" customFormat="1" x14ac:dyDescent="0.3">
      <c r="A254" s="6" t="s">
        <v>369</v>
      </c>
      <c r="B254" s="23" t="s">
        <v>39</v>
      </c>
      <c r="C254" s="23">
        <v>1451</v>
      </c>
      <c r="D254" s="59" t="s">
        <v>13</v>
      </c>
      <c r="E254" s="35" t="s">
        <v>455</v>
      </c>
      <c r="F254" s="23">
        <v>1</v>
      </c>
      <c r="G254" s="35" t="s">
        <v>35</v>
      </c>
      <c r="H254" s="6">
        <v>11</v>
      </c>
      <c r="I254" s="23">
        <v>4</v>
      </c>
      <c r="J254" s="23" t="s">
        <v>7</v>
      </c>
      <c r="K254" s="23">
        <v>3</v>
      </c>
      <c r="L254" s="23">
        <v>2</v>
      </c>
      <c r="M254" s="23"/>
      <c r="N254" s="23"/>
      <c r="O254" s="64"/>
      <c r="P254" s="14">
        <f t="shared" si="180"/>
        <v>0</v>
      </c>
      <c r="Q254" s="14">
        <v>0</v>
      </c>
      <c r="R254" s="14">
        <f t="shared" ref="R254:R255" si="271">Q254*$I254</f>
        <v>0</v>
      </c>
      <c r="S254" s="14">
        <f t="shared" ref="S254:S255" si="272">Q254*$L254</f>
        <v>0</v>
      </c>
      <c r="T254" s="14"/>
      <c r="U254" s="14"/>
      <c r="V254" s="14"/>
      <c r="W254" s="14"/>
      <c r="Y254" s="14">
        <v>0</v>
      </c>
      <c r="Z254" s="14">
        <v>0</v>
      </c>
      <c r="AA254" s="14">
        <f t="shared" si="265"/>
        <v>0</v>
      </c>
      <c r="AB254" s="14">
        <f t="shared" si="266"/>
        <v>0</v>
      </c>
      <c r="AC254" s="14"/>
      <c r="AD254" s="14"/>
      <c r="AE254" s="14"/>
      <c r="AF254" s="14"/>
      <c r="AH254" s="14">
        <f t="shared" si="254"/>
        <v>0</v>
      </c>
      <c r="AI254" s="14">
        <v>0</v>
      </c>
      <c r="AJ254" s="14">
        <f t="shared" si="267"/>
        <v>0</v>
      </c>
      <c r="AK254" s="14">
        <f t="shared" si="268"/>
        <v>0</v>
      </c>
      <c r="AL254" s="14"/>
      <c r="AM254" s="14"/>
      <c r="AN254" s="14"/>
      <c r="AO254" s="14"/>
      <c r="AQ254" s="14">
        <v>1</v>
      </c>
      <c r="AR254" s="14">
        <v>1</v>
      </c>
      <c r="AS254" s="14">
        <f t="shared" si="269"/>
        <v>4</v>
      </c>
      <c r="AT254" s="14">
        <f t="shared" si="270"/>
        <v>2</v>
      </c>
      <c r="AU254" s="14"/>
      <c r="AV254" s="14"/>
      <c r="AW254" s="14"/>
      <c r="AX254" s="14"/>
    </row>
    <row r="255" spans="1:50" s="67" customFormat="1" x14ac:dyDescent="0.3">
      <c r="A255" s="6" t="s">
        <v>369</v>
      </c>
      <c r="B255" s="23" t="s">
        <v>39</v>
      </c>
      <c r="C255" s="23">
        <v>1452</v>
      </c>
      <c r="D255" s="59" t="s">
        <v>13</v>
      </c>
      <c r="E255" s="35" t="s">
        <v>456</v>
      </c>
      <c r="F255" s="23">
        <v>1</v>
      </c>
      <c r="G255" s="35" t="s">
        <v>7</v>
      </c>
      <c r="H255" s="6">
        <v>3</v>
      </c>
      <c r="I255" s="23">
        <v>2</v>
      </c>
      <c r="J255" s="23" t="s">
        <v>7</v>
      </c>
      <c r="K255" s="23">
        <v>3</v>
      </c>
      <c r="L255" s="23">
        <v>3</v>
      </c>
      <c r="M255" s="23"/>
      <c r="N255" s="23"/>
      <c r="O255" s="64"/>
      <c r="P255" s="14">
        <f t="shared" si="180"/>
        <v>0</v>
      </c>
      <c r="Q255" s="14">
        <v>0</v>
      </c>
      <c r="R255" s="14">
        <f t="shared" si="271"/>
        <v>0</v>
      </c>
      <c r="S255" s="14">
        <f t="shared" si="272"/>
        <v>0</v>
      </c>
      <c r="T255" s="14"/>
      <c r="U255" s="14"/>
      <c r="V255" s="14"/>
      <c r="W255" s="14"/>
      <c r="Y255" s="14">
        <v>0</v>
      </c>
      <c r="Z255" s="14">
        <v>0</v>
      </c>
      <c r="AA255" s="14">
        <f t="shared" si="265"/>
        <v>0</v>
      </c>
      <c r="AB255" s="14">
        <f t="shared" si="266"/>
        <v>0</v>
      </c>
      <c r="AC255" s="14"/>
      <c r="AD255" s="14"/>
      <c r="AE255" s="14"/>
      <c r="AF255" s="14"/>
      <c r="AH255" s="14">
        <f t="shared" si="254"/>
        <v>0</v>
      </c>
      <c r="AI255" s="14">
        <v>0</v>
      </c>
      <c r="AJ255" s="14">
        <f t="shared" si="267"/>
        <v>0</v>
      </c>
      <c r="AK255" s="14">
        <f t="shared" si="268"/>
        <v>0</v>
      </c>
      <c r="AL255" s="14"/>
      <c r="AM255" s="14"/>
      <c r="AN255" s="14"/>
      <c r="AO255" s="14"/>
      <c r="AQ255" s="14">
        <v>1</v>
      </c>
      <c r="AR255" s="14">
        <v>1</v>
      </c>
      <c r="AS255" s="14">
        <f t="shared" si="269"/>
        <v>2</v>
      </c>
      <c r="AT255" s="14">
        <f t="shared" si="270"/>
        <v>3</v>
      </c>
      <c r="AU255" s="14"/>
      <c r="AV255" s="14"/>
      <c r="AW255" s="14"/>
      <c r="AX255" s="14"/>
    </row>
    <row r="256" spans="1:50" x14ac:dyDescent="0.3">
      <c r="A256" s="6" t="s">
        <v>370</v>
      </c>
      <c r="B256" s="6"/>
      <c r="C256" s="6">
        <v>1501</v>
      </c>
      <c r="D256" s="59" t="s">
        <v>6</v>
      </c>
      <c r="E256" s="15" t="s">
        <v>387</v>
      </c>
      <c r="F256" s="6">
        <v>99</v>
      </c>
      <c r="G256" s="15" t="s">
        <v>7</v>
      </c>
      <c r="H256" s="6">
        <v>3</v>
      </c>
      <c r="I256" s="6">
        <v>0.25</v>
      </c>
      <c r="J256" s="6"/>
      <c r="K256" s="6"/>
      <c r="L256" s="6"/>
      <c r="M256" s="6"/>
      <c r="N256" s="6"/>
      <c r="P256" s="14">
        <f>IF(Q256=0,0,1)</f>
        <v>1</v>
      </c>
      <c r="Q256" s="14">
        <v>1</v>
      </c>
      <c r="R256" s="14">
        <f>Q256*$I256</f>
        <v>0.25</v>
      </c>
      <c r="S256" s="14">
        <f>Q256*$L256</f>
        <v>0</v>
      </c>
      <c r="T256" s="14" t="s">
        <v>10</v>
      </c>
      <c r="U256" s="14">
        <f>MIN(0.01+SUMIFS(R:R,$A:$A,$A256,$G:$G,T256,Q:Q,"&gt;"&amp;0)+SUMIFS(S:S,$A:$A,$A256,$J:$J,T256,Q:Q,"&gt;"&amp;0),1)</f>
        <v>0.45999999999999996</v>
      </c>
      <c r="V256" s="14">
        <f>(U256*U257+(1-U256))*U258*U259*U260*U261*U263*(1+U262)*(1+U264)*(1+U265)*U267^0.5*(U266+1)</f>
        <v>29.783999999999999</v>
      </c>
      <c r="W256" s="14">
        <f>V256</f>
        <v>29.783999999999999</v>
      </c>
      <c r="Y256" s="14">
        <v>1</v>
      </c>
      <c r="Z256" s="14">
        <v>2</v>
      </c>
      <c r="AA256" s="14">
        <f>Z256*$I256</f>
        <v>0.5</v>
      </c>
      <c r="AB256" s="14">
        <f>Z256*$L256</f>
        <v>0</v>
      </c>
      <c r="AC256" s="14" t="s">
        <v>10</v>
      </c>
      <c r="AD256" s="14">
        <f>MIN(0.01+SUMIFS(AA:AA,$A:$A,$A256,$G:$G,AC256,Z:Z,"&gt;"&amp;0)+SUMIFS(AB:AB,$A:$A,$A256,$J:$J,AC256,Z:Z,"&gt;"&amp;0),1)</f>
        <v>1</v>
      </c>
      <c r="AE256" s="14">
        <f>(AD256*AD257+(1-AD256))*AD258*AD259*AD260*AD261*AD263*(1+AD262)*(1+AD264)*(1+AD265)*AD267^0.5*(AD266+1)</f>
        <v>158.39999999999998</v>
      </c>
      <c r="AF256" s="14">
        <v>161</v>
      </c>
      <c r="AH256" s="14">
        <f>IF(AI256=0,0,1)</f>
        <v>0</v>
      </c>
      <c r="AI256" s="14">
        <v>0</v>
      </c>
      <c r="AJ256" s="14">
        <f>AI256*$I256</f>
        <v>0</v>
      </c>
      <c r="AK256" s="14">
        <f>AI256*$L256</f>
        <v>0</v>
      </c>
      <c r="AL256" s="14" t="s">
        <v>10</v>
      </c>
      <c r="AM256" s="14">
        <f>MIN(0.01+SUMIFS(AJ:AJ,$A:$A,$A256,$G:$G,AL256,AI:AI,"&gt;"&amp;0)+SUMIFS(AK:AK,$A:$A,$A256,$J:$J,AL256,AI:AI,"&gt;"&amp;0),1)</f>
        <v>0.56000000000000005</v>
      </c>
      <c r="AN256" s="14">
        <f>(AM256*AM257+(1-AM256))*AM258*AM259*AM260*AM261*AM263*(1+AM262)*(1+AM264)*(1+AM265)*AM267^0.5*(AM266+1)</f>
        <v>19.872</v>
      </c>
      <c r="AO256" s="14">
        <v>70</v>
      </c>
      <c r="AQ256" s="14">
        <f>IF(AR256=0,0,1)</f>
        <v>0</v>
      </c>
      <c r="AR256" s="14">
        <v>0</v>
      </c>
      <c r="AS256" s="14">
        <f>AR256*$I256</f>
        <v>0</v>
      </c>
      <c r="AT256" s="14">
        <f>AR256*$L256</f>
        <v>0</v>
      </c>
      <c r="AU256" s="14" t="s">
        <v>10</v>
      </c>
      <c r="AV256" s="14">
        <f>MIN(0.01+SUMIFS(AS:AS,$A:$A,$A256,$G:$G,AU256,AR:AR,"&gt;"&amp;0)+SUMIFS(AT:AT,$A:$A,$A256,$J:$J,AU256,AR:AR,"&gt;"&amp;0),1)</f>
        <v>1</v>
      </c>
      <c r="AW256" s="14">
        <f>(AV256*AV257+(1-AV256))*AV258*AV259*AV260*AV261*AV263*(1+AV262)*(1+AV264)*(1+AV265)*AV267^0.5*(AV266+1)</f>
        <v>123.5</v>
      </c>
      <c r="AX256" s="14">
        <v>3722</v>
      </c>
    </row>
    <row r="257" spans="1:50" x14ac:dyDescent="0.3">
      <c r="A257" s="6" t="s">
        <v>370</v>
      </c>
      <c r="B257" s="6"/>
      <c r="C257" s="6">
        <v>1502</v>
      </c>
      <c r="D257" s="59" t="s">
        <v>6</v>
      </c>
      <c r="E257" s="15" t="s">
        <v>388</v>
      </c>
      <c r="F257" s="6">
        <v>99</v>
      </c>
      <c r="G257" s="15" t="s">
        <v>10</v>
      </c>
      <c r="H257" s="6">
        <v>1</v>
      </c>
      <c r="I257" s="6">
        <v>0.15</v>
      </c>
      <c r="J257" s="6"/>
      <c r="K257" s="6"/>
      <c r="L257" s="6"/>
      <c r="M257" s="6"/>
      <c r="N257" s="6"/>
      <c r="P257" s="14">
        <f t="shared" si="180"/>
        <v>1</v>
      </c>
      <c r="Q257" s="14">
        <v>3</v>
      </c>
      <c r="R257" s="14">
        <f t="shared" ref="R257:R260" si="273">Q257*$I257</f>
        <v>0.44999999999999996</v>
      </c>
      <c r="S257" s="14">
        <f t="shared" ref="S257:S260" si="274">Q257*$L257</f>
        <v>0</v>
      </c>
      <c r="T257" s="14" t="s">
        <v>12</v>
      </c>
      <c r="U257" s="14">
        <f>2+SUMIFS(R:R,$A:$A,$A257,$G:$G,T257,Q:Q,"&gt;"&amp;0)+SUMIFS(S:S,$A:$A,$A257,$J:$J,T257,Q:Q,"&gt;"&amp;0)</f>
        <v>2</v>
      </c>
      <c r="V257" s="14"/>
      <c r="W257" s="14"/>
      <c r="Y257" s="14">
        <v>1</v>
      </c>
      <c r="Z257" s="14">
        <v>6</v>
      </c>
      <c r="AA257" s="14">
        <f t="shared" ref="AA257:AA260" si="275">Z257*$I257</f>
        <v>0.89999999999999991</v>
      </c>
      <c r="AB257" s="14">
        <f t="shared" ref="AB257:AB260" si="276">Z257*$L257</f>
        <v>0</v>
      </c>
      <c r="AC257" s="14" t="s">
        <v>12</v>
      </c>
      <c r="AD257" s="14">
        <f>2+SUMIFS(AA:AA,$A:$A,$A257,$G:$G,AC257,Z:Z,"&gt;"&amp;0)+SUMIFS(AB:AB,$A:$A,$A257,$J:$J,AC257,Z:Z,"&gt;"&amp;0)</f>
        <v>2</v>
      </c>
      <c r="AE257" s="14"/>
      <c r="AF257" s="14"/>
      <c r="AH257" s="14">
        <f t="shared" ref="AH257:AH267" si="277">IF(AI257=0,0,1)</f>
        <v>1</v>
      </c>
      <c r="AI257" s="14">
        <v>2</v>
      </c>
      <c r="AJ257" s="14">
        <f t="shared" ref="AJ257:AJ260" si="278">AI257*$I257</f>
        <v>0.3</v>
      </c>
      <c r="AK257" s="14">
        <f t="shared" ref="AK257:AK260" si="279">AI257*$L257</f>
        <v>0</v>
      </c>
      <c r="AL257" s="14" t="s">
        <v>12</v>
      </c>
      <c r="AM257" s="14">
        <f>2+SUMIFS(AJ:AJ,$A:$A,$A257,$G:$G,AL257,AI:AI,"&gt;"&amp;0)+SUMIFS(AK:AK,$A:$A,$A257,$J:$J,AL257,AI:AI,"&gt;"&amp;0)</f>
        <v>2.5</v>
      </c>
      <c r="AN257" s="14"/>
      <c r="AO257" s="14"/>
      <c r="AQ257" s="14">
        <f t="shared" ref="AQ257:AQ267" si="280">IF(AR257=0,0,1)</f>
        <v>1</v>
      </c>
      <c r="AR257" s="14">
        <v>4</v>
      </c>
      <c r="AS257" s="14">
        <f t="shared" ref="AS257:AS260" si="281">AR257*$I257</f>
        <v>0.6</v>
      </c>
      <c r="AT257" s="14">
        <f t="shared" ref="AT257:AT260" si="282">AR257*$L257</f>
        <v>0</v>
      </c>
      <c r="AU257" s="14" t="s">
        <v>12</v>
      </c>
      <c r="AV257" s="14">
        <f>2+SUMIFS(AS:AS,$A:$A,$A257,$G:$G,AU257,AR:AR,"&gt;"&amp;0)+SUMIFS(AT:AT,$A:$A,$A257,$J:$J,AU257,AR:AR,"&gt;"&amp;0)</f>
        <v>2.5</v>
      </c>
      <c r="AW257" s="14"/>
      <c r="AX257" s="14"/>
    </row>
    <row r="258" spans="1:50" x14ac:dyDescent="0.3">
      <c r="A258" s="6" t="s">
        <v>370</v>
      </c>
      <c r="B258" s="6"/>
      <c r="C258" s="6">
        <v>1503</v>
      </c>
      <c r="D258" s="59" t="s">
        <v>6</v>
      </c>
      <c r="E258" s="15" t="s">
        <v>389</v>
      </c>
      <c r="F258" s="6">
        <v>99</v>
      </c>
      <c r="G258" s="15" t="s">
        <v>8</v>
      </c>
      <c r="H258" s="6">
        <v>4</v>
      </c>
      <c r="I258" s="6">
        <v>0.1</v>
      </c>
      <c r="J258" s="6"/>
      <c r="K258" s="6"/>
      <c r="L258" s="6"/>
      <c r="M258" s="6"/>
      <c r="N258" s="6"/>
      <c r="P258" s="14">
        <f t="shared" si="180"/>
        <v>0</v>
      </c>
      <c r="Q258" s="14">
        <v>0</v>
      </c>
      <c r="R258" s="14">
        <f t="shared" si="273"/>
        <v>0</v>
      </c>
      <c r="S258" s="14">
        <f t="shared" si="274"/>
        <v>0</v>
      </c>
      <c r="T258" s="14" t="s">
        <v>7</v>
      </c>
      <c r="U258" s="14">
        <f t="shared" ref="U258:U266" si="283">SUMIFS(R:R,$A:$A,$A258,$G:$G,T258,Q:Q,"&gt;"&amp;0)+SUMIFS(S:S,$A:$A,$A258,$J:$J,T258,Q:Q,"&gt;"&amp;0)+INDEX($I$2:$I$14,MATCH(T258,$H$2:$H$14,0))</f>
        <v>4.25</v>
      </c>
      <c r="V258" s="14"/>
      <c r="W258" s="14"/>
      <c r="Y258" s="14">
        <v>0</v>
      </c>
      <c r="Z258" s="14">
        <v>0</v>
      </c>
      <c r="AA258" s="14">
        <f t="shared" si="275"/>
        <v>0</v>
      </c>
      <c r="AB258" s="14">
        <f t="shared" si="276"/>
        <v>0</v>
      </c>
      <c r="AC258" s="14" t="s">
        <v>7</v>
      </c>
      <c r="AD258" s="14">
        <f t="shared" ref="AD258:AD266" si="284">SUMIFS(AA:AA,$A:$A,$A258,$G:$G,AC258,Z:Z,"&gt;"&amp;0)+SUMIFS(AB:AB,$A:$A,$A258,$J:$J,AC258,Z:Z,"&gt;"&amp;0)+INDEX($I$2:$I$14,MATCH(AC258,$H$2:$H$14,0))</f>
        <v>11</v>
      </c>
      <c r="AE258" s="14"/>
      <c r="AF258" s="14"/>
      <c r="AH258" s="14">
        <f t="shared" si="277"/>
        <v>0</v>
      </c>
      <c r="AI258" s="14">
        <v>0</v>
      </c>
      <c r="AJ258" s="14">
        <f t="shared" si="278"/>
        <v>0</v>
      </c>
      <c r="AK258" s="14">
        <f t="shared" si="279"/>
        <v>0</v>
      </c>
      <c r="AL258" s="14" t="s">
        <v>7</v>
      </c>
      <c r="AM258" s="14">
        <f t="shared" ref="AM258:AM266" si="285">SUMIFS(AJ:AJ,$A:$A,$A258,$G:$G,AL258,AI:AI,"&gt;"&amp;0)+SUMIFS(AK:AK,$A:$A,$A258,$J:$J,AL258,AI:AI,"&gt;"&amp;0)+INDEX($I$2:$I$14,MATCH(AL258,$H$2:$H$14,0))</f>
        <v>3</v>
      </c>
      <c r="AN258" s="14"/>
      <c r="AO258" s="14"/>
      <c r="AQ258" s="14">
        <f t="shared" si="280"/>
        <v>1</v>
      </c>
      <c r="AR258" s="14">
        <v>1</v>
      </c>
      <c r="AS258" s="14">
        <f t="shared" si="281"/>
        <v>0.1</v>
      </c>
      <c r="AT258" s="14">
        <f t="shared" si="282"/>
        <v>0</v>
      </c>
      <c r="AU258" s="14" t="s">
        <v>7</v>
      </c>
      <c r="AV258" s="14">
        <f t="shared" ref="AV258:AV266" si="286">SUMIFS(AS:AS,$A:$A,$A258,$G:$G,AU258,AR:AR,"&gt;"&amp;0)+SUMIFS(AT:AT,$A:$A,$A258,$J:$J,AU258,AR:AR,"&gt;"&amp;0)+INDEX($I$2:$I$14,MATCH(AU258,$H$2:$H$14,0))</f>
        <v>9.5</v>
      </c>
      <c r="AW258" s="14"/>
      <c r="AX258" s="14"/>
    </row>
    <row r="259" spans="1:50" x14ac:dyDescent="0.3">
      <c r="A259" s="6" t="s">
        <v>370</v>
      </c>
      <c r="B259" s="6" t="s">
        <v>39</v>
      </c>
      <c r="C259" s="6">
        <v>1511</v>
      </c>
      <c r="D259" s="59" t="s">
        <v>9</v>
      </c>
      <c r="E259" s="15" t="s">
        <v>48</v>
      </c>
      <c r="F259" s="6">
        <v>99</v>
      </c>
      <c r="G259" s="15" t="s">
        <v>7</v>
      </c>
      <c r="H259" s="6">
        <v>3</v>
      </c>
      <c r="I259" s="6">
        <v>0.5</v>
      </c>
      <c r="J259" s="6"/>
      <c r="K259" s="6"/>
      <c r="L259" s="6"/>
      <c r="M259" s="6"/>
      <c r="N259" s="6"/>
      <c r="P259" s="14">
        <f t="shared" si="180"/>
        <v>0</v>
      </c>
      <c r="Q259" s="14">
        <v>0</v>
      </c>
      <c r="R259" s="14">
        <f t="shared" si="273"/>
        <v>0</v>
      </c>
      <c r="S259" s="14">
        <f t="shared" si="274"/>
        <v>0</v>
      </c>
      <c r="T259" s="14" t="s">
        <v>8</v>
      </c>
      <c r="U259" s="14">
        <f t="shared" si="283"/>
        <v>1.2</v>
      </c>
      <c r="V259" s="14"/>
      <c r="W259" s="14"/>
      <c r="Y259" s="14">
        <v>1</v>
      </c>
      <c r="Z259" s="14">
        <v>1</v>
      </c>
      <c r="AA259" s="14">
        <f t="shared" si="275"/>
        <v>0.5</v>
      </c>
      <c r="AB259" s="14">
        <f t="shared" si="276"/>
        <v>0</v>
      </c>
      <c r="AC259" s="14" t="s">
        <v>8</v>
      </c>
      <c r="AD259" s="14">
        <f t="shared" si="284"/>
        <v>1.2</v>
      </c>
      <c r="AE259" s="14"/>
      <c r="AF259" s="14"/>
      <c r="AH259" s="14">
        <f t="shared" si="277"/>
        <v>0</v>
      </c>
      <c r="AI259" s="14">
        <v>0</v>
      </c>
      <c r="AJ259" s="14">
        <f t="shared" si="278"/>
        <v>0</v>
      </c>
      <c r="AK259" s="14">
        <f t="shared" si="279"/>
        <v>0</v>
      </c>
      <c r="AL259" s="14" t="s">
        <v>8</v>
      </c>
      <c r="AM259" s="14">
        <f t="shared" si="285"/>
        <v>1.2</v>
      </c>
      <c r="AN259" s="14"/>
      <c r="AO259" s="14"/>
      <c r="AQ259" s="14">
        <f t="shared" si="280"/>
        <v>1</v>
      </c>
      <c r="AR259" s="14">
        <v>1</v>
      </c>
      <c r="AS259" s="14">
        <f t="shared" si="281"/>
        <v>0.5</v>
      </c>
      <c r="AT259" s="14">
        <f t="shared" si="282"/>
        <v>0</v>
      </c>
      <c r="AU259" s="14" t="s">
        <v>8</v>
      </c>
      <c r="AV259" s="14">
        <f t="shared" si="286"/>
        <v>1.3</v>
      </c>
      <c r="AW259" s="14"/>
      <c r="AX259" s="14"/>
    </row>
    <row r="260" spans="1:50" x14ac:dyDescent="0.3">
      <c r="A260" s="6" t="s">
        <v>370</v>
      </c>
      <c r="B260" s="6" t="s">
        <v>39</v>
      </c>
      <c r="C260" s="6">
        <v>1512</v>
      </c>
      <c r="D260" s="59" t="s">
        <v>9</v>
      </c>
      <c r="E260" s="15" t="s">
        <v>390</v>
      </c>
      <c r="F260" s="6">
        <v>99</v>
      </c>
      <c r="G260" s="15" t="s">
        <v>10</v>
      </c>
      <c r="H260" s="6">
        <v>1</v>
      </c>
      <c r="I260" s="6">
        <v>0.25</v>
      </c>
      <c r="J260" s="15"/>
      <c r="K260" s="6"/>
      <c r="L260" s="6"/>
      <c r="M260" s="6"/>
      <c r="N260" s="6"/>
      <c r="P260" s="14">
        <f t="shared" si="180"/>
        <v>0</v>
      </c>
      <c r="Q260" s="14">
        <v>0</v>
      </c>
      <c r="R260" s="14">
        <f t="shared" si="273"/>
        <v>0</v>
      </c>
      <c r="S260" s="14">
        <f t="shared" si="274"/>
        <v>0</v>
      </c>
      <c r="T260" s="14" t="s">
        <v>35</v>
      </c>
      <c r="U260" s="14">
        <f t="shared" si="283"/>
        <v>4</v>
      </c>
      <c r="V260" s="14"/>
      <c r="W260" s="14"/>
      <c r="Y260" s="14">
        <v>1</v>
      </c>
      <c r="Z260" s="14">
        <v>1</v>
      </c>
      <c r="AA260" s="14">
        <f t="shared" si="275"/>
        <v>0.25</v>
      </c>
      <c r="AB260" s="14">
        <f t="shared" si="276"/>
        <v>0</v>
      </c>
      <c r="AC260" s="14" t="s">
        <v>35</v>
      </c>
      <c r="AD260" s="14">
        <f t="shared" si="284"/>
        <v>6</v>
      </c>
      <c r="AE260" s="14"/>
      <c r="AF260" s="14"/>
      <c r="AH260" s="14">
        <f t="shared" si="277"/>
        <v>1</v>
      </c>
      <c r="AI260" s="14">
        <v>1</v>
      </c>
      <c r="AJ260" s="14">
        <f t="shared" si="278"/>
        <v>0.25</v>
      </c>
      <c r="AK260" s="14">
        <f t="shared" si="279"/>
        <v>0</v>
      </c>
      <c r="AL260" s="14" t="s">
        <v>35</v>
      </c>
      <c r="AM260" s="14">
        <f t="shared" si="285"/>
        <v>3</v>
      </c>
      <c r="AN260" s="14"/>
      <c r="AO260" s="14"/>
      <c r="AQ260" s="14">
        <f t="shared" si="280"/>
        <v>1</v>
      </c>
      <c r="AR260" s="14">
        <v>1</v>
      </c>
      <c r="AS260" s="14">
        <f t="shared" si="281"/>
        <v>0.25</v>
      </c>
      <c r="AT260" s="14">
        <f t="shared" si="282"/>
        <v>0</v>
      </c>
      <c r="AU260" s="14" t="s">
        <v>35</v>
      </c>
      <c r="AV260" s="14">
        <f t="shared" si="286"/>
        <v>4</v>
      </c>
      <c r="AW260" s="14"/>
      <c r="AX260" s="14"/>
    </row>
    <row r="261" spans="1:50" x14ac:dyDescent="0.3">
      <c r="A261" s="6" t="s">
        <v>370</v>
      </c>
      <c r="B261" s="6" t="s">
        <v>39</v>
      </c>
      <c r="C261" s="6">
        <v>1513</v>
      </c>
      <c r="D261" s="59" t="s">
        <v>9</v>
      </c>
      <c r="E261" s="15" t="s">
        <v>391</v>
      </c>
      <c r="F261" s="6">
        <v>99</v>
      </c>
      <c r="G261" s="15" t="s">
        <v>12</v>
      </c>
      <c r="H261" s="6">
        <v>2</v>
      </c>
      <c r="I261" s="6">
        <v>0.5</v>
      </c>
      <c r="J261" s="6"/>
      <c r="K261" s="6"/>
      <c r="L261" s="6"/>
      <c r="M261" s="6"/>
      <c r="N261" s="6"/>
      <c r="P261" s="14">
        <f t="shared" si="180"/>
        <v>0</v>
      </c>
      <c r="Q261" s="14">
        <v>0</v>
      </c>
      <c r="R261" s="14">
        <f>Q261*$I261</f>
        <v>0</v>
      </c>
      <c r="S261" s="14">
        <f>Q261*$L261</f>
        <v>0</v>
      </c>
      <c r="T261" s="14" t="s">
        <v>40</v>
      </c>
      <c r="U261" s="14">
        <f t="shared" si="283"/>
        <v>1</v>
      </c>
      <c r="V261" s="14"/>
      <c r="W261" s="14"/>
      <c r="Y261" s="14">
        <v>0</v>
      </c>
      <c r="Z261" s="14">
        <v>0</v>
      </c>
      <c r="AA261" s="14">
        <f>Z261*$I261</f>
        <v>0</v>
      </c>
      <c r="AB261" s="14">
        <f>Z261*$L261</f>
        <v>0</v>
      </c>
      <c r="AC261" s="14" t="s">
        <v>40</v>
      </c>
      <c r="AD261" s="14">
        <f t="shared" si="284"/>
        <v>1</v>
      </c>
      <c r="AE261" s="14"/>
      <c r="AF261" s="14"/>
      <c r="AH261" s="14">
        <f t="shared" si="277"/>
        <v>1</v>
      </c>
      <c r="AI261" s="14">
        <v>1</v>
      </c>
      <c r="AJ261" s="14">
        <f>AI261*$I261</f>
        <v>0.5</v>
      </c>
      <c r="AK261" s="14">
        <f>AI261*$L261</f>
        <v>0</v>
      </c>
      <c r="AL261" s="14" t="s">
        <v>40</v>
      </c>
      <c r="AM261" s="14">
        <f t="shared" si="285"/>
        <v>1</v>
      </c>
      <c r="AN261" s="14"/>
      <c r="AO261" s="14"/>
      <c r="AQ261" s="14">
        <f t="shared" si="280"/>
        <v>1</v>
      </c>
      <c r="AR261" s="14">
        <v>1</v>
      </c>
      <c r="AS261" s="14">
        <f>AR261*$I261</f>
        <v>0.5</v>
      </c>
      <c r="AT261" s="14">
        <f>AR261*$L261</f>
        <v>0</v>
      </c>
      <c r="AU261" s="14" t="s">
        <v>40</v>
      </c>
      <c r="AV261" s="14">
        <f t="shared" si="286"/>
        <v>1</v>
      </c>
      <c r="AW261" s="14"/>
      <c r="AX261" s="14"/>
    </row>
    <row r="262" spans="1:50" x14ac:dyDescent="0.3">
      <c r="A262" s="6" t="s">
        <v>370</v>
      </c>
      <c r="B262" s="6" t="s">
        <v>39</v>
      </c>
      <c r="C262" s="6">
        <v>1514</v>
      </c>
      <c r="D262" s="59" t="s">
        <v>9</v>
      </c>
      <c r="E262" s="15" t="s">
        <v>392</v>
      </c>
      <c r="F262" s="6">
        <v>99</v>
      </c>
      <c r="G262" s="15" t="s">
        <v>8</v>
      </c>
      <c r="H262" s="6">
        <v>4</v>
      </c>
      <c r="I262" s="6">
        <v>0.2</v>
      </c>
      <c r="J262" s="15"/>
      <c r="K262" s="6"/>
      <c r="L262" s="6"/>
      <c r="M262" s="6"/>
      <c r="N262" s="6"/>
      <c r="P262" s="14">
        <f t="shared" si="180"/>
        <v>1</v>
      </c>
      <c r="Q262" s="14">
        <v>1</v>
      </c>
      <c r="R262" s="14">
        <f t="shared" ref="R262:R267" si="287">Q262*$I262</f>
        <v>0.2</v>
      </c>
      <c r="S262" s="14">
        <f t="shared" ref="S262:S267" si="288">Q262*$L262</f>
        <v>0</v>
      </c>
      <c r="T262" s="14" t="s">
        <v>117</v>
      </c>
      <c r="U262" s="14">
        <f t="shared" si="283"/>
        <v>0</v>
      </c>
      <c r="V262" s="14"/>
      <c r="W262" s="14"/>
      <c r="Y262" s="14">
        <v>1</v>
      </c>
      <c r="Z262" s="14">
        <v>1</v>
      </c>
      <c r="AA262" s="14">
        <f t="shared" ref="AA262:AA267" si="289">Z262*$I262</f>
        <v>0.2</v>
      </c>
      <c r="AB262" s="14">
        <f t="shared" ref="AB262:AB267" si="290">Z262*$L262</f>
        <v>0</v>
      </c>
      <c r="AC262" s="14" t="s">
        <v>117</v>
      </c>
      <c r="AD262" s="14">
        <f t="shared" si="284"/>
        <v>0</v>
      </c>
      <c r="AE262" s="14"/>
      <c r="AF262" s="14"/>
      <c r="AH262" s="14">
        <f t="shared" si="277"/>
        <v>1</v>
      </c>
      <c r="AI262" s="14">
        <v>1</v>
      </c>
      <c r="AJ262" s="14">
        <f t="shared" ref="AJ262:AJ267" si="291">AI262*$I262</f>
        <v>0.2</v>
      </c>
      <c r="AK262" s="14">
        <f t="shared" ref="AK262:AK267" si="292">AI262*$L262</f>
        <v>0</v>
      </c>
      <c r="AL262" s="14" t="s">
        <v>117</v>
      </c>
      <c r="AM262" s="14">
        <f t="shared" si="285"/>
        <v>0</v>
      </c>
      <c r="AN262" s="14"/>
      <c r="AO262" s="14"/>
      <c r="AQ262" s="14">
        <f t="shared" si="280"/>
        <v>1</v>
      </c>
      <c r="AR262" s="14">
        <v>1</v>
      </c>
      <c r="AS262" s="14">
        <f t="shared" ref="AS262:AS267" si="293">AR262*$I262</f>
        <v>0.2</v>
      </c>
      <c r="AT262" s="14">
        <f t="shared" ref="AT262:AT267" si="294">AR262*$L262</f>
        <v>0</v>
      </c>
      <c r="AU262" s="14" t="s">
        <v>117</v>
      </c>
      <c r="AV262" s="14">
        <f t="shared" si="286"/>
        <v>0</v>
      </c>
      <c r="AW262" s="14"/>
      <c r="AX262" s="14"/>
    </row>
    <row r="263" spans="1:50" s="67" customFormat="1" x14ac:dyDescent="0.3">
      <c r="A263" s="6" t="s">
        <v>370</v>
      </c>
      <c r="B263" s="23" t="s">
        <v>39</v>
      </c>
      <c r="C263" s="23">
        <v>1521</v>
      </c>
      <c r="D263" s="59" t="s">
        <v>11</v>
      </c>
      <c r="E263" s="35" t="s">
        <v>42</v>
      </c>
      <c r="F263" s="23">
        <v>99</v>
      </c>
      <c r="G263" s="35" t="s">
        <v>7</v>
      </c>
      <c r="H263" s="6">
        <v>3</v>
      </c>
      <c r="I263" s="23">
        <v>1</v>
      </c>
      <c r="J263" s="23"/>
      <c r="K263" s="23"/>
      <c r="L263" s="23"/>
      <c r="M263" s="23"/>
      <c r="N263" s="23"/>
      <c r="O263" s="64"/>
      <c r="P263" s="14">
        <f t="shared" si="180"/>
        <v>0</v>
      </c>
      <c r="Q263" s="14">
        <v>0</v>
      </c>
      <c r="R263" s="14">
        <f t="shared" si="287"/>
        <v>0</v>
      </c>
      <c r="S263" s="14">
        <f t="shared" si="288"/>
        <v>0</v>
      </c>
      <c r="T263" s="14" t="s">
        <v>34</v>
      </c>
      <c r="U263" s="14">
        <f t="shared" si="283"/>
        <v>1</v>
      </c>
      <c r="V263" s="14"/>
      <c r="W263" s="14"/>
      <c r="Y263" s="14">
        <v>0</v>
      </c>
      <c r="Z263" s="14">
        <v>0</v>
      </c>
      <c r="AA263" s="14">
        <f t="shared" si="289"/>
        <v>0</v>
      </c>
      <c r="AB263" s="14">
        <f t="shared" si="290"/>
        <v>0</v>
      </c>
      <c r="AC263" s="14" t="s">
        <v>34</v>
      </c>
      <c r="AD263" s="14">
        <f t="shared" si="284"/>
        <v>1</v>
      </c>
      <c r="AE263" s="14"/>
      <c r="AF263" s="14"/>
      <c r="AH263" s="14">
        <f t="shared" si="277"/>
        <v>0</v>
      </c>
      <c r="AI263" s="14">
        <v>0</v>
      </c>
      <c r="AJ263" s="14">
        <f t="shared" si="291"/>
        <v>0</v>
      </c>
      <c r="AK263" s="14">
        <f t="shared" si="292"/>
        <v>0</v>
      </c>
      <c r="AL263" s="14" t="s">
        <v>34</v>
      </c>
      <c r="AM263" s="14">
        <f t="shared" si="285"/>
        <v>1</v>
      </c>
      <c r="AN263" s="14"/>
      <c r="AO263" s="14"/>
      <c r="AQ263" s="14">
        <f t="shared" si="280"/>
        <v>1</v>
      </c>
      <c r="AR263" s="14">
        <v>1</v>
      </c>
      <c r="AS263" s="14">
        <f t="shared" si="293"/>
        <v>1</v>
      </c>
      <c r="AT263" s="14">
        <f t="shared" si="294"/>
        <v>0</v>
      </c>
      <c r="AU263" s="14" t="s">
        <v>34</v>
      </c>
      <c r="AV263" s="14">
        <f t="shared" si="286"/>
        <v>1</v>
      </c>
      <c r="AW263" s="14"/>
      <c r="AX263" s="14"/>
    </row>
    <row r="264" spans="1:50" s="67" customFormat="1" x14ac:dyDescent="0.3">
      <c r="A264" s="6" t="s">
        <v>370</v>
      </c>
      <c r="B264" s="23" t="s">
        <v>39</v>
      </c>
      <c r="C264" s="23">
        <v>1522</v>
      </c>
      <c r="D264" s="59" t="s">
        <v>11</v>
      </c>
      <c r="E264" s="35" t="s">
        <v>41</v>
      </c>
      <c r="F264" s="23">
        <v>99</v>
      </c>
      <c r="G264" s="35" t="s">
        <v>10</v>
      </c>
      <c r="H264" s="6">
        <v>1</v>
      </c>
      <c r="I264" s="23">
        <v>0.5</v>
      </c>
      <c r="J264" s="23"/>
      <c r="K264" s="23"/>
      <c r="L264" s="23"/>
      <c r="M264" s="23"/>
      <c r="N264" s="23"/>
      <c r="O264" s="64"/>
      <c r="P264" s="14">
        <f t="shared" si="180"/>
        <v>0</v>
      </c>
      <c r="Q264" s="14">
        <v>0</v>
      </c>
      <c r="R264" s="14">
        <f t="shared" si="287"/>
        <v>0</v>
      </c>
      <c r="S264" s="14">
        <f t="shared" si="288"/>
        <v>0</v>
      </c>
      <c r="T264" s="14" t="s">
        <v>116</v>
      </c>
      <c r="U264" s="14">
        <f t="shared" si="283"/>
        <v>0</v>
      </c>
      <c r="V264" s="14"/>
      <c r="W264" s="14"/>
      <c r="Y264" s="14">
        <v>0</v>
      </c>
      <c r="Z264" s="14">
        <v>0</v>
      </c>
      <c r="AA264" s="14">
        <f t="shared" si="289"/>
        <v>0</v>
      </c>
      <c r="AB264" s="14">
        <f t="shared" si="290"/>
        <v>0</v>
      </c>
      <c r="AC264" s="14" t="s">
        <v>116</v>
      </c>
      <c r="AD264" s="14">
        <f t="shared" si="284"/>
        <v>0</v>
      </c>
      <c r="AE264" s="14"/>
      <c r="AF264" s="14"/>
      <c r="AH264" s="14">
        <f t="shared" si="277"/>
        <v>0</v>
      </c>
      <c r="AI264" s="14">
        <v>0</v>
      </c>
      <c r="AJ264" s="14">
        <f t="shared" si="291"/>
        <v>0</v>
      </c>
      <c r="AK264" s="14">
        <f t="shared" si="292"/>
        <v>0</v>
      </c>
      <c r="AL264" s="14" t="s">
        <v>116</v>
      </c>
      <c r="AM264" s="14">
        <f t="shared" si="285"/>
        <v>0</v>
      </c>
      <c r="AN264" s="14"/>
      <c r="AO264" s="14"/>
      <c r="AQ264" s="14">
        <f t="shared" si="280"/>
        <v>1</v>
      </c>
      <c r="AR264" s="14">
        <v>1</v>
      </c>
      <c r="AS264" s="14">
        <f t="shared" si="293"/>
        <v>0.5</v>
      </c>
      <c r="AT264" s="14">
        <f t="shared" si="294"/>
        <v>0</v>
      </c>
      <c r="AU264" s="14" t="s">
        <v>116</v>
      </c>
      <c r="AV264" s="14">
        <f t="shared" si="286"/>
        <v>0</v>
      </c>
      <c r="AW264" s="14"/>
      <c r="AX264" s="14"/>
    </row>
    <row r="265" spans="1:50" s="67" customFormat="1" x14ac:dyDescent="0.3">
      <c r="A265" s="6" t="s">
        <v>370</v>
      </c>
      <c r="B265" s="15"/>
      <c r="C265" s="15">
        <v>1523</v>
      </c>
      <c r="D265" s="59" t="s">
        <v>11</v>
      </c>
      <c r="E265" s="15" t="s">
        <v>393</v>
      </c>
      <c r="F265" s="15">
        <v>99</v>
      </c>
      <c r="G265" s="15" t="s">
        <v>12</v>
      </c>
      <c r="H265" s="15">
        <v>2</v>
      </c>
      <c r="I265" s="15">
        <v>1</v>
      </c>
      <c r="J265" s="15"/>
      <c r="K265" s="15"/>
      <c r="L265" s="15"/>
      <c r="M265" s="15"/>
      <c r="N265" s="15"/>
      <c r="O265" s="64"/>
      <c r="P265" s="14">
        <f t="shared" si="180"/>
        <v>0</v>
      </c>
      <c r="Q265" s="14">
        <v>0</v>
      </c>
      <c r="R265" s="14">
        <f t="shared" si="287"/>
        <v>0</v>
      </c>
      <c r="S265" s="14">
        <f t="shared" si="288"/>
        <v>0</v>
      </c>
      <c r="T265" s="14" t="s">
        <v>128</v>
      </c>
      <c r="U265" s="14">
        <f t="shared" si="283"/>
        <v>0</v>
      </c>
      <c r="V265" s="14"/>
      <c r="W265" s="14"/>
      <c r="Y265" s="14">
        <f t="shared" ref="Y265:Y267" si="295">IF(Z265=0,0,1)</f>
        <v>0</v>
      </c>
      <c r="Z265" s="14">
        <v>0</v>
      </c>
      <c r="AA265" s="14">
        <f t="shared" si="289"/>
        <v>0</v>
      </c>
      <c r="AB265" s="14">
        <f t="shared" si="290"/>
        <v>0</v>
      </c>
      <c r="AC265" s="14" t="s">
        <v>128</v>
      </c>
      <c r="AD265" s="14">
        <f t="shared" si="284"/>
        <v>0</v>
      </c>
      <c r="AE265" s="14"/>
      <c r="AF265" s="14"/>
      <c r="AH265" s="14">
        <f t="shared" si="277"/>
        <v>0</v>
      </c>
      <c r="AI265" s="14">
        <v>0</v>
      </c>
      <c r="AJ265" s="14">
        <f t="shared" si="291"/>
        <v>0</v>
      </c>
      <c r="AK265" s="14">
        <f t="shared" si="292"/>
        <v>0</v>
      </c>
      <c r="AL265" s="14" t="s">
        <v>128</v>
      </c>
      <c r="AM265" s="14">
        <f t="shared" si="285"/>
        <v>0</v>
      </c>
      <c r="AN265" s="14"/>
      <c r="AO265" s="14"/>
      <c r="AQ265" s="14">
        <f t="shared" si="280"/>
        <v>0</v>
      </c>
      <c r="AR265" s="14">
        <v>0</v>
      </c>
      <c r="AS265" s="14">
        <f t="shared" si="293"/>
        <v>0</v>
      </c>
      <c r="AT265" s="14">
        <f t="shared" si="294"/>
        <v>0</v>
      </c>
      <c r="AU265" s="14" t="s">
        <v>128</v>
      </c>
      <c r="AV265" s="14">
        <f t="shared" si="286"/>
        <v>0</v>
      </c>
      <c r="AW265" s="14"/>
      <c r="AX265" s="14"/>
    </row>
    <row r="266" spans="1:50" s="67" customFormat="1" x14ac:dyDescent="0.3">
      <c r="A266" s="6" t="s">
        <v>370</v>
      </c>
      <c r="B266" s="15"/>
      <c r="C266" s="15">
        <v>1524</v>
      </c>
      <c r="D266" s="59" t="s">
        <v>11</v>
      </c>
      <c r="E266" s="15" t="s">
        <v>394</v>
      </c>
      <c r="F266" s="15">
        <v>99</v>
      </c>
      <c r="G266" s="15" t="s">
        <v>8</v>
      </c>
      <c r="H266" s="15">
        <v>4</v>
      </c>
      <c r="I266" s="15">
        <v>0.3</v>
      </c>
      <c r="J266" s="15"/>
      <c r="K266" s="15"/>
      <c r="L266" s="15"/>
      <c r="M266" s="15"/>
      <c r="N266" s="15"/>
      <c r="O266" s="64"/>
      <c r="P266" s="14">
        <f t="shared" si="180"/>
        <v>0</v>
      </c>
      <c r="Q266" s="14">
        <v>0</v>
      </c>
      <c r="R266" s="14">
        <f t="shared" si="287"/>
        <v>0</v>
      </c>
      <c r="S266" s="14">
        <f t="shared" si="288"/>
        <v>0</v>
      </c>
      <c r="T266" s="14" t="s">
        <v>133</v>
      </c>
      <c r="U266" s="14">
        <f t="shared" si="283"/>
        <v>0</v>
      </c>
      <c r="V266" s="14"/>
      <c r="W266" s="14"/>
      <c r="Y266" s="14">
        <f t="shared" si="295"/>
        <v>0</v>
      </c>
      <c r="Z266" s="14">
        <v>0</v>
      </c>
      <c r="AA266" s="14">
        <f t="shared" si="289"/>
        <v>0</v>
      </c>
      <c r="AB266" s="14">
        <f t="shared" si="290"/>
        <v>0</v>
      </c>
      <c r="AC266" s="14" t="s">
        <v>133</v>
      </c>
      <c r="AD266" s="14">
        <f t="shared" si="284"/>
        <v>0</v>
      </c>
      <c r="AE266" s="14"/>
      <c r="AF266" s="14"/>
      <c r="AH266" s="14">
        <f t="shared" si="277"/>
        <v>0</v>
      </c>
      <c r="AI266" s="14">
        <v>0</v>
      </c>
      <c r="AJ266" s="14">
        <f t="shared" si="291"/>
        <v>0</v>
      </c>
      <c r="AK266" s="14">
        <f t="shared" si="292"/>
        <v>0</v>
      </c>
      <c r="AL266" s="14" t="s">
        <v>133</v>
      </c>
      <c r="AM266" s="14">
        <f t="shared" si="285"/>
        <v>0</v>
      </c>
      <c r="AN266" s="14"/>
      <c r="AO266" s="14"/>
      <c r="AQ266" s="14">
        <f t="shared" si="280"/>
        <v>0</v>
      </c>
      <c r="AR266" s="14">
        <v>0</v>
      </c>
      <c r="AS266" s="14">
        <f t="shared" si="293"/>
        <v>0</v>
      </c>
      <c r="AT266" s="14">
        <f t="shared" si="294"/>
        <v>0</v>
      </c>
      <c r="AU266" s="14" t="s">
        <v>133</v>
      </c>
      <c r="AV266" s="14">
        <f t="shared" si="286"/>
        <v>0</v>
      </c>
      <c r="AW266" s="14"/>
      <c r="AX266" s="14"/>
    </row>
    <row r="267" spans="1:50" s="67" customFormat="1" x14ac:dyDescent="0.3">
      <c r="A267" s="6" t="s">
        <v>370</v>
      </c>
      <c r="B267" s="15"/>
      <c r="C267" s="15">
        <v>1531</v>
      </c>
      <c r="D267" s="59" t="s">
        <v>9</v>
      </c>
      <c r="E267" s="15" t="s">
        <v>457</v>
      </c>
      <c r="F267" s="15">
        <v>1</v>
      </c>
      <c r="G267" s="15" t="s">
        <v>126</v>
      </c>
      <c r="H267" s="15">
        <v>5</v>
      </c>
      <c r="I267" s="15">
        <v>2</v>
      </c>
      <c r="J267" s="15"/>
      <c r="K267" s="15"/>
      <c r="L267" s="15"/>
      <c r="M267" s="15"/>
      <c r="N267" s="15"/>
      <c r="O267" s="64"/>
      <c r="P267" s="14">
        <f t="shared" si="180"/>
        <v>0</v>
      </c>
      <c r="Q267" s="14">
        <v>0</v>
      </c>
      <c r="R267" s="14">
        <f t="shared" si="287"/>
        <v>0</v>
      </c>
      <c r="S267" s="14">
        <f t="shared" si="288"/>
        <v>0</v>
      </c>
      <c r="T267" s="14" t="s">
        <v>59</v>
      </c>
      <c r="U267" s="14">
        <f>SUMIFS(R:R,$A:$A,$A266,$G:$G,T267,Q:Q,"&gt;"&amp;0)+SUMIFS(S:S,$A:$A,$A266,$J:$J,T267,Q:Q,"&gt;"&amp;0)+INDEX($I$2:$I$14,MATCH(T267,$H$2:$H$14,0))</f>
        <v>1</v>
      </c>
      <c r="V267" s="14"/>
      <c r="W267" s="14"/>
      <c r="Y267" s="14">
        <f t="shared" si="295"/>
        <v>0</v>
      </c>
      <c r="Z267" s="14">
        <v>0</v>
      </c>
      <c r="AA267" s="14">
        <f t="shared" si="289"/>
        <v>0</v>
      </c>
      <c r="AB267" s="14">
        <f t="shared" si="290"/>
        <v>0</v>
      </c>
      <c r="AC267" s="14" t="s">
        <v>59</v>
      </c>
      <c r="AD267" s="14">
        <f>SUMIFS(AA:AA,$A:$A,$A266,$G:$G,AC267,Z:Z,"&gt;"&amp;0)+SUMIFS(AB:AB,$A:$A,$A266,$J:$J,AC267,Z:Z,"&gt;"&amp;0)+INDEX($I$2:$I$14,MATCH(AC267,$H$2:$H$14,0))</f>
        <v>1</v>
      </c>
      <c r="AE267" s="14"/>
      <c r="AF267" s="14"/>
      <c r="AH267" s="14">
        <f t="shared" si="277"/>
        <v>0</v>
      </c>
      <c r="AI267" s="14">
        <v>0</v>
      </c>
      <c r="AJ267" s="14">
        <f t="shared" si="291"/>
        <v>0</v>
      </c>
      <c r="AK267" s="14">
        <f t="shared" si="292"/>
        <v>0</v>
      </c>
      <c r="AL267" s="14" t="s">
        <v>59</v>
      </c>
      <c r="AM267" s="14">
        <f>SUMIFS(AJ:AJ,$A:$A,$A266,$G:$G,AL267,AI:AI,"&gt;"&amp;0)+SUMIFS(AK:AK,$A:$A,$A266,$J:$J,AL267,AI:AI,"&gt;"&amp;0)+INDEX($I$2:$I$14,MATCH(AL267,$H$2:$H$14,0))</f>
        <v>1</v>
      </c>
      <c r="AN267" s="14"/>
      <c r="AO267" s="14"/>
      <c r="AQ267" s="14">
        <f t="shared" si="280"/>
        <v>0</v>
      </c>
      <c r="AR267" s="14">
        <v>0</v>
      </c>
      <c r="AS267" s="14">
        <f t="shared" si="293"/>
        <v>0</v>
      </c>
      <c r="AT267" s="14">
        <f t="shared" si="294"/>
        <v>0</v>
      </c>
      <c r="AU267" s="14" t="s">
        <v>59</v>
      </c>
      <c r="AV267" s="14">
        <f>SUMIFS(AS:AS,$A:$A,$A266,$G:$G,AU267,AR:AR,"&gt;"&amp;0)+SUMIFS(AT:AT,$A:$A,$A266,$J:$J,AU267,AR:AR,"&gt;"&amp;0)+INDEX($I$2:$I$14,MATCH(AU267,$H$2:$H$14,0))</f>
        <v>1</v>
      </c>
      <c r="AW267" s="14"/>
      <c r="AX267" s="14"/>
    </row>
    <row r="268" spans="1:50" x14ac:dyDescent="0.3">
      <c r="A268" s="6" t="s">
        <v>370</v>
      </c>
      <c r="B268" s="6"/>
      <c r="C268" s="6">
        <v>1532</v>
      </c>
      <c r="D268" s="59" t="s">
        <v>9</v>
      </c>
      <c r="E268" s="15" t="s">
        <v>458</v>
      </c>
      <c r="F268" s="6">
        <v>1</v>
      </c>
      <c r="G268" s="15"/>
      <c r="H268" s="6"/>
      <c r="I268" s="6"/>
      <c r="J268" s="6"/>
      <c r="K268" s="6"/>
      <c r="L268" s="6"/>
      <c r="M268" s="6"/>
      <c r="N268" s="6"/>
      <c r="P268" s="14">
        <f>IF(Q268=0,0,1)</f>
        <v>1</v>
      </c>
      <c r="Q268" s="14">
        <v>1</v>
      </c>
      <c r="R268" s="14">
        <f>Q268*$I268</f>
        <v>0</v>
      </c>
      <c r="S268" s="14">
        <f>Q268*$L268</f>
        <v>0</v>
      </c>
      <c r="T268" s="14" t="s">
        <v>10</v>
      </c>
      <c r="U268" s="14">
        <f>MIN(0.01+SUMIFS(R:R,$A:$A,$A268,$G:$G,T268,Q:Q,"&gt;"&amp;0)+SUMIFS(S:S,$A:$A,$A268,$J:$J,T268,Q:Q,"&gt;"&amp;0),1)</f>
        <v>0.45999999999999996</v>
      </c>
      <c r="V268" s="14">
        <f>(U268*U269+(1-U268))*U270*U271*U272*U273*U275*(1+U274)*(1+U276)*(1+U277)*U279^0.5*(U278+1)</f>
        <v>29.783999999999999</v>
      </c>
      <c r="W268" s="14">
        <f>V268</f>
        <v>29.783999999999999</v>
      </c>
      <c r="Y268" s="14">
        <v>1</v>
      </c>
      <c r="Z268" s="14">
        <v>2</v>
      </c>
      <c r="AA268" s="14">
        <f>Z268*$I268</f>
        <v>0</v>
      </c>
      <c r="AB268" s="14">
        <f>Z268*$L268</f>
        <v>0</v>
      </c>
      <c r="AC268" s="14" t="s">
        <v>10</v>
      </c>
      <c r="AD268" s="14">
        <f>MIN(0.01+SUMIFS(AA:AA,$A:$A,$A268,$G:$G,AC268,Z:Z,"&gt;"&amp;0)+SUMIFS(AB:AB,$A:$A,$A268,$J:$J,AC268,Z:Z,"&gt;"&amp;0),1)</f>
        <v>1</v>
      </c>
      <c r="AE268" s="14">
        <f>(AD268*AD269+(1-AD268))*AD270*AD271*AD272*AD273*AD275*(1+AD274)*(1+AD276)*(1+AD277)*AD279^0.5*(AD278+1)</f>
        <v>158.39999999999998</v>
      </c>
      <c r="AF268" s="14">
        <f>AE268</f>
        <v>158.39999999999998</v>
      </c>
      <c r="AH268" s="14">
        <v>0</v>
      </c>
      <c r="AI268" s="14">
        <v>0</v>
      </c>
      <c r="AJ268" s="14">
        <f>AI268*$I268</f>
        <v>0</v>
      </c>
      <c r="AK268" s="14">
        <f>AI268*$L268</f>
        <v>0</v>
      </c>
      <c r="AL268" s="14" t="s">
        <v>10</v>
      </c>
      <c r="AM268" s="14">
        <f>MIN(0.01+SUMIFS(AJ:AJ,$A:$A,$A268,$G:$G,AL268,AI:AI,"&gt;"&amp;0)+SUMIFS(AK:AK,$A:$A,$A268,$J:$J,AL268,AI:AI,"&gt;"&amp;0),1)</f>
        <v>0.56000000000000005</v>
      </c>
      <c r="AN268" s="14">
        <f>(AM268*AM269+(1-AM268))*AM270*AM271*AM272*AM273*AM275*(1+AM274)*(1+AM276)*(1+AM277)*AM279^0.5*(AM278+1)</f>
        <v>19.872</v>
      </c>
      <c r="AO268" s="14">
        <f>AN268</f>
        <v>19.872</v>
      </c>
      <c r="AQ268" s="14">
        <f>IF(AR268=0,0,1)</f>
        <v>0</v>
      </c>
      <c r="AR268" s="14">
        <v>0</v>
      </c>
      <c r="AS268" s="14">
        <f>AR268*$I268</f>
        <v>0</v>
      </c>
      <c r="AT268" s="14">
        <f>AR268*$L268</f>
        <v>0</v>
      </c>
      <c r="AU268" s="14" t="s">
        <v>10</v>
      </c>
      <c r="AV268" s="14">
        <f>MIN(0.01+SUMIFS(AS:AS,$A:$A,$A268,$G:$G,AU268,AR:AR,"&gt;"&amp;0)+SUMIFS(AT:AT,$A:$A,$A268,$J:$J,AU268,AR:AR,"&gt;"&amp;0),1)</f>
        <v>1</v>
      </c>
      <c r="AW268" s="14">
        <f>(AV268*AV269+(1-AV268))*AV270*AV271*AV272*AV273*AV275*(1+AV274)*(1+AV276)*(1+AV277)*AV279^0.5*(AV278+1)</f>
        <v>123.5</v>
      </c>
      <c r="AX268" s="14">
        <f>AW268</f>
        <v>123.5</v>
      </c>
    </row>
    <row r="269" spans="1:50" x14ac:dyDescent="0.3">
      <c r="A269" s="6" t="s">
        <v>370</v>
      </c>
      <c r="B269" s="6"/>
      <c r="C269" s="6">
        <v>1541</v>
      </c>
      <c r="D269" s="59" t="s">
        <v>11</v>
      </c>
      <c r="E269" s="15" t="s">
        <v>408</v>
      </c>
      <c r="F269" s="6">
        <v>1</v>
      </c>
      <c r="G269" s="15" t="s">
        <v>35</v>
      </c>
      <c r="H269" s="6">
        <v>11</v>
      </c>
      <c r="I269" s="6">
        <v>1</v>
      </c>
      <c r="J269" s="6" t="s">
        <v>7</v>
      </c>
      <c r="K269" s="6">
        <v>3</v>
      </c>
      <c r="L269" s="6">
        <v>1</v>
      </c>
      <c r="M269" s="6"/>
      <c r="N269" s="6"/>
      <c r="P269" s="14">
        <f t="shared" si="180"/>
        <v>1</v>
      </c>
      <c r="Q269" s="14">
        <v>3</v>
      </c>
      <c r="R269" s="14">
        <f>Q269*$I269</f>
        <v>3</v>
      </c>
      <c r="S269" s="14">
        <f t="shared" ref="S269:S272" si="296">Q269*$L269</f>
        <v>3</v>
      </c>
      <c r="T269" s="14" t="s">
        <v>12</v>
      </c>
      <c r="U269" s="14">
        <f>2+SUMIFS(R:R,$A:$A,$A269,$G:$G,T269,Q:Q,"&gt;"&amp;0)+SUMIFS(S:S,$A:$A,$A269,$J:$J,T269,Q:Q,"&gt;"&amp;0)</f>
        <v>2</v>
      </c>
      <c r="V269" s="14"/>
      <c r="W269" s="14"/>
      <c r="Y269" s="14">
        <v>1</v>
      </c>
      <c r="Z269" s="14">
        <v>5</v>
      </c>
      <c r="AA269" s="14">
        <f>Z269*$I269</f>
        <v>5</v>
      </c>
      <c r="AB269" s="14">
        <f t="shared" ref="AB269:AB272" si="297">Z269*$L269</f>
        <v>5</v>
      </c>
      <c r="AC269" s="14" t="s">
        <v>12</v>
      </c>
      <c r="AD269" s="14">
        <f>2+SUMIFS(AA:AA,$A:$A,$A269,$G:$G,AC269,Z:Z,"&gt;"&amp;0)+SUMIFS(AB:AB,$A:$A,$A269,$J:$J,AC269,Z:Z,"&gt;"&amp;0)</f>
        <v>2</v>
      </c>
      <c r="AE269" s="14"/>
      <c r="AF269" s="14"/>
      <c r="AH269" s="14">
        <v>1</v>
      </c>
      <c r="AI269" s="14">
        <v>2</v>
      </c>
      <c r="AJ269" s="14">
        <f>AI269*$I269</f>
        <v>2</v>
      </c>
      <c r="AK269" s="14">
        <f t="shared" ref="AK269:AK272" si="298">AI269*$L269</f>
        <v>2</v>
      </c>
      <c r="AL269" s="14" t="s">
        <v>12</v>
      </c>
      <c r="AM269" s="14">
        <f>2+SUMIFS(AJ:AJ,$A:$A,$A269,$G:$G,AL269,AI:AI,"&gt;"&amp;0)+SUMIFS(AK:AK,$A:$A,$A269,$J:$J,AL269,AI:AI,"&gt;"&amp;0)</f>
        <v>2.5</v>
      </c>
      <c r="AN269" s="14"/>
      <c r="AO269" s="14"/>
      <c r="AQ269" s="14">
        <f t="shared" ref="AQ269:AQ279" si="299">IF(AR269=0,0,1)</f>
        <v>1</v>
      </c>
      <c r="AR269" s="14">
        <v>3</v>
      </c>
      <c r="AS269" s="14">
        <f>AR269*$I269</f>
        <v>3</v>
      </c>
      <c r="AT269" s="14">
        <f t="shared" ref="AT269:AT272" si="300">AR269*$L269</f>
        <v>3</v>
      </c>
      <c r="AU269" s="14" t="s">
        <v>12</v>
      </c>
      <c r="AV269" s="14">
        <f>2+SUMIFS(AS:AS,$A:$A,$A269,$G:$G,AU269,AR:AR,"&gt;"&amp;0)+SUMIFS(AT:AT,$A:$A,$A269,$J:$J,AU269,AR:AR,"&gt;"&amp;0)</f>
        <v>2.5</v>
      </c>
      <c r="AW269" s="14"/>
      <c r="AX269" s="14"/>
    </row>
    <row r="270" spans="1:50" x14ac:dyDescent="0.3">
      <c r="A270" s="6" t="s">
        <v>370</v>
      </c>
      <c r="B270" s="6"/>
      <c r="C270" s="6">
        <v>1542</v>
      </c>
      <c r="D270" s="59" t="s">
        <v>11</v>
      </c>
      <c r="E270" s="15" t="s">
        <v>459</v>
      </c>
      <c r="F270" s="6">
        <v>1</v>
      </c>
      <c r="G270" s="15" t="s">
        <v>7</v>
      </c>
      <c r="H270" s="6">
        <v>3</v>
      </c>
      <c r="I270" s="6">
        <v>4</v>
      </c>
      <c r="J270" s="6"/>
      <c r="K270" s="6"/>
      <c r="L270" s="6"/>
      <c r="M270" s="6"/>
      <c r="N270" s="6"/>
      <c r="P270" s="14">
        <f t="shared" si="180"/>
        <v>0</v>
      </c>
      <c r="Q270" s="14">
        <v>0</v>
      </c>
      <c r="R270" s="14">
        <f t="shared" ref="R270:R272" si="301">Q270*$I270</f>
        <v>0</v>
      </c>
      <c r="S270" s="14">
        <f t="shared" si="296"/>
        <v>0</v>
      </c>
      <c r="T270" s="14" t="s">
        <v>7</v>
      </c>
      <c r="U270" s="14">
        <f t="shared" ref="U270:U278" si="302">SUMIFS(R:R,$A:$A,$A270,$G:$G,T270,Q:Q,"&gt;"&amp;0)+SUMIFS(S:S,$A:$A,$A270,$J:$J,T270,Q:Q,"&gt;"&amp;0)+INDEX($I$2:$I$14,MATCH(T270,$H$2:$H$14,0))</f>
        <v>4.25</v>
      </c>
      <c r="V270" s="14"/>
      <c r="W270" s="14"/>
      <c r="Y270" s="14">
        <v>1</v>
      </c>
      <c r="Z270" s="14">
        <v>1</v>
      </c>
      <c r="AA270" s="14">
        <f t="shared" ref="AA270:AA272" si="303">Z270*$I270</f>
        <v>4</v>
      </c>
      <c r="AB270" s="14">
        <f t="shared" si="297"/>
        <v>0</v>
      </c>
      <c r="AC270" s="14" t="s">
        <v>7</v>
      </c>
      <c r="AD270" s="14">
        <f t="shared" ref="AD270:AD278" si="304">SUMIFS(AA:AA,$A:$A,$A270,$G:$G,AC270,Z:Z,"&gt;"&amp;0)+SUMIFS(AB:AB,$A:$A,$A270,$J:$J,AC270,Z:Z,"&gt;"&amp;0)+INDEX($I$2:$I$14,MATCH(AC270,$H$2:$H$14,0))</f>
        <v>11</v>
      </c>
      <c r="AE270" s="14"/>
      <c r="AF270" s="14"/>
      <c r="AH270" s="14">
        <v>0</v>
      </c>
      <c r="AI270" s="14">
        <v>0</v>
      </c>
      <c r="AJ270" s="14">
        <f t="shared" ref="AJ270:AJ272" si="305">AI270*$I270</f>
        <v>0</v>
      </c>
      <c r="AK270" s="14">
        <f t="shared" si="298"/>
        <v>0</v>
      </c>
      <c r="AL270" s="14" t="s">
        <v>7</v>
      </c>
      <c r="AM270" s="14">
        <f t="shared" ref="AM270:AM278" si="306">SUMIFS(AJ:AJ,$A:$A,$A270,$G:$G,AL270,AI:AI,"&gt;"&amp;0)+SUMIFS(AK:AK,$A:$A,$A270,$J:$J,AL270,AI:AI,"&gt;"&amp;0)+INDEX($I$2:$I$14,MATCH(AL270,$H$2:$H$14,0))</f>
        <v>3</v>
      </c>
      <c r="AN270" s="14"/>
      <c r="AO270" s="14"/>
      <c r="AQ270" s="14">
        <f t="shared" si="299"/>
        <v>1</v>
      </c>
      <c r="AR270" s="14">
        <v>1</v>
      </c>
      <c r="AS270" s="14">
        <f t="shared" ref="AS270:AS272" si="307">AR270*$I270</f>
        <v>4</v>
      </c>
      <c r="AT270" s="14">
        <f t="shared" si="300"/>
        <v>0</v>
      </c>
      <c r="AU270" s="14" t="s">
        <v>7</v>
      </c>
      <c r="AV270" s="14">
        <f t="shared" ref="AV270:AV278" si="308">SUMIFS(AS:AS,$A:$A,$A270,$G:$G,AU270,AR:AR,"&gt;"&amp;0)+SUMIFS(AT:AT,$A:$A,$A270,$J:$J,AU270,AR:AR,"&gt;"&amp;0)+INDEX($I$2:$I$14,MATCH(AU270,$H$2:$H$14,0))</f>
        <v>9.5</v>
      </c>
      <c r="AW270" s="14"/>
      <c r="AX270" s="14"/>
    </row>
    <row r="271" spans="1:50" x14ac:dyDescent="0.3">
      <c r="A271" s="6" t="s">
        <v>370</v>
      </c>
      <c r="B271" s="6"/>
      <c r="C271" s="6">
        <v>1551</v>
      </c>
      <c r="D271" s="59" t="s">
        <v>13</v>
      </c>
      <c r="E271" s="15" t="s">
        <v>460</v>
      </c>
      <c r="F271" s="6">
        <v>1</v>
      </c>
      <c r="G271" s="15" t="s">
        <v>7</v>
      </c>
      <c r="H271" s="6">
        <v>3</v>
      </c>
      <c r="I271" s="6">
        <v>3</v>
      </c>
      <c r="J271" s="6"/>
      <c r="K271" s="6"/>
      <c r="L271" s="6"/>
      <c r="M271" s="6"/>
      <c r="N271" s="6"/>
      <c r="P271" s="14">
        <f t="shared" si="180"/>
        <v>0</v>
      </c>
      <c r="Q271" s="14">
        <v>0</v>
      </c>
      <c r="R271" s="14">
        <f t="shared" si="301"/>
        <v>0</v>
      </c>
      <c r="S271" s="14">
        <f t="shared" si="296"/>
        <v>0</v>
      </c>
      <c r="T271" s="14" t="s">
        <v>8</v>
      </c>
      <c r="U271" s="14">
        <f t="shared" si="302"/>
        <v>1.2</v>
      </c>
      <c r="V271" s="14"/>
      <c r="W271" s="14"/>
      <c r="Y271" s="14">
        <v>0</v>
      </c>
      <c r="Z271" s="14">
        <v>0</v>
      </c>
      <c r="AA271" s="14">
        <f t="shared" si="303"/>
        <v>0</v>
      </c>
      <c r="AB271" s="14">
        <f t="shared" si="297"/>
        <v>0</v>
      </c>
      <c r="AC271" s="14" t="s">
        <v>8</v>
      </c>
      <c r="AD271" s="14">
        <f t="shared" si="304"/>
        <v>1.2</v>
      </c>
      <c r="AE271" s="14"/>
      <c r="AF271" s="14"/>
      <c r="AH271" s="14">
        <v>0</v>
      </c>
      <c r="AI271" s="14">
        <v>0</v>
      </c>
      <c r="AJ271" s="14">
        <f t="shared" si="305"/>
        <v>0</v>
      </c>
      <c r="AK271" s="14">
        <f t="shared" si="298"/>
        <v>0</v>
      </c>
      <c r="AL271" s="14" t="s">
        <v>8</v>
      </c>
      <c r="AM271" s="14">
        <f t="shared" si="306"/>
        <v>1.2</v>
      </c>
      <c r="AN271" s="14"/>
      <c r="AO271" s="14"/>
      <c r="AQ271" s="14">
        <f t="shared" si="299"/>
        <v>0</v>
      </c>
      <c r="AR271" s="14">
        <v>0</v>
      </c>
      <c r="AS271" s="14">
        <f t="shared" si="307"/>
        <v>0</v>
      </c>
      <c r="AT271" s="14">
        <f t="shared" si="300"/>
        <v>0</v>
      </c>
      <c r="AU271" s="14" t="s">
        <v>8</v>
      </c>
      <c r="AV271" s="14">
        <f t="shared" si="308"/>
        <v>1.3</v>
      </c>
      <c r="AW271" s="14"/>
      <c r="AX271" s="14"/>
    </row>
    <row r="272" spans="1:50" x14ac:dyDescent="0.3">
      <c r="A272" s="6" t="s">
        <v>370</v>
      </c>
      <c r="B272" s="6"/>
      <c r="C272" s="6">
        <v>1552</v>
      </c>
      <c r="D272" s="59" t="s">
        <v>13</v>
      </c>
      <c r="E272" s="15" t="s">
        <v>461</v>
      </c>
      <c r="F272" s="6">
        <v>1</v>
      </c>
      <c r="G272" s="15" t="s">
        <v>40</v>
      </c>
      <c r="H272" s="6">
        <v>12</v>
      </c>
      <c r="I272" s="6">
        <v>2</v>
      </c>
      <c r="J272" s="6" t="s">
        <v>7</v>
      </c>
      <c r="K272" s="6">
        <v>3</v>
      </c>
      <c r="L272" s="6">
        <v>3</v>
      </c>
      <c r="M272" s="6"/>
      <c r="N272" s="6"/>
      <c r="P272" s="14">
        <f t="shared" si="180"/>
        <v>0</v>
      </c>
      <c r="Q272" s="14">
        <v>0</v>
      </c>
      <c r="R272" s="14">
        <f t="shared" si="301"/>
        <v>0</v>
      </c>
      <c r="S272" s="14">
        <f t="shared" si="296"/>
        <v>0</v>
      </c>
      <c r="T272" s="14" t="s">
        <v>35</v>
      </c>
      <c r="U272" s="14">
        <f t="shared" si="302"/>
        <v>4</v>
      </c>
      <c r="V272" s="14"/>
      <c r="W272" s="14"/>
      <c r="Y272" s="14">
        <v>0</v>
      </c>
      <c r="Z272" s="14">
        <v>0</v>
      </c>
      <c r="AA272" s="14">
        <f t="shared" si="303"/>
        <v>0</v>
      </c>
      <c r="AB272" s="14">
        <f t="shared" si="297"/>
        <v>0</v>
      </c>
      <c r="AC272" s="14" t="s">
        <v>35</v>
      </c>
      <c r="AD272" s="14">
        <f t="shared" si="304"/>
        <v>6</v>
      </c>
      <c r="AE272" s="14"/>
      <c r="AF272" s="14"/>
      <c r="AH272" s="14">
        <v>0</v>
      </c>
      <c r="AI272" s="14">
        <v>0</v>
      </c>
      <c r="AJ272" s="14">
        <f t="shared" si="305"/>
        <v>0</v>
      </c>
      <c r="AK272" s="14">
        <f t="shared" si="298"/>
        <v>0</v>
      </c>
      <c r="AL272" s="14" t="s">
        <v>35</v>
      </c>
      <c r="AM272" s="14">
        <f t="shared" si="306"/>
        <v>3</v>
      </c>
      <c r="AN272" s="14"/>
      <c r="AO272" s="14"/>
      <c r="AQ272" s="14">
        <f t="shared" si="299"/>
        <v>0</v>
      </c>
      <c r="AR272" s="14">
        <v>0</v>
      </c>
      <c r="AS272" s="14">
        <f t="shared" si="307"/>
        <v>0</v>
      </c>
      <c r="AT272" s="14">
        <f t="shared" si="300"/>
        <v>0</v>
      </c>
      <c r="AU272" s="14" t="s">
        <v>35</v>
      </c>
      <c r="AV272" s="14">
        <f t="shared" si="308"/>
        <v>4</v>
      </c>
      <c r="AW272" s="14"/>
      <c r="AX272" s="14"/>
    </row>
    <row r="273" spans="1:50" x14ac:dyDescent="0.3">
      <c r="A273" s="6" t="s">
        <v>371</v>
      </c>
      <c r="B273" s="6"/>
      <c r="C273" s="6">
        <v>1601</v>
      </c>
      <c r="D273" s="59" t="s">
        <v>6</v>
      </c>
      <c r="E273" s="15" t="s">
        <v>387</v>
      </c>
      <c r="F273" s="6">
        <v>99</v>
      </c>
      <c r="G273" s="15" t="s">
        <v>7</v>
      </c>
      <c r="H273" s="6">
        <v>3</v>
      </c>
      <c r="I273" s="6">
        <v>0.25</v>
      </c>
      <c r="J273" s="6"/>
      <c r="K273" s="6"/>
      <c r="L273" s="6"/>
      <c r="M273" s="6"/>
      <c r="N273" s="6"/>
      <c r="P273" s="14">
        <f t="shared" ref="P273:P279" si="309">IF(Q273=0,0,1)</f>
        <v>0</v>
      </c>
      <c r="Q273" s="14">
        <v>0</v>
      </c>
      <c r="R273" s="14">
        <f>Q273*$I273</f>
        <v>0</v>
      </c>
      <c r="S273" s="14">
        <f>Q273*$L273</f>
        <v>0</v>
      </c>
      <c r="T273" s="14" t="s">
        <v>40</v>
      </c>
      <c r="U273" s="14">
        <f t="shared" si="302"/>
        <v>1</v>
      </c>
      <c r="V273" s="14"/>
      <c r="W273" s="14"/>
      <c r="Y273" s="14">
        <v>0</v>
      </c>
      <c r="Z273" s="14">
        <v>0</v>
      </c>
      <c r="AA273" s="14">
        <f>Z273*$I273</f>
        <v>0</v>
      </c>
      <c r="AB273" s="14">
        <f>Z273*$L273</f>
        <v>0</v>
      </c>
      <c r="AC273" s="14" t="s">
        <v>40</v>
      </c>
      <c r="AD273" s="14">
        <f t="shared" si="304"/>
        <v>1</v>
      </c>
      <c r="AE273" s="14"/>
      <c r="AF273" s="14"/>
      <c r="AH273" s="14">
        <v>0</v>
      </c>
      <c r="AI273" s="14">
        <v>0</v>
      </c>
      <c r="AJ273" s="14">
        <f>AI273*$I273</f>
        <v>0</v>
      </c>
      <c r="AK273" s="14">
        <f>AI273*$L273</f>
        <v>0</v>
      </c>
      <c r="AL273" s="14" t="s">
        <v>40</v>
      </c>
      <c r="AM273" s="14">
        <f t="shared" si="306"/>
        <v>1</v>
      </c>
      <c r="AN273" s="14"/>
      <c r="AO273" s="14"/>
      <c r="AQ273" s="14">
        <f t="shared" si="299"/>
        <v>1</v>
      </c>
      <c r="AR273" s="14">
        <v>1</v>
      </c>
      <c r="AS273" s="14">
        <f>AR273*$I273</f>
        <v>0.25</v>
      </c>
      <c r="AT273" s="14">
        <f>AR273*$L273</f>
        <v>0</v>
      </c>
      <c r="AU273" s="14" t="s">
        <v>40</v>
      </c>
      <c r="AV273" s="14">
        <f t="shared" si="308"/>
        <v>1</v>
      </c>
      <c r="AW273" s="14"/>
      <c r="AX273" s="14"/>
    </row>
    <row r="274" spans="1:50" x14ac:dyDescent="0.3">
      <c r="A274" s="6" t="s">
        <v>371</v>
      </c>
      <c r="B274" s="6" t="s">
        <v>39</v>
      </c>
      <c r="C274" s="6">
        <v>1602</v>
      </c>
      <c r="D274" s="59" t="s">
        <v>6</v>
      </c>
      <c r="E274" s="15" t="s">
        <v>388</v>
      </c>
      <c r="F274" s="6">
        <v>99</v>
      </c>
      <c r="G274" s="15" t="s">
        <v>10</v>
      </c>
      <c r="H274" s="6">
        <v>1</v>
      </c>
      <c r="I274" s="6">
        <v>0.15</v>
      </c>
      <c r="J274" s="15"/>
      <c r="K274" s="6"/>
      <c r="L274" s="6"/>
      <c r="M274" s="6"/>
      <c r="N274" s="6"/>
      <c r="P274" s="14">
        <f t="shared" si="309"/>
        <v>1</v>
      </c>
      <c r="Q274" s="14">
        <v>1</v>
      </c>
      <c r="R274" s="14">
        <f t="shared" ref="R274:R279" si="310">Q274*$I274</f>
        <v>0.15</v>
      </c>
      <c r="S274" s="14">
        <f t="shared" ref="S274:S279" si="311">Q274*$L274</f>
        <v>0</v>
      </c>
      <c r="T274" s="14" t="s">
        <v>117</v>
      </c>
      <c r="U274" s="14">
        <f t="shared" si="302"/>
        <v>0</v>
      </c>
      <c r="V274" s="14"/>
      <c r="W274" s="14"/>
      <c r="Y274" s="14">
        <v>1</v>
      </c>
      <c r="Z274" s="14">
        <v>1</v>
      </c>
      <c r="AA274" s="14">
        <f t="shared" ref="AA274:AA278" si="312">Z274*$I274</f>
        <v>0.15</v>
      </c>
      <c r="AB274" s="14">
        <f t="shared" ref="AB274:AB278" si="313">Z274*$L274</f>
        <v>0</v>
      </c>
      <c r="AC274" s="14" t="s">
        <v>117</v>
      </c>
      <c r="AD274" s="14">
        <f t="shared" si="304"/>
        <v>0</v>
      </c>
      <c r="AE274" s="14"/>
      <c r="AF274" s="14"/>
      <c r="AH274" s="14">
        <v>1</v>
      </c>
      <c r="AI274" s="14">
        <v>1</v>
      </c>
      <c r="AJ274" s="14">
        <f t="shared" ref="AJ274:AJ279" si="314">AI274*$I274</f>
        <v>0.15</v>
      </c>
      <c r="AK274" s="14">
        <f t="shared" ref="AK274:AK279" si="315">AI274*$L274</f>
        <v>0</v>
      </c>
      <c r="AL274" s="14" t="s">
        <v>117</v>
      </c>
      <c r="AM274" s="14">
        <f t="shared" si="306"/>
        <v>0</v>
      </c>
      <c r="AN274" s="14"/>
      <c r="AO274" s="14"/>
      <c r="AQ274" s="14">
        <f t="shared" si="299"/>
        <v>1</v>
      </c>
      <c r="AR274" s="14">
        <v>1</v>
      </c>
      <c r="AS274" s="14">
        <f t="shared" ref="AS274:AS279" si="316">AR274*$I274</f>
        <v>0.15</v>
      </c>
      <c r="AT274" s="14">
        <f t="shared" ref="AT274:AT279" si="317">AR274*$L274</f>
        <v>0</v>
      </c>
      <c r="AU274" s="14" t="s">
        <v>117</v>
      </c>
      <c r="AV274" s="14">
        <f t="shared" si="308"/>
        <v>0</v>
      </c>
      <c r="AW274" s="14"/>
      <c r="AX274" s="14"/>
    </row>
    <row r="275" spans="1:50" x14ac:dyDescent="0.3">
      <c r="A275" s="6" t="s">
        <v>371</v>
      </c>
      <c r="B275" s="6" t="s">
        <v>39</v>
      </c>
      <c r="C275" s="6">
        <v>1603</v>
      </c>
      <c r="D275" s="59" t="s">
        <v>6</v>
      </c>
      <c r="E275" s="15" t="s">
        <v>389</v>
      </c>
      <c r="F275" s="6">
        <v>99</v>
      </c>
      <c r="G275" s="15" t="s">
        <v>8</v>
      </c>
      <c r="H275" s="6">
        <v>4</v>
      </c>
      <c r="I275" s="6">
        <v>0.1</v>
      </c>
      <c r="J275" s="15"/>
      <c r="K275" s="6"/>
      <c r="L275" s="6"/>
      <c r="M275" s="6"/>
      <c r="N275" s="6"/>
      <c r="P275" s="14">
        <f t="shared" si="309"/>
        <v>0</v>
      </c>
      <c r="Q275" s="14">
        <v>0</v>
      </c>
      <c r="R275" s="14">
        <f t="shared" si="310"/>
        <v>0</v>
      </c>
      <c r="S275" s="14">
        <f t="shared" si="311"/>
        <v>0</v>
      </c>
      <c r="T275" s="14" t="s">
        <v>34</v>
      </c>
      <c r="U275" s="14">
        <f t="shared" si="302"/>
        <v>1</v>
      </c>
      <c r="V275" s="14"/>
      <c r="W275" s="14"/>
      <c r="Y275" s="14">
        <v>0</v>
      </c>
      <c r="Z275" s="14">
        <v>0</v>
      </c>
      <c r="AA275" s="14">
        <f t="shared" si="312"/>
        <v>0</v>
      </c>
      <c r="AB275" s="14">
        <f t="shared" si="313"/>
        <v>0</v>
      </c>
      <c r="AC275" s="14" t="s">
        <v>34</v>
      </c>
      <c r="AD275" s="14">
        <f t="shared" si="304"/>
        <v>1</v>
      </c>
      <c r="AE275" s="14"/>
      <c r="AF275" s="14"/>
      <c r="AH275" s="14">
        <v>0</v>
      </c>
      <c r="AI275" s="14">
        <v>0</v>
      </c>
      <c r="AJ275" s="14">
        <f t="shared" si="314"/>
        <v>0</v>
      </c>
      <c r="AK275" s="14">
        <f t="shared" si="315"/>
        <v>0</v>
      </c>
      <c r="AL275" s="14" t="s">
        <v>34</v>
      </c>
      <c r="AM275" s="14">
        <f t="shared" si="306"/>
        <v>1</v>
      </c>
      <c r="AN275" s="14"/>
      <c r="AO275" s="14"/>
      <c r="AQ275" s="14">
        <f t="shared" si="299"/>
        <v>1</v>
      </c>
      <c r="AR275" s="14">
        <v>1</v>
      </c>
      <c r="AS275" s="14">
        <f t="shared" si="316"/>
        <v>0.1</v>
      </c>
      <c r="AT275" s="14">
        <f t="shared" si="317"/>
        <v>0</v>
      </c>
      <c r="AU275" s="14" t="s">
        <v>34</v>
      </c>
      <c r="AV275" s="14">
        <f t="shared" si="308"/>
        <v>1</v>
      </c>
      <c r="AW275" s="14"/>
      <c r="AX275" s="14"/>
    </row>
    <row r="276" spans="1:50" x14ac:dyDescent="0.3">
      <c r="A276" s="6" t="s">
        <v>371</v>
      </c>
      <c r="B276" s="6" t="s">
        <v>39</v>
      </c>
      <c r="C276" s="6">
        <v>1611</v>
      </c>
      <c r="D276" s="59" t="s">
        <v>9</v>
      </c>
      <c r="E276" s="15" t="s">
        <v>48</v>
      </c>
      <c r="F276" s="6">
        <v>99</v>
      </c>
      <c r="G276" s="15" t="s">
        <v>7</v>
      </c>
      <c r="H276" s="6">
        <v>3</v>
      </c>
      <c r="I276" s="6">
        <v>0.5</v>
      </c>
      <c r="J276" s="6"/>
      <c r="K276" s="6"/>
      <c r="L276" s="6"/>
      <c r="M276" s="6"/>
      <c r="N276" s="6"/>
      <c r="P276" s="14">
        <f t="shared" si="309"/>
        <v>0</v>
      </c>
      <c r="Q276" s="14">
        <v>0</v>
      </c>
      <c r="R276" s="14">
        <f t="shared" si="310"/>
        <v>0</v>
      </c>
      <c r="S276" s="14">
        <f t="shared" si="311"/>
        <v>0</v>
      </c>
      <c r="T276" s="14" t="s">
        <v>116</v>
      </c>
      <c r="U276" s="14">
        <f t="shared" si="302"/>
        <v>0</v>
      </c>
      <c r="V276" s="14"/>
      <c r="W276" s="14"/>
      <c r="Y276" s="14">
        <v>1</v>
      </c>
      <c r="Z276" s="14">
        <v>1</v>
      </c>
      <c r="AA276" s="14">
        <f t="shared" si="312"/>
        <v>0.5</v>
      </c>
      <c r="AB276" s="14">
        <f t="shared" si="313"/>
        <v>0</v>
      </c>
      <c r="AC276" s="14" t="s">
        <v>116</v>
      </c>
      <c r="AD276" s="14">
        <f t="shared" si="304"/>
        <v>0</v>
      </c>
      <c r="AE276" s="14"/>
      <c r="AF276" s="14"/>
      <c r="AH276" s="14">
        <v>1</v>
      </c>
      <c r="AI276" s="14">
        <v>1</v>
      </c>
      <c r="AJ276" s="14">
        <f t="shared" si="314"/>
        <v>0.5</v>
      </c>
      <c r="AK276" s="14">
        <f t="shared" si="315"/>
        <v>0</v>
      </c>
      <c r="AL276" s="14" t="s">
        <v>116</v>
      </c>
      <c r="AM276" s="14">
        <f t="shared" si="306"/>
        <v>0</v>
      </c>
      <c r="AN276" s="14"/>
      <c r="AO276" s="14"/>
      <c r="AQ276" s="14">
        <f t="shared" si="299"/>
        <v>1</v>
      </c>
      <c r="AR276" s="14">
        <v>1</v>
      </c>
      <c r="AS276" s="14">
        <f t="shared" si="316"/>
        <v>0.5</v>
      </c>
      <c r="AT276" s="14">
        <f t="shared" si="317"/>
        <v>0</v>
      </c>
      <c r="AU276" s="14" t="s">
        <v>116</v>
      </c>
      <c r="AV276" s="14">
        <f t="shared" si="308"/>
        <v>0</v>
      </c>
      <c r="AW276" s="14"/>
      <c r="AX276" s="14"/>
    </row>
    <row r="277" spans="1:50" x14ac:dyDescent="0.3">
      <c r="A277" s="6" t="s">
        <v>371</v>
      </c>
      <c r="B277" s="6" t="s">
        <v>39</v>
      </c>
      <c r="C277" s="6">
        <v>1612</v>
      </c>
      <c r="D277" s="59" t="s">
        <v>9</v>
      </c>
      <c r="E277" s="15" t="s">
        <v>390</v>
      </c>
      <c r="F277" s="6">
        <v>99</v>
      </c>
      <c r="G277" s="15" t="s">
        <v>10</v>
      </c>
      <c r="H277" s="6">
        <v>1</v>
      </c>
      <c r="I277" s="6">
        <v>0.25</v>
      </c>
      <c r="J277" s="6"/>
      <c r="K277" s="6"/>
      <c r="L277" s="6"/>
      <c r="M277" s="6"/>
      <c r="N277" s="6"/>
      <c r="P277" s="14">
        <f t="shared" si="309"/>
        <v>0</v>
      </c>
      <c r="Q277" s="14">
        <v>0</v>
      </c>
      <c r="R277" s="14">
        <f t="shared" si="310"/>
        <v>0</v>
      </c>
      <c r="S277" s="14">
        <f t="shared" si="311"/>
        <v>0</v>
      </c>
      <c r="T277" s="14" t="s">
        <v>127</v>
      </c>
      <c r="U277" s="14">
        <f t="shared" si="302"/>
        <v>0</v>
      </c>
      <c r="V277" s="14"/>
      <c r="W277" s="14"/>
      <c r="Y277" s="14">
        <v>1</v>
      </c>
      <c r="Z277" s="14">
        <v>1</v>
      </c>
      <c r="AA277" s="14">
        <f t="shared" si="312"/>
        <v>0.25</v>
      </c>
      <c r="AB277" s="14">
        <f t="shared" si="313"/>
        <v>0</v>
      </c>
      <c r="AC277" s="14" t="s">
        <v>127</v>
      </c>
      <c r="AD277" s="14">
        <f t="shared" si="304"/>
        <v>0</v>
      </c>
      <c r="AE277" s="14"/>
      <c r="AF277" s="14"/>
      <c r="AH277" s="14">
        <v>1</v>
      </c>
      <c r="AI277" s="14">
        <v>1</v>
      </c>
      <c r="AJ277" s="14">
        <f t="shared" si="314"/>
        <v>0.25</v>
      </c>
      <c r="AK277" s="14">
        <f t="shared" si="315"/>
        <v>0</v>
      </c>
      <c r="AL277" s="14" t="s">
        <v>127</v>
      </c>
      <c r="AM277" s="14">
        <f t="shared" si="306"/>
        <v>0</v>
      </c>
      <c r="AN277" s="14"/>
      <c r="AO277" s="14"/>
      <c r="AQ277" s="14">
        <f t="shared" si="299"/>
        <v>1</v>
      </c>
      <c r="AR277" s="14">
        <v>1</v>
      </c>
      <c r="AS277" s="14">
        <f t="shared" si="316"/>
        <v>0.25</v>
      </c>
      <c r="AT277" s="14">
        <f t="shared" si="317"/>
        <v>0</v>
      </c>
      <c r="AU277" s="14" t="s">
        <v>127</v>
      </c>
      <c r="AV277" s="14">
        <f t="shared" si="308"/>
        <v>0</v>
      </c>
      <c r="AW277" s="14"/>
      <c r="AX277" s="14"/>
    </row>
    <row r="278" spans="1:50" s="67" customFormat="1" x14ac:dyDescent="0.3">
      <c r="A278" s="6" t="s">
        <v>371</v>
      </c>
      <c r="B278" s="23" t="s">
        <v>39</v>
      </c>
      <c r="C278" s="23">
        <v>1613</v>
      </c>
      <c r="D278" s="59" t="s">
        <v>9</v>
      </c>
      <c r="E278" s="35" t="s">
        <v>391</v>
      </c>
      <c r="F278" s="23">
        <v>99</v>
      </c>
      <c r="G278" s="35" t="s">
        <v>12</v>
      </c>
      <c r="H278" s="6">
        <v>2</v>
      </c>
      <c r="I278" s="23">
        <v>0.5</v>
      </c>
      <c r="J278" s="23"/>
      <c r="K278" s="23"/>
      <c r="L278" s="23"/>
      <c r="M278" s="23"/>
      <c r="N278" s="23"/>
      <c r="O278" s="64"/>
      <c r="P278" s="14">
        <f t="shared" si="309"/>
        <v>0</v>
      </c>
      <c r="Q278" s="14">
        <v>0</v>
      </c>
      <c r="R278" s="14">
        <f t="shared" si="310"/>
        <v>0</v>
      </c>
      <c r="S278" s="14">
        <f t="shared" si="311"/>
        <v>0</v>
      </c>
      <c r="T278" s="14" t="s">
        <v>133</v>
      </c>
      <c r="U278" s="14">
        <f t="shared" si="302"/>
        <v>0</v>
      </c>
      <c r="V278" s="14"/>
      <c r="W278" s="14"/>
      <c r="Y278" s="14">
        <v>0</v>
      </c>
      <c r="Z278" s="14">
        <v>0</v>
      </c>
      <c r="AA278" s="14">
        <f t="shared" si="312"/>
        <v>0</v>
      </c>
      <c r="AB278" s="14">
        <f t="shared" si="313"/>
        <v>0</v>
      </c>
      <c r="AC278" s="14" t="s">
        <v>133</v>
      </c>
      <c r="AD278" s="14">
        <f t="shared" si="304"/>
        <v>0</v>
      </c>
      <c r="AE278" s="14"/>
      <c r="AF278" s="14"/>
      <c r="AH278" s="14">
        <v>0</v>
      </c>
      <c r="AI278" s="14">
        <v>0</v>
      </c>
      <c r="AJ278" s="14">
        <f t="shared" si="314"/>
        <v>0</v>
      </c>
      <c r="AK278" s="14">
        <f t="shared" si="315"/>
        <v>0</v>
      </c>
      <c r="AL278" s="14" t="s">
        <v>133</v>
      </c>
      <c r="AM278" s="14">
        <f t="shared" si="306"/>
        <v>0</v>
      </c>
      <c r="AN278" s="14"/>
      <c r="AO278" s="14"/>
      <c r="AQ278" s="14">
        <f t="shared" si="299"/>
        <v>1</v>
      </c>
      <c r="AR278" s="14">
        <v>1</v>
      </c>
      <c r="AS278" s="14">
        <f t="shared" si="316"/>
        <v>0.5</v>
      </c>
      <c r="AT278" s="14">
        <f t="shared" si="317"/>
        <v>0</v>
      </c>
      <c r="AU278" s="14" t="s">
        <v>133</v>
      </c>
      <c r="AV278" s="14">
        <f t="shared" si="308"/>
        <v>0</v>
      </c>
      <c r="AW278" s="14"/>
      <c r="AX278" s="14"/>
    </row>
    <row r="279" spans="1:50" s="67" customFormat="1" x14ac:dyDescent="0.3">
      <c r="A279" s="6" t="s">
        <v>371</v>
      </c>
      <c r="B279" s="23" t="s">
        <v>39</v>
      </c>
      <c r="C279" s="23">
        <v>1614</v>
      </c>
      <c r="D279" s="59" t="s">
        <v>9</v>
      </c>
      <c r="E279" s="35" t="s">
        <v>392</v>
      </c>
      <c r="F279" s="23">
        <v>99</v>
      </c>
      <c r="G279" s="35" t="s">
        <v>8</v>
      </c>
      <c r="H279" s="6">
        <v>4</v>
      </c>
      <c r="I279" s="23">
        <v>0.2</v>
      </c>
      <c r="J279" s="35"/>
      <c r="K279" s="6"/>
      <c r="L279" s="23"/>
      <c r="M279" s="23"/>
      <c r="N279" s="23"/>
      <c r="O279" s="64"/>
      <c r="P279" s="14">
        <f t="shared" si="309"/>
        <v>0</v>
      </c>
      <c r="Q279" s="14">
        <v>0</v>
      </c>
      <c r="R279" s="14">
        <f t="shared" si="310"/>
        <v>0</v>
      </c>
      <c r="S279" s="14">
        <f t="shared" si="311"/>
        <v>0</v>
      </c>
      <c r="T279" s="14" t="s">
        <v>59</v>
      </c>
      <c r="U279" s="14">
        <f>SUMIFS(R:R,$A:$A,$A278,$G:$G,T279,Q:Q,"&gt;"&amp;0)+SUMIFS(S:S,$A:$A,$A278,$J:$J,T279,Q:Q,"&gt;"&amp;0)+INDEX($I$2:$I$14,MATCH(T279,$H$2:$H$14,0))</f>
        <v>1</v>
      </c>
      <c r="V279" s="14"/>
      <c r="W279" s="14"/>
      <c r="Y279" s="14">
        <v>0</v>
      </c>
      <c r="Z279" s="14">
        <v>0</v>
      </c>
      <c r="AA279" s="14">
        <f t="shared" ref="AA279" si="318">Z279*$I279</f>
        <v>0</v>
      </c>
      <c r="AB279" s="14">
        <f t="shared" ref="AB279" si="319">Z279*$L279</f>
        <v>0</v>
      </c>
      <c r="AC279" s="14" t="s">
        <v>59</v>
      </c>
      <c r="AD279" s="14">
        <f>SUMIFS(AA:AA,$A:$A,$A278,$G:$G,AC279,Z:Z,"&gt;"&amp;0)+SUMIFS(AB:AB,$A:$A,$A278,$J:$J,AC279,Z:Z,"&gt;"&amp;0)+INDEX($I$2:$I$14,MATCH(AC279,$H$2:$H$14,0))</f>
        <v>1</v>
      </c>
      <c r="AE279" s="14"/>
      <c r="AF279" s="14"/>
      <c r="AH279" s="14">
        <v>0</v>
      </c>
      <c r="AI279" s="14">
        <v>0</v>
      </c>
      <c r="AJ279" s="14">
        <f t="shared" si="314"/>
        <v>0</v>
      </c>
      <c r="AK279" s="14">
        <f t="shared" si="315"/>
        <v>0</v>
      </c>
      <c r="AL279" s="14" t="s">
        <v>59</v>
      </c>
      <c r="AM279" s="14">
        <f>SUMIFS(AJ:AJ,$A:$A,$A278,$G:$G,AL279,AI:AI,"&gt;"&amp;0)+SUMIFS(AK:AK,$A:$A,$A278,$J:$J,AL279,AI:AI,"&gt;"&amp;0)+INDEX($I$2:$I$14,MATCH(AL279,$H$2:$H$14,0))</f>
        <v>1</v>
      </c>
      <c r="AN279" s="14"/>
      <c r="AO279" s="14"/>
      <c r="AQ279" s="14">
        <f t="shared" si="299"/>
        <v>1</v>
      </c>
      <c r="AR279" s="14">
        <v>1</v>
      </c>
      <c r="AS279" s="14">
        <f t="shared" si="316"/>
        <v>0.2</v>
      </c>
      <c r="AT279" s="14">
        <f t="shared" si="317"/>
        <v>0</v>
      </c>
      <c r="AU279" s="14" t="s">
        <v>59</v>
      </c>
      <c r="AV279" s="14">
        <f>SUMIFS(AS:AS,$A:$A,$A278,$G:$G,AU279,AR:AR,"&gt;"&amp;0)+SUMIFS(AT:AT,$A:$A,$A278,$J:$J,AU279,AR:AR,"&gt;"&amp;0)+INDEX($I$2:$I$14,MATCH(AU279,$H$2:$H$14,0))</f>
        <v>1</v>
      </c>
      <c r="AW279" s="14"/>
      <c r="AX279" s="14"/>
    </row>
    <row r="280" spans="1:50" x14ac:dyDescent="0.3">
      <c r="A280" s="6" t="s">
        <v>371</v>
      </c>
      <c r="B280" s="6"/>
      <c r="C280" s="6">
        <v>1621</v>
      </c>
      <c r="D280" s="59" t="s">
        <v>11</v>
      </c>
      <c r="E280" s="15" t="s">
        <v>42</v>
      </c>
      <c r="F280" s="6">
        <v>99</v>
      </c>
      <c r="G280" s="15" t="s">
        <v>7</v>
      </c>
      <c r="H280" s="6">
        <v>3</v>
      </c>
      <c r="I280" s="6">
        <v>1</v>
      </c>
      <c r="J280" s="6"/>
      <c r="K280" s="6"/>
      <c r="L280" s="6"/>
      <c r="M280" s="6"/>
      <c r="N280" s="6"/>
      <c r="P280" s="14">
        <v>1</v>
      </c>
      <c r="Q280" s="14">
        <v>1</v>
      </c>
      <c r="R280" s="14">
        <f>Q280*$I280</f>
        <v>1</v>
      </c>
      <c r="S280" s="14">
        <f>Q280*$L280</f>
        <v>0</v>
      </c>
      <c r="T280" s="14" t="s">
        <v>10</v>
      </c>
      <c r="U280" s="14">
        <f>MIN(0.01+SUMIFS(R:R,$A:$A,$A280,$G:$G,T280,Q:Q,"&gt;"&amp;0)+SUMIFS(S:S,$A:$A,$A280,$J:$J,T280,Q:Q,"&gt;"&amp;0),1)</f>
        <v>1</v>
      </c>
      <c r="V280" s="14">
        <f>(U280*U281+(1-U280))*U282*U283*U284*U285*U287*(1+U286)*(1+U288)*(1+U289)*U291^0.5*(U290+1)</f>
        <v>4</v>
      </c>
      <c r="W280" s="14">
        <v>12.8</v>
      </c>
      <c r="Y280" s="14">
        <v>1</v>
      </c>
      <c r="Z280" s="14">
        <v>2</v>
      </c>
      <c r="AA280" s="14">
        <f>Z280*$I280</f>
        <v>2</v>
      </c>
      <c r="AB280" s="14">
        <f>Z280*$L280</f>
        <v>0</v>
      </c>
      <c r="AC280" s="14" t="s">
        <v>10</v>
      </c>
      <c r="AD280" s="14">
        <f>MIN(0.01+SUMIFS(AA:AA,$A:$A,$A280,$G:$G,AC280,Z:Z,"&gt;"&amp;0)+SUMIFS(AB:AB,$A:$A,$A280,$J:$J,AC280,Z:Z,"&gt;"&amp;0),1)</f>
        <v>1</v>
      </c>
      <c r="AE280" s="14">
        <f>(AD280*AD281+(1-AD280))*AD282*AD283*AD284*AD285*AD287*(1+AD286)*(1+AD288)*(1+AD289)*AD291^0.5*(AD290+1)</f>
        <v>24.5</v>
      </c>
      <c r="AF280" s="14">
        <v>100</v>
      </c>
      <c r="AH280" s="14">
        <v>0</v>
      </c>
      <c r="AI280" s="14">
        <v>0</v>
      </c>
      <c r="AJ280" s="14">
        <f>AI280*$I280</f>
        <v>0</v>
      </c>
      <c r="AK280" s="14">
        <f>AI280*$L280</f>
        <v>0</v>
      </c>
      <c r="AL280" s="14" t="s">
        <v>10</v>
      </c>
      <c r="AM280" s="14">
        <f>MIN(0.01+SUMIFS(AJ:AJ,$A:$A,$A280,$G:$G,AL280,AI:AI,"&gt;"&amp;0)+SUMIFS(AK:AK,$A:$A,$A280,$J:$J,AL280,AI:AI,"&gt;"&amp;0),1)</f>
        <v>1</v>
      </c>
      <c r="AN280" s="14">
        <f>(AM280*AM281+(1-AM280))*AM282*AM283*AM284*AM285*AM287*(1+AM286)*(1+AM288)*(1+AM289)*AM291^0.5*(AM290+1)</f>
        <v>9</v>
      </c>
      <c r="AO280" s="14">
        <v>48.8</v>
      </c>
      <c r="AQ280" s="14">
        <v>0</v>
      </c>
      <c r="AR280" s="14">
        <v>0</v>
      </c>
      <c r="AS280" s="14">
        <f>AR280*$I280</f>
        <v>0</v>
      </c>
      <c r="AT280" s="14">
        <f>AR280*$L280</f>
        <v>0</v>
      </c>
      <c r="AU280" s="14" t="s">
        <v>10</v>
      </c>
      <c r="AV280" s="14">
        <f>MIN(0.01+SUMIFS(AS:AS,$A:$A,$A280,$G:$G,AU280,AR:AR,"&gt;"&amp;0)+SUMIFS(AT:AT,$A:$A,$A280,$J:$J,AU280,AR:AR,"&gt;"&amp;0),1)</f>
        <v>1</v>
      </c>
      <c r="AW280" s="14">
        <f>(AV280*AV281+(1-AV280))*AV282*AV283*AV284*AV285*AV287*(1+AV286)*(1+AV288)*(1+AV289)*AV291^0.5*(AV290+1)</f>
        <v>37.800000000000004</v>
      </c>
      <c r="AX280" s="14">
        <v>1764</v>
      </c>
    </row>
    <row r="281" spans="1:50" x14ac:dyDescent="0.3">
      <c r="A281" s="6" t="s">
        <v>371</v>
      </c>
      <c r="B281" s="6"/>
      <c r="C281" s="6">
        <v>1622</v>
      </c>
      <c r="D281" s="59" t="s">
        <v>11</v>
      </c>
      <c r="E281" s="15" t="s">
        <v>41</v>
      </c>
      <c r="F281" s="6">
        <v>99</v>
      </c>
      <c r="G281" s="15" t="s">
        <v>10</v>
      </c>
      <c r="H281" s="6">
        <v>1</v>
      </c>
      <c r="I281" s="6">
        <v>0.5</v>
      </c>
      <c r="J281" s="6"/>
      <c r="K281" s="6"/>
      <c r="L281" s="6"/>
      <c r="M281" s="6"/>
      <c r="N281" s="6"/>
      <c r="P281" s="14">
        <v>1</v>
      </c>
      <c r="Q281" s="14">
        <v>3</v>
      </c>
      <c r="R281" s="14">
        <f>Q281*$I281</f>
        <v>1.5</v>
      </c>
      <c r="S281" s="14">
        <f t="shared" ref="S281:S284" si="320">Q281*$L281</f>
        <v>0</v>
      </c>
      <c r="T281" s="14" t="s">
        <v>12</v>
      </c>
      <c r="U281" s="14">
        <f>2+SUMIFS(R:R,$A:$A,$A281,$G:$G,T281,Q:Q,"&gt;"&amp;0)+SUMIFS(S:S,$A:$A,$A281,$J:$J,T281,Q:Q,"&gt;"&amp;0)</f>
        <v>2</v>
      </c>
      <c r="V281" s="14"/>
      <c r="W281" s="14"/>
      <c r="Y281" s="14">
        <v>1</v>
      </c>
      <c r="Z281" s="14">
        <v>5</v>
      </c>
      <c r="AA281" s="14">
        <f>Z281*$I281</f>
        <v>2.5</v>
      </c>
      <c r="AB281" s="14">
        <f t="shared" ref="AB281:AB284" si="321">Z281*$L281</f>
        <v>0</v>
      </c>
      <c r="AC281" s="14" t="s">
        <v>12</v>
      </c>
      <c r="AD281" s="14">
        <f>2+SUMIFS(AA:AA,$A:$A,$A281,$G:$G,AC281,Z:Z,"&gt;"&amp;0)+SUMIFS(AB:AB,$A:$A,$A281,$J:$J,AC281,Z:Z,"&gt;"&amp;0)</f>
        <v>7</v>
      </c>
      <c r="AE281" s="14"/>
      <c r="AF281" s="14"/>
      <c r="AH281" s="14">
        <v>1</v>
      </c>
      <c r="AI281" s="14">
        <v>2</v>
      </c>
      <c r="AJ281" s="14">
        <f>AI281*$I281</f>
        <v>1</v>
      </c>
      <c r="AK281" s="14">
        <f t="shared" ref="AK281:AK284" si="322">AI281*$L281</f>
        <v>0</v>
      </c>
      <c r="AL281" s="14" t="s">
        <v>12</v>
      </c>
      <c r="AM281" s="14">
        <f>2+SUMIFS(AJ:AJ,$A:$A,$A281,$G:$G,AL281,AI:AI,"&gt;"&amp;0)+SUMIFS(AK:AK,$A:$A,$A281,$J:$J,AL281,AI:AI,"&gt;"&amp;0)</f>
        <v>6</v>
      </c>
      <c r="AN281" s="14"/>
      <c r="AO281" s="14"/>
      <c r="AQ281" s="14">
        <v>1</v>
      </c>
      <c r="AR281" s="14">
        <v>3</v>
      </c>
      <c r="AS281" s="14">
        <f>AR281*$I281</f>
        <v>1.5</v>
      </c>
      <c r="AT281" s="14">
        <f t="shared" ref="AT281:AT284" si="323">AR281*$L281</f>
        <v>0</v>
      </c>
      <c r="AU281" s="14" t="s">
        <v>12</v>
      </c>
      <c r="AV281" s="14">
        <f>2+SUMIFS(AS:AS,$A:$A,$A281,$G:$G,AU281,AR:AR,"&gt;"&amp;0)+SUMIFS(AT:AT,$A:$A,$A281,$J:$J,AU281,AR:AR,"&gt;"&amp;0)</f>
        <v>13.5</v>
      </c>
      <c r="AW281" s="14"/>
      <c r="AX281" s="14"/>
    </row>
    <row r="282" spans="1:50" x14ac:dyDescent="0.3">
      <c r="A282" s="6" t="s">
        <v>371</v>
      </c>
      <c r="B282" s="6"/>
      <c r="C282" s="6">
        <v>1623</v>
      </c>
      <c r="D282" s="59" t="s">
        <v>11</v>
      </c>
      <c r="E282" s="15" t="s">
        <v>393</v>
      </c>
      <c r="F282" s="6">
        <v>99</v>
      </c>
      <c r="G282" s="15" t="s">
        <v>12</v>
      </c>
      <c r="H282" s="6">
        <v>2</v>
      </c>
      <c r="I282" s="6">
        <v>1</v>
      </c>
      <c r="J282" s="6"/>
      <c r="K282" s="6"/>
      <c r="L282" s="6"/>
      <c r="M282" s="6"/>
      <c r="N282" s="6"/>
      <c r="P282" s="14">
        <v>0</v>
      </c>
      <c r="Q282" s="14">
        <v>0</v>
      </c>
      <c r="R282" s="14">
        <f t="shared" ref="R282:R284" si="324">Q282*$I282</f>
        <v>0</v>
      </c>
      <c r="S282" s="14">
        <f t="shared" si="320"/>
        <v>0</v>
      </c>
      <c r="T282" s="14" t="s">
        <v>7</v>
      </c>
      <c r="U282" s="14">
        <f t="shared" ref="U282:U290" si="325">SUMIFS(R:R,$A:$A,$A282,$G:$G,T282,Q:Q,"&gt;"&amp;0)+SUMIFS(S:S,$A:$A,$A282,$J:$J,T282,Q:Q,"&gt;"&amp;0)+INDEX($I$2:$I$14,MATCH(T282,$H$2:$H$14,0))</f>
        <v>2</v>
      </c>
      <c r="V282" s="14"/>
      <c r="W282" s="14"/>
      <c r="Y282" s="14">
        <v>1</v>
      </c>
      <c r="Z282" s="14">
        <v>1</v>
      </c>
      <c r="AA282" s="14">
        <f t="shared" ref="AA282:AA284" si="326">Z282*$I282</f>
        <v>1</v>
      </c>
      <c r="AB282" s="14">
        <f t="shared" si="321"/>
        <v>0</v>
      </c>
      <c r="AC282" s="14" t="s">
        <v>7</v>
      </c>
      <c r="AD282" s="14">
        <f t="shared" ref="AD282:AD290" si="327">SUMIFS(AA:AA,$A:$A,$A282,$G:$G,AC282,Z:Z,"&gt;"&amp;0)+SUMIFS(AB:AB,$A:$A,$A282,$J:$J,AC282,Z:Z,"&gt;"&amp;0)+INDEX($I$2:$I$14,MATCH(AC282,$H$2:$H$14,0))</f>
        <v>3.5</v>
      </c>
      <c r="AE282" s="14"/>
      <c r="AF282" s="14"/>
      <c r="AH282" s="14">
        <v>0</v>
      </c>
      <c r="AI282" s="14">
        <v>0</v>
      </c>
      <c r="AJ282" s="14">
        <f t="shared" ref="AJ282:AJ284" si="328">AI282*$I282</f>
        <v>0</v>
      </c>
      <c r="AK282" s="14">
        <f t="shared" si="322"/>
        <v>0</v>
      </c>
      <c r="AL282" s="14" t="s">
        <v>7</v>
      </c>
      <c r="AM282" s="14">
        <f t="shared" ref="AM282:AM290" si="329">SUMIFS(AJ:AJ,$A:$A,$A282,$G:$G,AL282,AI:AI,"&gt;"&amp;0)+SUMIFS(AK:AK,$A:$A,$A282,$J:$J,AL282,AI:AI,"&gt;"&amp;0)+INDEX($I$2:$I$14,MATCH(AL282,$H$2:$H$14,0))</f>
        <v>1.5</v>
      </c>
      <c r="AN282" s="14"/>
      <c r="AO282" s="14"/>
      <c r="AQ282" s="14">
        <v>1</v>
      </c>
      <c r="AR282" s="14">
        <v>1</v>
      </c>
      <c r="AS282" s="14">
        <f t="shared" ref="AS282:AS284" si="330">AR282*$I282</f>
        <v>1</v>
      </c>
      <c r="AT282" s="14">
        <f t="shared" si="323"/>
        <v>0</v>
      </c>
      <c r="AU282" s="14" t="s">
        <v>7</v>
      </c>
      <c r="AV282" s="14">
        <f t="shared" ref="AV282:AV290" si="331">SUMIFS(AS:AS,$A:$A,$A282,$G:$G,AU282,AR:AR,"&gt;"&amp;0)+SUMIFS(AT:AT,$A:$A,$A282,$J:$J,AU282,AR:AR,"&gt;"&amp;0)+INDEX($I$2:$I$14,MATCH(AU282,$H$2:$H$14,0))</f>
        <v>1.75</v>
      </c>
      <c r="AW282" s="14"/>
      <c r="AX282" s="14"/>
    </row>
    <row r="283" spans="1:50" x14ac:dyDescent="0.3">
      <c r="A283" s="6" t="s">
        <v>371</v>
      </c>
      <c r="B283" s="6"/>
      <c r="C283" s="6">
        <v>1624</v>
      </c>
      <c r="D283" s="59" t="s">
        <v>11</v>
      </c>
      <c r="E283" s="15" t="s">
        <v>394</v>
      </c>
      <c r="F283" s="6">
        <v>99</v>
      </c>
      <c r="G283" s="15" t="s">
        <v>8</v>
      </c>
      <c r="H283" s="6">
        <v>4</v>
      </c>
      <c r="I283" s="6">
        <v>0.3</v>
      </c>
      <c r="J283" s="6"/>
      <c r="K283" s="6"/>
      <c r="L283" s="6"/>
      <c r="M283" s="6"/>
      <c r="N283" s="6"/>
      <c r="P283" s="14">
        <v>0</v>
      </c>
      <c r="Q283" s="14">
        <v>0</v>
      </c>
      <c r="R283" s="14">
        <f t="shared" si="324"/>
        <v>0</v>
      </c>
      <c r="S283" s="14">
        <f t="shared" si="320"/>
        <v>0</v>
      </c>
      <c r="T283" s="14" t="s">
        <v>8</v>
      </c>
      <c r="U283" s="14">
        <f t="shared" si="325"/>
        <v>1</v>
      </c>
      <c r="V283" s="14"/>
      <c r="W283" s="14"/>
      <c r="Y283" s="14">
        <v>0</v>
      </c>
      <c r="Z283" s="14">
        <v>0</v>
      </c>
      <c r="AA283" s="14">
        <f t="shared" si="326"/>
        <v>0</v>
      </c>
      <c r="AB283" s="14">
        <f t="shared" si="321"/>
        <v>0</v>
      </c>
      <c r="AC283" s="14" t="s">
        <v>8</v>
      </c>
      <c r="AD283" s="14">
        <f t="shared" si="327"/>
        <v>1</v>
      </c>
      <c r="AE283" s="14"/>
      <c r="AF283" s="14"/>
      <c r="AH283" s="14">
        <v>0</v>
      </c>
      <c r="AI283" s="14">
        <v>0</v>
      </c>
      <c r="AJ283" s="14">
        <f t="shared" si="328"/>
        <v>0</v>
      </c>
      <c r="AK283" s="14">
        <f t="shared" si="322"/>
        <v>0</v>
      </c>
      <c r="AL283" s="14" t="s">
        <v>8</v>
      </c>
      <c r="AM283" s="14">
        <f t="shared" si="329"/>
        <v>1</v>
      </c>
      <c r="AN283" s="14"/>
      <c r="AO283" s="14"/>
      <c r="AQ283" s="14">
        <v>1</v>
      </c>
      <c r="AR283" s="14">
        <v>1</v>
      </c>
      <c r="AS283" s="14">
        <f t="shared" si="330"/>
        <v>0.3</v>
      </c>
      <c r="AT283" s="14">
        <f t="shared" si="323"/>
        <v>0</v>
      </c>
      <c r="AU283" s="14" t="s">
        <v>8</v>
      </c>
      <c r="AV283" s="14">
        <f t="shared" si="331"/>
        <v>1.6</v>
      </c>
      <c r="AW283" s="14"/>
      <c r="AX283" s="14"/>
    </row>
    <row r="284" spans="1:50" x14ac:dyDescent="0.3">
      <c r="A284" s="6" t="s">
        <v>371</v>
      </c>
      <c r="B284" s="6"/>
      <c r="C284" s="6">
        <v>1631</v>
      </c>
      <c r="D284" s="59" t="s">
        <v>9</v>
      </c>
      <c r="E284" s="15" t="s">
        <v>412</v>
      </c>
      <c r="F284" s="6">
        <v>1</v>
      </c>
      <c r="G284" s="15"/>
      <c r="H284" s="6"/>
      <c r="I284" s="6"/>
      <c r="J284" s="6"/>
      <c r="K284" s="6"/>
      <c r="L284" s="6"/>
      <c r="M284" s="6"/>
      <c r="N284" s="6"/>
      <c r="P284" s="14">
        <v>0</v>
      </c>
      <c r="Q284" s="14">
        <v>0</v>
      </c>
      <c r="R284" s="14">
        <f t="shared" si="324"/>
        <v>0</v>
      </c>
      <c r="S284" s="14">
        <f t="shared" si="320"/>
        <v>0</v>
      </c>
      <c r="T284" s="14" t="s">
        <v>35</v>
      </c>
      <c r="U284" s="14">
        <f t="shared" si="325"/>
        <v>1</v>
      </c>
      <c r="V284" s="14"/>
      <c r="W284" s="14"/>
      <c r="Y284" s="14">
        <v>0</v>
      </c>
      <c r="Z284" s="14">
        <v>0</v>
      </c>
      <c r="AA284" s="14">
        <f t="shared" si="326"/>
        <v>0</v>
      </c>
      <c r="AB284" s="14">
        <f t="shared" si="321"/>
        <v>0</v>
      </c>
      <c r="AC284" s="14" t="s">
        <v>35</v>
      </c>
      <c r="AD284" s="14">
        <f t="shared" si="327"/>
        <v>1</v>
      </c>
      <c r="AE284" s="14"/>
      <c r="AF284" s="14"/>
      <c r="AH284" s="14">
        <v>0</v>
      </c>
      <c r="AI284" s="14">
        <v>0</v>
      </c>
      <c r="AJ284" s="14">
        <f t="shared" si="328"/>
        <v>0</v>
      </c>
      <c r="AK284" s="14">
        <f t="shared" si="322"/>
        <v>0</v>
      </c>
      <c r="AL284" s="14" t="s">
        <v>35</v>
      </c>
      <c r="AM284" s="14">
        <f t="shared" si="329"/>
        <v>1</v>
      </c>
      <c r="AN284" s="14"/>
      <c r="AO284" s="14"/>
      <c r="AQ284" s="14">
        <v>0</v>
      </c>
      <c r="AR284" s="14">
        <v>0</v>
      </c>
      <c r="AS284" s="14">
        <f t="shared" si="330"/>
        <v>0</v>
      </c>
      <c r="AT284" s="14">
        <f t="shared" si="323"/>
        <v>0</v>
      </c>
      <c r="AU284" s="14" t="s">
        <v>35</v>
      </c>
      <c r="AV284" s="14">
        <f t="shared" si="331"/>
        <v>1</v>
      </c>
      <c r="AW284" s="14"/>
      <c r="AX284" s="14"/>
    </row>
    <row r="285" spans="1:50" x14ac:dyDescent="0.3">
      <c r="A285" s="6" t="s">
        <v>371</v>
      </c>
      <c r="B285" s="6" t="s">
        <v>39</v>
      </c>
      <c r="C285" s="6">
        <v>1632</v>
      </c>
      <c r="D285" s="59" t="s">
        <v>9</v>
      </c>
      <c r="E285" s="15" t="s">
        <v>407</v>
      </c>
      <c r="F285" s="6">
        <v>1</v>
      </c>
      <c r="G285" s="15"/>
      <c r="H285" s="6"/>
      <c r="I285" s="6"/>
      <c r="J285" s="15"/>
      <c r="K285" s="6"/>
      <c r="L285" s="6"/>
      <c r="M285" s="6"/>
      <c r="N285" s="6"/>
      <c r="P285" s="14">
        <v>0</v>
      </c>
      <c r="Q285" s="14">
        <v>0</v>
      </c>
      <c r="R285" s="14">
        <f>Q285*$I285</f>
        <v>0</v>
      </c>
      <c r="S285" s="14">
        <f>Q285*$L285</f>
        <v>0</v>
      </c>
      <c r="T285" s="14" t="s">
        <v>40</v>
      </c>
      <c r="U285" s="14">
        <f t="shared" si="325"/>
        <v>1</v>
      </c>
      <c r="V285" s="14"/>
      <c r="W285" s="14"/>
      <c r="Y285" s="14">
        <v>1</v>
      </c>
      <c r="Z285" s="14">
        <v>1</v>
      </c>
      <c r="AA285" s="14">
        <f>Z285*$I285</f>
        <v>0</v>
      </c>
      <c r="AB285" s="14">
        <f>Z285*$L285</f>
        <v>0</v>
      </c>
      <c r="AC285" s="14" t="s">
        <v>40</v>
      </c>
      <c r="AD285" s="14">
        <f t="shared" si="327"/>
        <v>1</v>
      </c>
      <c r="AE285" s="14"/>
      <c r="AF285" s="14"/>
      <c r="AH285" s="14">
        <v>1</v>
      </c>
      <c r="AI285" s="14">
        <v>1</v>
      </c>
      <c r="AJ285" s="14">
        <f>AI285*$I285</f>
        <v>0</v>
      </c>
      <c r="AK285" s="14">
        <f>AI285*$L285</f>
        <v>0</v>
      </c>
      <c r="AL285" s="14" t="s">
        <v>40</v>
      </c>
      <c r="AM285" s="14">
        <f t="shared" si="329"/>
        <v>1</v>
      </c>
      <c r="AN285" s="14"/>
      <c r="AO285" s="14"/>
      <c r="AQ285" s="14">
        <v>1</v>
      </c>
      <c r="AR285" s="14">
        <v>1</v>
      </c>
      <c r="AS285" s="14">
        <f>AR285*$I285</f>
        <v>0</v>
      </c>
      <c r="AT285" s="14">
        <f>AR285*$L285</f>
        <v>0</v>
      </c>
      <c r="AU285" s="14" t="s">
        <v>40</v>
      </c>
      <c r="AV285" s="14">
        <f t="shared" si="331"/>
        <v>1</v>
      </c>
      <c r="AW285" s="14"/>
      <c r="AX285" s="14"/>
    </row>
    <row r="286" spans="1:50" x14ac:dyDescent="0.3">
      <c r="A286" s="6" t="s">
        <v>371</v>
      </c>
      <c r="B286" s="6" t="s">
        <v>39</v>
      </c>
      <c r="C286" s="6">
        <v>1641</v>
      </c>
      <c r="D286" s="59" t="s">
        <v>11</v>
      </c>
      <c r="E286" s="15" t="s">
        <v>462</v>
      </c>
      <c r="F286" s="6">
        <v>1</v>
      </c>
      <c r="G286" s="15" t="s">
        <v>12</v>
      </c>
      <c r="H286" s="6">
        <v>2</v>
      </c>
      <c r="I286" s="6">
        <v>4</v>
      </c>
      <c r="J286" s="15"/>
      <c r="K286" s="6"/>
      <c r="L286" s="6"/>
      <c r="M286" s="6"/>
      <c r="N286" s="6"/>
      <c r="P286" s="14">
        <v>0</v>
      </c>
      <c r="Q286" s="14">
        <v>0</v>
      </c>
      <c r="R286" s="14">
        <f t="shared" ref="R286:R291" si="332">Q286*$I286</f>
        <v>0</v>
      </c>
      <c r="S286" s="14">
        <f t="shared" ref="S286:S291" si="333">Q286*$L286</f>
        <v>0</v>
      </c>
      <c r="T286" s="14" t="s">
        <v>117</v>
      </c>
      <c r="U286" s="14">
        <f t="shared" si="325"/>
        <v>0</v>
      </c>
      <c r="V286" s="14"/>
      <c r="W286" s="14"/>
      <c r="Y286" s="14">
        <v>1</v>
      </c>
      <c r="Z286" s="14">
        <v>1</v>
      </c>
      <c r="AA286" s="14">
        <f t="shared" ref="AA286:AA291" si="334">Z286*$I286</f>
        <v>4</v>
      </c>
      <c r="AB286" s="14">
        <f t="shared" ref="AB286:AB291" si="335">Z286*$L286</f>
        <v>0</v>
      </c>
      <c r="AC286" s="14" t="s">
        <v>117</v>
      </c>
      <c r="AD286" s="14">
        <f t="shared" si="327"/>
        <v>0</v>
      </c>
      <c r="AE286" s="14"/>
      <c r="AF286" s="14"/>
      <c r="AH286" s="14">
        <v>1</v>
      </c>
      <c r="AI286" s="14">
        <v>1</v>
      </c>
      <c r="AJ286" s="14">
        <f t="shared" ref="AJ286:AJ291" si="336">AI286*$I286</f>
        <v>4</v>
      </c>
      <c r="AK286" s="14">
        <f t="shared" ref="AK286:AK291" si="337">AI286*$L286</f>
        <v>0</v>
      </c>
      <c r="AL286" s="14" t="s">
        <v>117</v>
      </c>
      <c r="AM286" s="14">
        <f t="shared" si="329"/>
        <v>0</v>
      </c>
      <c r="AN286" s="14"/>
      <c r="AO286" s="14"/>
      <c r="AQ286" s="14">
        <v>1</v>
      </c>
      <c r="AR286" s="14">
        <v>1</v>
      </c>
      <c r="AS286" s="14">
        <f t="shared" ref="AS286:AS291" si="338">AR286*$I286</f>
        <v>4</v>
      </c>
      <c r="AT286" s="14">
        <f t="shared" ref="AT286:AT291" si="339">AR286*$L286</f>
        <v>0</v>
      </c>
      <c r="AU286" s="14" t="s">
        <v>117</v>
      </c>
      <c r="AV286" s="14">
        <f t="shared" si="331"/>
        <v>0</v>
      </c>
      <c r="AW286" s="14"/>
      <c r="AX286" s="14"/>
    </row>
    <row r="287" spans="1:50" x14ac:dyDescent="0.3">
      <c r="A287" s="6" t="s">
        <v>371</v>
      </c>
      <c r="B287" s="6" t="s">
        <v>39</v>
      </c>
      <c r="C287" s="6">
        <v>1642</v>
      </c>
      <c r="D287" s="59" t="s">
        <v>11</v>
      </c>
      <c r="E287" s="15" t="s">
        <v>463</v>
      </c>
      <c r="F287" s="6">
        <v>1</v>
      </c>
      <c r="G287" s="15" t="s">
        <v>12</v>
      </c>
      <c r="H287" s="6">
        <v>2</v>
      </c>
      <c r="I287" s="6">
        <v>2</v>
      </c>
      <c r="J287" s="6"/>
      <c r="K287" s="6"/>
      <c r="L287" s="6"/>
      <c r="M287" s="6"/>
      <c r="N287" s="6"/>
      <c r="P287" s="14">
        <v>0</v>
      </c>
      <c r="Q287" s="14">
        <v>0</v>
      </c>
      <c r="R287" s="14">
        <f t="shared" si="332"/>
        <v>0</v>
      </c>
      <c r="S287" s="14">
        <f t="shared" si="333"/>
        <v>0</v>
      </c>
      <c r="T287" s="14" t="s">
        <v>34</v>
      </c>
      <c r="U287" s="14">
        <f t="shared" si="325"/>
        <v>1</v>
      </c>
      <c r="V287" s="14"/>
      <c r="W287" s="14"/>
      <c r="Y287" s="14">
        <v>0</v>
      </c>
      <c r="Z287" s="14">
        <v>0</v>
      </c>
      <c r="AA287" s="14">
        <f t="shared" si="334"/>
        <v>0</v>
      </c>
      <c r="AB287" s="14">
        <f t="shared" si="335"/>
        <v>0</v>
      </c>
      <c r="AC287" s="14" t="s">
        <v>34</v>
      </c>
      <c r="AD287" s="14">
        <f t="shared" si="327"/>
        <v>1</v>
      </c>
      <c r="AE287" s="14"/>
      <c r="AF287" s="14"/>
      <c r="AH287" s="14">
        <v>0</v>
      </c>
      <c r="AI287" s="14">
        <v>0</v>
      </c>
      <c r="AJ287" s="14">
        <f t="shared" si="336"/>
        <v>0</v>
      </c>
      <c r="AK287" s="14">
        <f t="shared" si="337"/>
        <v>0</v>
      </c>
      <c r="AL287" s="14" t="s">
        <v>34</v>
      </c>
      <c r="AM287" s="14">
        <f t="shared" si="329"/>
        <v>1</v>
      </c>
      <c r="AN287" s="14"/>
      <c r="AO287" s="14"/>
      <c r="AQ287" s="14">
        <v>1</v>
      </c>
      <c r="AR287" s="14">
        <v>1</v>
      </c>
      <c r="AS287" s="14">
        <f t="shared" si="338"/>
        <v>2</v>
      </c>
      <c r="AT287" s="14">
        <f t="shared" si="339"/>
        <v>0</v>
      </c>
      <c r="AU287" s="14" t="s">
        <v>34</v>
      </c>
      <c r="AV287" s="14">
        <f t="shared" si="331"/>
        <v>1</v>
      </c>
      <c r="AW287" s="14"/>
      <c r="AX287" s="14"/>
    </row>
    <row r="288" spans="1:50" x14ac:dyDescent="0.3">
      <c r="A288" s="6" t="s">
        <v>371</v>
      </c>
      <c r="B288" s="6" t="s">
        <v>39</v>
      </c>
      <c r="C288" s="6">
        <v>1651</v>
      </c>
      <c r="D288" s="59" t="s">
        <v>13</v>
      </c>
      <c r="E288" s="15" t="s">
        <v>400</v>
      </c>
      <c r="F288" s="6">
        <v>1</v>
      </c>
      <c r="G288" s="15" t="s">
        <v>10</v>
      </c>
      <c r="H288" s="6">
        <v>1</v>
      </c>
      <c r="I288" s="6">
        <v>1</v>
      </c>
      <c r="J288" s="15"/>
      <c r="K288" s="6"/>
      <c r="L288" s="6"/>
      <c r="M288" s="6"/>
      <c r="N288" s="6"/>
      <c r="P288" s="14">
        <v>1</v>
      </c>
      <c r="Q288" s="14">
        <v>1</v>
      </c>
      <c r="R288" s="14">
        <f t="shared" si="332"/>
        <v>1</v>
      </c>
      <c r="S288" s="14">
        <f t="shared" si="333"/>
        <v>0</v>
      </c>
      <c r="T288" s="14" t="s">
        <v>116</v>
      </c>
      <c r="U288" s="14">
        <f t="shared" si="325"/>
        <v>0</v>
      </c>
      <c r="V288" s="14"/>
      <c r="W288" s="14"/>
      <c r="Y288" s="14">
        <v>1</v>
      </c>
      <c r="Z288" s="14">
        <v>1</v>
      </c>
      <c r="AA288" s="14">
        <f t="shared" si="334"/>
        <v>1</v>
      </c>
      <c r="AB288" s="14">
        <f t="shared" si="335"/>
        <v>0</v>
      </c>
      <c r="AC288" s="14" t="s">
        <v>116</v>
      </c>
      <c r="AD288" s="14">
        <f t="shared" si="327"/>
        <v>0</v>
      </c>
      <c r="AE288" s="14"/>
      <c r="AF288" s="14"/>
      <c r="AH288" s="14">
        <v>1</v>
      </c>
      <c r="AI288" s="14">
        <v>1</v>
      </c>
      <c r="AJ288" s="14">
        <f t="shared" si="336"/>
        <v>1</v>
      </c>
      <c r="AK288" s="14">
        <f t="shared" si="337"/>
        <v>0</v>
      </c>
      <c r="AL288" s="14" t="s">
        <v>116</v>
      </c>
      <c r="AM288" s="14">
        <f t="shared" si="329"/>
        <v>0</v>
      </c>
      <c r="AN288" s="14"/>
      <c r="AO288" s="14"/>
      <c r="AQ288" s="14">
        <v>1</v>
      </c>
      <c r="AR288" s="14">
        <v>1</v>
      </c>
      <c r="AS288" s="14">
        <f t="shared" si="338"/>
        <v>1</v>
      </c>
      <c r="AT288" s="14">
        <f t="shared" si="339"/>
        <v>0</v>
      </c>
      <c r="AU288" s="14" t="s">
        <v>116</v>
      </c>
      <c r="AV288" s="14">
        <f t="shared" si="331"/>
        <v>0</v>
      </c>
      <c r="AW288" s="14"/>
      <c r="AX288" s="14"/>
    </row>
    <row r="289" spans="1:50" s="67" customFormat="1" x14ac:dyDescent="0.3">
      <c r="A289" s="6" t="s">
        <v>371</v>
      </c>
      <c r="B289" s="23" t="s">
        <v>39</v>
      </c>
      <c r="C289" s="23">
        <v>1652</v>
      </c>
      <c r="D289" s="59" t="s">
        <v>13</v>
      </c>
      <c r="E289" s="35" t="s">
        <v>464</v>
      </c>
      <c r="F289" s="23">
        <v>1</v>
      </c>
      <c r="G289" s="35" t="s">
        <v>12</v>
      </c>
      <c r="H289" s="6">
        <v>2</v>
      </c>
      <c r="I289" s="23">
        <v>4</v>
      </c>
      <c r="J289" s="23"/>
      <c r="K289" s="23"/>
      <c r="L289" s="23"/>
      <c r="M289" s="23"/>
      <c r="N289" s="23"/>
      <c r="O289" s="64"/>
      <c r="P289" s="14">
        <v>0</v>
      </c>
      <c r="Q289" s="14">
        <v>0</v>
      </c>
      <c r="R289" s="14">
        <f t="shared" si="332"/>
        <v>0</v>
      </c>
      <c r="S289" s="14">
        <f t="shared" si="333"/>
        <v>0</v>
      </c>
      <c r="T289" s="14" t="s">
        <v>127</v>
      </c>
      <c r="U289" s="14">
        <f t="shared" si="325"/>
        <v>0</v>
      </c>
      <c r="V289" s="14"/>
      <c r="W289" s="14"/>
      <c r="Y289" s="14">
        <v>0</v>
      </c>
      <c r="Z289" s="14">
        <v>0</v>
      </c>
      <c r="AA289" s="14">
        <f t="shared" si="334"/>
        <v>0</v>
      </c>
      <c r="AB289" s="14">
        <f t="shared" si="335"/>
        <v>0</v>
      </c>
      <c r="AC289" s="14" t="s">
        <v>127</v>
      </c>
      <c r="AD289" s="14">
        <f t="shared" si="327"/>
        <v>0</v>
      </c>
      <c r="AE289" s="14"/>
      <c r="AF289" s="14"/>
      <c r="AH289" s="14">
        <v>0</v>
      </c>
      <c r="AI289" s="14">
        <v>0</v>
      </c>
      <c r="AJ289" s="14">
        <f t="shared" si="336"/>
        <v>0</v>
      </c>
      <c r="AK289" s="14">
        <f t="shared" si="337"/>
        <v>0</v>
      </c>
      <c r="AL289" s="14" t="s">
        <v>127</v>
      </c>
      <c r="AM289" s="14">
        <f t="shared" si="329"/>
        <v>0</v>
      </c>
      <c r="AN289" s="14"/>
      <c r="AO289" s="14"/>
      <c r="AQ289" s="14">
        <v>1</v>
      </c>
      <c r="AR289" s="14">
        <v>1</v>
      </c>
      <c r="AS289" s="14">
        <f t="shared" si="338"/>
        <v>4</v>
      </c>
      <c r="AT289" s="14">
        <f t="shared" si="339"/>
        <v>0</v>
      </c>
      <c r="AU289" s="14" t="s">
        <v>127</v>
      </c>
      <c r="AV289" s="14">
        <f t="shared" si="331"/>
        <v>0</v>
      </c>
      <c r="AW289" s="14"/>
      <c r="AX289" s="14"/>
    </row>
    <row r="290" spans="1:50" s="67" customFormat="1" x14ac:dyDescent="0.3">
      <c r="A290" s="6" t="s">
        <v>386</v>
      </c>
      <c r="B290" s="23" t="s">
        <v>39</v>
      </c>
      <c r="C290" s="23">
        <v>1701</v>
      </c>
      <c r="D290" s="59" t="s">
        <v>6</v>
      </c>
      <c r="E290" s="35" t="s">
        <v>387</v>
      </c>
      <c r="F290" s="23">
        <v>99</v>
      </c>
      <c r="G290" s="35" t="s">
        <v>7</v>
      </c>
      <c r="H290" s="6">
        <v>3</v>
      </c>
      <c r="I290" s="23">
        <v>0.25</v>
      </c>
      <c r="J290" s="35"/>
      <c r="K290" s="6"/>
      <c r="L290" s="23"/>
      <c r="M290" s="23"/>
      <c r="N290" s="23"/>
      <c r="O290" s="64"/>
      <c r="P290" s="14">
        <v>0</v>
      </c>
      <c r="Q290" s="14">
        <v>0</v>
      </c>
      <c r="R290" s="14">
        <f t="shared" si="332"/>
        <v>0</v>
      </c>
      <c r="S290" s="14">
        <f t="shared" si="333"/>
        <v>0</v>
      </c>
      <c r="T290" s="14" t="s">
        <v>133</v>
      </c>
      <c r="U290" s="14">
        <f t="shared" si="325"/>
        <v>0</v>
      </c>
      <c r="V290" s="14"/>
      <c r="W290" s="14"/>
      <c r="Y290" s="14">
        <v>0</v>
      </c>
      <c r="Z290" s="14">
        <v>0</v>
      </c>
      <c r="AA290" s="14">
        <f t="shared" si="334"/>
        <v>0</v>
      </c>
      <c r="AB290" s="14">
        <f t="shared" si="335"/>
        <v>0</v>
      </c>
      <c r="AC290" s="14" t="s">
        <v>133</v>
      </c>
      <c r="AD290" s="14">
        <f t="shared" si="327"/>
        <v>0</v>
      </c>
      <c r="AE290" s="14"/>
      <c r="AF290" s="14"/>
      <c r="AH290" s="14">
        <v>0</v>
      </c>
      <c r="AI290" s="14">
        <v>0</v>
      </c>
      <c r="AJ290" s="14">
        <f t="shared" si="336"/>
        <v>0</v>
      </c>
      <c r="AK290" s="14">
        <f t="shared" si="337"/>
        <v>0</v>
      </c>
      <c r="AL290" s="14" t="s">
        <v>133</v>
      </c>
      <c r="AM290" s="14">
        <f t="shared" si="329"/>
        <v>0</v>
      </c>
      <c r="AN290" s="14"/>
      <c r="AO290" s="14"/>
      <c r="AQ290" s="14">
        <v>1</v>
      </c>
      <c r="AR290" s="14">
        <v>1</v>
      </c>
      <c r="AS290" s="14">
        <f t="shared" si="338"/>
        <v>0.25</v>
      </c>
      <c r="AT290" s="14">
        <f t="shared" si="339"/>
        <v>0</v>
      </c>
      <c r="AU290" s="14" t="s">
        <v>133</v>
      </c>
      <c r="AV290" s="14">
        <f t="shared" si="331"/>
        <v>0</v>
      </c>
      <c r="AW290" s="14"/>
      <c r="AX290" s="14"/>
    </row>
    <row r="291" spans="1:50" s="67" customFormat="1" x14ac:dyDescent="0.3">
      <c r="A291" s="6" t="s">
        <v>386</v>
      </c>
      <c r="B291" s="15"/>
      <c r="C291" s="15">
        <v>1702</v>
      </c>
      <c r="D291" s="59" t="s">
        <v>6</v>
      </c>
      <c r="E291" s="15" t="s">
        <v>388</v>
      </c>
      <c r="F291" s="15">
        <v>99</v>
      </c>
      <c r="G291" s="15" t="s">
        <v>10</v>
      </c>
      <c r="H291" s="15">
        <v>1</v>
      </c>
      <c r="I291" s="15">
        <v>0.15</v>
      </c>
      <c r="J291" s="15"/>
      <c r="K291" s="15"/>
      <c r="L291" s="15"/>
      <c r="M291" s="15"/>
      <c r="N291" s="15"/>
      <c r="O291" s="64"/>
      <c r="P291" s="14">
        <f t="shared" ref="P291" si="340">IF(Q291=0,0,1)</f>
        <v>0</v>
      </c>
      <c r="Q291" s="14">
        <v>0</v>
      </c>
      <c r="R291" s="14">
        <f t="shared" si="332"/>
        <v>0</v>
      </c>
      <c r="S291" s="14">
        <f t="shared" si="333"/>
        <v>0</v>
      </c>
      <c r="T291" s="14" t="s">
        <v>59</v>
      </c>
      <c r="U291" s="14">
        <f>SUMIFS(R:R,$A:$A,$A290,$G:$G,T291,Q:Q,"&gt;"&amp;0)+SUMIFS(S:S,$A:$A,$A290,$J:$J,T291,Q:Q,"&gt;"&amp;0)+INDEX($I$2:$I$14,MATCH(T291,$H$2:$H$14,0))</f>
        <v>1</v>
      </c>
      <c r="V291" s="14"/>
      <c r="W291" s="14"/>
      <c r="Y291" s="14">
        <f t="shared" ref="Y291" si="341">IF(Z291=0,0,1)</f>
        <v>0</v>
      </c>
      <c r="Z291" s="14">
        <v>0</v>
      </c>
      <c r="AA291" s="14">
        <f t="shared" si="334"/>
        <v>0</v>
      </c>
      <c r="AB291" s="14">
        <f t="shared" si="335"/>
        <v>0</v>
      </c>
      <c r="AC291" s="14" t="s">
        <v>59</v>
      </c>
      <c r="AD291" s="14">
        <f>SUMIFS(AA:AA,$A:$A,$A290,$G:$G,AC291,Z:Z,"&gt;"&amp;0)+SUMIFS(AB:AB,$A:$A,$A290,$J:$J,AC291,Z:Z,"&gt;"&amp;0)+INDEX($I$2:$I$14,MATCH(AC291,$H$2:$H$14,0))</f>
        <v>1</v>
      </c>
      <c r="AE291" s="14"/>
      <c r="AF291" s="14"/>
      <c r="AH291" s="14">
        <f t="shared" ref="AH291" si="342">IF(AI291=0,0,1)</f>
        <v>0</v>
      </c>
      <c r="AI291" s="14">
        <v>0</v>
      </c>
      <c r="AJ291" s="14">
        <f t="shared" si="336"/>
        <v>0</v>
      </c>
      <c r="AK291" s="14">
        <f t="shared" si="337"/>
        <v>0</v>
      </c>
      <c r="AL291" s="14" t="s">
        <v>59</v>
      </c>
      <c r="AM291" s="14">
        <f>SUMIFS(AJ:AJ,$A:$A,$A290,$G:$G,AL291,AI:AI,"&gt;"&amp;0)+SUMIFS(AK:AK,$A:$A,$A290,$J:$J,AL291,AI:AI,"&gt;"&amp;0)+INDEX($I$2:$I$14,MATCH(AL291,$H$2:$H$14,0))</f>
        <v>1</v>
      </c>
      <c r="AN291" s="14"/>
      <c r="AO291" s="14"/>
      <c r="AQ291" s="14">
        <f t="shared" ref="AQ291" si="343">IF(AR291=0,0,1)</f>
        <v>0</v>
      </c>
      <c r="AR291" s="14">
        <v>0</v>
      </c>
      <c r="AS291" s="14">
        <f t="shared" si="338"/>
        <v>0</v>
      </c>
      <c r="AT291" s="14">
        <f t="shared" si="339"/>
        <v>0</v>
      </c>
      <c r="AU291" s="14" t="s">
        <v>59</v>
      </c>
      <c r="AV291" s="14">
        <f>SUMIFS(AS:AS,$A:$A,$A290,$G:$G,AU291,AR:AR,"&gt;"&amp;0)+SUMIFS(AT:AT,$A:$A,$A290,$J:$J,AU291,AR:AR,"&gt;"&amp;0)+INDEX($I$2:$I$14,MATCH(AU291,$H$2:$H$14,0))</f>
        <v>1</v>
      </c>
      <c r="AW291" s="14"/>
      <c r="AX291" s="14"/>
    </row>
    <row r="292" spans="1:50" ht="14" customHeight="1" x14ac:dyDescent="0.3">
      <c r="A292" s="6" t="s">
        <v>386</v>
      </c>
      <c r="B292" s="6"/>
      <c r="C292" s="6">
        <v>1703</v>
      </c>
      <c r="D292" s="59" t="s">
        <v>6</v>
      </c>
      <c r="E292" s="15" t="s">
        <v>389</v>
      </c>
      <c r="F292" s="6">
        <v>99</v>
      </c>
      <c r="G292" s="15" t="s">
        <v>8</v>
      </c>
      <c r="H292" s="6">
        <v>4</v>
      </c>
      <c r="I292" s="6">
        <v>0.1</v>
      </c>
      <c r="J292" s="6"/>
      <c r="K292" s="6"/>
      <c r="L292" s="6"/>
      <c r="M292" s="6"/>
      <c r="N292" s="6"/>
      <c r="P292" s="14">
        <v>1</v>
      </c>
      <c r="Q292" s="14">
        <v>1</v>
      </c>
      <c r="R292" s="14">
        <f>Q292*$I292</f>
        <v>0.1</v>
      </c>
      <c r="S292" s="14">
        <f>Q292*$L292</f>
        <v>0</v>
      </c>
      <c r="T292" s="14" t="s">
        <v>10</v>
      </c>
      <c r="U292" s="14">
        <f>MIN(0.01+SUMIFS(R:R,$A:$A,$A292,$G:$G,T292,Q:Q,"&gt;"&amp;0)+SUMIFS(S:S,$A:$A,$A292,$J:$J,T292,Q:Q,"&gt;"&amp;0),1)</f>
        <v>0.01</v>
      </c>
      <c r="V292" s="14">
        <f>(U292*U293+(1-U292))*U294*U295*U296*U297*U299*(1+U298)*(1+U300)*(1+U301)*U303^0.5*(U302+1)</f>
        <v>22.775500000000005</v>
      </c>
      <c r="W292" s="14">
        <v>15.8</v>
      </c>
      <c r="Y292" s="14">
        <v>1</v>
      </c>
      <c r="Z292" s="14">
        <v>2</v>
      </c>
      <c r="AA292" s="14">
        <f>Z292*$I292</f>
        <v>0.2</v>
      </c>
      <c r="AB292" s="14">
        <f>Z292*$L292</f>
        <v>0</v>
      </c>
      <c r="AC292" s="14" t="s">
        <v>10</v>
      </c>
      <c r="AD292" s="14">
        <f>MIN(0.01+SUMIFS(AA:AA,$A:$A,$A292,$G:$G,AC292,Z:Z,"&gt;"&amp;0)+SUMIFS(AB:AB,$A:$A,$A292,$J:$J,AC292,Z:Z,"&gt;"&amp;0),1)</f>
        <v>0.51</v>
      </c>
      <c r="AE292" s="14">
        <f>(AD292*AD293+(1-AD292))*AD294*AD295*AD296*AD297*AD299*(1+AD298)*(1+AD300)*(1+AD301)*AD303^0.5*(AD302+1)</f>
        <v>84.559999999999988</v>
      </c>
      <c r="AF292" s="14">
        <v>104</v>
      </c>
      <c r="AH292" s="14">
        <v>0</v>
      </c>
      <c r="AI292" s="14">
        <v>0</v>
      </c>
      <c r="AJ292" s="14">
        <f>AI292*$I292</f>
        <v>0</v>
      </c>
      <c r="AK292" s="14">
        <f>AI292*$L292</f>
        <v>0</v>
      </c>
      <c r="AL292" s="14" t="s">
        <v>10</v>
      </c>
      <c r="AM292" s="14">
        <f>MIN(0.01+SUMIFS(AJ:AJ,$A:$A,$A292,$G:$G,AL292,AI:AI,"&gt;"&amp;0)+SUMIFS(AK:AK,$A:$A,$A292,$J:$J,AL292,AI:AI,"&gt;"&amp;0),1)</f>
        <v>0.51</v>
      </c>
      <c r="AN292" s="14">
        <f>(AM292*AM293+(1-AM292))*AM294*AM295*AM296*AM297*AM299*(1+AM298)*(1+AM300)*(1+AM301)*AM303^0.5*(AM302+1)</f>
        <v>25.367999999999999</v>
      </c>
      <c r="AO292" s="14">
        <v>55.9</v>
      </c>
      <c r="AQ292" s="14">
        <f>IF(AR292=0,0,1)</f>
        <v>0</v>
      </c>
      <c r="AR292" s="14">
        <v>0</v>
      </c>
      <c r="AS292" s="14">
        <f>AR292*$I292</f>
        <v>0</v>
      </c>
      <c r="AT292" s="14">
        <f>AR292*$L292</f>
        <v>0</v>
      </c>
      <c r="AU292" s="14" t="s">
        <v>10</v>
      </c>
      <c r="AV292" s="14">
        <f>MIN(0.01+SUMIFS(AS:AS,$A:$A,$A292,$G:$G,AU292,AR:AR,"&gt;"&amp;0)+SUMIFS(AT:AT,$A:$A,$A292,$J:$J,AU292,AR:AR,"&gt;"&amp;0),1)</f>
        <v>0.76</v>
      </c>
      <c r="AW292" s="14">
        <f>(AV292*AV293+(1-AV292))*AV294*AV295*AV296*AV297*AV299*(1+AV298)*(1+AV300)*(1+AV301)*AV303^0.5*(AV302+1)</f>
        <v>104.61750000000002</v>
      </c>
      <c r="AX292" s="14">
        <v>3924</v>
      </c>
    </row>
    <row r="293" spans="1:50" x14ac:dyDescent="0.3">
      <c r="A293" s="6" t="s">
        <v>386</v>
      </c>
      <c r="B293" s="6"/>
      <c r="C293" s="6">
        <v>1711</v>
      </c>
      <c r="D293" s="59" t="s">
        <v>9</v>
      </c>
      <c r="E293" s="15" t="s">
        <v>48</v>
      </c>
      <c r="F293" s="6">
        <v>99</v>
      </c>
      <c r="G293" s="15" t="s">
        <v>7</v>
      </c>
      <c r="H293" s="6">
        <v>3</v>
      </c>
      <c r="I293" s="6">
        <v>0.5</v>
      </c>
      <c r="J293" s="6"/>
      <c r="K293" s="6"/>
      <c r="L293" s="6"/>
      <c r="M293" s="6"/>
      <c r="N293" s="6"/>
      <c r="P293" s="14">
        <v>1</v>
      </c>
      <c r="Q293" s="14">
        <v>3</v>
      </c>
      <c r="R293" s="14">
        <f>Q293*$I293</f>
        <v>1.5</v>
      </c>
      <c r="S293" s="14">
        <f t="shared" ref="S293:S296" si="344">Q293*$L293</f>
        <v>0</v>
      </c>
      <c r="T293" s="14" t="s">
        <v>12</v>
      </c>
      <c r="U293" s="14">
        <f>2+SUMIFS(R:R,$A:$A,$A293,$G:$G,T293,Q:Q,"&gt;"&amp;0)+SUMIFS(S:S,$A:$A,$A293,$J:$J,T293,Q:Q,"&gt;"&amp;0)</f>
        <v>2</v>
      </c>
      <c r="V293" s="14"/>
      <c r="W293" s="14"/>
      <c r="Y293" s="14">
        <v>1</v>
      </c>
      <c r="Z293" s="14">
        <v>6</v>
      </c>
      <c r="AA293" s="14">
        <f>Z293*$I293</f>
        <v>3</v>
      </c>
      <c r="AB293" s="14">
        <f t="shared" ref="AB293:AB296" si="345">Z293*$L293</f>
        <v>0</v>
      </c>
      <c r="AC293" s="14" t="s">
        <v>12</v>
      </c>
      <c r="AD293" s="14">
        <f>2+SUMIFS(AA:AA,$A:$A,$A293,$G:$G,AC293,Z:Z,"&gt;"&amp;0)+SUMIFS(AB:AB,$A:$A,$A293,$J:$J,AC293,Z:Z,"&gt;"&amp;0)</f>
        <v>2</v>
      </c>
      <c r="AE293" s="14"/>
      <c r="AF293" s="14"/>
      <c r="AH293" s="14">
        <v>1</v>
      </c>
      <c r="AI293" s="14">
        <v>2</v>
      </c>
      <c r="AJ293" s="14">
        <f>AI293*$I293</f>
        <v>1</v>
      </c>
      <c r="AK293" s="14">
        <f t="shared" ref="AK293:AK296" si="346">AI293*$L293</f>
        <v>0</v>
      </c>
      <c r="AL293" s="14" t="s">
        <v>12</v>
      </c>
      <c r="AM293" s="14">
        <f>2+SUMIFS(AJ:AJ,$A:$A,$A293,$G:$G,AL293,AI:AI,"&gt;"&amp;0)+SUMIFS(AK:AK,$A:$A,$A293,$J:$J,AL293,AI:AI,"&gt;"&amp;0)</f>
        <v>2</v>
      </c>
      <c r="AN293" s="14"/>
      <c r="AO293" s="14"/>
      <c r="AQ293" s="14">
        <f t="shared" ref="AQ293:AQ303" si="347">IF(AR293=0,0,1)</f>
        <v>1</v>
      </c>
      <c r="AR293" s="14">
        <v>3</v>
      </c>
      <c r="AS293" s="14">
        <f>AR293*$I293</f>
        <v>1.5</v>
      </c>
      <c r="AT293" s="14">
        <f t="shared" ref="AT293:AT296" si="348">AR293*$L293</f>
        <v>0</v>
      </c>
      <c r="AU293" s="14" t="s">
        <v>12</v>
      </c>
      <c r="AV293" s="14">
        <f>2+SUMIFS(AS:AS,$A:$A,$A293,$G:$G,AU293,AR:AR,"&gt;"&amp;0)+SUMIFS(AT:AT,$A:$A,$A293,$J:$J,AU293,AR:AR,"&gt;"&amp;0)</f>
        <v>3.5</v>
      </c>
      <c r="AW293" s="14"/>
      <c r="AX293" s="14"/>
    </row>
    <row r="294" spans="1:50" x14ac:dyDescent="0.3">
      <c r="A294" s="6" t="s">
        <v>386</v>
      </c>
      <c r="B294" s="6"/>
      <c r="C294" s="6">
        <v>1712</v>
      </c>
      <c r="D294" s="59" t="s">
        <v>9</v>
      </c>
      <c r="E294" s="15" t="s">
        <v>390</v>
      </c>
      <c r="F294" s="6">
        <v>99</v>
      </c>
      <c r="G294" s="15" t="s">
        <v>10</v>
      </c>
      <c r="H294" s="6">
        <v>1</v>
      </c>
      <c r="I294" s="6">
        <v>0.25</v>
      </c>
      <c r="J294" s="6"/>
      <c r="K294" s="6"/>
      <c r="L294" s="6"/>
      <c r="M294" s="6"/>
      <c r="N294" s="6"/>
      <c r="P294" s="14">
        <v>0</v>
      </c>
      <c r="Q294" s="14">
        <v>0</v>
      </c>
      <c r="R294" s="14">
        <f t="shared" ref="R294:R296" si="349">Q294*$I294</f>
        <v>0</v>
      </c>
      <c r="S294" s="14">
        <f t="shared" si="344"/>
        <v>0</v>
      </c>
      <c r="T294" s="14" t="s">
        <v>7</v>
      </c>
      <c r="U294" s="14">
        <f t="shared" ref="U294:U302" si="350">SUMIFS(R:R,$A:$A,$A294,$G:$G,T294,Q:Q,"&gt;"&amp;0)+SUMIFS(S:S,$A:$A,$A294,$J:$J,T294,Q:Q,"&gt;"&amp;0)+INDEX($I$2:$I$14,MATCH(T294,$H$2:$H$14,0))</f>
        <v>20.5</v>
      </c>
      <c r="V294" s="14"/>
      <c r="W294" s="14"/>
      <c r="Y294" s="14">
        <v>0</v>
      </c>
      <c r="Z294" s="14">
        <v>0</v>
      </c>
      <c r="AA294" s="14">
        <f t="shared" ref="AA294:AA296" si="351">Z294*$I294</f>
        <v>0</v>
      </c>
      <c r="AB294" s="14">
        <f t="shared" si="345"/>
        <v>0</v>
      </c>
      <c r="AC294" s="14" t="s">
        <v>7</v>
      </c>
      <c r="AD294" s="14">
        <f t="shared" ref="AD294:AD302" si="352">SUMIFS(AA:AA,$A:$A,$A294,$G:$G,AC294,Z:Z,"&gt;"&amp;0)+SUMIFS(AB:AB,$A:$A,$A294,$J:$J,AC294,Z:Z,"&gt;"&amp;0)+INDEX($I$2:$I$14,MATCH(AC294,$H$2:$H$14,0))</f>
        <v>40</v>
      </c>
      <c r="AE294" s="14"/>
      <c r="AF294" s="14"/>
      <c r="AH294" s="14">
        <v>0</v>
      </c>
      <c r="AI294" s="14">
        <v>0</v>
      </c>
      <c r="AJ294" s="14">
        <f t="shared" ref="AJ294:AJ296" si="353">AI294*$I294</f>
        <v>0</v>
      </c>
      <c r="AK294" s="14">
        <f t="shared" si="346"/>
        <v>0</v>
      </c>
      <c r="AL294" s="14" t="s">
        <v>7</v>
      </c>
      <c r="AM294" s="14">
        <f t="shared" ref="AM294:AM302" si="354">SUMIFS(AJ:AJ,$A:$A,$A294,$G:$G,AL294,AI:AI,"&gt;"&amp;0)+SUMIFS(AK:AK,$A:$A,$A294,$J:$J,AL294,AI:AI,"&gt;"&amp;0)+INDEX($I$2:$I$14,MATCH(AL294,$H$2:$H$14,0))</f>
        <v>14</v>
      </c>
      <c r="AN294" s="14"/>
      <c r="AO294" s="14"/>
      <c r="AQ294" s="14">
        <f t="shared" si="347"/>
        <v>1</v>
      </c>
      <c r="AR294" s="14">
        <v>1</v>
      </c>
      <c r="AS294" s="14">
        <f t="shared" ref="AS294:AS296" si="355">AR294*$I294</f>
        <v>0.25</v>
      </c>
      <c r="AT294" s="14">
        <f t="shared" si="348"/>
        <v>0</v>
      </c>
      <c r="AU294" s="14" t="s">
        <v>7</v>
      </c>
      <c r="AV294" s="14">
        <f t="shared" ref="AV294:AV302" si="356">SUMIFS(AS:AS,$A:$A,$A294,$G:$G,AU294,AR:AR,"&gt;"&amp;0)+SUMIFS(AT:AT,$A:$A,$A294,$J:$J,AU294,AR:AR,"&gt;"&amp;0)+INDEX($I$2:$I$14,MATCH(AU294,$H$2:$H$14,0))</f>
        <v>27.75</v>
      </c>
      <c r="AW294" s="14"/>
      <c r="AX294" s="14"/>
    </row>
    <row r="295" spans="1:50" x14ac:dyDescent="0.3">
      <c r="A295" s="6" t="s">
        <v>386</v>
      </c>
      <c r="B295" s="6"/>
      <c r="C295" s="6">
        <v>1713</v>
      </c>
      <c r="D295" s="59" t="s">
        <v>9</v>
      </c>
      <c r="E295" s="15" t="s">
        <v>391</v>
      </c>
      <c r="F295" s="6">
        <v>99</v>
      </c>
      <c r="G295" s="15" t="s">
        <v>12</v>
      </c>
      <c r="H295" s="6">
        <v>2</v>
      </c>
      <c r="I295" s="6">
        <v>0.5</v>
      </c>
      <c r="J295" s="6"/>
      <c r="K295" s="6"/>
      <c r="L295" s="6"/>
      <c r="M295" s="6"/>
      <c r="N295" s="6"/>
      <c r="P295" s="14">
        <v>0</v>
      </c>
      <c r="Q295" s="14">
        <v>0</v>
      </c>
      <c r="R295" s="14">
        <f t="shared" si="349"/>
        <v>0</v>
      </c>
      <c r="S295" s="14">
        <f t="shared" si="344"/>
        <v>0</v>
      </c>
      <c r="T295" s="14" t="s">
        <v>8</v>
      </c>
      <c r="U295" s="14">
        <f t="shared" si="350"/>
        <v>1.1000000000000001</v>
      </c>
      <c r="V295" s="14"/>
      <c r="W295" s="14"/>
      <c r="Y295" s="14">
        <v>0</v>
      </c>
      <c r="Z295" s="14">
        <v>0</v>
      </c>
      <c r="AA295" s="14">
        <f t="shared" si="351"/>
        <v>0</v>
      </c>
      <c r="AB295" s="14">
        <f t="shared" si="345"/>
        <v>0</v>
      </c>
      <c r="AC295" s="14" t="s">
        <v>8</v>
      </c>
      <c r="AD295" s="14">
        <f t="shared" si="352"/>
        <v>1.4</v>
      </c>
      <c r="AE295" s="14"/>
      <c r="AF295" s="14"/>
      <c r="AH295" s="14">
        <v>0</v>
      </c>
      <c r="AI295" s="14">
        <v>0</v>
      </c>
      <c r="AJ295" s="14">
        <f t="shared" si="353"/>
        <v>0</v>
      </c>
      <c r="AK295" s="14">
        <f t="shared" si="346"/>
        <v>0</v>
      </c>
      <c r="AL295" s="14" t="s">
        <v>8</v>
      </c>
      <c r="AM295" s="14">
        <f t="shared" si="354"/>
        <v>1.2</v>
      </c>
      <c r="AN295" s="14"/>
      <c r="AO295" s="14"/>
      <c r="AQ295" s="14">
        <f t="shared" si="347"/>
        <v>1</v>
      </c>
      <c r="AR295" s="14">
        <v>1</v>
      </c>
      <c r="AS295" s="14">
        <f t="shared" si="355"/>
        <v>0.5</v>
      </c>
      <c r="AT295" s="14">
        <f t="shared" si="348"/>
        <v>0</v>
      </c>
      <c r="AU295" s="14" t="s">
        <v>8</v>
      </c>
      <c r="AV295" s="14">
        <f t="shared" si="356"/>
        <v>1.3</v>
      </c>
      <c r="AW295" s="14"/>
      <c r="AX295" s="14"/>
    </row>
    <row r="296" spans="1:50" x14ac:dyDescent="0.3">
      <c r="A296" s="6" t="s">
        <v>386</v>
      </c>
      <c r="B296" s="6"/>
      <c r="C296" s="6">
        <v>1714</v>
      </c>
      <c r="D296" s="59" t="s">
        <v>9</v>
      </c>
      <c r="E296" s="15" t="s">
        <v>392</v>
      </c>
      <c r="F296" s="6">
        <v>99</v>
      </c>
      <c r="G296" s="15" t="s">
        <v>8</v>
      </c>
      <c r="H296" s="6">
        <v>4</v>
      </c>
      <c r="I296" s="6">
        <v>0.2</v>
      </c>
      <c r="J296" s="6"/>
      <c r="K296" s="6"/>
      <c r="L296" s="6"/>
      <c r="M296" s="6"/>
      <c r="N296" s="6"/>
      <c r="P296" s="14">
        <v>0</v>
      </c>
      <c r="Q296" s="14">
        <v>0</v>
      </c>
      <c r="R296" s="14">
        <f t="shared" si="349"/>
        <v>0</v>
      </c>
      <c r="S296" s="14">
        <f t="shared" si="344"/>
        <v>0</v>
      </c>
      <c r="T296" s="14" t="s">
        <v>35</v>
      </c>
      <c r="U296" s="14">
        <f t="shared" si="350"/>
        <v>1</v>
      </c>
      <c r="V296" s="14"/>
      <c r="W296" s="14"/>
      <c r="Y296" s="14">
        <v>1</v>
      </c>
      <c r="Z296" s="14">
        <v>1</v>
      </c>
      <c r="AA296" s="14">
        <f t="shared" si="351"/>
        <v>0.2</v>
      </c>
      <c r="AB296" s="14">
        <f t="shared" si="345"/>
        <v>0</v>
      </c>
      <c r="AC296" s="14" t="s">
        <v>35</v>
      </c>
      <c r="AD296" s="14">
        <f t="shared" si="352"/>
        <v>1</v>
      </c>
      <c r="AE296" s="14"/>
      <c r="AF296" s="14"/>
      <c r="AH296" s="14">
        <v>1</v>
      </c>
      <c r="AI296" s="14">
        <v>1</v>
      </c>
      <c r="AJ296" s="14">
        <f t="shared" si="353"/>
        <v>0.2</v>
      </c>
      <c r="AK296" s="14">
        <f t="shared" si="346"/>
        <v>0</v>
      </c>
      <c r="AL296" s="14" t="s">
        <v>35</v>
      </c>
      <c r="AM296" s="14">
        <f t="shared" si="354"/>
        <v>1</v>
      </c>
      <c r="AN296" s="14"/>
      <c r="AO296" s="14"/>
      <c r="AQ296" s="14">
        <f t="shared" si="347"/>
        <v>0</v>
      </c>
      <c r="AR296" s="14">
        <v>0</v>
      </c>
      <c r="AS296" s="14">
        <f t="shared" si="355"/>
        <v>0</v>
      </c>
      <c r="AT296" s="14">
        <f t="shared" si="348"/>
        <v>0</v>
      </c>
      <c r="AU296" s="14" t="s">
        <v>35</v>
      </c>
      <c r="AV296" s="14">
        <f t="shared" si="356"/>
        <v>1</v>
      </c>
      <c r="AW296" s="14"/>
      <c r="AX296" s="14"/>
    </row>
    <row r="297" spans="1:50" x14ac:dyDescent="0.3">
      <c r="A297" s="6" t="s">
        <v>386</v>
      </c>
      <c r="B297" s="6"/>
      <c r="C297" s="6">
        <v>1721</v>
      </c>
      <c r="D297" s="59" t="s">
        <v>11</v>
      </c>
      <c r="E297" s="15" t="s">
        <v>42</v>
      </c>
      <c r="F297" s="6">
        <v>99</v>
      </c>
      <c r="G297" s="15" t="s">
        <v>7</v>
      </c>
      <c r="H297" s="6">
        <v>3</v>
      </c>
      <c r="I297" s="6">
        <v>1</v>
      </c>
      <c r="J297" s="6"/>
      <c r="K297" s="6"/>
      <c r="L297" s="6"/>
      <c r="M297" s="6"/>
      <c r="N297" s="6"/>
      <c r="P297" s="14">
        <v>0</v>
      </c>
      <c r="Q297" s="14">
        <v>0</v>
      </c>
      <c r="R297" s="14">
        <f>Q297*$I297</f>
        <v>0</v>
      </c>
      <c r="S297" s="14">
        <f>Q297*$L297</f>
        <v>0</v>
      </c>
      <c r="T297" s="14" t="s">
        <v>40</v>
      </c>
      <c r="U297" s="14">
        <f t="shared" si="350"/>
        <v>1</v>
      </c>
      <c r="V297" s="14"/>
      <c r="W297" s="14"/>
      <c r="Y297" s="14">
        <v>0</v>
      </c>
      <c r="Z297" s="14">
        <v>0</v>
      </c>
      <c r="AA297" s="14">
        <f>Z297*$I297</f>
        <v>0</v>
      </c>
      <c r="AB297" s="14">
        <f>Z297*$L297</f>
        <v>0</v>
      </c>
      <c r="AC297" s="14" t="s">
        <v>40</v>
      </c>
      <c r="AD297" s="14">
        <f t="shared" si="352"/>
        <v>1</v>
      </c>
      <c r="AE297" s="14"/>
      <c r="AF297" s="14"/>
      <c r="AH297" s="14">
        <v>0</v>
      </c>
      <c r="AI297" s="14">
        <v>0</v>
      </c>
      <c r="AJ297" s="14">
        <f>AI297*$I297</f>
        <v>0</v>
      </c>
      <c r="AK297" s="14">
        <f>AI297*$L297</f>
        <v>0</v>
      </c>
      <c r="AL297" s="14" t="s">
        <v>40</v>
      </c>
      <c r="AM297" s="14">
        <f t="shared" si="354"/>
        <v>1</v>
      </c>
      <c r="AN297" s="14"/>
      <c r="AO297" s="14"/>
      <c r="AQ297" s="14">
        <f t="shared" si="347"/>
        <v>1</v>
      </c>
      <c r="AR297" s="14">
        <v>1</v>
      </c>
      <c r="AS297" s="14">
        <f>AR297*$I297</f>
        <v>1</v>
      </c>
      <c r="AT297" s="14">
        <f>AR297*$L297</f>
        <v>0</v>
      </c>
      <c r="AU297" s="14" t="s">
        <v>40</v>
      </c>
      <c r="AV297" s="14">
        <f t="shared" si="356"/>
        <v>1</v>
      </c>
      <c r="AW297" s="14"/>
      <c r="AX297" s="14"/>
    </row>
    <row r="298" spans="1:50" x14ac:dyDescent="0.3">
      <c r="A298" s="6" t="s">
        <v>386</v>
      </c>
      <c r="B298" s="6" t="s">
        <v>39</v>
      </c>
      <c r="C298" s="6">
        <v>1722</v>
      </c>
      <c r="D298" s="59" t="s">
        <v>11</v>
      </c>
      <c r="E298" s="15" t="s">
        <v>41</v>
      </c>
      <c r="F298" s="6">
        <v>99</v>
      </c>
      <c r="G298" s="15" t="s">
        <v>10</v>
      </c>
      <c r="H298" s="6">
        <v>1</v>
      </c>
      <c r="I298" s="6">
        <v>0.5</v>
      </c>
      <c r="J298" s="15"/>
      <c r="K298" s="6"/>
      <c r="L298" s="6"/>
      <c r="M298" s="6"/>
      <c r="N298" s="6"/>
      <c r="P298" s="14">
        <v>0</v>
      </c>
      <c r="Q298" s="14">
        <v>0</v>
      </c>
      <c r="R298" s="14">
        <f t="shared" ref="R298:R303" si="357">Q298*$I298</f>
        <v>0</v>
      </c>
      <c r="S298" s="14">
        <f t="shared" ref="S298:S303" si="358">Q298*$L298</f>
        <v>0</v>
      </c>
      <c r="T298" s="14" t="s">
        <v>117</v>
      </c>
      <c r="U298" s="14">
        <f t="shared" si="350"/>
        <v>0</v>
      </c>
      <c r="V298" s="14"/>
      <c r="W298" s="14"/>
      <c r="Y298" s="14">
        <v>1</v>
      </c>
      <c r="Z298" s="14">
        <v>1</v>
      </c>
      <c r="AA298" s="14">
        <f t="shared" ref="AA298:AA303" si="359">Z298*$I298</f>
        <v>0.5</v>
      </c>
      <c r="AB298" s="14">
        <f t="shared" ref="AB298:AB303" si="360">Z298*$L298</f>
        <v>0</v>
      </c>
      <c r="AC298" s="14" t="s">
        <v>117</v>
      </c>
      <c r="AD298" s="14">
        <f t="shared" si="352"/>
        <v>0</v>
      </c>
      <c r="AE298" s="14"/>
      <c r="AF298" s="14"/>
      <c r="AH298" s="14">
        <v>1</v>
      </c>
      <c r="AI298" s="14">
        <v>1</v>
      </c>
      <c r="AJ298" s="14">
        <f t="shared" ref="AJ298:AJ303" si="361">AI298*$I298</f>
        <v>0.5</v>
      </c>
      <c r="AK298" s="14">
        <f t="shared" ref="AK298:AK303" si="362">AI298*$L298</f>
        <v>0</v>
      </c>
      <c r="AL298" s="14" t="s">
        <v>117</v>
      </c>
      <c r="AM298" s="14">
        <f t="shared" si="354"/>
        <v>0</v>
      </c>
      <c r="AN298" s="14"/>
      <c r="AO298" s="14"/>
      <c r="AQ298" s="14">
        <f t="shared" si="347"/>
        <v>1</v>
      </c>
      <c r="AR298" s="14">
        <v>1</v>
      </c>
      <c r="AS298" s="14">
        <f t="shared" ref="AS298:AS303" si="363">AR298*$I298</f>
        <v>0.5</v>
      </c>
      <c r="AT298" s="14">
        <f t="shared" ref="AT298:AT303" si="364">AR298*$L298</f>
        <v>0</v>
      </c>
      <c r="AU298" s="14" t="s">
        <v>117</v>
      </c>
      <c r="AV298" s="14">
        <f t="shared" si="356"/>
        <v>0</v>
      </c>
      <c r="AW298" s="14"/>
      <c r="AX298" s="14"/>
    </row>
    <row r="299" spans="1:50" x14ac:dyDescent="0.3">
      <c r="A299" s="6" t="s">
        <v>386</v>
      </c>
      <c r="B299" s="6" t="s">
        <v>39</v>
      </c>
      <c r="C299" s="6">
        <v>1723</v>
      </c>
      <c r="D299" s="59" t="s">
        <v>11</v>
      </c>
      <c r="E299" s="15" t="s">
        <v>393</v>
      </c>
      <c r="F299" s="6">
        <v>99</v>
      </c>
      <c r="G299" s="15" t="s">
        <v>12</v>
      </c>
      <c r="H299" s="6">
        <v>2</v>
      </c>
      <c r="I299" s="6">
        <v>1</v>
      </c>
      <c r="J299" s="6"/>
      <c r="K299" s="6"/>
      <c r="L299" s="6"/>
      <c r="M299" s="6"/>
      <c r="N299" s="6"/>
      <c r="P299" s="14">
        <v>0</v>
      </c>
      <c r="Q299" s="14">
        <v>0</v>
      </c>
      <c r="R299" s="14">
        <f t="shared" si="357"/>
        <v>0</v>
      </c>
      <c r="S299" s="14">
        <f t="shared" si="358"/>
        <v>0</v>
      </c>
      <c r="T299" s="14" t="s">
        <v>34</v>
      </c>
      <c r="U299" s="14">
        <f t="shared" si="350"/>
        <v>1</v>
      </c>
      <c r="V299" s="14"/>
      <c r="W299" s="14"/>
      <c r="Y299" s="14">
        <v>0</v>
      </c>
      <c r="Z299" s="14">
        <v>0</v>
      </c>
      <c r="AA299" s="14">
        <f t="shared" si="359"/>
        <v>0</v>
      </c>
      <c r="AB299" s="14">
        <f t="shared" si="360"/>
        <v>0</v>
      </c>
      <c r="AC299" s="14" t="s">
        <v>34</v>
      </c>
      <c r="AD299" s="14">
        <f t="shared" si="352"/>
        <v>1</v>
      </c>
      <c r="AE299" s="14"/>
      <c r="AF299" s="14"/>
      <c r="AH299" s="14">
        <v>0</v>
      </c>
      <c r="AI299" s="14">
        <v>0</v>
      </c>
      <c r="AJ299" s="14">
        <f t="shared" si="361"/>
        <v>0</v>
      </c>
      <c r="AK299" s="14">
        <f t="shared" si="362"/>
        <v>0</v>
      </c>
      <c r="AL299" s="14" t="s">
        <v>34</v>
      </c>
      <c r="AM299" s="14">
        <f t="shared" si="354"/>
        <v>1</v>
      </c>
      <c r="AN299" s="14"/>
      <c r="AO299" s="14"/>
      <c r="AQ299" s="14">
        <f t="shared" si="347"/>
        <v>0</v>
      </c>
      <c r="AR299" s="14">
        <v>0</v>
      </c>
      <c r="AS299" s="14">
        <f t="shared" si="363"/>
        <v>0</v>
      </c>
      <c r="AT299" s="14">
        <f t="shared" si="364"/>
        <v>0</v>
      </c>
      <c r="AU299" s="14" t="s">
        <v>34</v>
      </c>
      <c r="AV299" s="14">
        <f t="shared" si="356"/>
        <v>1</v>
      </c>
      <c r="AW299" s="14"/>
      <c r="AX299" s="14"/>
    </row>
    <row r="300" spans="1:50" x14ac:dyDescent="0.3">
      <c r="A300" s="6" t="s">
        <v>386</v>
      </c>
      <c r="B300" s="6" t="s">
        <v>39</v>
      </c>
      <c r="C300" s="6">
        <v>1724</v>
      </c>
      <c r="D300" s="59" t="s">
        <v>11</v>
      </c>
      <c r="E300" s="15" t="s">
        <v>394</v>
      </c>
      <c r="F300" s="6">
        <v>99</v>
      </c>
      <c r="G300" s="15" t="s">
        <v>8</v>
      </c>
      <c r="H300" s="6">
        <v>4</v>
      </c>
      <c r="I300" s="6">
        <v>0.3</v>
      </c>
      <c r="J300" s="6"/>
      <c r="K300" s="6"/>
      <c r="L300" s="6"/>
      <c r="M300" s="6"/>
      <c r="N300" s="6"/>
      <c r="P300" s="14">
        <v>0</v>
      </c>
      <c r="Q300" s="14">
        <v>0</v>
      </c>
      <c r="R300" s="14">
        <f t="shared" si="357"/>
        <v>0</v>
      </c>
      <c r="S300" s="14">
        <f t="shared" si="358"/>
        <v>0</v>
      </c>
      <c r="T300" s="14" t="s">
        <v>116</v>
      </c>
      <c r="U300" s="14">
        <f t="shared" si="350"/>
        <v>0</v>
      </c>
      <c r="V300" s="14"/>
      <c r="W300" s="14"/>
      <c r="Y300" s="14">
        <v>0</v>
      </c>
      <c r="Z300" s="14">
        <v>0</v>
      </c>
      <c r="AA300" s="14">
        <f t="shared" si="359"/>
        <v>0</v>
      </c>
      <c r="AB300" s="14">
        <f t="shared" si="360"/>
        <v>0</v>
      </c>
      <c r="AC300" s="14" t="s">
        <v>116</v>
      </c>
      <c r="AD300" s="14">
        <f t="shared" si="352"/>
        <v>0</v>
      </c>
      <c r="AE300" s="14"/>
      <c r="AF300" s="14"/>
      <c r="AH300" s="14">
        <v>0</v>
      </c>
      <c r="AI300" s="14">
        <v>0</v>
      </c>
      <c r="AJ300" s="14">
        <f t="shared" si="361"/>
        <v>0</v>
      </c>
      <c r="AK300" s="14">
        <f t="shared" si="362"/>
        <v>0</v>
      </c>
      <c r="AL300" s="14" t="s">
        <v>116</v>
      </c>
      <c r="AM300" s="14">
        <f t="shared" si="354"/>
        <v>0</v>
      </c>
      <c r="AN300" s="14"/>
      <c r="AO300" s="14"/>
      <c r="AQ300" s="14">
        <f t="shared" si="347"/>
        <v>1</v>
      </c>
      <c r="AR300" s="14">
        <v>1</v>
      </c>
      <c r="AS300" s="14">
        <f t="shared" si="363"/>
        <v>0.3</v>
      </c>
      <c r="AT300" s="14">
        <f t="shared" si="364"/>
        <v>0</v>
      </c>
      <c r="AU300" s="14" t="s">
        <v>116</v>
      </c>
      <c r="AV300" s="14">
        <f t="shared" si="356"/>
        <v>0</v>
      </c>
      <c r="AW300" s="14"/>
      <c r="AX300" s="14"/>
    </row>
    <row r="301" spans="1:50" x14ac:dyDescent="0.3">
      <c r="A301" s="6" t="s">
        <v>386</v>
      </c>
      <c r="B301" s="6" t="s">
        <v>39</v>
      </c>
      <c r="C301" s="6">
        <v>1731</v>
      </c>
      <c r="D301" s="59" t="s">
        <v>9</v>
      </c>
      <c r="E301" s="15" t="s">
        <v>465</v>
      </c>
      <c r="F301" s="6">
        <v>1</v>
      </c>
      <c r="G301" s="15"/>
      <c r="H301" s="6"/>
      <c r="I301" s="6"/>
      <c r="J301" s="15"/>
      <c r="K301" s="6"/>
      <c r="L301" s="6"/>
      <c r="M301" s="6"/>
      <c r="N301" s="6"/>
      <c r="P301" s="14">
        <v>1</v>
      </c>
      <c r="Q301" s="14">
        <v>1</v>
      </c>
      <c r="R301" s="14">
        <f t="shared" si="357"/>
        <v>0</v>
      </c>
      <c r="S301" s="14">
        <f t="shared" si="358"/>
        <v>0</v>
      </c>
      <c r="T301" s="14" t="s">
        <v>127</v>
      </c>
      <c r="U301" s="14">
        <f t="shared" si="350"/>
        <v>0</v>
      </c>
      <c r="V301" s="14"/>
      <c r="W301" s="14"/>
      <c r="Y301" s="14">
        <v>1</v>
      </c>
      <c r="Z301" s="14">
        <v>1</v>
      </c>
      <c r="AA301" s="14">
        <f t="shared" si="359"/>
        <v>0</v>
      </c>
      <c r="AB301" s="14">
        <f t="shared" si="360"/>
        <v>0</v>
      </c>
      <c r="AC301" s="14" t="s">
        <v>127</v>
      </c>
      <c r="AD301" s="14">
        <f t="shared" si="352"/>
        <v>0</v>
      </c>
      <c r="AE301" s="14"/>
      <c r="AF301" s="14"/>
      <c r="AH301" s="14">
        <v>1</v>
      </c>
      <c r="AI301" s="14">
        <v>1</v>
      </c>
      <c r="AJ301" s="14">
        <f t="shared" si="361"/>
        <v>0</v>
      </c>
      <c r="AK301" s="14">
        <f t="shared" si="362"/>
        <v>0</v>
      </c>
      <c r="AL301" s="14" t="s">
        <v>127</v>
      </c>
      <c r="AM301" s="14">
        <f t="shared" si="354"/>
        <v>0</v>
      </c>
      <c r="AN301" s="14"/>
      <c r="AO301" s="14"/>
      <c r="AQ301" s="14">
        <f t="shared" si="347"/>
        <v>1</v>
      </c>
      <c r="AR301" s="14">
        <v>1</v>
      </c>
      <c r="AS301" s="14">
        <f t="shared" si="363"/>
        <v>0</v>
      </c>
      <c r="AT301" s="14">
        <f t="shared" si="364"/>
        <v>0</v>
      </c>
      <c r="AU301" s="14" t="s">
        <v>127</v>
      </c>
      <c r="AV301" s="14">
        <f t="shared" si="356"/>
        <v>0</v>
      </c>
      <c r="AW301" s="14"/>
      <c r="AX301" s="14"/>
    </row>
    <row r="302" spans="1:50" s="67" customFormat="1" x14ac:dyDescent="0.3">
      <c r="A302" s="6" t="s">
        <v>386</v>
      </c>
      <c r="B302" s="23" t="s">
        <v>39</v>
      </c>
      <c r="C302" s="23">
        <v>1732</v>
      </c>
      <c r="D302" s="59" t="s">
        <v>9</v>
      </c>
      <c r="E302" s="35" t="s">
        <v>466</v>
      </c>
      <c r="F302" s="23">
        <v>1</v>
      </c>
      <c r="G302" s="35"/>
      <c r="H302" s="6"/>
      <c r="I302" s="23"/>
      <c r="J302" s="35"/>
      <c r="K302" s="6"/>
      <c r="L302" s="23"/>
      <c r="M302" s="23"/>
      <c r="N302" s="23"/>
      <c r="O302" s="64"/>
      <c r="P302" s="14">
        <v>0</v>
      </c>
      <c r="Q302" s="14">
        <v>0</v>
      </c>
      <c r="R302" s="14">
        <f t="shared" si="357"/>
        <v>0</v>
      </c>
      <c r="S302" s="14">
        <f t="shared" si="358"/>
        <v>0</v>
      </c>
      <c r="T302" s="14" t="s">
        <v>133</v>
      </c>
      <c r="U302" s="14">
        <f t="shared" si="350"/>
        <v>0</v>
      </c>
      <c r="V302" s="14"/>
      <c r="W302" s="14"/>
      <c r="Y302" s="14">
        <v>0</v>
      </c>
      <c r="Z302" s="14">
        <v>0</v>
      </c>
      <c r="AA302" s="14">
        <f t="shared" si="359"/>
        <v>0</v>
      </c>
      <c r="AB302" s="14">
        <f t="shared" si="360"/>
        <v>0</v>
      </c>
      <c r="AC302" s="14" t="s">
        <v>133</v>
      </c>
      <c r="AD302" s="14">
        <f t="shared" si="352"/>
        <v>0</v>
      </c>
      <c r="AE302" s="14"/>
      <c r="AF302" s="14"/>
      <c r="AH302" s="14">
        <v>0</v>
      </c>
      <c r="AI302" s="14">
        <v>0</v>
      </c>
      <c r="AJ302" s="14">
        <f t="shared" si="361"/>
        <v>0</v>
      </c>
      <c r="AK302" s="14">
        <f t="shared" si="362"/>
        <v>0</v>
      </c>
      <c r="AL302" s="14" t="s">
        <v>133</v>
      </c>
      <c r="AM302" s="14">
        <f t="shared" si="354"/>
        <v>0</v>
      </c>
      <c r="AN302" s="14"/>
      <c r="AO302" s="14"/>
      <c r="AQ302" s="14">
        <f t="shared" si="347"/>
        <v>1</v>
      </c>
      <c r="AR302" s="14">
        <v>1</v>
      </c>
      <c r="AS302" s="14">
        <f t="shared" si="363"/>
        <v>0</v>
      </c>
      <c r="AT302" s="14">
        <f t="shared" si="364"/>
        <v>0</v>
      </c>
      <c r="AU302" s="14" t="s">
        <v>133</v>
      </c>
      <c r="AV302" s="14">
        <f t="shared" si="356"/>
        <v>0</v>
      </c>
      <c r="AW302" s="14"/>
      <c r="AX302" s="14"/>
    </row>
    <row r="303" spans="1:50" s="67" customFormat="1" ht="14" customHeight="1" x14ac:dyDescent="0.3">
      <c r="A303" s="6" t="s">
        <v>386</v>
      </c>
      <c r="B303" s="23" t="s">
        <v>39</v>
      </c>
      <c r="C303" s="23">
        <v>1741</v>
      </c>
      <c r="D303" s="59" t="s">
        <v>11</v>
      </c>
      <c r="E303" s="35" t="s">
        <v>467</v>
      </c>
      <c r="F303" s="23">
        <v>1</v>
      </c>
      <c r="G303" s="35" t="s">
        <v>12</v>
      </c>
      <c r="H303" s="6">
        <v>2</v>
      </c>
      <c r="I303" s="23">
        <v>1</v>
      </c>
      <c r="J303" s="35"/>
      <c r="K303" s="6"/>
      <c r="L303" s="23"/>
      <c r="M303" s="23"/>
      <c r="N303" s="23"/>
      <c r="O303" s="64"/>
      <c r="P303" s="14">
        <v>0</v>
      </c>
      <c r="Q303" s="14">
        <v>0</v>
      </c>
      <c r="R303" s="14">
        <f t="shared" si="357"/>
        <v>0</v>
      </c>
      <c r="S303" s="14">
        <f t="shared" si="358"/>
        <v>0</v>
      </c>
      <c r="T303" s="14" t="s">
        <v>59</v>
      </c>
      <c r="U303" s="14">
        <f>SUMIFS(R:R,$A:$A,$A302,$G:$G,T303,Q:Q,"&gt;"&amp;0)+SUMIFS(S:S,$A:$A,$A302,$J:$J,T303,Q:Q,"&gt;"&amp;0)+INDEX($I$2:$I$14,MATCH(T303,$H$2:$H$14,0))</f>
        <v>1</v>
      </c>
      <c r="V303" s="14"/>
      <c r="W303" s="14"/>
      <c r="Y303" s="14">
        <v>0</v>
      </c>
      <c r="Z303" s="14">
        <v>0</v>
      </c>
      <c r="AA303" s="14">
        <f t="shared" si="359"/>
        <v>0</v>
      </c>
      <c r="AB303" s="14">
        <f t="shared" si="360"/>
        <v>0</v>
      </c>
      <c r="AC303" s="14" t="s">
        <v>59</v>
      </c>
      <c r="AD303" s="14">
        <f>SUMIFS(AA:AA,$A:$A,$A302,$G:$G,AC303,Z:Z,"&gt;"&amp;0)+SUMIFS(AB:AB,$A:$A,$A302,$J:$J,AC303,Z:Z,"&gt;"&amp;0)+INDEX($I$2:$I$14,MATCH(AC303,$H$2:$H$14,0))</f>
        <v>1</v>
      </c>
      <c r="AE303" s="14"/>
      <c r="AF303" s="14"/>
      <c r="AH303" s="14">
        <v>0</v>
      </c>
      <c r="AI303" s="14">
        <v>0</v>
      </c>
      <c r="AJ303" s="14">
        <f t="shared" si="361"/>
        <v>0</v>
      </c>
      <c r="AK303" s="14">
        <f t="shared" si="362"/>
        <v>0</v>
      </c>
      <c r="AL303" s="14" t="s">
        <v>59</v>
      </c>
      <c r="AM303" s="14">
        <f>SUMIFS(AJ:AJ,$A:$A,$A302,$G:$G,AL303,AI:AI,"&gt;"&amp;0)+SUMIFS(AK:AK,$A:$A,$A302,$J:$J,AL303,AI:AI,"&gt;"&amp;0)+INDEX($I$2:$I$14,MATCH(AL303,$H$2:$H$14,0))</f>
        <v>1</v>
      </c>
      <c r="AN303" s="14"/>
      <c r="AO303" s="14"/>
      <c r="AQ303" s="14">
        <f t="shared" si="347"/>
        <v>1</v>
      </c>
      <c r="AR303" s="14">
        <v>1</v>
      </c>
      <c r="AS303" s="14">
        <f t="shared" si="363"/>
        <v>1</v>
      </c>
      <c r="AT303" s="14">
        <f t="shared" si="364"/>
        <v>0</v>
      </c>
      <c r="AU303" s="14" t="s">
        <v>59</v>
      </c>
      <c r="AV303" s="14">
        <f>SUMIFS(AS:AS,$A:$A,$A302,$G:$G,AU303,AR:AR,"&gt;"&amp;0)+SUMIFS(AT:AT,$A:$A,$A302,$J:$J,AU303,AR:AR,"&gt;"&amp;0)+INDEX($I$2:$I$14,MATCH(AU303,$H$2:$H$14,0))</f>
        <v>1</v>
      </c>
      <c r="AW303" s="14"/>
      <c r="AX303" s="14"/>
    </row>
    <row r="304" spans="1:50" x14ac:dyDescent="0.3">
      <c r="A304" s="6" t="s">
        <v>386</v>
      </c>
      <c r="B304" s="6"/>
      <c r="C304" s="6">
        <v>1742</v>
      </c>
      <c r="D304" s="59" t="s">
        <v>11</v>
      </c>
      <c r="E304" s="15" t="s">
        <v>468</v>
      </c>
      <c r="F304" s="6">
        <v>1</v>
      </c>
      <c r="G304" s="15"/>
      <c r="H304" s="6"/>
      <c r="I304" s="6"/>
      <c r="J304" s="6"/>
      <c r="K304" s="6"/>
      <c r="L304" s="6"/>
      <c r="M304" s="6"/>
      <c r="N304" s="6"/>
      <c r="P304" s="14">
        <v>1</v>
      </c>
      <c r="Q304" s="14">
        <v>1</v>
      </c>
      <c r="R304" s="14">
        <f>Q304*$I304</f>
        <v>0</v>
      </c>
      <c r="S304" s="14">
        <f>Q304*$L304</f>
        <v>0</v>
      </c>
      <c r="T304" s="14" t="s">
        <v>10</v>
      </c>
      <c r="U304" s="14">
        <f>MIN(0.01+SUMIFS(R:R,$A:$A,$A304,$G:$G,T304,Q:Q,"&gt;"&amp;0)+SUMIFS(S:S,$A:$A,$A304,$J:$J,T304,Q:Q,"&gt;"&amp;0),1)</f>
        <v>0.01</v>
      </c>
      <c r="V304" s="14" t="e">
        <f>(U304*U305+(1-U304))*U306*#REF!*#REF!*#REF!*#REF!*(1+#REF!)*(1+#REF!)*(1+#REF!)*#REF!^0.5*(#REF!+1)</f>
        <v>#REF!</v>
      </c>
      <c r="W304" s="14">
        <v>9.94</v>
      </c>
      <c r="Y304" s="14">
        <v>1</v>
      </c>
      <c r="Z304" s="14">
        <v>2</v>
      </c>
      <c r="AA304" s="14">
        <f>Z304*$I304</f>
        <v>0</v>
      </c>
      <c r="AB304" s="14">
        <f>Z304*$L304</f>
        <v>0</v>
      </c>
      <c r="AC304" s="14" t="s">
        <v>10</v>
      </c>
      <c r="AD304" s="14">
        <f>MIN(0.01+SUMIFS(AA:AA,$A:$A,$A304,$G:$G,AC304,Z:Z,"&gt;"&amp;0)+SUMIFS(AB:AB,$A:$A,$A304,$J:$J,AC304,Z:Z,"&gt;"&amp;0),1)</f>
        <v>0.51</v>
      </c>
      <c r="AE304" s="14" t="e">
        <f>(AD304*AD305+(1-AD304))*AD306*#REF!*#REF!*#REF!*#REF!*(1+#REF!)*(1+#REF!)*(1+#REF!)*#REF!^0.5*(#REF!+1)</f>
        <v>#REF!</v>
      </c>
      <c r="AF304" s="14">
        <v>82.8</v>
      </c>
      <c r="AH304" s="14">
        <v>0</v>
      </c>
      <c r="AI304" s="14">
        <v>0</v>
      </c>
      <c r="AJ304" s="14">
        <f>AI304*$I304</f>
        <v>0</v>
      </c>
      <c r="AK304" s="14">
        <f>AI304*$L304</f>
        <v>0</v>
      </c>
      <c r="AL304" s="14" t="s">
        <v>10</v>
      </c>
      <c r="AM304" s="14">
        <f>MIN(0.01+SUMIFS(AJ:AJ,$A:$A,$A304,$G:$G,AL304,AI:AI,"&gt;"&amp;0)+SUMIFS(AK:AK,$A:$A,$A304,$J:$J,AL304,AI:AI,"&gt;"&amp;0),1)</f>
        <v>0.51</v>
      </c>
      <c r="AN304" s="14" t="e">
        <f>(AM304*AM305+(1-AM304))*AM306*#REF!*#REF!*#REF!*#REF!*(1+#REF!)*(1+#REF!)*(1+#REF!)*#REF!^0.5*(#REF!+1)</f>
        <v>#REF!</v>
      </c>
      <c r="AO304" s="14">
        <v>36</v>
      </c>
      <c r="AQ304" s="14">
        <v>0</v>
      </c>
      <c r="AR304" s="14">
        <v>0</v>
      </c>
      <c r="AS304" s="14">
        <f>AR304*$I304</f>
        <v>0</v>
      </c>
      <c r="AT304" s="14">
        <f>AR304*$L304</f>
        <v>0</v>
      </c>
      <c r="AU304" s="14" t="s">
        <v>10</v>
      </c>
      <c r="AV304" s="14">
        <f>MIN(0.01+SUMIFS(AS:AS,$A:$A,$A304,$G:$G,AU304,AR:AR,"&gt;"&amp;0)+SUMIFS(AT:AT,$A:$A,$A304,$J:$J,AU304,AR:AR,"&gt;"&amp;0),1)</f>
        <v>0.76</v>
      </c>
      <c r="AW304" s="14" t="e">
        <f>(AV304*AV305+(1-AV304))*AV306*#REF!*#REF!*#REF!*#REF!*(1+#REF!)*(1+#REF!)*(1+#REF!)*#REF!^0.5*(#REF!+1)</f>
        <v>#REF!</v>
      </c>
      <c r="AX304" s="14">
        <v>2064</v>
      </c>
    </row>
    <row r="305" spans="1:50" x14ac:dyDescent="0.3">
      <c r="A305" s="6" t="s">
        <v>386</v>
      </c>
      <c r="B305" s="6"/>
      <c r="C305" s="6">
        <v>1751</v>
      </c>
      <c r="D305" s="59" t="s">
        <v>13</v>
      </c>
      <c r="E305" s="15" t="s">
        <v>469</v>
      </c>
      <c r="F305" s="6">
        <v>1</v>
      </c>
      <c r="G305" s="15" t="s">
        <v>7</v>
      </c>
      <c r="H305" s="6">
        <v>3</v>
      </c>
      <c r="I305" s="6">
        <v>6</v>
      </c>
      <c r="J305" s="6"/>
      <c r="K305" s="6"/>
      <c r="L305" s="6"/>
      <c r="M305" s="6"/>
      <c r="N305" s="6"/>
      <c r="P305" s="14">
        <v>1</v>
      </c>
      <c r="Q305" s="14">
        <v>3</v>
      </c>
      <c r="R305" s="14">
        <f>Q305*$I305</f>
        <v>18</v>
      </c>
      <c r="S305" s="14">
        <f>Q305*$L305</f>
        <v>0</v>
      </c>
      <c r="T305" s="14" t="s">
        <v>12</v>
      </c>
      <c r="U305" s="14">
        <f>2+SUMIFS(R:R,$A:$A,$A305,$G:$G,T305,Q:Q,"&gt;"&amp;0)+SUMIFS(S:S,$A:$A,$A305,$J:$J,T305,Q:Q,"&gt;"&amp;0)</f>
        <v>2</v>
      </c>
      <c r="V305" s="14"/>
      <c r="W305" s="14"/>
      <c r="Y305" s="14">
        <v>1</v>
      </c>
      <c r="Z305" s="14">
        <v>6</v>
      </c>
      <c r="AA305" s="14">
        <f>Z305*$I305</f>
        <v>36</v>
      </c>
      <c r="AB305" s="14">
        <f>Z305*$L305</f>
        <v>0</v>
      </c>
      <c r="AC305" s="14" t="s">
        <v>12</v>
      </c>
      <c r="AD305" s="14">
        <f>2+SUMIFS(AA:AA,$A:$A,$A305,$G:$G,AC305,Z:Z,"&gt;"&amp;0)+SUMIFS(AB:AB,$A:$A,$A305,$J:$J,AC305,Z:Z,"&gt;"&amp;0)</f>
        <v>2</v>
      </c>
      <c r="AE305" s="14"/>
      <c r="AF305" s="14"/>
      <c r="AH305" s="14">
        <v>1</v>
      </c>
      <c r="AI305" s="14">
        <v>2</v>
      </c>
      <c r="AJ305" s="14">
        <f>AI305*$I305</f>
        <v>12</v>
      </c>
      <c r="AK305" s="14">
        <f>AI305*$L305</f>
        <v>0</v>
      </c>
      <c r="AL305" s="14" t="s">
        <v>12</v>
      </c>
      <c r="AM305" s="14">
        <f>2+SUMIFS(AJ:AJ,$A:$A,$A305,$G:$G,AL305,AI:AI,"&gt;"&amp;0)+SUMIFS(AK:AK,$A:$A,$A305,$J:$J,AL305,AI:AI,"&gt;"&amp;0)</f>
        <v>2</v>
      </c>
      <c r="AN305" s="14"/>
      <c r="AO305" s="14"/>
      <c r="AQ305" s="14">
        <v>1</v>
      </c>
      <c r="AR305" s="14">
        <v>4</v>
      </c>
      <c r="AS305" s="14">
        <f>AR305*$I305</f>
        <v>24</v>
      </c>
      <c r="AT305" s="14">
        <f>AR305*$L305</f>
        <v>0</v>
      </c>
      <c r="AU305" s="14" t="s">
        <v>12</v>
      </c>
      <c r="AV305" s="14">
        <f>2+SUMIFS(AS:AS,$A:$A,$A305,$G:$G,AU305,AR:AR,"&gt;"&amp;0)+SUMIFS(AT:AT,$A:$A,$A305,$J:$J,AU305,AR:AR,"&gt;"&amp;0)</f>
        <v>3.5</v>
      </c>
      <c r="AW305" s="14"/>
      <c r="AX305" s="14"/>
    </row>
    <row r="306" spans="1:50" x14ac:dyDescent="0.3">
      <c r="A306" s="6" t="s">
        <v>386</v>
      </c>
      <c r="B306" s="6"/>
      <c r="C306" s="6">
        <v>1752</v>
      </c>
      <c r="D306" s="59" t="s">
        <v>13</v>
      </c>
      <c r="E306" s="15" t="s">
        <v>470</v>
      </c>
      <c r="F306" s="6">
        <v>1</v>
      </c>
      <c r="G306" s="15"/>
      <c r="H306" s="6"/>
      <c r="I306" s="6"/>
      <c r="J306" s="6"/>
      <c r="K306" s="6"/>
      <c r="L306" s="6"/>
      <c r="M306" s="6"/>
      <c r="N306" s="6"/>
      <c r="P306" s="14">
        <v>0</v>
      </c>
      <c r="Q306" s="14">
        <v>0</v>
      </c>
      <c r="R306" s="14">
        <f>Q306*$I306</f>
        <v>0</v>
      </c>
      <c r="S306" s="14">
        <f>Q306*$L306</f>
        <v>0</v>
      </c>
      <c r="T306" s="14" t="s">
        <v>7</v>
      </c>
      <c r="U306" s="14">
        <f>SUMIFS(R:R,$A:$A,$A306,$G:$G,T306,Q:Q,"&gt;"&amp;0)+SUMIFS(S:S,$A:$A,$A306,$J:$J,T306,Q:Q,"&gt;"&amp;0)+INDEX($I$2:$I$14,MATCH(T306,$H$2:$H$14,0))</f>
        <v>20.5</v>
      </c>
      <c r="V306" s="14"/>
      <c r="W306" s="14"/>
      <c r="Y306" s="14">
        <v>0</v>
      </c>
      <c r="Z306" s="14">
        <v>0</v>
      </c>
      <c r="AA306" s="14">
        <f>Z306*$I306</f>
        <v>0</v>
      </c>
      <c r="AB306" s="14">
        <f>Z306*$L306</f>
        <v>0</v>
      </c>
      <c r="AC306" s="14" t="s">
        <v>7</v>
      </c>
      <c r="AD306" s="14">
        <f>SUMIFS(AA:AA,$A:$A,$A306,$G:$G,AC306,Z:Z,"&gt;"&amp;0)+SUMIFS(AB:AB,$A:$A,$A306,$J:$J,AC306,Z:Z,"&gt;"&amp;0)+INDEX($I$2:$I$14,MATCH(AC306,$H$2:$H$14,0))</f>
        <v>40</v>
      </c>
      <c r="AE306" s="14"/>
      <c r="AF306" s="14"/>
      <c r="AH306" s="14">
        <v>0</v>
      </c>
      <c r="AI306" s="14">
        <v>0</v>
      </c>
      <c r="AJ306" s="14">
        <f>AI306*$I306</f>
        <v>0</v>
      </c>
      <c r="AK306" s="14">
        <f>AI306*$L306</f>
        <v>0</v>
      </c>
      <c r="AL306" s="14" t="s">
        <v>7</v>
      </c>
      <c r="AM306" s="14">
        <f>SUMIFS(AJ:AJ,$A:$A,$A306,$G:$G,AL306,AI:AI,"&gt;"&amp;0)+SUMIFS(AK:AK,$A:$A,$A306,$J:$J,AL306,AI:AI,"&gt;"&amp;0)+INDEX($I$2:$I$14,MATCH(AL306,$H$2:$H$14,0))</f>
        <v>14</v>
      </c>
      <c r="AN306" s="14"/>
      <c r="AO306" s="14"/>
      <c r="AQ306" s="14">
        <v>1</v>
      </c>
      <c r="AR306" s="14">
        <v>1</v>
      </c>
      <c r="AS306" s="14">
        <f>AR306*$I306</f>
        <v>0</v>
      </c>
      <c r="AT306" s="14">
        <f>AR306*$L306</f>
        <v>0</v>
      </c>
      <c r="AU306" s="14" t="s">
        <v>7</v>
      </c>
      <c r="AV306" s="14">
        <f>SUMIFS(AS:AS,$A:$A,$A306,$G:$G,AU306,AR:AR,"&gt;"&amp;0)+SUMIFS(AT:AT,$A:$A,$A306,$J:$J,AU306,AR:AR,"&gt;"&amp;0)+INDEX($I$2:$I$14,MATCH(AU306,$H$2:$H$14,0))</f>
        <v>27.75</v>
      </c>
      <c r="AW306" s="14"/>
      <c r="AX306" s="14"/>
    </row>
  </sheetData>
  <phoneticPr fontId="5" type="noConversion"/>
  <conditionalFormatting sqref="D18:D306">
    <cfRule type="cellIs" dxfId="5" priority="3" operator="equal">
      <formula>"橙"</formula>
    </cfRule>
    <cfRule type="cellIs" dxfId="4" priority="4" operator="equal">
      <formula>"紫"</formula>
    </cfRule>
    <cfRule type="cellIs" dxfId="3" priority="5" operator="equal">
      <formula>"蓝"</formula>
    </cfRule>
    <cfRule type="cellIs" dxfId="2" priority="6" operator="equal">
      <formula>"绿"</formula>
    </cfRule>
  </conditionalFormatting>
  <conditionalFormatting sqref="N1:N1048576">
    <cfRule type="cellIs" dxfId="1" priority="1" operator="equal">
      <formula>"非单独乘区"</formula>
    </cfRule>
    <cfRule type="cellIs" dxfId="0" priority="2" operator="equal">
      <formula>"单独乘区"</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EDAC-C559-4A98-8ACE-4B354648F027}">
  <sheetPr codeName="Sheet7"/>
  <dimension ref="A1:AF64"/>
  <sheetViews>
    <sheetView workbookViewId="0"/>
    <sheetView workbookViewId="1"/>
  </sheetViews>
  <sheetFormatPr defaultRowHeight="14" x14ac:dyDescent="0.3"/>
  <cols>
    <col min="1" max="1" width="8.25" customWidth="1"/>
    <col min="2" max="2" width="5" bestFit="1" customWidth="1"/>
    <col min="3" max="3" width="8.5" bestFit="1" customWidth="1"/>
    <col min="5" max="5" width="12.5" bestFit="1" customWidth="1"/>
    <col min="7" max="7" width="20.75" bestFit="1" customWidth="1"/>
    <col min="11" max="11" width="9.5" bestFit="1" customWidth="1"/>
    <col min="20" max="20" width="12.33203125" bestFit="1" customWidth="1"/>
    <col min="23" max="23" width="10.4140625" bestFit="1" customWidth="1"/>
    <col min="24" max="24" width="27.4140625" bestFit="1" customWidth="1"/>
  </cols>
  <sheetData>
    <row r="1" spans="1:32" ht="25" x14ac:dyDescent="0.5">
      <c r="A1" s="32" t="s">
        <v>165</v>
      </c>
      <c r="G1" s="14" t="s">
        <v>207</v>
      </c>
      <c r="K1" s="32" t="s">
        <v>164</v>
      </c>
    </row>
    <row r="2" spans="1:32" x14ac:dyDescent="0.3">
      <c r="L2" s="12" t="s">
        <v>29</v>
      </c>
      <c r="M2" s="12" t="s">
        <v>29</v>
      </c>
      <c r="N2" s="12" t="s">
        <v>29</v>
      </c>
      <c r="O2" s="12" t="s">
        <v>29</v>
      </c>
      <c r="P2" s="12" t="s">
        <v>29</v>
      </c>
    </row>
    <row r="3" spans="1:32" ht="16.5" x14ac:dyDescent="0.3">
      <c r="A3" s="3" t="s">
        <v>166</v>
      </c>
      <c r="B3" s="3" t="s">
        <v>112</v>
      </c>
      <c r="C3" s="3" t="s">
        <v>167</v>
      </c>
      <c r="D3" s="2" t="s">
        <v>168</v>
      </c>
      <c r="E3" s="2" t="s">
        <v>125</v>
      </c>
      <c r="F3" s="2" t="s">
        <v>171</v>
      </c>
      <c r="G3" s="2" t="s">
        <v>83</v>
      </c>
      <c r="K3" s="3" t="s">
        <v>112</v>
      </c>
      <c r="L3" s="21" t="s">
        <v>30</v>
      </c>
      <c r="M3" s="21" t="s">
        <v>33</v>
      </c>
      <c r="N3" s="22" t="s">
        <v>32</v>
      </c>
      <c r="O3" s="22" t="s">
        <v>61</v>
      </c>
      <c r="P3" s="23" t="s">
        <v>85</v>
      </c>
      <c r="Q3" s="9" t="s">
        <v>147</v>
      </c>
      <c r="R3" s="9" t="s">
        <v>148</v>
      </c>
      <c r="S3" s="23" t="s">
        <v>81</v>
      </c>
      <c r="T3" s="3" t="s">
        <v>158</v>
      </c>
      <c r="U3" s="3" t="s">
        <v>159</v>
      </c>
      <c r="W3" s="14" t="s">
        <v>150</v>
      </c>
    </row>
    <row r="4" spans="1:32" x14ac:dyDescent="0.3">
      <c r="A4" s="9" t="s">
        <v>148</v>
      </c>
      <c r="D4">
        <f>_xlfn.MAXIFS(技能!AW:AW,技能!$A:$A,平衡检查!$A4)</f>
        <v>0</v>
      </c>
      <c r="E4">
        <f>_xlfn.MAXIFS(技能!AX:AX,技能!$A:$A,平衡检查!$A4)</f>
        <v>0</v>
      </c>
      <c r="K4" s="15" t="s">
        <v>10</v>
      </c>
      <c r="L4" s="6">
        <f>_xlfn.MAXIFS(技能!$AV:$AV,技能!$A:$A,平衡检查!L$3,技能!$AU:$AU,平衡检查!$K4)</f>
        <v>0</v>
      </c>
      <c r="M4" s="6">
        <f>_xlfn.MAXIFS(技能!$AV:$AV,技能!$A:$A,平衡检查!M$3,技能!$AU:$AU,平衡检查!$K4)</f>
        <v>0</v>
      </c>
      <c r="N4" s="6">
        <f>_xlfn.MAXIFS(技能!$AV:$AV,技能!$A:$A,平衡检查!N$3,技能!$AU:$AU,平衡检查!$K4)</f>
        <v>0</v>
      </c>
      <c r="O4" s="6">
        <f>_xlfn.MAXIFS(技能!$AV:$AV,技能!$A:$A,平衡检查!O$3,技能!$AU:$AU,平衡检查!$K4)</f>
        <v>0</v>
      </c>
      <c r="P4" s="6">
        <f>_xlfn.MAXIFS(技能!$AV:$AV,技能!$A:$A,平衡检查!P$3,技能!$AU:$AU,平衡检查!$K4)</f>
        <v>0</v>
      </c>
      <c r="Q4" s="6">
        <f>_xlfn.MAXIFS(技能!$AV:$AV,技能!$A:$A,平衡检查!Q$3,技能!$AU:$AU,平衡检查!$K4)</f>
        <v>0</v>
      </c>
      <c r="R4" s="6">
        <f>_xlfn.MAXIFS(技能!$AV:$AV,技能!$A:$A,平衡检查!R$3,技能!$AU:$AU,平衡检查!$K4)</f>
        <v>0</v>
      </c>
      <c r="S4" s="6">
        <f>_xlfn.MAXIFS(技能!$AV:$AV,技能!$A:$A,平衡检查!S$3,技能!$AU:$AU,平衡检查!$K4)</f>
        <v>0</v>
      </c>
      <c r="W4" s="14" t="s">
        <v>149</v>
      </c>
      <c r="X4">
        <v>2</v>
      </c>
      <c r="AB4" s="14" t="s">
        <v>179</v>
      </c>
      <c r="AD4" s="14" t="s">
        <v>185</v>
      </c>
      <c r="AF4" s="14" t="s">
        <v>180</v>
      </c>
    </row>
    <row r="5" spans="1:32" x14ac:dyDescent="0.3">
      <c r="A5" s="9" t="s">
        <v>58</v>
      </c>
      <c r="B5" s="13" t="s">
        <v>31</v>
      </c>
      <c r="D5">
        <f>_xlfn.MAXIFS(技能!AW:AW,技能!$A:$A,平衡检查!$A5)</f>
        <v>0</v>
      </c>
      <c r="E5">
        <f>_xlfn.MAXIFS(技能!AX:AX,技能!$A:$A,平衡检查!$A5)</f>
        <v>0</v>
      </c>
      <c r="K5" s="15" t="s">
        <v>12</v>
      </c>
      <c r="L5" s="6">
        <f>_xlfn.MAXIFS(技能!$AV:$AV,技能!$A:$A,平衡检查!L$3,技能!$AU:$AU,平衡检查!$K5)</f>
        <v>0</v>
      </c>
      <c r="M5" s="6">
        <f>_xlfn.MAXIFS(技能!$AV:$AV,技能!$A:$A,平衡检查!M$3,技能!$AU:$AU,平衡检查!$K5)</f>
        <v>0</v>
      </c>
      <c r="N5" s="6">
        <f>_xlfn.MAXIFS(技能!$AV:$AV,技能!$A:$A,平衡检查!N$3,技能!$AU:$AU,平衡检查!$K5)</f>
        <v>0</v>
      </c>
      <c r="O5" s="6">
        <f>_xlfn.MAXIFS(技能!$AV:$AV,技能!$A:$A,平衡检查!O$3,技能!$AU:$AU,平衡检查!$K5)</f>
        <v>0</v>
      </c>
      <c r="P5" s="6">
        <f>_xlfn.MAXIFS(技能!$AV:$AV,技能!$A:$A,平衡检查!P$3,技能!$AU:$AU,平衡检查!$K5)</f>
        <v>0</v>
      </c>
      <c r="Q5" s="6">
        <f>_xlfn.MAXIFS(技能!$AV:$AV,技能!$A:$A,平衡检查!Q$3,技能!$AU:$AU,平衡检查!$K5)</f>
        <v>0</v>
      </c>
      <c r="R5" s="6">
        <f>_xlfn.MAXIFS(技能!$AV:$AV,技能!$A:$A,平衡检查!R$3,技能!$AU:$AU,平衡检查!$K5)</f>
        <v>0</v>
      </c>
      <c r="S5" s="6">
        <f>_xlfn.MAXIFS(技能!$AV:$AV,技能!$A:$A,平衡检查!S$3,技能!$AU:$AU,平衡检查!$K5)</f>
        <v>0</v>
      </c>
      <c r="W5" s="14" t="s">
        <v>151</v>
      </c>
      <c r="X5">
        <v>1.5</v>
      </c>
      <c r="AD5" s="14" t="s">
        <v>184</v>
      </c>
      <c r="AF5" s="14" t="s">
        <v>181</v>
      </c>
    </row>
    <row r="6" spans="1:32" x14ac:dyDescent="0.3">
      <c r="A6" s="9" t="s">
        <v>147</v>
      </c>
      <c r="D6">
        <f>_xlfn.MAXIFS(技能!AW:AW,技能!$A:$A,平衡检查!$A6)</f>
        <v>0</v>
      </c>
      <c r="E6">
        <f>_xlfn.MAXIFS(技能!AX:AX,技能!$A:$A,平衡检查!$A6)</f>
        <v>0</v>
      </c>
      <c r="K6" s="15" t="s">
        <v>7</v>
      </c>
      <c r="L6" s="6">
        <f>_xlfn.MAXIFS(技能!$AV:$AV,技能!$A:$A,平衡检查!L$3,技能!$AU:$AU,平衡检查!$K6)</f>
        <v>0</v>
      </c>
      <c r="M6" s="6">
        <f>_xlfn.MAXIFS(技能!$AV:$AV,技能!$A:$A,平衡检查!M$3,技能!$AU:$AU,平衡检查!$K6)</f>
        <v>0</v>
      </c>
      <c r="N6" s="6">
        <f>_xlfn.MAXIFS(技能!$AV:$AV,技能!$A:$A,平衡检查!N$3,技能!$AU:$AU,平衡检查!$K6)</f>
        <v>0</v>
      </c>
      <c r="O6" s="6">
        <f>_xlfn.MAXIFS(技能!$AV:$AV,技能!$A:$A,平衡检查!O$3,技能!$AU:$AU,平衡检查!$K6)</f>
        <v>0</v>
      </c>
      <c r="P6" s="6">
        <f>_xlfn.MAXIFS(技能!$AV:$AV,技能!$A:$A,平衡检查!P$3,技能!$AU:$AU,平衡检查!$K6)</f>
        <v>0</v>
      </c>
      <c r="Q6" s="6">
        <f>_xlfn.MAXIFS(技能!$AV:$AV,技能!$A:$A,平衡检查!Q$3,技能!$AU:$AU,平衡检查!$K6)</f>
        <v>0</v>
      </c>
      <c r="R6" s="6">
        <f>_xlfn.MAXIFS(技能!$AV:$AV,技能!$A:$A,平衡检查!R$3,技能!$AU:$AU,平衡检查!$K6)</f>
        <v>0</v>
      </c>
      <c r="S6" s="6">
        <f>_xlfn.MAXIFS(技能!$AV:$AV,技能!$A:$A,平衡检查!S$3,技能!$AU:$AU,平衡检查!$K6)</f>
        <v>0</v>
      </c>
      <c r="T6">
        <f>AVERAGE(L6:P6)</f>
        <v>0</v>
      </c>
      <c r="U6">
        <f>T6*($X$5-1)</f>
        <v>0</v>
      </c>
      <c r="W6" s="14"/>
      <c r="AD6" s="14" t="s">
        <v>186</v>
      </c>
      <c r="AF6" s="14" t="s">
        <v>182</v>
      </c>
    </row>
    <row r="7" spans="1:32" x14ac:dyDescent="0.3">
      <c r="A7" s="21" t="s">
        <v>86</v>
      </c>
      <c r="B7" s="13" t="s">
        <v>31</v>
      </c>
      <c r="D7">
        <f>_xlfn.MAXIFS(技能!AW:AW,技能!$A:$A,平衡检查!$A7)</f>
        <v>0</v>
      </c>
      <c r="E7">
        <f>_xlfn.MAXIFS(技能!AX:AX,技能!$A:$A,平衡检查!$A7)</f>
        <v>0</v>
      </c>
      <c r="F7" t="e">
        <f>E7/D7</f>
        <v>#DIV/0!</v>
      </c>
      <c r="K7" s="15" t="s">
        <v>8</v>
      </c>
      <c r="L7" s="6">
        <f>_xlfn.MAXIFS(技能!$AV:$AV,技能!$A:$A,平衡检查!L$3,技能!$AU:$AU,平衡检查!$K7)</f>
        <v>0</v>
      </c>
      <c r="M7" s="6">
        <f>_xlfn.MAXIFS(技能!$AV:$AV,技能!$A:$A,平衡检查!M$3,技能!$AU:$AU,平衡检查!$K7)</f>
        <v>0</v>
      </c>
      <c r="N7" s="6">
        <f>_xlfn.MAXIFS(技能!$AV:$AV,技能!$A:$A,平衡检查!N$3,技能!$AU:$AU,平衡检查!$K7)</f>
        <v>0</v>
      </c>
      <c r="O7" s="6">
        <f>_xlfn.MAXIFS(技能!$AV:$AV,技能!$A:$A,平衡检查!O$3,技能!$AU:$AU,平衡检查!$K7)</f>
        <v>0</v>
      </c>
      <c r="P7" s="6">
        <f>_xlfn.MAXIFS(技能!$AV:$AV,技能!$A:$A,平衡检查!P$3,技能!$AU:$AU,平衡检查!$K7)</f>
        <v>0</v>
      </c>
      <c r="Q7" s="6">
        <f>_xlfn.MAXIFS(技能!$AV:$AV,技能!$A:$A,平衡检查!Q$3,技能!$AU:$AU,平衡检查!$K7)</f>
        <v>0</v>
      </c>
      <c r="R7" s="6">
        <f>_xlfn.MAXIFS(技能!$AV:$AV,技能!$A:$A,平衡检查!R$3,技能!$AU:$AU,平衡检查!$K7)</f>
        <v>0</v>
      </c>
      <c r="S7" s="6">
        <f>_xlfn.MAXIFS(技能!$AV:$AV,技能!$A:$A,平衡检查!S$3,技能!$AU:$AU,平衡检查!$K7)</f>
        <v>0</v>
      </c>
      <c r="AD7" s="14" t="s">
        <v>187</v>
      </c>
      <c r="AF7" s="14" t="s">
        <v>183</v>
      </c>
    </row>
    <row r="8" spans="1:32" x14ac:dyDescent="0.3">
      <c r="A8" s="21" t="s">
        <v>146</v>
      </c>
      <c r="B8" s="14" t="s">
        <v>87</v>
      </c>
      <c r="D8">
        <f>_xlfn.MAXIFS(技能!AW:AW,技能!$A:$A,平衡检查!$A8)</f>
        <v>0</v>
      </c>
      <c r="E8">
        <f>_xlfn.MAXIFS(技能!AX:AX,技能!$A:$A,平衡检查!$A8)</f>
        <v>0</v>
      </c>
      <c r="F8" t="e">
        <f t="shared" ref="F8:F28" si="0">E8/D8</f>
        <v>#DIV/0!</v>
      </c>
      <c r="K8" s="15" t="s">
        <v>35</v>
      </c>
      <c r="L8" s="6">
        <f>_xlfn.MAXIFS(技能!$AV:$AV,技能!$A:$A,平衡检查!L$3,技能!$AU:$AU,平衡检查!$K8)</f>
        <v>0</v>
      </c>
      <c r="M8" s="6">
        <f>_xlfn.MAXIFS(技能!$AV:$AV,技能!$A:$A,平衡检查!M$3,技能!$AU:$AU,平衡检查!$K8)</f>
        <v>0</v>
      </c>
      <c r="N8" s="6">
        <f>_xlfn.MAXIFS(技能!$AV:$AV,技能!$A:$A,平衡检查!N$3,技能!$AU:$AU,平衡检查!$K8)</f>
        <v>0</v>
      </c>
      <c r="O8" s="6">
        <f>_xlfn.MAXIFS(技能!$AV:$AV,技能!$A:$A,平衡检查!O$3,技能!$AU:$AU,平衡检查!$K8)</f>
        <v>0</v>
      </c>
      <c r="P8" s="6">
        <f>_xlfn.MAXIFS(技能!$AV:$AV,技能!$A:$A,平衡检查!P$3,技能!$AU:$AU,平衡检查!$K8)</f>
        <v>0</v>
      </c>
      <c r="Q8" s="6">
        <f>_xlfn.MAXIFS(技能!$AV:$AV,技能!$A:$A,平衡检查!Q$3,技能!$AU:$AU,平衡检查!$K8)</f>
        <v>0</v>
      </c>
      <c r="R8" s="6">
        <f>_xlfn.MAXIFS(技能!$AV:$AV,技能!$A:$A,平衡检查!R$3,技能!$AU:$AU,平衡检查!$K8)</f>
        <v>0</v>
      </c>
      <c r="S8" s="6">
        <f>_xlfn.MAXIFS(技能!$AV:$AV,技能!$A:$A,平衡检查!S$3,技能!$AU:$AU,平衡检查!$K8)</f>
        <v>0</v>
      </c>
      <c r="AD8" s="14" t="s">
        <v>188</v>
      </c>
    </row>
    <row r="9" spans="1:32" x14ac:dyDescent="0.3">
      <c r="A9" s="21" t="s">
        <v>145</v>
      </c>
      <c r="B9" s="19" t="s">
        <v>88</v>
      </c>
      <c r="D9">
        <f>_xlfn.MAXIFS(技能!AW:AW,技能!$A:$A,平衡检查!$A9)</f>
        <v>0</v>
      </c>
      <c r="E9">
        <f>_xlfn.MAXIFS(技能!AX:AX,技能!$A:$A,平衡检查!$A9)</f>
        <v>0</v>
      </c>
      <c r="F9" t="e">
        <f t="shared" si="0"/>
        <v>#DIV/0!</v>
      </c>
      <c r="K9" s="15" t="s">
        <v>40</v>
      </c>
      <c r="L9" s="6">
        <f>_xlfn.MAXIFS(技能!$AV:$AV,技能!$A:$A,平衡检查!L$3,技能!$AU:$AU,平衡检查!$K9)</f>
        <v>0</v>
      </c>
      <c r="M9" s="6">
        <f>_xlfn.MAXIFS(技能!$AV:$AV,技能!$A:$A,平衡检查!M$3,技能!$AU:$AU,平衡检查!$K9)</f>
        <v>0</v>
      </c>
      <c r="N9" s="6">
        <f>_xlfn.MAXIFS(技能!$AV:$AV,技能!$A:$A,平衡检查!N$3,技能!$AU:$AU,平衡检查!$K9)</f>
        <v>0</v>
      </c>
      <c r="O9" s="6">
        <f>_xlfn.MAXIFS(技能!$AV:$AV,技能!$A:$A,平衡检查!O$3,技能!$AU:$AU,平衡检查!$K9)</f>
        <v>0</v>
      </c>
      <c r="P9" s="6">
        <f>_xlfn.MAXIFS(技能!$AV:$AV,技能!$A:$A,平衡检查!P$3,技能!$AU:$AU,平衡检查!$K9)</f>
        <v>0</v>
      </c>
      <c r="Q9" s="6">
        <f>_xlfn.MAXIFS(技能!$AV:$AV,技能!$A:$A,平衡检查!Q$3,技能!$AU:$AU,平衡检查!$K9)</f>
        <v>0</v>
      </c>
      <c r="R9" s="6">
        <f>_xlfn.MAXIFS(技能!$AV:$AV,技能!$A:$A,平衡检查!R$3,技能!$AU:$AU,平衡检查!$K9)</f>
        <v>0</v>
      </c>
      <c r="S9" s="6">
        <f>_xlfn.MAXIFS(技能!$AV:$AV,技能!$A:$A,平衡检查!S$3,技能!$AU:$AU,平衡检查!$K9)</f>
        <v>0</v>
      </c>
    </row>
    <row r="10" spans="1:32" x14ac:dyDescent="0.3">
      <c r="A10" s="40" t="s">
        <v>113</v>
      </c>
      <c r="B10" s="19" t="s">
        <v>88</v>
      </c>
      <c r="C10" s="14" t="s">
        <v>169</v>
      </c>
      <c r="D10">
        <f>_xlfn.MAXIFS(技能!AW:AW,技能!$A:$A,平衡检查!$A10)</f>
        <v>0</v>
      </c>
      <c r="E10">
        <f>_xlfn.MAXIFS(技能!AX:AX,技能!$A:$A,平衡检查!$A10)</f>
        <v>0</v>
      </c>
      <c r="F10" t="e">
        <f t="shared" si="0"/>
        <v>#DIV/0!</v>
      </c>
      <c r="K10" s="15" t="s">
        <v>34</v>
      </c>
      <c r="L10" s="6">
        <f>_xlfn.MAXIFS(技能!$AV:$AV,技能!$A:$A,平衡检查!L$3,技能!$AU:$AU,平衡检查!$K10)</f>
        <v>0</v>
      </c>
      <c r="M10" s="6">
        <f>_xlfn.MAXIFS(技能!$AV:$AV,技能!$A:$A,平衡检查!M$3,技能!$AU:$AU,平衡检查!$K10)</f>
        <v>0</v>
      </c>
      <c r="N10" s="6">
        <f>_xlfn.MAXIFS(技能!$AV:$AV,技能!$A:$A,平衡检查!N$3,技能!$AU:$AU,平衡检查!$K10)</f>
        <v>0</v>
      </c>
      <c r="O10" s="6">
        <f>_xlfn.MAXIFS(技能!$AV:$AV,技能!$A:$A,平衡检查!O$3,技能!$AU:$AU,平衡检查!$K10)</f>
        <v>0</v>
      </c>
      <c r="P10" s="6">
        <f>_xlfn.MAXIFS(技能!$AV:$AV,技能!$A:$A,平衡检查!P$3,技能!$AU:$AU,平衡检查!$K10)</f>
        <v>0</v>
      </c>
      <c r="Q10" s="6">
        <f>_xlfn.MAXIFS(技能!$AV:$AV,技能!$A:$A,平衡检查!Q$3,技能!$AU:$AU,平衡检查!$K10)</f>
        <v>0</v>
      </c>
      <c r="R10" s="6">
        <f>_xlfn.MAXIFS(技能!$AV:$AV,技能!$A:$A,平衡检查!R$3,技能!$AU:$AU,平衡检查!$K10)</f>
        <v>0</v>
      </c>
      <c r="S10" s="6">
        <f>_xlfn.MAXIFS(技能!$AV:$AV,技能!$A:$A,平衡检查!S$3,技能!$AU:$AU,平衡检查!$K10)</f>
        <v>0</v>
      </c>
    </row>
    <row r="11" spans="1:32" x14ac:dyDescent="0.3">
      <c r="A11" s="21" t="s">
        <v>30</v>
      </c>
      <c r="B11" s="12" t="s">
        <v>29</v>
      </c>
      <c r="D11">
        <f>_xlfn.MAXIFS(技能!AW:AW,技能!$A:$A,平衡检查!$A11)</f>
        <v>0</v>
      </c>
      <c r="E11">
        <f>_xlfn.MAXIFS(技能!AX:AX,技能!$A:$A,平衡检查!$A11)</f>
        <v>0</v>
      </c>
      <c r="F11" t="e">
        <f t="shared" si="0"/>
        <v>#DIV/0!</v>
      </c>
      <c r="K11" s="15" t="s">
        <v>59</v>
      </c>
      <c r="L11" s="6">
        <f>_xlfn.MAXIFS(技能!$AV:$AV,技能!$A:$A,平衡检查!L$3,技能!$AU:$AU,平衡检查!$K11)</f>
        <v>0</v>
      </c>
      <c r="M11" s="6">
        <f>_xlfn.MAXIFS(技能!$AV:$AV,技能!$A:$A,平衡检查!M$3,技能!$AU:$AU,平衡检查!$K11)</f>
        <v>0</v>
      </c>
      <c r="N11" s="6">
        <f>_xlfn.MAXIFS(技能!$AV:$AV,技能!$A:$A,平衡检查!N$3,技能!$AU:$AU,平衡检查!$K11)</f>
        <v>0</v>
      </c>
      <c r="O11" s="6">
        <f>_xlfn.MAXIFS(技能!$AV:$AV,技能!$A:$A,平衡检查!O$3,技能!$AU:$AU,平衡检查!$K11)</f>
        <v>0</v>
      </c>
      <c r="P11" s="6">
        <f>_xlfn.MAXIFS(技能!$AV:$AV,技能!$A:$A,平衡检查!P$3,技能!$AU:$AU,平衡检查!$K11)</f>
        <v>0</v>
      </c>
      <c r="Q11" s="6">
        <f>_xlfn.MAXIFS(技能!$AV:$AV,技能!$A:$A,平衡检查!Q$3,技能!$AU:$AU,平衡检查!$K11)</f>
        <v>0</v>
      </c>
      <c r="R11" s="6">
        <f>_xlfn.MAXIFS(技能!$AV:$AV,技能!$A:$A,平衡检查!R$3,技能!$AU:$AU,平衡检查!$K11)</f>
        <v>0</v>
      </c>
      <c r="S11" s="6">
        <f>_xlfn.MAXIFS(技能!$AV:$AV,技能!$A:$A,平衡检查!S$3,技能!$AU:$AU,平衡检查!$K11)</f>
        <v>0</v>
      </c>
      <c r="Y11" s="14" t="s">
        <v>160</v>
      </c>
    </row>
    <row r="12" spans="1:32" x14ac:dyDescent="0.3">
      <c r="A12" s="21" t="s">
        <v>33</v>
      </c>
      <c r="B12" s="12" t="s">
        <v>29</v>
      </c>
      <c r="C12" s="14" t="s">
        <v>169</v>
      </c>
      <c r="D12">
        <f>_xlfn.MAXIFS(技能!AW:AW,技能!$A:$A,平衡检查!$A12)</f>
        <v>0</v>
      </c>
      <c r="E12">
        <f>_xlfn.MAXIFS(技能!AX:AX,技能!$A:$A,平衡检查!$A12)</f>
        <v>0</v>
      </c>
      <c r="F12" t="e">
        <f t="shared" si="0"/>
        <v>#DIV/0!</v>
      </c>
      <c r="K12" s="15" t="s">
        <v>117</v>
      </c>
      <c r="L12" s="6">
        <f>_xlfn.MAXIFS(技能!$AV:$AV,技能!$A:$A,平衡检查!L$3,技能!$AU:$AU,平衡检查!$K12)</f>
        <v>0</v>
      </c>
      <c r="M12" s="6">
        <f>_xlfn.MAXIFS(技能!$AV:$AV,技能!$A:$A,平衡检查!M$3,技能!$AU:$AU,平衡检查!$K12)</f>
        <v>0</v>
      </c>
      <c r="N12" s="6">
        <f>_xlfn.MAXIFS(技能!$AV:$AV,技能!$A:$A,平衡检查!N$3,技能!$AU:$AU,平衡检查!$K12)</f>
        <v>0</v>
      </c>
      <c r="O12" s="6">
        <f>_xlfn.MAXIFS(技能!$AV:$AV,技能!$A:$A,平衡检查!O$3,技能!$AU:$AU,平衡检查!$K12)</f>
        <v>0</v>
      </c>
      <c r="P12" s="6">
        <f>_xlfn.MAXIFS(技能!$AV:$AV,技能!$A:$A,平衡检查!P$3,技能!$AU:$AU,平衡检查!$K12)</f>
        <v>0</v>
      </c>
      <c r="Q12" s="6">
        <f>_xlfn.MAXIFS(技能!$AV:$AV,技能!$A:$A,平衡检查!Q$3,技能!$AU:$AU,平衡检查!$K12)</f>
        <v>0</v>
      </c>
      <c r="R12" s="6">
        <f>_xlfn.MAXIFS(技能!$AV:$AV,技能!$A:$A,平衡检查!R$3,技能!$AU:$AU,平衡检查!$K12)</f>
        <v>0</v>
      </c>
      <c r="S12" s="6">
        <f>_xlfn.MAXIFS(技能!$AV:$AV,技能!$A:$A,平衡检查!S$3,技能!$AU:$AU,平衡检查!$K12)</f>
        <v>0</v>
      </c>
      <c r="W12" s="14" t="s">
        <v>152</v>
      </c>
      <c r="X12" s="14" t="s">
        <v>157</v>
      </c>
      <c r="Y12" s="14" t="s">
        <v>75</v>
      </c>
    </row>
    <row r="13" spans="1:32" x14ac:dyDescent="0.3">
      <c r="A13" s="22" t="s">
        <v>32</v>
      </c>
      <c r="B13" s="12" t="s">
        <v>29</v>
      </c>
      <c r="C13" s="14" t="s">
        <v>170</v>
      </c>
      <c r="D13">
        <f>_xlfn.MAXIFS(技能!AW:AW,技能!$A:$A,平衡检查!$A13)</f>
        <v>0</v>
      </c>
      <c r="E13">
        <f>_xlfn.MAXIFS(技能!AX:AX,技能!$A:$A,平衡检查!$A13)</f>
        <v>0</v>
      </c>
      <c r="F13" t="e">
        <f t="shared" si="0"/>
        <v>#DIV/0!</v>
      </c>
      <c r="K13" s="15" t="s">
        <v>116</v>
      </c>
      <c r="L13" s="6">
        <f>_xlfn.MAXIFS(技能!$AV:$AV,技能!$A:$A,平衡检查!L$3,技能!$AU:$AU,平衡检查!$K13)</f>
        <v>0</v>
      </c>
      <c r="M13" s="6">
        <f>_xlfn.MAXIFS(技能!$AV:$AV,技能!$A:$A,平衡检查!M$3,技能!$AU:$AU,平衡检查!$K13)</f>
        <v>0</v>
      </c>
      <c r="N13" s="6">
        <f>_xlfn.MAXIFS(技能!$AV:$AV,技能!$A:$A,平衡检查!N$3,技能!$AU:$AU,平衡检查!$K13)</f>
        <v>0</v>
      </c>
      <c r="O13" s="6">
        <f>_xlfn.MAXIFS(技能!$AV:$AV,技能!$A:$A,平衡检查!O$3,技能!$AU:$AU,平衡检查!$K13)</f>
        <v>0</v>
      </c>
      <c r="P13" s="6">
        <f>_xlfn.MAXIFS(技能!$AV:$AV,技能!$A:$A,平衡检查!P$3,技能!$AU:$AU,平衡检查!$K13)</f>
        <v>0</v>
      </c>
      <c r="Q13" s="6">
        <f>_xlfn.MAXIFS(技能!$AV:$AV,技能!$A:$A,平衡检查!Q$3,技能!$AU:$AU,平衡检查!$K13)</f>
        <v>0</v>
      </c>
      <c r="R13" s="6">
        <f>_xlfn.MAXIFS(技能!$AV:$AV,技能!$A:$A,平衡检查!R$3,技能!$AU:$AU,平衡检查!$K13)</f>
        <v>0</v>
      </c>
      <c r="S13" s="6">
        <f>_xlfn.MAXIFS(技能!$AV:$AV,技能!$A:$A,平衡检查!S$3,技能!$AU:$AU,平衡检查!$K13)</f>
        <v>0</v>
      </c>
      <c r="W13" s="14" t="s">
        <v>153</v>
      </c>
      <c r="X13" s="14" t="s">
        <v>156</v>
      </c>
      <c r="Y13" s="14" t="s">
        <v>161</v>
      </c>
      <c r="AB13" s="14" t="s">
        <v>150</v>
      </c>
    </row>
    <row r="14" spans="1:32" x14ac:dyDescent="0.3">
      <c r="A14" s="22" t="s">
        <v>61</v>
      </c>
      <c r="B14" s="12" t="s">
        <v>29</v>
      </c>
      <c r="C14" s="14" t="s">
        <v>170</v>
      </c>
      <c r="D14">
        <f>_xlfn.MAXIFS(技能!AW:AW,技能!$A:$A,平衡检查!$A14)</f>
        <v>0</v>
      </c>
      <c r="E14">
        <f>_xlfn.MAXIFS(技能!AX:AX,技能!$A:$A,平衡检查!$A14)</f>
        <v>0</v>
      </c>
      <c r="F14" t="e">
        <f t="shared" si="0"/>
        <v>#DIV/0!</v>
      </c>
      <c r="G14" s="14" t="s">
        <v>172</v>
      </c>
      <c r="K14" s="15" t="s">
        <v>127</v>
      </c>
      <c r="L14" s="6">
        <f>_xlfn.MAXIFS(技能!$AV:$AV,技能!$A:$A,平衡检查!L$3,技能!$AU:$AU,平衡检查!$K14)</f>
        <v>0</v>
      </c>
      <c r="M14" s="6">
        <f>_xlfn.MAXIFS(技能!$AV:$AV,技能!$A:$A,平衡检查!M$3,技能!$AU:$AU,平衡检查!$K14)</f>
        <v>0</v>
      </c>
      <c r="N14" s="6">
        <f>_xlfn.MAXIFS(技能!$AV:$AV,技能!$A:$A,平衡检查!N$3,技能!$AU:$AU,平衡检查!$K14)</f>
        <v>0</v>
      </c>
      <c r="O14" s="6">
        <f>_xlfn.MAXIFS(技能!$AV:$AV,技能!$A:$A,平衡检查!O$3,技能!$AU:$AU,平衡检查!$K14)</f>
        <v>0</v>
      </c>
      <c r="P14" s="6">
        <f>_xlfn.MAXIFS(技能!$AV:$AV,技能!$A:$A,平衡检查!P$3,技能!$AU:$AU,平衡检查!$K14)</f>
        <v>0</v>
      </c>
      <c r="Q14" s="6">
        <f>_xlfn.MAXIFS(技能!$AV:$AV,技能!$A:$A,平衡检查!Q$3,技能!$AU:$AU,平衡检查!$K14)</f>
        <v>0</v>
      </c>
      <c r="R14" s="6">
        <f>_xlfn.MAXIFS(技能!$AV:$AV,技能!$A:$A,平衡检查!R$3,技能!$AU:$AU,平衡检查!$K14)</f>
        <v>0</v>
      </c>
      <c r="S14" s="6">
        <f>_xlfn.MAXIFS(技能!$AV:$AV,技能!$A:$A,平衡检查!S$3,技能!$AU:$AU,平衡检查!$K14)</f>
        <v>0</v>
      </c>
      <c r="W14" s="14" t="s">
        <v>154</v>
      </c>
      <c r="X14" s="14" t="s">
        <v>71</v>
      </c>
      <c r="Y14" s="14" t="s">
        <v>162</v>
      </c>
      <c r="AB14" s="14" t="s">
        <v>149</v>
      </c>
      <c r="AC14">
        <v>2</v>
      </c>
    </row>
    <row r="15" spans="1:32" x14ac:dyDescent="0.3">
      <c r="A15" s="22" t="s">
        <v>140</v>
      </c>
      <c r="B15" s="13" t="s">
        <v>31</v>
      </c>
      <c r="C15" s="14" t="s">
        <v>170</v>
      </c>
      <c r="D15">
        <f>_xlfn.MAXIFS(技能!AW:AW,技能!$A:$A,平衡检查!$A15)</f>
        <v>0</v>
      </c>
      <c r="E15">
        <f>_xlfn.MAXIFS(技能!AX:AX,技能!$A:$A,平衡检查!$A15)</f>
        <v>0</v>
      </c>
      <c r="F15" t="e">
        <f t="shared" si="0"/>
        <v>#DIV/0!</v>
      </c>
      <c r="K15" s="15" t="s">
        <v>129</v>
      </c>
      <c r="L15" s="6">
        <f>_xlfn.MAXIFS(技能!$AV:$AV,技能!$A:$A,平衡检查!L$3,技能!$AU:$AU,平衡检查!$K15)</f>
        <v>0</v>
      </c>
      <c r="M15" s="6">
        <f>_xlfn.MAXIFS(技能!$AV:$AV,技能!$A:$A,平衡检查!M$3,技能!$AU:$AU,平衡检查!$K15)</f>
        <v>0</v>
      </c>
      <c r="N15" s="6">
        <f>_xlfn.MAXIFS(技能!$AV:$AV,技能!$A:$A,平衡检查!N$3,技能!$AU:$AU,平衡检查!$K15)</f>
        <v>0</v>
      </c>
      <c r="O15" s="6">
        <f>_xlfn.MAXIFS(技能!$AV:$AV,技能!$A:$A,平衡检查!O$3,技能!$AU:$AU,平衡检查!$K15)</f>
        <v>0</v>
      </c>
      <c r="P15" s="6">
        <f>_xlfn.MAXIFS(技能!$AV:$AV,技能!$A:$A,平衡检查!P$3,技能!$AU:$AU,平衡检查!$K15)</f>
        <v>0</v>
      </c>
      <c r="Q15" s="6">
        <f>_xlfn.MAXIFS(技能!$AV:$AV,技能!$A:$A,平衡检查!Q$3,技能!$AU:$AU,平衡检查!$K15)</f>
        <v>0</v>
      </c>
      <c r="R15" s="6">
        <f>_xlfn.MAXIFS(技能!$AV:$AV,技能!$A:$A,平衡检查!R$3,技能!$AU:$AU,平衡检查!$K15)</f>
        <v>0</v>
      </c>
      <c r="S15" s="6">
        <f>_xlfn.MAXIFS(技能!$AV:$AV,技能!$A:$A,平衡检查!S$3,技能!$AU:$AU,平衡检查!$K15)</f>
        <v>0</v>
      </c>
      <c r="W15" s="14" t="s">
        <v>155</v>
      </c>
      <c r="X15" s="14" t="s">
        <v>74</v>
      </c>
      <c r="Y15" s="14" t="s">
        <v>163</v>
      </c>
      <c r="AB15" s="14" t="s">
        <v>151</v>
      </c>
      <c r="AC15">
        <v>1.5</v>
      </c>
    </row>
    <row r="16" spans="1:32" x14ac:dyDescent="0.3">
      <c r="A16" s="22" t="s">
        <v>76</v>
      </c>
      <c r="B16" s="13" t="s">
        <v>31</v>
      </c>
      <c r="C16" s="14" t="s">
        <v>169</v>
      </c>
      <c r="D16">
        <f>_xlfn.MAXIFS(技能!AW:AW,技能!$A:$A,平衡检查!$A16)</f>
        <v>0</v>
      </c>
      <c r="E16">
        <f>_xlfn.MAXIFS(技能!AX:AX,技能!$A:$A,平衡检查!$A16)</f>
        <v>0</v>
      </c>
      <c r="F16" t="e">
        <f t="shared" si="0"/>
        <v>#DIV/0!</v>
      </c>
      <c r="K16" s="15" t="s">
        <v>130</v>
      </c>
      <c r="L16" s="6">
        <f>_xlfn.MAXIFS(技能!$AV:$AV,技能!$A:$A,平衡检查!L$3,技能!$AU:$AU,平衡检查!$K16)</f>
        <v>0</v>
      </c>
      <c r="M16" s="6">
        <f>_xlfn.MAXIFS(技能!$AV:$AV,技能!$A:$A,平衡检查!M$3,技能!$AU:$AU,平衡检查!$K16)</f>
        <v>0</v>
      </c>
      <c r="N16" s="6">
        <f>_xlfn.MAXIFS(技能!$AV:$AV,技能!$A:$A,平衡检查!N$3,技能!$AU:$AU,平衡检查!$K16)</f>
        <v>0</v>
      </c>
      <c r="O16" s="6">
        <f>_xlfn.MAXIFS(技能!$AV:$AV,技能!$A:$A,平衡检查!O$3,技能!$AU:$AU,平衡检查!$K16)</f>
        <v>0</v>
      </c>
      <c r="P16" s="6">
        <f>_xlfn.MAXIFS(技能!$AV:$AV,技能!$A:$A,平衡检查!P$3,技能!$AU:$AU,平衡检查!$K16)</f>
        <v>0</v>
      </c>
      <c r="Q16" s="6">
        <f>_xlfn.MAXIFS(技能!$AV:$AV,技能!$A:$A,平衡检查!Q$3,技能!$AU:$AU,平衡检查!$K16)</f>
        <v>0</v>
      </c>
      <c r="R16" s="6">
        <f>_xlfn.MAXIFS(技能!$AV:$AV,技能!$A:$A,平衡检查!R$3,技能!$AU:$AU,平衡检查!$K16)</f>
        <v>0</v>
      </c>
      <c r="S16" s="6">
        <f>_xlfn.MAXIFS(技能!$AV:$AV,技能!$A:$A,平衡检查!S$3,技能!$AU:$AU,平衡检查!$K16)</f>
        <v>0</v>
      </c>
    </row>
    <row r="17" spans="1:30" x14ac:dyDescent="0.3">
      <c r="A17" s="22" t="s">
        <v>62</v>
      </c>
      <c r="B17" s="19" t="s">
        <v>88</v>
      </c>
      <c r="C17" s="14" t="s">
        <v>169</v>
      </c>
      <c r="D17">
        <f>_xlfn.MAXIFS(技能!AW:AW,技能!$A:$A,平衡检查!$A17)</f>
        <v>0</v>
      </c>
      <c r="E17">
        <f>_xlfn.MAXIFS(技能!AX:AX,技能!$A:$A,平衡检查!$A17)</f>
        <v>0</v>
      </c>
      <c r="F17" t="e">
        <f t="shared" si="0"/>
        <v>#DIV/0!</v>
      </c>
      <c r="K17" s="37"/>
      <c r="AD17" s="14" t="s">
        <v>160</v>
      </c>
    </row>
    <row r="18" spans="1:30" x14ac:dyDescent="0.3">
      <c r="A18" s="22" t="s">
        <v>144</v>
      </c>
      <c r="B18" s="19" t="s">
        <v>88</v>
      </c>
      <c r="C18" s="14" t="s">
        <v>170</v>
      </c>
      <c r="D18">
        <f>_xlfn.MAXIFS(技能!AW:AW,技能!$A:$A,平衡检查!$A18)</f>
        <v>0</v>
      </c>
      <c r="E18">
        <f>_xlfn.MAXIFS(技能!AX:AX,技能!$A:$A,平衡检查!$A18)</f>
        <v>0</v>
      </c>
      <c r="F18" t="e">
        <f t="shared" si="0"/>
        <v>#DIV/0!</v>
      </c>
      <c r="L18" s="13" t="s">
        <v>31</v>
      </c>
      <c r="M18" s="13" t="s">
        <v>31</v>
      </c>
      <c r="N18" s="13" t="s">
        <v>31</v>
      </c>
      <c r="O18" s="13" t="s">
        <v>31</v>
      </c>
      <c r="P18" s="13" t="s">
        <v>31</v>
      </c>
      <c r="Q18" s="13" t="s">
        <v>31</v>
      </c>
      <c r="W18" s="14"/>
      <c r="AB18" s="14" t="s">
        <v>152</v>
      </c>
      <c r="AC18" s="14" t="s">
        <v>157</v>
      </c>
      <c r="AD18" s="14" t="s">
        <v>75</v>
      </c>
    </row>
    <row r="19" spans="1:30" ht="16.5" x14ac:dyDescent="0.3">
      <c r="A19" s="22" t="s">
        <v>79</v>
      </c>
      <c r="B19" s="14" t="s">
        <v>87</v>
      </c>
      <c r="D19" s="1">
        <f>_xlfn.MAXIFS(技能!AW:AW,技能!$A:$A,平衡检查!$A19)</f>
        <v>0</v>
      </c>
      <c r="E19" s="1">
        <f>_xlfn.MAXIFS(技能!AX:AX,技能!$A:$A,平衡检查!$A19)</f>
        <v>0</v>
      </c>
      <c r="F19" t="e">
        <f t="shared" si="0"/>
        <v>#DIV/0!</v>
      </c>
      <c r="G19" s="14" t="s">
        <v>173</v>
      </c>
      <c r="K19" s="3" t="s">
        <v>112</v>
      </c>
      <c r="L19" s="9" t="s">
        <v>58</v>
      </c>
      <c r="M19" s="21" t="s">
        <v>86</v>
      </c>
      <c r="N19" s="22" t="s">
        <v>140</v>
      </c>
      <c r="O19" s="22" t="s">
        <v>76</v>
      </c>
      <c r="P19" s="23" t="s">
        <v>78</v>
      </c>
      <c r="Q19" s="39" t="s">
        <v>139</v>
      </c>
      <c r="W19" s="14"/>
      <c r="AB19" s="14" t="s">
        <v>153</v>
      </c>
      <c r="AC19" s="14" t="s">
        <v>156</v>
      </c>
      <c r="AD19" s="14" t="s">
        <v>161</v>
      </c>
    </row>
    <row r="20" spans="1:30" x14ac:dyDescent="0.3">
      <c r="A20" s="22" t="s">
        <v>64</v>
      </c>
      <c r="B20" s="14" t="s">
        <v>87</v>
      </c>
      <c r="D20">
        <f>_xlfn.MAXIFS(技能!AW:AW,技能!$A:$A,平衡检查!$A20)</f>
        <v>0</v>
      </c>
      <c r="E20">
        <f>_xlfn.MAXIFS(技能!AX:AX,技能!$A:$A,平衡检查!$A20)</f>
        <v>0</v>
      </c>
      <c r="F20" t="e">
        <f t="shared" si="0"/>
        <v>#DIV/0!</v>
      </c>
      <c r="K20" s="15" t="s">
        <v>10</v>
      </c>
      <c r="L20" s="6">
        <f>_xlfn.MAXIFS(技能!$AV:$AV,技能!$A:$A,L$19,技能!$AU:$AU,平衡检查!$K20)</f>
        <v>0</v>
      </c>
      <c r="M20" s="6">
        <f>_xlfn.MAXIFS(技能!$AV:$AV,技能!$A:$A,M$19,技能!$AU:$AU,平衡检查!$K20)</f>
        <v>0</v>
      </c>
      <c r="N20" s="6">
        <f>_xlfn.MAXIFS(技能!$AV:$AV,技能!$A:$A,N$19,技能!$AU:$AU,平衡检查!$K20)</f>
        <v>0</v>
      </c>
      <c r="O20" s="6">
        <f>_xlfn.MAXIFS(技能!$AV:$AV,技能!$A:$A,O$19,技能!$AU:$AU,平衡检查!$K20)</f>
        <v>0</v>
      </c>
      <c r="P20" s="6">
        <f>_xlfn.MAXIFS(技能!$AV:$AV,技能!$A:$A,P$19,技能!$AU:$AU,平衡检查!$K20)</f>
        <v>0</v>
      </c>
      <c r="Q20" s="6">
        <f>_xlfn.MAXIFS(技能!$AV:$AV,技能!$A:$A,Q$19,技能!$AU:$AU,平衡检查!$K20)</f>
        <v>0</v>
      </c>
      <c r="W20" s="14"/>
      <c r="AB20" s="14" t="s">
        <v>154</v>
      </c>
      <c r="AC20" s="14" t="s">
        <v>71</v>
      </c>
      <c r="AD20" s="14" t="s">
        <v>162</v>
      </c>
    </row>
    <row r="21" spans="1:30" x14ac:dyDescent="0.3">
      <c r="A21" s="22" t="s">
        <v>60</v>
      </c>
      <c r="B21" s="14" t="s">
        <v>87</v>
      </c>
      <c r="D21">
        <f>_xlfn.MAXIFS(技能!AW:AW,技能!$A:$A,平衡检查!$A21)</f>
        <v>0</v>
      </c>
      <c r="E21">
        <f>_xlfn.MAXIFS(技能!AX:AX,技能!$A:$A,平衡检查!$A21)</f>
        <v>0</v>
      </c>
      <c r="F21" t="e">
        <f t="shared" si="0"/>
        <v>#DIV/0!</v>
      </c>
      <c r="G21" s="14" t="s">
        <v>176</v>
      </c>
      <c r="K21" s="15" t="s">
        <v>12</v>
      </c>
      <c r="L21" s="6">
        <f>_xlfn.MAXIFS(技能!$AV:$AV,技能!$A:$A,L$19,技能!$AU:$AU,平衡检查!$K21)</f>
        <v>0</v>
      </c>
      <c r="M21" s="6">
        <f>_xlfn.MAXIFS(技能!$AV:$AV,技能!$A:$A,M$19,技能!$AU:$AU,平衡检查!$K21)</f>
        <v>0</v>
      </c>
      <c r="N21" s="6">
        <f>_xlfn.MAXIFS(技能!$AV:$AV,技能!$A:$A,N$19,技能!$AU:$AU,平衡检查!$K21)</f>
        <v>0</v>
      </c>
      <c r="O21" s="6">
        <f>_xlfn.MAXIFS(技能!$AV:$AV,技能!$A:$A,O$19,技能!$AU:$AU,平衡检查!$K21)</f>
        <v>0</v>
      </c>
      <c r="P21" s="6">
        <f>_xlfn.MAXIFS(技能!$AV:$AV,技能!$A:$A,P$19,技能!$AU:$AU,平衡检查!$K21)</f>
        <v>0</v>
      </c>
      <c r="Q21" s="6">
        <f>_xlfn.MAXIFS(技能!$AV:$AV,技能!$A:$A,Q$19,技能!$AU:$AU,平衡检查!$K21)</f>
        <v>0</v>
      </c>
      <c r="W21" s="14"/>
      <c r="AB21" s="14" t="s">
        <v>155</v>
      </c>
      <c r="AC21" s="14" t="s">
        <v>74</v>
      </c>
      <c r="AD21" s="14" t="s">
        <v>163</v>
      </c>
    </row>
    <row r="22" spans="1:30" x14ac:dyDescent="0.3">
      <c r="A22" s="23" t="s">
        <v>78</v>
      </c>
      <c r="B22" s="13" t="s">
        <v>31</v>
      </c>
      <c r="D22">
        <f>_xlfn.MAXIFS(技能!AW:AW,技能!$A:$A,平衡检查!$A22)</f>
        <v>0</v>
      </c>
      <c r="E22">
        <f>_xlfn.MAXIFS(技能!AX:AX,技能!$A:$A,平衡检查!$A22)</f>
        <v>0</v>
      </c>
      <c r="F22" t="e">
        <f t="shared" si="0"/>
        <v>#DIV/0!</v>
      </c>
      <c r="K22" s="15" t="s">
        <v>7</v>
      </c>
      <c r="L22" s="6">
        <f>_xlfn.MAXIFS(技能!$AV:$AV,技能!$A:$A,L$19,技能!$AU:$AU,平衡检查!$K22)</f>
        <v>0</v>
      </c>
      <c r="M22" s="6">
        <f>_xlfn.MAXIFS(技能!$AV:$AV,技能!$A:$A,M$19,技能!$AU:$AU,平衡检查!$K22)</f>
        <v>0</v>
      </c>
      <c r="N22" s="6">
        <f>_xlfn.MAXIFS(技能!$AV:$AV,技能!$A:$A,N$19,技能!$AU:$AU,平衡检查!$K22)</f>
        <v>0</v>
      </c>
      <c r="O22" s="6">
        <f>_xlfn.MAXIFS(技能!$AV:$AV,技能!$A:$A,O$19,技能!$AU:$AU,平衡检查!$K22)</f>
        <v>0</v>
      </c>
      <c r="P22" s="6">
        <f>_xlfn.MAXIFS(技能!$AV:$AV,技能!$A:$A,P$19,技能!$AU:$AU,平衡检查!$K22)</f>
        <v>0</v>
      </c>
      <c r="Q22" s="6">
        <f>_xlfn.MAXIFS(技能!$AV:$AV,技能!$A:$A,Q$19,技能!$AU:$AU,平衡检查!$K22)</f>
        <v>0</v>
      </c>
      <c r="W22" s="14"/>
    </row>
    <row r="23" spans="1:30" x14ac:dyDescent="0.3">
      <c r="A23" s="23" t="s">
        <v>82</v>
      </c>
      <c r="B23" s="14" t="s">
        <v>87</v>
      </c>
      <c r="D23" s="1">
        <f>_xlfn.MAXIFS(技能!AW:AW,技能!$A:$A,平衡检查!$A23)</f>
        <v>0</v>
      </c>
      <c r="E23" s="1">
        <f>_xlfn.MAXIFS(技能!AX:AX,技能!$A:$A,平衡检查!$A23)</f>
        <v>0</v>
      </c>
      <c r="F23" t="e">
        <f t="shared" si="0"/>
        <v>#DIV/0!</v>
      </c>
      <c r="G23" s="14" t="s">
        <v>174</v>
      </c>
      <c r="K23" s="15" t="s">
        <v>8</v>
      </c>
      <c r="L23" s="6">
        <f>_xlfn.MAXIFS(技能!$AV:$AV,技能!$A:$A,L$19,技能!$AU:$AU,平衡检查!$K23)</f>
        <v>0</v>
      </c>
      <c r="M23" s="6">
        <f>_xlfn.MAXIFS(技能!$AV:$AV,技能!$A:$A,M$19,技能!$AU:$AU,平衡检查!$K23)</f>
        <v>0</v>
      </c>
      <c r="N23" s="6">
        <f>_xlfn.MAXIFS(技能!$AV:$AV,技能!$A:$A,N$19,技能!$AU:$AU,平衡检查!$K23)</f>
        <v>0</v>
      </c>
      <c r="O23" s="6">
        <f>_xlfn.MAXIFS(技能!$AV:$AV,技能!$A:$A,O$19,技能!$AU:$AU,平衡检查!$K23)</f>
        <v>0</v>
      </c>
      <c r="P23" s="6">
        <f>_xlfn.MAXIFS(技能!$AV:$AV,技能!$A:$A,P$19,技能!$AU:$AU,平衡检查!$K23)</f>
        <v>0</v>
      </c>
      <c r="Q23" s="6">
        <f>_xlfn.MAXIFS(技能!$AV:$AV,技能!$A:$A,Q$19,技能!$AU:$AU,平衡检查!$K23)</f>
        <v>0</v>
      </c>
      <c r="W23" s="14"/>
    </row>
    <row r="24" spans="1:30" x14ac:dyDescent="0.3">
      <c r="A24" s="23" t="s">
        <v>141</v>
      </c>
      <c r="B24" s="19" t="s">
        <v>88</v>
      </c>
      <c r="D24">
        <f>_xlfn.MAXIFS(技能!AW:AW,技能!$A:$A,平衡检查!$A24)</f>
        <v>0</v>
      </c>
      <c r="E24">
        <f>_xlfn.MAXIFS(技能!AX:AX,技能!$A:$A,平衡检查!$A24)</f>
        <v>0</v>
      </c>
      <c r="F24" t="e">
        <f t="shared" si="0"/>
        <v>#DIV/0!</v>
      </c>
      <c r="K24" s="15" t="s">
        <v>35</v>
      </c>
      <c r="L24" s="6">
        <f>_xlfn.MAXIFS(技能!$AV:$AV,技能!$A:$A,L$19,技能!$AU:$AU,平衡检查!$K24)</f>
        <v>0</v>
      </c>
      <c r="M24" s="6">
        <f>_xlfn.MAXIFS(技能!$AV:$AV,技能!$A:$A,M$19,技能!$AU:$AU,平衡检查!$K24)</f>
        <v>0</v>
      </c>
      <c r="N24" s="6">
        <f>_xlfn.MAXIFS(技能!$AV:$AV,技能!$A:$A,N$19,技能!$AU:$AU,平衡检查!$K24)</f>
        <v>0</v>
      </c>
      <c r="O24" s="6">
        <f>_xlfn.MAXIFS(技能!$AV:$AV,技能!$A:$A,O$19,技能!$AU:$AU,平衡检查!$K24)</f>
        <v>0</v>
      </c>
      <c r="P24" s="6">
        <f>_xlfn.MAXIFS(技能!$AV:$AV,技能!$A:$A,P$19,技能!$AU:$AU,平衡检查!$K24)</f>
        <v>0</v>
      </c>
      <c r="Q24" s="6">
        <f>_xlfn.MAXIFS(技能!$AV:$AV,技能!$A:$A,Q$19,技能!$AU:$AU,平衡检查!$K24)</f>
        <v>0</v>
      </c>
      <c r="W24" s="14"/>
    </row>
    <row r="25" spans="1:30" x14ac:dyDescent="0.3">
      <c r="A25" s="23" t="s">
        <v>85</v>
      </c>
      <c r="B25" s="12" t="s">
        <v>29</v>
      </c>
      <c r="D25">
        <f>_xlfn.MAXIFS(技能!AW:AW,技能!$A:$A,平衡检查!$A25)</f>
        <v>0</v>
      </c>
      <c r="E25">
        <f>_xlfn.MAXIFS(技能!AX:AX,技能!$A:$A,平衡检查!$A25)</f>
        <v>0</v>
      </c>
      <c r="F25" t="e">
        <f t="shared" si="0"/>
        <v>#DIV/0!</v>
      </c>
      <c r="K25" s="15" t="s">
        <v>40</v>
      </c>
      <c r="L25" s="6">
        <f>_xlfn.MAXIFS(技能!$AV:$AV,技能!$A:$A,L$19,技能!$AU:$AU,平衡检查!$K25)</f>
        <v>0</v>
      </c>
      <c r="M25" s="6">
        <f>_xlfn.MAXIFS(技能!$AV:$AV,技能!$A:$A,M$19,技能!$AU:$AU,平衡检查!$K25)</f>
        <v>0</v>
      </c>
      <c r="N25" s="6">
        <f>_xlfn.MAXIFS(技能!$AV:$AV,技能!$A:$A,N$19,技能!$AU:$AU,平衡检查!$K25)</f>
        <v>0</v>
      </c>
      <c r="O25" s="6">
        <f>_xlfn.MAXIFS(技能!$AV:$AV,技能!$A:$A,O$19,技能!$AU:$AU,平衡检查!$K25)</f>
        <v>0</v>
      </c>
      <c r="P25" s="6">
        <f>_xlfn.MAXIFS(技能!$AV:$AV,技能!$A:$A,P$19,技能!$AU:$AU,平衡检查!$K25)</f>
        <v>0</v>
      </c>
      <c r="Q25" s="6">
        <f>_xlfn.MAXIFS(技能!$AV:$AV,技能!$A:$A,Q$19,技能!$AU:$AU,平衡检查!$K25)</f>
        <v>0</v>
      </c>
      <c r="W25" s="14" t="s">
        <v>177</v>
      </c>
    </row>
    <row r="26" spans="1:30" x14ac:dyDescent="0.3">
      <c r="A26" s="23" t="s">
        <v>81</v>
      </c>
      <c r="C26" s="14" t="s">
        <v>170</v>
      </c>
      <c r="D26">
        <f>_xlfn.MAXIFS(技能!AW:AW,技能!$A:$A,平衡检查!$A26)</f>
        <v>0</v>
      </c>
      <c r="E26">
        <f>_xlfn.MAXIFS(技能!AX:AX,技能!$A:$A,平衡检查!$A26)</f>
        <v>0</v>
      </c>
      <c r="F26" t="e">
        <f t="shared" si="0"/>
        <v>#DIV/0!</v>
      </c>
      <c r="K26" s="15" t="s">
        <v>34</v>
      </c>
      <c r="L26" s="6">
        <f>_xlfn.MAXIFS(技能!$AV:$AV,技能!$A:$A,L$19,技能!$AU:$AU,平衡检查!$K26)</f>
        <v>0</v>
      </c>
      <c r="M26" s="6">
        <f>_xlfn.MAXIFS(技能!$AV:$AV,技能!$A:$A,M$19,技能!$AU:$AU,平衡检查!$K26)</f>
        <v>0</v>
      </c>
      <c r="N26" s="6">
        <f>_xlfn.MAXIFS(技能!$AV:$AV,技能!$A:$A,N$19,技能!$AU:$AU,平衡检查!$K26)</f>
        <v>0</v>
      </c>
      <c r="O26" s="6">
        <f>_xlfn.MAXIFS(技能!$AV:$AV,技能!$A:$A,O$19,技能!$AU:$AU,平衡检查!$K26)</f>
        <v>0</v>
      </c>
      <c r="P26" s="6">
        <f>_xlfn.MAXIFS(技能!$AV:$AV,技能!$A:$A,P$19,技能!$AU:$AU,平衡检查!$K26)</f>
        <v>0</v>
      </c>
      <c r="Q26" s="6">
        <f>_xlfn.MAXIFS(技能!$AV:$AV,技能!$A:$A,Q$19,技能!$AU:$AU,平衡检查!$K26)</f>
        <v>0</v>
      </c>
    </row>
    <row r="27" spans="1:30" x14ac:dyDescent="0.3">
      <c r="A27" s="39" t="s">
        <v>139</v>
      </c>
      <c r="B27" s="13" t="s">
        <v>31</v>
      </c>
      <c r="C27" s="14" t="s">
        <v>170</v>
      </c>
      <c r="D27" s="1">
        <f>_xlfn.MAXIFS(技能!AW:AW,技能!$A:$A,平衡检查!$A27)</f>
        <v>0</v>
      </c>
      <c r="E27" s="1">
        <f>_xlfn.MAXIFS(技能!AX:AX,技能!$A:$A,平衡检查!$A27)</f>
        <v>0</v>
      </c>
      <c r="F27" t="e">
        <f t="shared" si="0"/>
        <v>#DIV/0!</v>
      </c>
      <c r="G27" s="14" t="s">
        <v>175</v>
      </c>
      <c r="K27" s="15" t="s">
        <v>59</v>
      </c>
      <c r="L27" s="6">
        <f>_xlfn.MAXIFS(技能!$AV:$AV,技能!$A:$A,L$19,技能!$AU:$AU,平衡检查!$K27)</f>
        <v>0</v>
      </c>
      <c r="M27" s="6">
        <f>_xlfn.MAXIFS(技能!$AV:$AV,技能!$A:$A,M$19,技能!$AU:$AU,平衡检查!$K27)</f>
        <v>0</v>
      </c>
      <c r="N27" s="6">
        <f>_xlfn.MAXIFS(技能!$AV:$AV,技能!$A:$A,N$19,技能!$AU:$AU,平衡检查!$K27)</f>
        <v>0</v>
      </c>
      <c r="O27" s="6">
        <f>_xlfn.MAXIFS(技能!$AV:$AV,技能!$A:$A,O$19,技能!$AU:$AU,平衡检查!$K27)</f>
        <v>0</v>
      </c>
      <c r="P27" s="6">
        <f>_xlfn.MAXIFS(技能!$AV:$AV,技能!$A:$A,P$19,技能!$AU:$AU,平衡检查!$K27)</f>
        <v>0</v>
      </c>
      <c r="Q27" s="6">
        <f>_xlfn.MAXIFS(技能!$AV:$AV,技能!$A:$A,Q$19,技能!$AU:$AU,平衡检查!$K27)</f>
        <v>0</v>
      </c>
    </row>
    <row r="28" spans="1:30" x14ac:dyDescent="0.3">
      <c r="A28" s="39" t="s">
        <v>142</v>
      </c>
      <c r="B28" s="14" t="s">
        <v>87</v>
      </c>
      <c r="D28">
        <f>_xlfn.MAXIFS(技能!AW:AW,技能!$A:$A,平衡检查!$A28)</f>
        <v>0</v>
      </c>
      <c r="E28">
        <f>_xlfn.MAXIFS(技能!AX:AX,技能!$A:$A,平衡检查!$A28)</f>
        <v>0</v>
      </c>
      <c r="F28" t="e">
        <f t="shared" si="0"/>
        <v>#DIV/0!</v>
      </c>
      <c r="K28" s="15" t="s">
        <v>117</v>
      </c>
      <c r="L28" s="6">
        <f>_xlfn.MAXIFS(技能!$AV:$AV,技能!$A:$A,L$19,技能!$AU:$AU,平衡检查!$K28)</f>
        <v>0</v>
      </c>
      <c r="M28" s="6">
        <f>_xlfn.MAXIFS(技能!$AV:$AV,技能!$A:$A,M$19,技能!$AU:$AU,平衡检查!$K28)</f>
        <v>0</v>
      </c>
      <c r="N28" s="6">
        <f>_xlfn.MAXIFS(技能!$AV:$AV,技能!$A:$A,N$19,技能!$AU:$AU,平衡检查!$K28)</f>
        <v>0</v>
      </c>
      <c r="O28" s="6">
        <f>_xlfn.MAXIFS(技能!$AV:$AV,技能!$A:$A,O$19,技能!$AU:$AU,平衡检查!$K28)</f>
        <v>0</v>
      </c>
      <c r="P28" s="6">
        <f>_xlfn.MAXIFS(技能!$AV:$AV,技能!$A:$A,P$19,技能!$AU:$AU,平衡检查!$K28)</f>
        <v>0</v>
      </c>
      <c r="Q28" s="6">
        <f>_xlfn.MAXIFS(技能!$AV:$AV,技能!$A:$A,Q$19,技能!$AU:$AU,平衡检查!$K28)</f>
        <v>0</v>
      </c>
    </row>
    <row r="29" spans="1:30" x14ac:dyDescent="0.3">
      <c r="K29" s="15" t="s">
        <v>116</v>
      </c>
      <c r="L29" s="6">
        <f>_xlfn.MAXIFS(技能!$AV:$AV,技能!$A:$A,L$19,技能!$AU:$AU,平衡检查!$K29)</f>
        <v>0</v>
      </c>
      <c r="M29" s="6">
        <f>_xlfn.MAXIFS(技能!$AV:$AV,技能!$A:$A,M$19,技能!$AU:$AU,平衡检查!$K29)</f>
        <v>0</v>
      </c>
      <c r="N29" s="6">
        <f>_xlfn.MAXIFS(技能!$AV:$AV,技能!$A:$A,N$19,技能!$AU:$AU,平衡检查!$K29)</f>
        <v>0</v>
      </c>
      <c r="O29" s="6">
        <f>_xlfn.MAXIFS(技能!$AV:$AV,技能!$A:$A,O$19,技能!$AU:$AU,平衡检查!$K29)</f>
        <v>0</v>
      </c>
      <c r="P29" s="6">
        <f>_xlfn.MAXIFS(技能!$AV:$AV,技能!$A:$A,P$19,技能!$AU:$AU,平衡检查!$K29)</f>
        <v>0</v>
      </c>
      <c r="Q29" s="6">
        <f>_xlfn.MAXIFS(技能!$AV:$AV,技能!$A:$A,Q$19,技能!$AU:$AU,平衡检查!$K29)</f>
        <v>0</v>
      </c>
    </row>
    <row r="30" spans="1:30" x14ac:dyDescent="0.3">
      <c r="K30" s="15" t="s">
        <v>127</v>
      </c>
      <c r="L30" s="6">
        <f>_xlfn.MAXIFS(技能!$AV:$AV,技能!$A:$A,L$19,技能!$AU:$AU,平衡检查!$K30)</f>
        <v>0</v>
      </c>
      <c r="M30" s="6">
        <f>_xlfn.MAXIFS(技能!$AV:$AV,技能!$A:$A,M$19,技能!$AU:$AU,平衡检查!$K30)</f>
        <v>0</v>
      </c>
      <c r="N30" s="6">
        <f>_xlfn.MAXIFS(技能!$AV:$AV,技能!$A:$A,N$19,技能!$AU:$AU,平衡检查!$K30)</f>
        <v>0</v>
      </c>
      <c r="O30" s="6">
        <f>_xlfn.MAXIFS(技能!$AV:$AV,技能!$A:$A,O$19,技能!$AU:$AU,平衡检查!$K30)</f>
        <v>0</v>
      </c>
      <c r="P30" s="6">
        <f>_xlfn.MAXIFS(技能!$AV:$AV,技能!$A:$A,P$19,技能!$AU:$AU,平衡检查!$K30)</f>
        <v>0</v>
      </c>
      <c r="Q30" s="6">
        <f>_xlfn.MAXIFS(技能!$AV:$AV,技能!$A:$A,Q$19,技能!$AU:$AU,平衡检查!$K30)</f>
        <v>0</v>
      </c>
    </row>
    <row r="31" spans="1:30" x14ac:dyDescent="0.3">
      <c r="K31" s="15" t="s">
        <v>129</v>
      </c>
      <c r="L31" s="6">
        <f>_xlfn.MAXIFS(技能!$AV:$AV,技能!$A:$A,L$19,技能!$AU:$AU,平衡检查!$K31)</f>
        <v>0</v>
      </c>
      <c r="M31" s="6">
        <f>_xlfn.MAXIFS(技能!$AV:$AV,技能!$A:$A,M$19,技能!$AU:$AU,平衡检查!$K31)</f>
        <v>0</v>
      </c>
      <c r="N31" s="6">
        <f>_xlfn.MAXIFS(技能!$AV:$AV,技能!$A:$A,N$19,技能!$AU:$AU,平衡检查!$K31)</f>
        <v>0</v>
      </c>
      <c r="O31" s="6">
        <f>_xlfn.MAXIFS(技能!$AV:$AV,技能!$A:$A,O$19,技能!$AU:$AU,平衡检查!$K31)</f>
        <v>0</v>
      </c>
      <c r="P31" s="6">
        <f>_xlfn.MAXIFS(技能!$AV:$AV,技能!$A:$A,P$19,技能!$AU:$AU,平衡检查!$K31)</f>
        <v>0</v>
      </c>
      <c r="Q31" s="6">
        <f>_xlfn.MAXIFS(技能!$AV:$AV,技能!$A:$A,Q$19,技能!$AU:$AU,平衡检查!$K31)</f>
        <v>0</v>
      </c>
    </row>
    <row r="32" spans="1:30" x14ac:dyDescent="0.3">
      <c r="K32" s="15" t="s">
        <v>130</v>
      </c>
      <c r="L32" s="6">
        <f>_xlfn.MAXIFS(技能!$AV:$AV,技能!$A:$A,L$19,技能!$AU:$AU,平衡检查!$K32)</f>
        <v>0</v>
      </c>
      <c r="M32" s="6">
        <f>_xlfn.MAXIFS(技能!$AV:$AV,技能!$A:$A,M$19,技能!$AU:$AU,平衡检查!$K32)</f>
        <v>0</v>
      </c>
      <c r="N32" s="6">
        <f>_xlfn.MAXIFS(技能!$AV:$AV,技能!$A:$A,N$19,技能!$AU:$AU,平衡检查!$K32)</f>
        <v>0</v>
      </c>
      <c r="O32" s="6">
        <f>_xlfn.MAXIFS(技能!$AV:$AV,技能!$A:$A,O$19,技能!$AU:$AU,平衡检查!$K32)</f>
        <v>0</v>
      </c>
      <c r="P32" s="6">
        <f>_xlfn.MAXIFS(技能!$AV:$AV,技能!$A:$A,P$19,技能!$AU:$AU,平衡检查!$K32)</f>
        <v>0</v>
      </c>
      <c r="Q32" s="6">
        <f>_xlfn.MAXIFS(技能!$AV:$AV,技能!$A:$A,Q$19,技能!$AU:$AU,平衡检查!$K32)</f>
        <v>0</v>
      </c>
    </row>
    <row r="34" spans="1:21" x14ac:dyDescent="0.3">
      <c r="L34" s="19" t="s">
        <v>88</v>
      </c>
      <c r="M34" s="19" t="s">
        <v>88</v>
      </c>
      <c r="N34" s="19" t="s">
        <v>88</v>
      </c>
      <c r="O34" s="19" t="s">
        <v>88</v>
      </c>
      <c r="P34" s="19" t="s">
        <v>88</v>
      </c>
    </row>
    <row r="35" spans="1:21" ht="16.5" x14ac:dyDescent="0.3">
      <c r="K35" s="3" t="s">
        <v>112</v>
      </c>
      <c r="L35" s="21" t="s">
        <v>145</v>
      </c>
      <c r="M35" s="40" t="s">
        <v>113</v>
      </c>
      <c r="N35" s="22" t="s">
        <v>62</v>
      </c>
      <c r="O35" s="22" t="s">
        <v>144</v>
      </c>
      <c r="P35" s="23" t="s">
        <v>141</v>
      </c>
    </row>
    <row r="36" spans="1:21" ht="16.5" x14ac:dyDescent="0.3">
      <c r="A36" s="3" t="s">
        <v>166</v>
      </c>
      <c r="B36" s="3" t="s">
        <v>112</v>
      </c>
      <c r="C36" s="3" t="s">
        <v>167</v>
      </c>
      <c r="D36" s="2" t="s">
        <v>168</v>
      </c>
      <c r="E36" s="2" t="s">
        <v>125</v>
      </c>
      <c r="F36" s="2" t="s">
        <v>171</v>
      </c>
      <c r="G36" s="2" t="s">
        <v>83</v>
      </c>
      <c r="K36" s="15" t="s">
        <v>10</v>
      </c>
      <c r="L36" s="6">
        <f>_xlfn.MAXIFS(技能!$AV:$AV,技能!$A:$A,L$35,技能!$AU:$AU,平衡检查!$K36)</f>
        <v>0</v>
      </c>
      <c r="M36" s="6">
        <f>_xlfn.MAXIFS(技能!$AV:$AV,技能!$A:$A,M$35,技能!$AU:$AU,平衡检查!$K36)</f>
        <v>0</v>
      </c>
      <c r="N36" s="6">
        <f>_xlfn.MAXIFS(技能!$AV:$AV,技能!$A:$A,N$35,技能!$AU:$AU,平衡检查!$K36)</f>
        <v>0</v>
      </c>
      <c r="O36" s="6">
        <f>_xlfn.MAXIFS(技能!$AV:$AV,技能!$A:$A,O$35,技能!$AU:$AU,平衡检查!$K36)</f>
        <v>0</v>
      </c>
      <c r="P36" s="6">
        <f>_xlfn.MAXIFS(技能!$AV:$AV,技能!$A:$A,P$35,技能!$AU:$AU,平衡检查!$K36)</f>
        <v>0</v>
      </c>
    </row>
    <row r="37" spans="1:21" x14ac:dyDescent="0.3">
      <c r="A37" s="9" t="s">
        <v>148</v>
      </c>
      <c r="D37">
        <f>_xlfn.MAXIFS(技能!AE:AE,技能!$A:$A,平衡检查!$A37)</f>
        <v>0</v>
      </c>
      <c r="E37">
        <f>_xlfn.MAXIFS(技能!AF:AF,技能!$A:$A,平衡检查!$A37)</f>
        <v>0</v>
      </c>
      <c r="K37" s="15" t="s">
        <v>12</v>
      </c>
      <c r="L37" s="6">
        <f>_xlfn.MAXIFS(技能!$AV:$AV,技能!$A:$A,L$35,技能!$AU:$AU,平衡检查!$K37)</f>
        <v>0</v>
      </c>
      <c r="M37" s="6">
        <f>_xlfn.MAXIFS(技能!$AV:$AV,技能!$A:$A,M$35,技能!$AU:$AU,平衡检查!$K37)</f>
        <v>0</v>
      </c>
      <c r="N37" s="6">
        <f>_xlfn.MAXIFS(技能!$AV:$AV,技能!$A:$A,N$35,技能!$AU:$AU,平衡检查!$K37)</f>
        <v>0</v>
      </c>
      <c r="O37" s="6">
        <f>_xlfn.MAXIFS(技能!$AV:$AV,技能!$A:$A,O$35,技能!$AU:$AU,平衡检查!$K37)</f>
        <v>0</v>
      </c>
      <c r="P37" s="6">
        <f>_xlfn.MAXIFS(技能!$AV:$AV,技能!$A:$A,P$35,技能!$AU:$AU,平衡检查!$K37)</f>
        <v>0</v>
      </c>
    </row>
    <row r="38" spans="1:21" x14ac:dyDescent="0.3">
      <c r="A38" s="9" t="s">
        <v>58</v>
      </c>
      <c r="B38" s="13" t="s">
        <v>31</v>
      </c>
      <c r="D38">
        <f>_xlfn.MAXIFS(技能!AE:AE,技能!$A:$A,平衡检查!$A38)</f>
        <v>0</v>
      </c>
      <c r="E38">
        <f>_xlfn.MAXIFS(技能!AF:AF,技能!$A:$A,平衡检查!$A38)</f>
        <v>0</v>
      </c>
      <c r="K38" s="15" t="s">
        <v>7</v>
      </c>
      <c r="L38" s="6">
        <f>_xlfn.MAXIFS(技能!$AV:$AV,技能!$A:$A,L$35,技能!$AU:$AU,平衡检查!$K38)</f>
        <v>0</v>
      </c>
      <c r="M38" s="6">
        <f>_xlfn.MAXIFS(技能!$AV:$AV,技能!$A:$A,M$35,技能!$AU:$AU,平衡检查!$K38)</f>
        <v>0</v>
      </c>
      <c r="N38" s="6">
        <f>_xlfn.MAXIFS(技能!$AV:$AV,技能!$A:$A,N$35,技能!$AU:$AU,平衡检查!$K38)</f>
        <v>0</v>
      </c>
      <c r="O38" s="6">
        <f>_xlfn.MAXIFS(技能!$AV:$AV,技能!$A:$A,O$35,技能!$AU:$AU,平衡检查!$K38)</f>
        <v>0</v>
      </c>
      <c r="P38" s="6">
        <f>_xlfn.MAXIFS(技能!$AV:$AV,技能!$A:$A,P$35,技能!$AU:$AU,平衡检查!$K38)</f>
        <v>0</v>
      </c>
    </row>
    <row r="39" spans="1:21" x14ac:dyDescent="0.3">
      <c r="A39" s="9" t="s">
        <v>147</v>
      </c>
      <c r="D39">
        <f>_xlfn.MAXIFS(技能!AE:AE,技能!$A:$A,平衡检查!$A39)</f>
        <v>0</v>
      </c>
      <c r="E39">
        <f>_xlfn.MAXIFS(技能!AF:AF,技能!$A:$A,平衡检查!$A39)</f>
        <v>0</v>
      </c>
      <c r="K39" s="15" t="s">
        <v>8</v>
      </c>
      <c r="L39" s="6">
        <f>_xlfn.MAXIFS(技能!$AV:$AV,技能!$A:$A,L$35,技能!$AU:$AU,平衡检查!$K39)</f>
        <v>0</v>
      </c>
      <c r="M39" s="6">
        <f>_xlfn.MAXIFS(技能!$AV:$AV,技能!$A:$A,M$35,技能!$AU:$AU,平衡检查!$K39)</f>
        <v>0</v>
      </c>
      <c r="N39" s="6">
        <f>_xlfn.MAXIFS(技能!$AV:$AV,技能!$A:$A,N$35,技能!$AU:$AU,平衡检查!$K39)</f>
        <v>0</v>
      </c>
      <c r="O39" s="6">
        <f>_xlfn.MAXIFS(技能!$AV:$AV,技能!$A:$A,O$35,技能!$AU:$AU,平衡检查!$K39)</f>
        <v>0</v>
      </c>
      <c r="P39" s="6">
        <f>_xlfn.MAXIFS(技能!$AV:$AV,技能!$A:$A,P$35,技能!$AU:$AU,平衡检查!$K39)</f>
        <v>0</v>
      </c>
      <c r="T39">
        <f>AVERAGE(L39:P39)</f>
        <v>0</v>
      </c>
      <c r="U39">
        <f>T39*($X$5-1)</f>
        <v>0</v>
      </c>
    </row>
    <row r="40" spans="1:21" x14ac:dyDescent="0.3">
      <c r="A40" s="21" t="s">
        <v>86</v>
      </c>
      <c r="B40" s="13" t="s">
        <v>31</v>
      </c>
      <c r="D40">
        <f>_xlfn.MAXIFS(技能!AE:AE,技能!$A:$A,平衡检查!$A40)</f>
        <v>0</v>
      </c>
      <c r="E40">
        <f>_xlfn.MAXIFS(技能!AF:AF,技能!$A:$A,平衡检查!$A40)</f>
        <v>0</v>
      </c>
      <c r="F40" t="e">
        <f>E40/D40</f>
        <v>#DIV/0!</v>
      </c>
      <c r="K40" s="15" t="s">
        <v>35</v>
      </c>
      <c r="L40" s="6">
        <f>_xlfn.MAXIFS(技能!$AV:$AV,技能!$A:$A,L$35,技能!$AU:$AU,平衡检查!$K40)</f>
        <v>0</v>
      </c>
      <c r="M40" s="6">
        <f>_xlfn.MAXIFS(技能!$AV:$AV,技能!$A:$A,M$35,技能!$AU:$AU,平衡检查!$K40)</f>
        <v>0</v>
      </c>
      <c r="N40" s="6">
        <f>_xlfn.MAXIFS(技能!$AV:$AV,技能!$A:$A,N$35,技能!$AU:$AU,平衡检查!$K40)</f>
        <v>0</v>
      </c>
      <c r="O40" s="6">
        <f>_xlfn.MAXIFS(技能!$AV:$AV,技能!$A:$A,O$35,技能!$AU:$AU,平衡检查!$K40)</f>
        <v>0</v>
      </c>
      <c r="P40" s="6">
        <f>_xlfn.MAXIFS(技能!$AV:$AV,技能!$A:$A,P$35,技能!$AU:$AU,平衡检查!$K40)</f>
        <v>0</v>
      </c>
    </row>
    <row r="41" spans="1:21" x14ac:dyDescent="0.3">
      <c r="A41" s="21" t="s">
        <v>146</v>
      </c>
      <c r="B41" s="14" t="s">
        <v>87</v>
      </c>
      <c r="D41">
        <f>_xlfn.MAXIFS(技能!AE:AE,技能!$A:$A,平衡检查!$A41)</f>
        <v>0</v>
      </c>
      <c r="E41">
        <f>_xlfn.MAXIFS(技能!AF:AF,技能!$A:$A,平衡检查!$A41)</f>
        <v>0</v>
      </c>
      <c r="F41" t="e">
        <f t="shared" ref="F41:F61" si="1">E41/D41</f>
        <v>#DIV/0!</v>
      </c>
      <c r="K41" s="15" t="s">
        <v>40</v>
      </c>
      <c r="L41" s="6">
        <f>_xlfn.MAXIFS(技能!$AV:$AV,技能!$A:$A,L$35,技能!$AU:$AU,平衡检查!$K41)</f>
        <v>0</v>
      </c>
      <c r="M41" s="6">
        <f>_xlfn.MAXIFS(技能!$AV:$AV,技能!$A:$A,M$35,技能!$AU:$AU,平衡检查!$K41)</f>
        <v>0</v>
      </c>
      <c r="N41" s="6">
        <f>_xlfn.MAXIFS(技能!$AV:$AV,技能!$A:$A,N$35,技能!$AU:$AU,平衡检查!$K41)</f>
        <v>0</v>
      </c>
      <c r="O41" s="6">
        <f>_xlfn.MAXIFS(技能!$AV:$AV,技能!$A:$A,O$35,技能!$AU:$AU,平衡检查!$K41)</f>
        <v>0</v>
      </c>
      <c r="P41" s="6">
        <f>_xlfn.MAXIFS(技能!$AV:$AV,技能!$A:$A,P$35,技能!$AU:$AU,平衡检查!$K41)</f>
        <v>0</v>
      </c>
    </row>
    <row r="42" spans="1:21" x14ac:dyDescent="0.3">
      <c r="A42" s="21" t="s">
        <v>145</v>
      </c>
      <c r="B42" s="19" t="s">
        <v>88</v>
      </c>
      <c r="D42">
        <f>_xlfn.MAXIFS(技能!AE:AE,技能!$A:$A,平衡检查!$A42)</f>
        <v>0</v>
      </c>
      <c r="E42">
        <f>_xlfn.MAXIFS(技能!AF:AF,技能!$A:$A,平衡检查!$A42)</f>
        <v>0</v>
      </c>
      <c r="F42" t="e">
        <f t="shared" si="1"/>
        <v>#DIV/0!</v>
      </c>
      <c r="K42" s="15" t="s">
        <v>34</v>
      </c>
      <c r="L42" s="6">
        <f>_xlfn.MAXIFS(技能!$AV:$AV,技能!$A:$A,L$35,技能!$AU:$AU,平衡检查!$K42)</f>
        <v>0</v>
      </c>
      <c r="M42" s="6">
        <f>_xlfn.MAXIFS(技能!$AV:$AV,技能!$A:$A,M$35,技能!$AU:$AU,平衡检查!$K42)</f>
        <v>0</v>
      </c>
      <c r="N42" s="6">
        <f>_xlfn.MAXIFS(技能!$AV:$AV,技能!$A:$A,N$35,技能!$AU:$AU,平衡检查!$K42)</f>
        <v>0</v>
      </c>
      <c r="O42" s="6">
        <f>_xlfn.MAXIFS(技能!$AV:$AV,技能!$A:$A,O$35,技能!$AU:$AU,平衡检查!$K42)</f>
        <v>0</v>
      </c>
      <c r="P42" s="6">
        <f>_xlfn.MAXIFS(技能!$AV:$AV,技能!$A:$A,P$35,技能!$AU:$AU,平衡检查!$K42)</f>
        <v>0</v>
      </c>
    </row>
    <row r="43" spans="1:21" x14ac:dyDescent="0.3">
      <c r="A43" s="40" t="s">
        <v>113</v>
      </c>
      <c r="B43" s="19" t="s">
        <v>88</v>
      </c>
      <c r="C43" s="14" t="s">
        <v>169</v>
      </c>
      <c r="D43">
        <f>_xlfn.MAXIFS(技能!AE:AE,技能!$A:$A,平衡检查!$A43)</f>
        <v>0</v>
      </c>
      <c r="E43">
        <f>_xlfn.MAXIFS(技能!AF:AF,技能!$A:$A,平衡检查!$A43)</f>
        <v>0</v>
      </c>
      <c r="F43" t="e">
        <f t="shared" si="1"/>
        <v>#DIV/0!</v>
      </c>
      <c r="K43" s="15" t="s">
        <v>59</v>
      </c>
      <c r="L43" s="6">
        <f>_xlfn.MAXIFS(技能!$AV:$AV,技能!$A:$A,L$35,技能!$AU:$AU,平衡检查!$K43)</f>
        <v>0</v>
      </c>
      <c r="M43" s="6">
        <f>_xlfn.MAXIFS(技能!$AV:$AV,技能!$A:$A,M$35,技能!$AU:$AU,平衡检查!$K43)</f>
        <v>0</v>
      </c>
      <c r="N43" s="6">
        <f>_xlfn.MAXIFS(技能!$AV:$AV,技能!$A:$A,N$35,技能!$AU:$AU,平衡检查!$K43)</f>
        <v>0</v>
      </c>
      <c r="O43" s="6">
        <f>_xlfn.MAXIFS(技能!$AV:$AV,技能!$A:$A,O$35,技能!$AU:$AU,平衡检查!$K43)</f>
        <v>0</v>
      </c>
      <c r="P43" s="6">
        <f>_xlfn.MAXIFS(技能!$AV:$AV,技能!$A:$A,P$35,技能!$AU:$AU,平衡检查!$K43)</f>
        <v>0</v>
      </c>
    </row>
    <row r="44" spans="1:21" x14ac:dyDescent="0.3">
      <c r="A44" s="21" t="s">
        <v>30</v>
      </c>
      <c r="B44" s="12" t="s">
        <v>29</v>
      </c>
      <c r="D44">
        <f>_xlfn.MAXIFS(技能!AE:AE,技能!$A:$A,平衡检查!$A44)</f>
        <v>0</v>
      </c>
      <c r="E44">
        <f>_xlfn.MAXIFS(技能!AF:AF,技能!$A:$A,平衡检查!$A44)</f>
        <v>0</v>
      </c>
      <c r="F44" t="e">
        <f t="shared" si="1"/>
        <v>#DIV/0!</v>
      </c>
      <c r="K44" s="15" t="s">
        <v>117</v>
      </c>
      <c r="L44" s="6">
        <f>_xlfn.MAXIFS(技能!$AV:$AV,技能!$A:$A,L$35,技能!$AU:$AU,平衡检查!$K44)</f>
        <v>0</v>
      </c>
      <c r="M44" s="6">
        <f>_xlfn.MAXIFS(技能!$AV:$AV,技能!$A:$A,M$35,技能!$AU:$AU,平衡检查!$K44)</f>
        <v>0</v>
      </c>
      <c r="N44" s="6">
        <f>_xlfn.MAXIFS(技能!$AV:$AV,技能!$A:$A,N$35,技能!$AU:$AU,平衡检查!$K44)</f>
        <v>0</v>
      </c>
      <c r="O44" s="6">
        <f>_xlfn.MAXIFS(技能!$AV:$AV,技能!$A:$A,O$35,技能!$AU:$AU,平衡检查!$K44)</f>
        <v>0</v>
      </c>
      <c r="P44" s="6">
        <f>_xlfn.MAXIFS(技能!$AV:$AV,技能!$A:$A,P$35,技能!$AU:$AU,平衡检查!$K44)</f>
        <v>0</v>
      </c>
    </row>
    <row r="45" spans="1:21" x14ac:dyDescent="0.3">
      <c r="A45" s="21" t="s">
        <v>33</v>
      </c>
      <c r="B45" s="12" t="s">
        <v>29</v>
      </c>
      <c r="C45" s="14" t="s">
        <v>169</v>
      </c>
      <c r="D45">
        <f>_xlfn.MAXIFS(技能!AE:AE,技能!$A:$A,平衡检查!$A45)</f>
        <v>0</v>
      </c>
      <c r="E45">
        <f>_xlfn.MAXIFS(技能!AF:AF,技能!$A:$A,平衡检查!$A45)</f>
        <v>0</v>
      </c>
      <c r="F45" t="e">
        <f t="shared" si="1"/>
        <v>#DIV/0!</v>
      </c>
      <c r="K45" s="15" t="s">
        <v>116</v>
      </c>
      <c r="L45" s="6">
        <f>_xlfn.MAXIFS(技能!$AV:$AV,技能!$A:$A,L$35,技能!$AU:$AU,平衡检查!$K45)</f>
        <v>0</v>
      </c>
      <c r="M45" s="6">
        <f>_xlfn.MAXIFS(技能!$AV:$AV,技能!$A:$A,M$35,技能!$AU:$AU,平衡检查!$K45)</f>
        <v>0</v>
      </c>
      <c r="N45" s="6">
        <f>_xlfn.MAXIFS(技能!$AV:$AV,技能!$A:$A,N$35,技能!$AU:$AU,平衡检查!$K45)</f>
        <v>0</v>
      </c>
      <c r="O45" s="6">
        <f>_xlfn.MAXIFS(技能!$AV:$AV,技能!$A:$A,O$35,技能!$AU:$AU,平衡检查!$K45)</f>
        <v>0</v>
      </c>
      <c r="P45" s="6">
        <f>_xlfn.MAXIFS(技能!$AV:$AV,技能!$A:$A,P$35,技能!$AU:$AU,平衡检查!$K45)</f>
        <v>0</v>
      </c>
    </row>
    <row r="46" spans="1:21" x14ac:dyDescent="0.3">
      <c r="A46" s="22" t="s">
        <v>32</v>
      </c>
      <c r="B46" s="12" t="s">
        <v>29</v>
      </c>
      <c r="C46" s="14" t="s">
        <v>170</v>
      </c>
      <c r="D46">
        <f>_xlfn.MAXIFS(技能!AE:AE,技能!$A:$A,平衡检查!$A46)</f>
        <v>0</v>
      </c>
      <c r="E46">
        <f>_xlfn.MAXIFS(技能!AF:AF,技能!$A:$A,平衡检查!$A46)</f>
        <v>0</v>
      </c>
      <c r="F46" t="e">
        <f t="shared" si="1"/>
        <v>#DIV/0!</v>
      </c>
      <c r="K46" s="15" t="s">
        <v>127</v>
      </c>
      <c r="L46" s="6">
        <f>_xlfn.MAXIFS(技能!$AV:$AV,技能!$A:$A,L$35,技能!$AU:$AU,平衡检查!$K46)</f>
        <v>0</v>
      </c>
      <c r="M46" s="6">
        <f>_xlfn.MAXIFS(技能!$AV:$AV,技能!$A:$A,M$35,技能!$AU:$AU,平衡检查!$K46)</f>
        <v>0</v>
      </c>
      <c r="N46" s="6">
        <f>_xlfn.MAXIFS(技能!$AV:$AV,技能!$A:$A,N$35,技能!$AU:$AU,平衡检查!$K46)</f>
        <v>0</v>
      </c>
      <c r="O46" s="6">
        <f>_xlfn.MAXIFS(技能!$AV:$AV,技能!$A:$A,O$35,技能!$AU:$AU,平衡检查!$K46)</f>
        <v>0</v>
      </c>
      <c r="P46" s="6">
        <f>_xlfn.MAXIFS(技能!$AV:$AV,技能!$A:$A,P$35,技能!$AU:$AU,平衡检查!$K46)</f>
        <v>0</v>
      </c>
    </row>
    <row r="47" spans="1:21" x14ac:dyDescent="0.3">
      <c r="A47" s="22" t="s">
        <v>61</v>
      </c>
      <c r="B47" s="12" t="s">
        <v>29</v>
      </c>
      <c r="C47" s="14" t="s">
        <v>170</v>
      </c>
      <c r="D47">
        <f>_xlfn.MAXIFS(技能!AE:AE,技能!$A:$A,平衡检查!$A47)</f>
        <v>0</v>
      </c>
      <c r="E47">
        <f>_xlfn.MAXIFS(技能!AF:AF,技能!$A:$A,平衡检查!$A47)</f>
        <v>0</v>
      </c>
      <c r="F47" t="e">
        <f t="shared" si="1"/>
        <v>#DIV/0!</v>
      </c>
      <c r="G47" s="14" t="s">
        <v>172</v>
      </c>
      <c r="K47" s="15" t="s">
        <v>129</v>
      </c>
      <c r="L47" s="6">
        <f>_xlfn.MAXIFS(技能!$AV:$AV,技能!$A:$A,L$35,技能!$AU:$AU,平衡检查!$K47)</f>
        <v>0</v>
      </c>
      <c r="M47" s="6">
        <f>_xlfn.MAXIFS(技能!$AV:$AV,技能!$A:$A,M$35,技能!$AU:$AU,平衡检查!$K47)</f>
        <v>0</v>
      </c>
      <c r="N47" s="6">
        <f>_xlfn.MAXIFS(技能!$AV:$AV,技能!$A:$A,N$35,技能!$AU:$AU,平衡检查!$K47)</f>
        <v>0</v>
      </c>
      <c r="O47" s="6">
        <f>_xlfn.MAXIFS(技能!$AV:$AV,技能!$A:$A,O$35,技能!$AU:$AU,平衡检查!$K47)</f>
        <v>0</v>
      </c>
      <c r="P47" s="6">
        <f>_xlfn.MAXIFS(技能!$AV:$AV,技能!$A:$A,P$35,技能!$AU:$AU,平衡检查!$K47)</f>
        <v>0</v>
      </c>
    </row>
    <row r="48" spans="1:21" x14ac:dyDescent="0.3">
      <c r="A48" s="22" t="s">
        <v>140</v>
      </c>
      <c r="B48" s="13" t="s">
        <v>31</v>
      </c>
      <c r="C48" s="14" t="s">
        <v>170</v>
      </c>
      <c r="D48">
        <f>_xlfn.MAXIFS(技能!AE:AE,技能!$A:$A,平衡检查!$A48)</f>
        <v>0</v>
      </c>
      <c r="E48">
        <f>_xlfn.MAXIFS(技能!AF:AF,技能!$A:$A,平衡检查!$A48)</f>
        <v>0</v>
      </c>
      <c r="F48" t="e">
        <f t="shared" si="1"/>
        <v>#DIV/0!</v>
      </c>
      <c r="K48" s="15" t="s">
        <v>130</v>
      </c>
      <c r="L48" s="6">
        <f>_xlfn.MAXIFS(技能!$AV:$AV,技能!$A:$A,L$35,技能!$AU:$AU,平衡检查!$K48)</f>
        <v>0</v>
      </c>
      <c r="M48" s="6">
        <f>_xlfn.MAXIFS(技能!$AV:$AV,技能!$A:$A,M$35,技能!$AU:$AU,平衡检查!$K48)</f>
        <v>0</v>
      </c>
      <c r="N48" s="6">
        <f>_xlfn.MAXIFS(技能!$AV:$AV,技能!$A:$A,N$35,技能!$AU:$AU,平衡检查!$K48)</f>
        <v>0</v>
      </c>
      <c r="O48" s="6">
        <f>_xlfn.MAXIFS(技能!$AV:$AV,技能!$A:$A,O$35,技能!$AU:$AU,平衡检查!$K48)</f>
        <v>0</v>
      </c>
      <c r="P48" s="6">
        <f>_xlfn.MAXIFS(技能!$AV:$AV,技能!$A:$A,P$35,技能!$AU:$AU,平衡检查!$K48)</f>
        <v>0</v>
      </c>
    </row>
    <row r="49" spans="1:21" x14ac:dyDescent="0.3">
      <c r="A49" s="22" t="s">
        <v>76</v>
      </c>
      <c r="B49" s="13" t="s">
        <v>31</v>
      </c>
      <c r="C49" s="14" t="s">
        <v>169</v>
      </c>
      <c r="D49">
        <f>_xlfn.MAXIFS(技能!AE:AE,技能!$A:$A,平衡检查!$A49)</f>
        <v>0</v>
      </c>
      <c r="E49">
        <f>_xlfn.MAXIFS(技能!AF:AF,技能!$A:$A,平衡检查!$A49)</f>
        <v>0</v>
      </c>
      <c r="F49" t="e">
        <f t="shared" si="1"/>
        <v>#DIV/0!</v>
      </c>
    </row>
    <row r="50" spans="1:21" x14ac:dyDescent="0.3">
      <c r="A50" s="22" t="s">
        <v>62</v>
      </c>
      <c r="B50" s="19" t="s">
        <v>88</v>
      </c>
      <c r="C50" s="14" t="s">
        <v>169</v>
      </c>
      <c r="D50">
        <f>_xlfn.MAXIFS(技能!AE:AE,技能!$A:$A,平衡检查!$A50)</f>
        <v>0</v>
      </c>
      <c r="E50">
        <f>_xlfn.MAXIFS(技能!AF:AF,技能!$A:$A,平衡检查!$A50)</f>
        <v>0</v>
      </c>
      <c r="F50" t="e">
        <f t="shared" si="1"/>
        <v>#DIV/0!</v>
      </c>
      <c r="L50" s="14" t="s">
        <v>87</v>
      </c>
      <c r="M50" s="14" t="s">
        <v>87</v>
      </c>
      <c r="N50" s="14" t="s">
        <v>87</v>
      </c>
      <c r="O50" s="14" t="s">
        <v>87</v>
      </c>
      <c r="P50" s="14" t="s">
        <v>87</v>
      </c>
      <c r="S50" s="14"/>
    </row>
    <row r="51" spans="1:21" ht="16.5" x14ac:dyDescent="0.3">
      <c r="A51" s="22" t="s">
        <v>144</v>
      </c>
      <c r="B51" s="19" t="s">
        <v>88</v>
      </c>
      <c r="C51" s="14" t="s">
        <v>170</v>
      </c>
      <c r="D51">
        <f>_xlfn.MAXIFS(技能!AE:AE,技能!$A:$A,平衡检查!$A51)</f>
        <v>0</v>
      </c>
      <c r="E51">
        <f>_xlfn.MAXIFS(技能!AF:AF,技能!$A:$A,平衡检查!$A51)</f>
        <v>0</v>
      </c>
      <c r="F51" t="e">
        <f t="shared" si="1"/>
        <v>#DIV/0!</v>
      </c>
      <c r="K51" s="3" t="s">
        <v>112</v>
      </c>
      <c r="L51" s="21" t="s">
        <v>146</v>
      </c>
      <c r="M51" s="22" t="s">
        <v>79</v>
      </c>
      <c r="N51" s="22" t="s">
        <v>64</v>
      </c>
      <c r="O51" s="22" t="s">
        <v>60</v>
      </c>
      <c r="P51" s="23" t="s">
        <v>82</v>
      </c>
      <c r="Q51" s="39" t="s">
        <v>142</v>
      </c>
      <c r="S51" s="14"/>
    </row>
    <row r="52" spans="1:21" x14ac:dyDescent="0.3">
      <c r="A52" s="22" t="s">
        <v>79</v>
      </c>
      <c r="B52" s="14" t="s">
        <v>87</v>
      </c>
      <c r="D52">
        <f>_xlfn.MAXIFS(技能!AE:AE,技能!$A:$A,平衡检查!$A52)</f>
        <v>0</v>
      </c>
      <c r="E52">
        <f>_xlfn.MAXIFS(技能!AF:AF,技能!$A:$A,平衡检查!$A52)</f>
        <v>0</v>
      </c>
      <c r="F52" t="e">
        <f t="shared" si="1"/>
        <v>#DIV/0!</v>
      </c>
      <c r="G52" s="14" t="s">
        <v>173</v>
      </c>
      <c r="K52" s="15" t="s">
        <v>10</v>
      </c>
      <c r="L52" s="6">
        <f>_xlfn.MAXIFS(技能!$AV:$AV,技能!$A:$A,L$51,技能!$AU:$AU,平衡检查!$K52)</f>
        <v>0</v>
      </c>
      <c r="M52" s="6">
        <f>_xlfn.MAXIFS(技能!$AV:$AV,技能!$A:$A,M$51,技能!$AU:$AU,平衡检查!$K52)</f>
        <v>0</v>
      </c>
      <c r="N52" s="6">
        <f>_xlfn.MAXIFS(技能!$AV:$AV,技能!$A:$A,N$51,技能!$AU:$AU,平衡检查!$K52)</f>
        <v>0</v>
      </c>
      <c r="O52" s="6">
        <f>_xlfn.MAXIFS(技能!$AV:$AV,技能!$A:$A,O$51,技能!$AU:$AU,平衡检查!$K52)</f>
        <v>0</v>
      </c>
      <c r="P52" s="6">
        <f>_xlfn.MAXIFS(技能!$AV:$AV,技能!$A:$A,P$51,技能!$AU:$AU,平衡检查!$K52)</f>
        <v>0</v>
      </c>
      <c r="Q52" s="6">
        <f>_xlfn.MAXIFS(技能!$AV:$AV,技能!$A:$A,Q$51,技能!$AU:$AU,平衡检查!$K52)</f>
        <v>0</v>
      </c>
      <c r="S52" s="14"/>
      <c r="T52">
        <f>AVERAGE(L52:Q52)</f>
        <v>0</v>
      </c>
    </row>
    <row r="53" spans="1:21" x14ac:dyDescent="0.3">
      <c r="A53" s="22" t="s">
        <v>64</v>
      </c>
      <c r="B53" s="14" t="s">
        <v>87</v>
      </c>
      <c r="D53">
        <f>_xlfn.MAXIFS(技能!AE:AE,技能!$A:$A,平衡检查!$A53)</f>
        <v>0</v>
      </c>
      <c r="E53">
        <f>_xlfn.MAXIFS(技能!AF:AF,技能!$A:$A,平衡检查!$A53)</f>
        <v>0</v>
      </c>
      <c r="F53" t="e">
        <f t="shared" si="1"/>
        <v>#DIV/0!</v>
      </c>
      <c r="K53" s="15" t="s">
        <v>12</v>
      </c>
      <c r="L53" s="6">
        <f>_xlfn.MAXIFS(技能!$AV:$AV,技能!$A:$A,L$51,技能!$AU:$AU,平衡检查!$K53)</f>
        <v>0</v>
      </c>
      <c r="M53" s="6">
        <f>_xlfn.MAXIFS(技能!$AV:$AV,技能!$A:$A,M$51,技能!$AU:$AU,平衡检查!$K53)</f>
        <v>0</v>
      </c>
      <c r="N53" s="6">
        <f>_xlfn.MAXIFS(技能!$AV:$AV,技能!$A:$A,N$51,技能!$AU:$AU,平衡检查!$K53)</f>
        <v>0</v>
      </c>
      <c r="O53" s="6">
        <f>_xlfn.MAXIFS(技能!$AV:$AV,技能!$A:$A,O$51,技能!$AU:$AU,平衡检查!$K53)</f>
        <v>0</v>
      </c>
      <c r="P53" s="6">
        <f>_xlfn.MAXIFS(技能!$AV:$AV,技能!$A:$A,P$51,技能!$AU:$AU,平衡检查!$K53)</f>
        <v>0</v>
      </c>
      <c r="Q53" s="6">
        <f>_xlfn.MAXIFS(技能!$AV:$AV,技能!$A:$A,Q$51,技能!$AU:$AU,平衡检查!$K53)</f>
        <v>0</v>
      </c>
      <c r="S53" s="14"/>
      <c r="T53">
        <f>AVERAGE(L53:Q53)</f>
        <v>0</v>
      </c>
      <c r="U53">
        <f>T53*($X$5-1)</f>
        <v>0</v>
      </c>
    </row>
    <row r="54" spans="1:21" x14ac:dyDescent="0.3">
      <c r="A54" s="22" t="s">
        <v>60</v>
      </c>
      <c r="B54" s="14" t="s">
        <v>87</v>
      </c>
      <c r="D54">
        <f>_xlfn.MAXIFS(技能!AE:AE,技能!$A:$A,平衡检查!$A54)</f>
        <v>0</v>
      </c>
      <c r="E54">
        <f>_xlfn.MAXIFS(技能!AF:AF,技能!$A:$A,平衡检查!$A54)</f>
        <v>0</v>
      </c>
      <c r="F54" t="e">
        <f t="shared" si="1"/>
        <v>#DIV/0!</v>
      </c>
      <c r="G54" s="14" t="s">
        <v>176</v>
      </c>
      <c r="K54" s="15" t="s">
        <v>7</v>
      </c>
      <c r="L54" s="6">
        <f>_xlfn.MAXIFS(技能!$AV:$AV,技能!$A:$A,L$51,技能!$AU:$AU,平衡检查!$K54)</f>
        <v>0</v>
      </c>
      <c r="M54" s="6">
        <f>_xlfn.MAXIFS(技能!$AV:$AV,技能!$A:$A,M$51,技能!$AU:$AU,平衡检查!$K54)</f>
        <v>0</v>
      </c>
      <c r="N54" s="6">
        <f>_xlfn.MAXIFS(技能!$AV:$AV,技能!$A:$A,N$51,技能!$AU:$AU,平衡检查!$K54)</f>
        <v>0</v>
      </c>
      <c r="O54" s="6">
        <f>_xlfn.MAXIFS(技能!$AV:$AV,技能!$A:$A,O$51,技能!$AU:$AU,平衡检查!$K54)</f>
        <v>0</v>
      </c>
      <c r="P54" s="6">
        <f>_xlfn.MAXIFS(技能!$AV:$AV,技能!$A:$A,P$51,技能!$AU:$AU,平衡检查!$K54)</f>
        <v>0</v>
      </c>
      <c r="Q54" s="6">
        <f>_xlfn.MAXIFS(技能!$AV:$AV,技能!$A:$A,Q$51,技能!$AU:$AU,平衡检查!$K54)</f>
        <v>0</v>
      </c>
      <c r="S54" s="14"/>
    </row>
    <row r="55" spans="1:21" x14ac:dyDescent="0.3">
      <c r="A55" s="23" t="s">
        <v>78</v>
      </c>
      <c r="B55" s="13" t="s">
        <v>31</v>
      </c>
      <c r="D55">
        <f>_xlfn.MAXIFS(技能!AE:AE,技能!$A:$A,平衡检查!$A55)</f>
        <v>0</v>
      </c>
      <c r="E55">
        <f>_xlfn.MAXIFS(技能!AF:AF,技能!$A:$A,平衡检查!$A55)</f>
        <v>0</v>
      </c>
      <c r="F55" t="e">
        <f t="shared" si="1"/>
        <v>#DIV/0!</v>
      </c>
      <c r="K55" s="15" t="s">
        <v>8</v>
      </c>
      <c r="L55" s="6">
        <f>_xlfn.MAXIFS(技能!$AV:$AV,技能!$A:$A,L$51,技能!$AU:$AU,平衡检查!$K55)</f>
        <v>0</v>
      </c>
      <c r="M55" s="6">
        <f>_xlfn.MAXIFS(技能!$AV:$AV,技能!$A:$A,M$51,技能!$AU:$AU,平衡检查!$K55)</f>
        <v>0</v>
      </c>
      <c r="N55" s="6">
        <f>_xlfn.MAXIFS(技能!$AV:$AV,技能!$A:$A,N$51,技能!$AU:$AU,平衡检查!$K55)</f>
        <v>0</v>
      </c>
      <c r="O55" s="6">
        <f>_xlfn.MAXIFS(技能!$AV:$AV,技能!$A:$A,O$51,技能!$AU:$AU,平衡检查!$K55)</f>
        <v>0</v>
      </c>
      <c r="P55" s="6">
        <f>_xlfn.MAXIFS(技能!$AV:$AV,技能!$A:$A,P$51,技能!$AU:$AU,平衡检查!$K55)</f>
        <v>0</v>
      </c>
      <c r="Q55" s="6">
        <f>_xlfn.MAXIFS(技能!$AV:$AV,技能!$A:$A,Q$51,技能!$AU:$AU,平衡检查!$K55)</f>
        <v>0</v>
      </c>
      <c r="R55" s="14"/>
      <c r="S55" s="14"/>
    </row>
    <row r="56" spans="1:21" x14ac:dyDescent="0.3">
      <c r="A56" s="23" t="s">
        <v>82</v>
      </c>
      <c r="B56" s="14" t="s">
        <v>87</v>
      </c>
      <c r="D56">
        <f>_xlfn.MAXIFS(技能!AE:AE,技能!$A:$A,平衡检查!$A56)</f>
        <v>0</v>
      </c>
      <c r="E56">
        <f>_xlfn.MAXIFS(技能!AF:AF,技能!$A:$A,平衡检查!$A56)</f>
        <v>0</v>
      </c>
      <c r="F56" t="e">
        <f t="shared" si="1"/>
        <v>#DIV/0!</v>
      </c>
      <c r="G56" s="14" t="s">
        <v>174</v>
      </c>
      <c r="K56" s="15" t="s">
        <v>35</v>
      </c>
      <c r="L56" s="6">
        <f>_xlfn.MAXIFS(技能!$AV:$AV,技能!$A:$A,L$51,技能!$AU:$AU,平衡检查!$K56)</f>
        <v>0</v>
      </c>
      <c r="M56" s="6">
        <f>_xlfn.MAXIFS(技能!$AV:$AV,技能!$A:$A,M$51,技能!$AU:$AU,平衡检查!$K56)</f>
        <v>0</v>
      </c>
      <c r="N56" s="6">
        <f>_xlfn.MAXIFS(技能!$AV:$AV,技能!$A:$A,N$51,技能!$AU:$AU,平衡检查!$K56)</f>
        <v>0</v>
      </c>
      <c r="O56" s="6">
        <f>_xlfn.MAXIFS(技能!$AV:$AV,技能!$A:$A,O$51,技能!$AU:$AU,平衡检查!$K56)</f>
        <v>0</v>
      </c>
      <c r="P56" s="6">
        <f>_xlfn.MAXIFS(技能!$AV:$AV,技能!$A:$A,P$51,技能!$AU:$AU,平衡检查!$K56)</f>
        <v>0</v>
      </c>
      <c r="Q56" s="6">
        <f>_xlfn.MAXIFS(技能!$AV:$AV,技能!$A:$A,Q$51,技能!$AU:$AU,平衡检查!$K56)</f>
        <v>0</v>
      </c>
    </row>
    <row r="57" spans="1:21" x14ac:dyDescent="0.3">
      <c r="A57" s="23" t="s">
        <v>141</v>
      </c>
      <c r="B57" s="19" t="s">
        <v>88</v>
      </c>
      <c r="D57">
        <f>_xlfn.MAXIFS(技能!AE:AE,技能!$A:$A,平衡检查!$A57)</f>
        <v>0</v>
      </c>
      <c r="E57">
        <f>_xlfn.MAXIFS(技能!AF:AF,技能!$A:$A,平衡检查!$A57)</f>
        <v>0</v>
      </c>
      <c r="F57" t="e">
        <f t="shared" si="1"/>
        <v>#DIV/0!</v>
      </c>
      <c r="K57" s="15" t="s">
        <v>40</v>
      </c>
      <c r="L57" s="6">
        <f>_xlfn.MAXIFS(技能!$AV:$AV,技能!$A:$A,L$51,技能!$AU:$AU,平衡检查!$K57)</f>
        <v>0</v>
      </c>
      <c r="M57" s="6">
        <f>_xlfn.MAXIFS(技能!$AV:$AV,技能!$A:$A,M$51,技能!$AU:$AU,平衡检查!$K57)</f>
        <v>0</v>
      </c>
      <c r="N57" s="6">
        <f>_xlfn.MAXIFS(技能!$AV:$AV,技能!$A:$A,N$51,技能!$AU:$AU,平衡检查!$K57)</f>
        <v>0</v>
      </c>
      <c r="O57" s="6">
        <f>_xlfn.MAXIFS(技能!$AV:$AV,技能!$A:$A,O$51,技能!$AU:$AU,平衡检查!$K57)</f>
        <v>0</v>
      </c>
      <c r="P57" s="6">
        <f>_xlfn.MAXIFS(技能!$AV:$AV,技能!$A:$A,P$51,技能!$AU:$AU,平衡检查!$K57)</f>
        <v>0</v>
      </c>
      <c r="Q57" s="6">
        <f>_xlfn.MAXIFS(技能!$AV:$AV,技能!$A:$A,Q$51,技能!$AU:$AU,平衡检查!$K57)</f>
        <v>0</v>
      </c>
    </row>
    <row r="58" spans="1:21" x14ac:dyDescent="0.3">
      <c r="A58" s="23" t="s">
        <v>85</v>
      </c>
      <c r="B58" s="12" t="s">
        <v>29</v>
      </c>
      <c r="D58">
        <f>_xlfn.MAXIFS(技能!AE:AE,技能!$A:$A,平衡检查!$A58)</f>
        <v>0</v>
      </c>
      <c r="E58">
        <f>_xlfn.MAXIFS(技能!AF:AF,技能!$A:$A,平衡检查!$A58)</f>
        <v>0</v>
      </c>
      <c r="F58" t="e">
        <f t="shared" si="1"/>
        <v>#DIV/0!</v>
      </c>
      <c r="K58" s="15" t="s">
        <v>34</v>
      </c>
      <c r="L58" s="6">
        <f>_xlfn.MAXIFS(技能!$AV:$AV,技能!$A:$A,L$51,技能!$AU:$AU,平衡检查!$K58)</f>
        <v>0</v>
      </c>
      <c r="M58" s="6">
        <f>_xlfn.MAXIFS(技能!$AV:$AV,技能!$A:$A,M$51,技能!$AU:$AU,平衡检查!$K58)</f>
        <v>0</v>
      </c>
      <c r="N58" s="6">
        <f>_xlfn.MAXIFS(技能!$AV:$AV,技能!$A:$A,N$51,技能!$AU:$AU,平衡检查!$K58)</f>
        <v>0</v>
      </c>
      <c r="O58" s="6">
        <f>_xlfn.MAXIFS(技能!$AV:$AV,技能!$A:$A,O$51,技能!$AU:$AU,平衡检查!$K58)</f>
        <v>0</v>
      </c>
      <c r="P58" s="6">
        <f>_xlfn.MAXIFS(技能!$AV:$AV,技能!$A:$A,P$51,技能!$AU:$AU,平衡检查!$K58)</f>
        <v>0</v>
      </c>
      <c r="Q58" s="6">
        <f>_xlfn.MAXIFS(技能!$AV:$AV,技能!$A:$A,Q$51,技能!$AU:$AU,平衡检查!$K58)</f>
        <v>0</v>
      </c>
    </row>
    <row r="59" spans="1:21" x14ac:dyDescent="0.3">
      <c r="A59" s="23" t="s">
        <v>81</v>
      </c>
      <c r="C59" s="14" t="s">
        <v>170</v>
      </c>
      <c r="D59">
        <f>_xlfn.MAXIFS(技能!AE:AE,技能!$A:$A,平衡检查!$A59)</f>
        <v>0</v>
      </c>
      <c r="E59">
        <f>_xlfn.MAXIFS(技能!AF:AF,技能!$A:$A,平衡检查!$A59)</f>
        <v>0</v>
      </c>
      <c r="F59" t="e">
        <f t="shared" si="1"/>
        <v>#DIV/0!</v>
      </c>
      <c r="K59" s="15" t="s">
        <v>59</v>
      </c>
      <c r="L59" s="6">
        <f>_xlfn.MAXIFS(技能!$AV:$AV,技能!$A:$A,L$51,技能!$AU:$AU,平衡检查!$K59)</f>
        <v>0</v>
      </c>
      <c r="M59" s="6">
        <f>_xlfn.MAXIFS(技能!$AV:$AV,技能!$A:$A,M$51,技能!$AU:$AU,平衡检查!$K59)</f>
        <v>0</v>
      </c>
      <c r="N59" s="6">
        <f>_xlfn.MAXIFS(技能!$AV:$AV,技能!$A:$A,N$51,技能!$AU:$AU,平衡检查!$K59)</f>
        <v>0</v>
      </c>
      <c r="O59" s="6">
        <f>_xlfn.MAXIFS(技能!$AV:$AV,技能!$A:$A,O$51,技能!$AU:$AU,平衡检查!$K59)</f>
        <v>0</v>
      </c>
      <c r="P59" s="6">
        <f>_xlfn.MAXIFS(技能!$AV:$AV,技能!$A:$A,P$51,技能!$AU:$AU,平衡检查!$K59)</f>
        <v>0</v>
      </c>
      <c r="Q59" s="6">
        <f>_xlfn.MAXIFS(技能!$AV:$AV,技能!$A:$A,Q$51,技能!$AU:$AU,平衡检查!$K59)</f>
        <v>0</v>
      </c>
    </row>
    <row r="60" spans="1:21" x14ac:dyDescent="0.3">
      <c r="A60" s="39" t="s">
        <v>139</v>
      </c>
      <c r="B60" s="13" t="s">
        <v>31</v>
      </c>
      <c r="C60" s="14" t="s">
        <v>170</v>
      </c>
      <c r="D60">
        <f>_xlfn.MAXIFS(技能!AE:AE,技能!$A:$A,平衡检查!$A60)</f>
        <v>0</v>
      </c>
      <c r="E60">
        <f>_xlfn.MAXIFS(技能!AF:AF,技能!$A:$A,平衡检查!$A60)</f>
        <v>0</v>
      </c>
      <c r="F60" t="e">
        <f t="shared" si="1"/>
        <v>#DIV/0!</v>
      </c>
      <c r="G60" s="14" t="s">
        <v>175</v>
      </c>
      <c r="K60" s="15" t="s">
        <v>117</v>
      </c>
      <c r="L60" s="6">
        <f>_xlfn.MAXIFS(技能!$AV:$AV,技能!$A:$A,L$51,技能!$AU:$AU,平衡检查!$K60)</f>
        <v>0</v>
      </c>
      <c r="M60" s="6">
        <f>_xlfn.MAXIFS(技能!$AV:$AV,技能!$A:$A,M$51,技能!$AU:$AU,平衡检查!$K60)</f>
        <v>0</v>
      </c>
      <c r="N60" s="6">
        <f>_xlfn.MAXIFS(技能!$AV:$AV,技能!$A:$A,N$51,技能!$AU:$AU,平衡检查!$K60)</f>
        <v>0</v>
      </c>
      <c r="O60" s="6">
        <f>_xlfn.MAXIFS(技能!$AV:$AV,技能!$A:$A,O$51,技能!$AU:$AU,平衡检查!$K60)</f>
        <v>0</v>
      </c>
      <c r="P60" s="6">
        <f>_xlfn.MAXIFS(技能!$AV:$AV,技能!$A:$A,P$51,技能!$AU:$AU,平衡检查!$K60)</f>
        <v>0</v>
      </c>
      <c r="Q60" s="6">
        <f>_xlfn.MAXIFS(技能!$AV:$AV,技能!$A:$A,Q$51,技能!$AU:$AU,平衡检查!$K60)</f>
        <v>0</v>
      </c>
    </row>
    <row r="61" spans="1:21" x14ac:dyDescent="0.3">
      <c r="A61" s="39" t="s">
        <v>142</v>
      </c>
      <c r="B61" s="14" t="s">
        <v>87</v>
      </c>
      <c r="D61">
        <f>_xlfn.MAXIFS(技能!AE:AE,技能!$A:$A,平衡检查!$A61)</f>
        <v>0</v>
      </c>
      <c r="E61">
        <f>_xlfn.MAXIFS(技能!AF:AF,技能!$A:$A,平衡检查!$A61)</f>
        <v>0</v>
      </c>
      <c r="F61" t="e">
        <f t="shared" si="1"/>
        <v>#DIV/0!</v>
      </c>
      <c r="K61" s="15" t="s">
        <v>116</v>
      </c>
      <c r="L61" s="6">
        <f>_xlfn.MAXIFS(技能!$AV:$AV,技能!$A:$A,L$51,技能!$AU:$AU,平衡检查!$K61)</f>
        <v>0</v>
      </c>
      <c r="M61" s="6">
        <f>_xlfn.MAXIFS(技能!$AV:$AV,技能!$A:$A,M$51,技能!$AU:$AU,平衡检查!$K61)</f>
        <v>0</v>
      </c>
      <c r="N61" s="6">
        <f>_xlfn.MAXIFS(技能!$AV:$AV,技能!$A:$A,N$51,技能!$AU:$AU,平衡检查!$K61)</f>
        <v>0</v>
      </c>
      <c r="O61" s="6">
        <f>_xlfn.MAXIFS(技能!$AV:$AV,技能!$A:$A,O$51,技能!$AU:$AU,平衡检查!$K61)</f>
        <v>0</v>
      </c>
      <c r="P61" s="6">
        <f>_xlfn.MAXIFS(技能!$AV:$AV,技能!$A:$A,P$51,技能!$AU:$AU,平衡检查!$K61)</f>
        <v>0</v>
      </c>
      <c r="Q61" s="6">
        <f>_xlfn.MAXIFS(技能!$AV:$AV,技能!$A:$A,Q$51,技能!$AU:$AU,平衡检查!$K61)</f>
        <v>0</v>
      </c>
    </row>
    <row r="62" spans="1:21" x14ac:dyDescent="0.3">
      <c r="K62" s="15" t="s">
        <v>127</v>
      </c>
      <c r="L62" s="6">
        <f>_xlfn.MAXIFS(技能!$AV:$AV,技能!$A:$A,L$51,技能!$AU:$AU,平衡检查!$K62)</f>
        <v>0</v>
      </c>
      <c r="M62" s="6">
        <f>_xlfn.MAXIFS(技能!$AV:$AV,技能!$A:$A,M$51,技能!$AU:$AU,平衡检查!$K62)</f>
        <v>0</v>
      </c>
      <c r="N62" s="6">
        <f>_xlfn.MAXIFS(技能!$AV:$AV,技能!$A:$A,N$51,技能!$AU:$AU,平衡检查!$K62)</f>
        <v>0</v>
      </c>
      <c r="O62" s="6">
        <f>_xlfn.MAXIFS(技能!$AV:$AV,技能!$A:$A,O$51,技能!$AU:$AU,平衡检查!$K62)</f>
        <v>0</v>
      </c>
      <c r="P62" s="6">
        <f>_xlfn.MAXIFS(技能!$AV:$AV,技能!$A:$A,P$51,技能!$AU:$AU,平衡检查!$K62)</f>
        <v>0</v>
      </c>
      <c r="Q62" s="6">
        <f>_xlfn.MAXIFS(技能!$AV:$AV,技能!$A:$A,Q$51,技能!$AU:$AU,平衡检查!$K62)</f>
        <v>0</v>
      </c>
    </row>
    <row r="63" spans="1:21" x14ac:dyDescent="0.3">
      <c r="K63" s="15" t="s">
        <v>129</v>
      </c>
      <c r="L63" s="6">
        <f>_xlfn.MAXIFS(技能!$AV:$AV,技能!$A:$A,L$51,技能!$AU:$AU,平衡检查!$K63)</f>
        <v>0</v>
      </c>
      <c r="M63" s="6">
        <f>_xlfn.MAXIFS(技能!$AV:$AV,技能!$A:$A,M$51,技能!$AU:$AU,平衡检查!$K63)</f>
        <v>0</v>
      </c>
      <c r="N63" s="6">
        <f>_xlfn.MAXIFS(技能!$AV:$AV,技能!$A:$A,N$51,技能!$AU:$AU,平衡检查!$K63)</f>
        <v>0</v>
      </c>
      <c r="O63" s="6">
        <f>_xlfn.MAXIFS(技能!$AV:$AV,技能!$A:$A,O$51,技能!$AU:$AU,平衡检查!$K63)</f>
        <v>0</v>
      </c>
      <c r="P63" s="6">
        <f>_xlfn.MAXIFS(技能!$AV:$AV,技能!$A:$A,P$51,技能!$AU:$AU,平衡检查!$K63)</f>
        <v>0</v>
      </c>
      <c r="Q63" s="6">
        <f>_xlfn.MAXIFS(技能!$AV:$AV,技能!$A:$A,Q$51,技能!$AU:$AU,平衡检查!$K63)</f>
        <v>0</v>
      </c>
    </row>
    <row r="64" spans="1:21" x14ac:dyDescent="0.3">
      <c r="K64" s="15" t="s">
        <v>130</v>
      </c>
      <c r="L64" s="6">
        <f>_xlfn.MAXIFS(技能!$AV:$AV,技能!$A:$A,L$51,技能!$AU:$AU,平衡检查!$K64)</f>
        <v>0</v>
      </c>
      <c r="M64" s="6">
        <f>_xlfn.MAXIFS(技能!$AV:$AV,技能!$A:$A,M$51,技能!$AU:$AU,平衡检查!$K64)</f>
        <v>0</v>
      </c>
      <c r="N64" s="6">
        <f>_xlfn.MAXIFS(技能!$AV:$AV,技能!$A:$A,N$51,技能!$AU:$AU,平衡检查!$K64)</f>
        <v>0</v>
      </c>
      <c r="O64" s="6">
        <f>_xlfn.MAXIFS(技能!$AV:$AV,技能!$A:$A,O$51,技能!$AU:$AU,平衡检查!$K64)</f>
        <v>0</v>
      </c>
      <c r="P64" s="6">
        <f>_xlfn.MAXIFS(技能!$AV:$AV,技能!$A:$A,P$51,技能!$AU:$AU,平衡检查!$K64)</f>
        <v>0</v>
      </c>
      <c r="Q64" s="6">
        <f>_xlfn.MAXIFS(技能!$AV:$AV,技能!$A:$A,Q$51,技能!$AU:$AU,平衡检查!$K64)</f>
        <v>0</v>
      </c>
    </row>
  </sheetData>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2:B18"/>
  <sheetViews>
    <sheetView workbookViewId="0"/>
    <sheetView workbookViewId="1"/>
  </sheetViews>
  <sheetFormatPr defaultColWidth="9" defaultRowHeight="14" x14ac:dyDescent="0.3"/>
  <cols>
    <col min="1" max="1" width="14.5" customWidth="1"/>
    <col min="2" max="2" width="24.4140625" bestFit="1" customWidth="1"/>
    <col min="5" max="5" width="14.5" customWidth="1"/>
  </cols>
  <sheetData>
    <row r="2" spans="1:2" ht="16.5" x14ac:dyDescent="0.3">
      <c r="A2" s="5" t="s">
        <v>1</v>
      </c>
      <c r="B2" s="2" t="s">
        <v>49</v>
      </c>
    </row>
    <row r="3" spans="1:2" x14ac:dyDescent="0.3">
      <c r="A3" s="6" t="s">
        <v>356</v>
      </c>
      <c r="B3" s="6" t="s">
        <v>50</v>
      </c>
    </row>
    <row r="4" spans="1:2" x14ac:dyDescent="0.3">
      <c r="A4" s="6" t="s">
        <v>357</v>
      </c>
      <c r="B4" s="6" t="s">
        <v>50</v>
      </c>
    </row>
    <row r="5" spans="1:2" x14ac:dyDescent="0.3">
      <c r="A5" s="6" t="s">
        <v>358</v>
      </c>
      <c r="B5" s="6" t="s">
        <v>50</v>
      </c>
    </row>
    <row r="6" spans="1:2" x14ac:dyDescent="0.3">
      <c r="A6" s="6" t="s">
        <v>359</v>
      </c>
      <c r="B6" s="6" t="s">
        <v>50</v>
      </c>
    </row>
    <row r="7" spans="1:2" x14ac:dyDescent="0.3">
      <c r="A7" s="6" t="s">
        <v>360</v>
      </c>
      <c r="B7" s="6" t="s">
        <v>50</v>
      </c>
    </row>
    <row r="8" spans="1:2" x14ac:dyDescent="0.3">
      <c r="A8" s="6" t="s">
        <v>361</v>
      </c>
      <c r="B8" s="6" t="s">
        <v>50</v>
      </c>
    </row>
    <row r="9" spans="1:2" x14ac:dyDescent="0.3">
      <c r="A9" s="6" t="s">
        <v>362</v>
      </c>
      <c r="B9" s="6" t="s">
        <v>50</v>
      </c>
    </row>
    <row r="10" spans="1:2" x14ac:dyDescent="0.3">
      <c r="A10" s="6" t="s">
        <v>363</v>
      </c>
      <c r="B10" s="6" t="s">
        <v>50</v>
      </c>
    </row>
    <row r="11" spans="1:2" x14ac:dyDescent="0.3">
      <c r="A11" s="14" t="s">
        <v>364</v>
      </c>
      <c r="B11" s="6" t="s">
        <v>52</v>
      </c>
    </row>
    <row r="12" spans="1:2" x14ac:dyDescent="0.3">
      <c r="A12" s="6" t="s">
        <v>366</v>
      </c>
      <c r="B12" s="6" t="s">
        <v>55</v>
      </c>
    </row>
    <row r="13" spans="1:2" x14ac:dyDescent="0.3">
      <c r="A13" s="6" t="s">
        <v>368</v>
      </c>
      <c r="B13" s="6" t="s">
        <v>56</v>
      </c>
    </row>
    <row r="14" spans="1:2" x14ac:dyDescent="0.3">
      <c r="A14" s="6" t="s">
        <v>371</v>
      </c>
      <c r="B14" s="6" t="s">
        <v>375</v>
      </c>
    </row>
    <row r="15" spans="1:2" x14ac:dyDescent="0.3">
      <c r="A15" s="17" t="s">
        <v>367</v>
      </c>
      <c r="B15" s="6" t="s">
        <v>51</v>
      </c>
    </row>
    <row r="16" spans="1:2" x14ac:dyDescent="0.3">
      <c r="A16" s="6" t="s">
        <v>369</v>
      </c>
      <c r="B16" s="6" t="s">
        <v>53</v>
      </c>
    </row>
    <row r="17" spans="1:2" x14ac:dyDescent="0.3">
      <c r="A17" s="6" t="s">
        <v>370</v>
      </c>
      <c r="B17" s="6" t="s">
        <v>376</v>
      </c>
    </row>
    <row r="18" spans="1:2" x14ac:dyDescent="0.3">
      <c r="A18" s="6" t="s">
        <v>365</v>
      </c>
      <c r="B18" s="6" t="s">
        <v>54</v>
      </c>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6681-5990-48FC-8A95-4355DE95316E}">
  <dimension ref="A1:K21"/>
  <sheetViews>
    <sheetView workbookViewId="0"/>
    <sheetView workbookViewId="1"/>
  </sheetViews>
  <sheetFormatPr defaultRowHeight="14" x14ac:dyDescent="0.3"/>
  <cols>
    <col min="1" max="1" width="89.75" customWidth="1"/>
    <col min="2" max="2" width="10.4140625" customWidth="1"/>
    <col min="3" max="3" width="10" bestFit="1" customWidth="1"/>
    <col min="4" max="4" width="29.1640625" customWidth="1"/>
    <col min="8" max="8" width="17.25" bestFit="1" customWidth="1"/>
    <col min="9" max="9" width="20.25" bestFit="1" customWidth="1"/>
    <col min="10" max="10" width="76" bestFit="1" customWidth="1"/>
    <col min="11" max="11" width="37.5" bestFit="1" customWidth="1"/>
  </cols>
  <sheetData>
    <row r="1" spans="1:11" ht="25" x14ac:dyDescent="0.5">
      <c r="A1" s="32" t="s">
        <v>189</v>
      </c>
      <c r="H1" s="14" t="s">
        <v>329</v>
      </c>
    </row>
    <row r="2" spans="1:11" ht="16.5" x14ac:dyDescent="0.3">
      <c r="A2" s="5" t="s">
        <v>192</v>
      </c>
      <c r="B2" s="5" t="s">
        <v>112</v>
      </c>
      <c r="D2" s="5" t="s">
        <v>200</v>
      </c>
      <c r="H2" s="5" t="s">
        <v>343</v>
      </c>
      <c r="I2" s="5" t="s">
        <v>112</v>
      </c>
      <c r="J2" s="5" t="s">
        <v>310</v>
      </c>
    </row>
    <row r="3" spans="1:11" x14ac:dyDescent="0.3">
      <c r="A3" s="14" t="s">
        <v>190</v>
      </c>
      <c r="B3" s="14" t="s">
        <v>193</v>
      </c>
      <c r="D3" s="14" t="s">
        <v>194</v>
      </c>
      <c r="H3" s="14" t="s">
        <v>344</v>
      </c>
      <c r="I3" s="14" t="s">
        <v>330</v>
      </c>
      <c r="J3" s="14" t="s">
        <v>331</v>
      </c>
      <c r="K3" s="14" t="s">
        <v>342</v>
      </c>
    </row>
    <row r="4" spans="1:11" x14ac:dyDescent="0.3">
      <c r="A4" s="14" t="s">
        <v>190</v>
      </c>
      <c r="B4" s="14" t="s">
        <v>73</v>
      </c>
      <c r="D4" s="14" t="s">
        <v>195</v>
      </c>
      <c r="H4" s="14" t="s">
        <v>345</v>
      </c>
      <c r="I4" s="14" t="s">
        <v>332</v>
      </c>
      <c r="J4" s="14" t="s">
        <v>333</v>
      </c>
    </row>
    <row r="5" spans="1:11" x14ac:dyDescent="0.3">
      <c r="A5" s="14" t="s">
        <v>190</v>
      </c>
      <c r="B5" s="14" t="s">
        <v>191</v>
      </c>
      <c r="D5" s="14" t="s">
        <v>197</v>
      </c>
      <c r="H5" s="14" t="s">
        <v>346</v>
      </c>
      <c r="I5" s="14" t="s">
        <v>338</v>
      </c>
      <c r="J5" s="14" t="s">
        <v>334</v>
      </c>
    </row>
    <row r="6" spans="1:11" x14ac:dyDescent="0.3">
      <c r="D6" s="14" t="s">
        <v>198</v>
      </c>
      <c r="H6" s="14" t="s">
        <v>347</v>
      </c>
      <c r="I6" s="14" t="s">
        <v>336</v>
      </c>
      <c r="J6" s="14" t="s">
        <v>335</v>
      </c>
    </row>
    <row r="7" spans="1:11" x14ac:dyDescent="0.3">
      <c r="A7" s="14" t="s">
        <v>196</v>
      </c>
      <c r="D7" s="14" t="s">
        <v>201</v>
      </c>
      <c r="H7" s="14" t="s">
        <v>339</v>
      </c>
      <c r="I7" s="14" t="s">
        <v>341</v>
      </c>
      <c r="J7" s="14" t="s">
        <v>340</v>
      </c>
    </row>
    <row r="8" spans="1:11" x14ac:dyDescent="0.3">
      <c r="A8" s="14" t="s">
        <v>199</v>
      </c>
      <c r="D8" s="14" t="s">
        <v>205</v>
      </c>
      <c r="H8" s="14" t="s">
        <v>350</v>
      </c>
      <c r="I8" s="14" t="s">
        <v>351</v>
      </c>
      <c r="J8" s="14" t="s">
        <v>355</v>
      </c>
    </row>
    <row r="9" spans="1:11" x14ac:dyDescent="0.3">
      <c r="A9" s="14" t="s">
        <v>202</v>
      </c>
      <c r="D9" s="14" t="s">
        <v>206</v>
      </c>
    </row>
    <row r="10" spans="1:11" x14ac:dyDescent="0.3">
      <c r="D10" s="14" t="s">
        <v>203</v>
      </c>
    </row>
    <row r="11" spans="1:11" x14ac:dyDescent="0.3">
      <c r="D11" s="14" t="s">
        <v>204</v>
      </c>
    </row>
    <row r="14" spans="1:11" x14ac:dyDescent="0.3">
      <c r="A14" s="14"/>
      <c r="I14" s="14" t="s">
        <v>337</v>
      </c>
      <c r="J14" s="14" t="s">
        <v>352</v>
      </c>
      <c r="K14" s="14"/>
    </row>
    <row r="15" spans="1:11" x14ac:dyDescent="0.3">
      <c r="I15" s="14" t="s">
        <v>348</v>
      </c>
      <c r="J15" s="14" t="s">
        <v>353</v>
      </c>
    </row>
    <row r="16" spans="1:11" ht="42" x14ac:dyDescent="0.3">
      <c r="I16" s="14" t="s">
        <v>349</v>
      </c>
      <c r="J16" s="14" t="s">
        <v>353</v>
      </c>
      <c r="K16" s="53" t="s">
        <v>354</v>
      </c>
    </row>
    <row r="21" spans="1:1" x14ac:dyDescent="0.3">
      <c r="A21" s="14"/>
    </row>
  </sheetData>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7BA48-DD7D-4006-A177-5FABD37EA2FE}">
  <sheetPr codeName="Sheet9"/>
  <dimension ref="A1:AP175"/>
  <sheetViews>
    <sheetView workbookViewId="0"/>
    <sheetView workbookViewId="1"/>
  </sheetViews>
  <sheetFormatPr defaultRowHeight="14" x14ac:dyDescent="0.3"/>
  <cols>
    <col min="1" max="1" width="14.33203125" customWidth="1"/>
    <col min="2" max="2" width="11.1640625" customWidth="1"/>
    <col min="3" max="3" width="12.1640625" customWidth="1"/>
    <col min="4" max="4" width="12.75" customWidth="1"/>
    <col min="5" max="5" width="13.08203125" bestFit="1" customWidth="1"/>
    <col min="6" max="6" width="13.25" bestFit="1" customWidth="1"/>
    <col min="7" max="7" width="14.5" bestFit="1" customWidth="1"/>
    <col min="8" max="8" width="18.58203125" customWidth="1"/>
    <col min="9" max="9" width="15.33203125" customWidth="1"/>
    <col min="10" max="10" width="11.08203125" bestFit="1" customWidth="1"/>
    <col min="11" max="11" width="18.1640625" bestFit="1" customWidth="1"/>
    <col min="12" max="12" width="19.08203125" customWidth="1"/>
    <col min="15" max="15" width="13.4140625" bestFit="1" customWidth="1"/>
    <col min="19" max="19" width="12.25" customWidth="1"/>
  </cols>
  <sheetData>
    <row r="1" spans="1:14" ht="25" x14ac:dyDescent="0.5">
      <c r="A1" s="32" t="s">
        <v>107</v>
      </c>
      <c r="N1" s="33" t="s">
        <v>210</v>
      </c>
    </row>
    <row r="2" spans="1:14" x14ac:dyDescent="0.3">
      <c r="A2" s="14" t="s">
        <v>109</v>
      </c>
      <c r="E2">
        <v>1.2</v>
      </c>
      <c r="H2">
        <v>2.5</v>
      </c>
    </row>
    <row r="3" spans="1:14" ht="16.5" x14ac:dyDescent="0.3">
      <c r="A3" s="2" t="s">
        <v>106</v>
      </c>
      <c r="B3" s="2" t="s">
        <v>104</v>
      </c>
      <c r="C3" s="2" t="s">
        <v>63</v>
      </c>
      <c r="D3" s="2" t="s">
        <v>100</v>
      </c>
      <c r="E3" s="2" t="s">
        <v>101</v>
      </c>
      <c r="F3" s="2" t="s">
        <v>110</v>
      </c>
      <c r="G3" s="2" t="s">
        <v>102</v>
      </c>
      <c r="H3" s="2" t="s">
        <v>111</v>
      </c>
      <c r="I3" s="2" t="s">
        <v>209</v>
      </c>
    </row>
    <row r="4" spans="1:14" x14ac:dyDescent="0.3">
      <c r="A4" s="14" t="s">
        <v>103</v>
      </c>
      <c r="B4">
        <v>67</v>
      </c>
      <c r="C4" s="25">
        <f>B4/SUM($B$4:$B$7)</f>
        <v>0.22945205479452055</v>
      </c>
      <c r="D4">
        <f>1/C4</f>
        <v>4.3582089552238807</v>
      </c>
    </row>
    <row r="5" spans="1:14" x14ac:dyDescent="0.3">
      <c r="A5" s="14" t="s">
        <v>91</v>
      </c>
      <c r="B5">
        <v>200</v>
      </c>
      <c r="C5" s="25">
        <f t="shared" ref="C5:C7" si="0">B5/SUM($B$4:$B$7)</f>
        <v>0.68493150684931503</v>
      </c>
      <c r="D5">
        <f t="shared" ref="D5:D7" si="1">1/C5</f>
        <v>1.4600000000000002</v>
      </c>
      <c r="K5" s="14" t="s">
        <v>211</v>
      </c>
    </row>
    <row r="6" spans="1:14" x14ac:dyDescent="0.3">
      <c r="A6" s="14" t="s">
        <v>77</v>
      </c>
      <c r="B6">
        <v>20</v>
      </c>
      <c r="C6" s="25">
        <f t="shared" si="0"/>
        <v>6.8493150684931503E-2</v>
      </c>
      <c r="D6">
        <f t="shared" si="1"/>
        <v>14.600000000000001</v>
      </c>
      <c r="E6">
        <v>18</v>
      </c>
      <c r="F6">
        <v>2</v>
      </c>
      <c r="G6">
        <v>1</v>
      </c>
      <c r="H6">
        <v>36</v>
      </c>
      <c r="I6" s="41">
        <v>12.88</v>
      </c>
      <c r="J6" s="14" t="s">
        <v>216</v>
      </c>
      <c r="K6" s="14" t="s">
        <v>212</v>
      </c>
      <c r="M6">
        <f>12/(I6/3)</f>
        <v>2.7950310559006208</v>
      </c>
    </row>
    <row r="7" spans="1:14" x14ac:dyDescent="0.3">
      <c r="A7" s="14" t="s">
        <v>65</v>
      </c>
      <c r="B7">
        <v>5</v>
      </c>
      <c r="C7" s="25">
        <f t="shared" si="0"/>
        <v>1.7123287671232876E-2</v>
      </c>
      <c r="D7">
        <f t="shared" si="1"/>
        <v>58.400000000000006</v>
      </c>
      <c r="E7">
        <v>70</v>
      </c>
      <c r="F7">
        <v>0.15</v>
      </c>
      <c r="G7">
        <v>5</v>
      </c>
      <c r="H7">
        <v>146</v>
      </c>
      <c r="I7" s="41">
        <v>50.99</v>
      </c>
      <c r="J7" s="14" t="s">
        <v>217</v>
      </c>
      <c r="K7" s="14" t="s">
        <v>213</v>
      </c>
      <c r="M7">
        <f>12/(I7/3)</f>
        <v>0.70602078838988036</v>
      </c>
    </row>
    <row r="8" spans="1:14" x14ac:dyDescent="0.3">
      <c r="A8" s="14"/>
    </row>
    <row r="9" spans="1:14" x14ac:dyDescent="0.3">
      <c r="A9" s="14" t="s">
        <v>108</v>
      </c>
    </row>
    <row r="10" spans="1:14" ht="16.5" x14ac:dyDescent="0.3">
      <c r="A10" s="2" t="s">
        <v>106</v>
      </c>
      <c r="B10" s="2" t="s">
        <v>105</v>
      </c>
      <c r="C10" s="2" t="s">
        <v>63</v>
      </c>
      <c r="D10" s="2" t="s">
        <v>100</v>
      </c>
      <c r="E10" s="2" t="s">
        <v>101</v>
      </c>
      <c r="F10" s="2" t="s">
        <v>110</v>
      </c>
      <c r="G10" s="2" t="s">
        <v>102</v>
      </c>
      <c r="H10" s="2" t="s">
        <v>111</v>
      </c>
      <c r="I10" s="2" t="s">
        <v>209</v>
      </c>
    </row>
    <row r="11" spans="1:14" x14ac:dyDescent="0.3">
      <c r="A11" s="14" t="s">
        <v>103</v>
      </c>
      <c r="B11">
        <v>7</v>
      </c>
      <c r="C11" s="25">
        <f>B11/SUM($B$11:$B$14)</f>
        <v>0.14000000000000001</v>
      </c>
      <c r="D11">
        <f>1/C11</f>
        <v>7.1428571428571423</v>
      </c>
    </row>
    <row r="12" spans="1:14" x14ac:dyDescent="0.3">
      <c r="A12" s="14" t="s">
        <v>91</v>
      </c>
      <c r="B12">
        <v>21</v>
      </c>
      <c r="C12" s="25">
        <f t="shared" ref="C12:C14" si="2">B12/SUM($B$11:$B$14)</f>
        <v>0.42</v>
      </c>
      <c r="D12">
        <f t="shared" ref="D12:D14" si="3">1/C12</f>
        <v>2.3809523809523809</v>
      </c>
      <c r="K12" s="14" t="s">
        <v>218</v>
      </c>
    </row>
    <row r="13" spans="1:14" x14ac:dyDescent="0.3">
      <c r="A13" s="14" t="s">
        <v>77</v>
      </c>
      <c r="B13">
        <v>17</v>
      </c>
      <c r="C13" s="25">
        <f t="shared" si="2"/>
        <v>0.34</v>
      </c>
      <c r="D13">
        <f t="shared" si="3"/>
        <v>2.9411764705882351</v>
      </c>
      <c r="E13">
        <v>4</v>
      </c>
      <c r="F13">
        <v>8</v>
      </c>
      <c r="G13">
        <v>0</v>
      </c>
      <c r="H13">
        <v>8</v>
      </c>
      <c r="I13" s="41">
        <v>2.76</v>
      </c>
      <c r="J13" s="14" t="s">
        <v>214</v>
      </c>
      <c r="K13" s="14" t="s">
        <v>219</v>
      </c>
    </row>
    <row r="14" spans="1:14" x14ac:dyDescent="0.3">
      <c r="A14" s="14" t="s">
        <v>65</v>
      </c>
      <c r="B14">
        <v>5</v>
      </c>
      <c r="C14" s="25">
        <f t="shared" si="2"/>
        <v>0.1</v>
      </c>
      <c r="D14">
        <f t="shared" si="3"/>
        <v>10</v>
      </c>
      <c r="E14">
        <v>12</v>
      </c>
      <c r="F14">
        <v>1</v>
      </c>
      <c r="G14">
        <v>0</v>
      </c>
      <c r="H14">
        <v>25</v>
      </c>
      <c r="I14" s="41">
        <v>8.75</v>
      </c>
      <c r="J14" s="14" t="s">
        <v>215</v>
      </c>
      <c r="K14" s="14" t="s">
        <v>220</v>
      </c>
    </row>
    <row r="18" spans="1:7" ht="25" x14ac:dyDescent="0.5">
      <c r="A18" s="32" t="s">
        <v>90</v>
      </c>
    </row>
    <row r="19" spans="1:7" ht="16.5" x14ac:dyDescent="0.3">
      <c r="A19" s="2" t="s">
        <v>84</v>
      </c>
      <c r="B19" s="2" t="s">
        <v>66</v>
      </c>
    </row>
    <row r="20" spans="1:7" x14ac:dyDescent="0.3">
      <c r="A20">
        <v>3</v>
      </c>
      <c r="B20">
        <v>97</v>
      </c>
    </row>
    <row r="21" spans="1:7" x14ac:dyDescent="0.3">
      <c r="A21" s="14"/>
      <c r="C21" s="14" t="s">
        <v>95</v>
      </c>
      <c r="D21" s="26">
        <f>A20/SUM(A20:B20)</f>
        <v>0.03</v>
      </c>
    </row>
    <row r="22" spans="1:7" x14ac:dyDescent="0.3">
      <c r="A22" s="27"/>
      <c r="B22" s="27"/>
      <c r="C22" s="14" t="s">
        <v>96</v>
      </c>
      <c r="D22">
        <f>20*(1-(1-D21)^3)</f>
        <v>1.7465400000000009</v>
      </c>
    </row>
    <row r="23" spans="1:7" x14ac:dyDescent="0.3">
      <c r="A23" s="28"/>
      <c r="B23" s="29"/>
      <c r="C23" s="31"/>
      <c r="D23" s="31"/>
      <c r="E23" s="30"/>
    </row>
    <row r="24" spans="1:7" ht="25" x14ac:dyDescent="0.5">
      <c r="A24" s="32" t="s">
        <v>97</v>
      </c>
      <c r="B24" s="29"/>
      <c r="C24" s="31"/>
      <c r="D24" s="31"/>
      <c r="E24" s="30"/>
    </row>
    <row r="25" spans="1:7" ht="16.5" x14ac:dyDescent="0.3">
      <c r="A25" s="2" t="s">
        <v>92</v>
      </c>
      <c r="B25" s="2" t="s">
        <v>94</v>
      </c>
      <c r="C25" s="2" t="s">
        <v>93</v>
      </c>
      <c r="D25" s="2" t="s">
        <v>98</v>
      </c>
      <c r="E25" s="2" t="s">
        <v>100</v>
      </c>
    </row>
    <row r="26" spans="1:7" x14ac:dyDescent="0.3">
      <c r="A26" s="14" t="s">
        <v>103</v>
      </c>
      <c r="B26" s="14">
        <v>50</v>
      </c>
      <c r="C26">
        <v>300</v>
      </c>
      <c r="D26" s="25">
        <f>C26/SUM($C$26:$C$28)</f>
        <v>0.69767441860465118</v>
      </c>
      <c r="E26">
        <f>1/D26</f>
        <v>1.4333333333333333</v>
      </c>
      <c r="G26" s="26"/>
    </row>
    <row r="27" spans="1:7" x14ac:dyDescent="0.3">
      <c r="A27" s="14" t="s">
        <v>91</v>
      </c>
      <c r="B27" s="14">
        <v>100</v>
      </c>
      <c r="C27">
        <v>100</v>
      </c>
      <c r="D27" s="25">
        <f>C27/SUM($C$26:$C$28)</f>
        <v>0.23255813953488372</v>
      </c>
      <c r="E27">
        <f t="shared" ref="E27:E28" si="4">1/D27</f>
        <v>4.3</v>
      </c>
    </row>
    <row r="28" spans="1:7" x14ac:dyDescent="0.3">
      <c r="A28" s="14" t="s">
        <v>77</v>
      </c>
      <c r="B28" s="14">
        <v>200</v>
      </c>
      <c r="C28">
        <v>30</v>
      </c>
      <c r="D28" s="25">
        <f>C28/SUM($C$26:$C$28)</f>
        <v>6.9767441860465115E-2</v>
      </c>
      <c r="E28">
        <f t="shared" si="4"/>
        <v>14.333333333333334</v>
      </c>
    </row>
    <row r="29" spans="1:7" x14ac:dyDescent="0.3">
      <c r="A29" s="28"/>
      <c r="B29" s="28"/>
      <c r="C29" s="31"/>
      <c r="D29" s="31"/>
      <c r="G29" s="26"/>
    </row>
    <row r="30" spans="1:7" ht="16.5" x14ac:dyDescent="0.3">
      <c r="A30" s="28"/>
      <c r="C30" s="2" t="s">
        <v>99</v>
      </c>
      <c r="D30">
        <f>SUMPRODUCT(D26:D28,B26:B28)</f>
        <v>72.093023255813947</v>
      </c>
      <c r="E30" s="30"/>
    </row>
    <row r="31" spans="1:7" x14ac:dyDescent="0.3">
      <c r="A31" s="28"/>
      <c r="B31" s="28"/>
      <c r="C31" s="31"/>
      <c r="D31" s="31"/>
      <c r="E31" s="30"/>
    </row>
    <row r="33" spans="1:14" ht="25" x14ac:dyDescent="0.5">
      <c r="A33" s="32" t="s">
        <v>109</v>
      </c>
    </row>
    <row r="34" spans="1:14" ht="16.5" x14ac:dyDescent="0.3">
      <c r="A34" s="2" t="s">
        <v>6</v>
      </c>
      <c r="B34" s="2" t="s">
        <v>9</v>
      </c>
      <c r="C34" s="2" t="s">
        <v>11</v>
      </c>
      <c r="D34" s="2" t="s">
        <v>13</v>
      </c>
      <c r="E34" s="42" t="s">
        <v>225</v>
      </c>
      <c r="F34" s="42" t="s">
        <v>226</v>
      </c>
      <c r="G34" s="42" t="s">
        <v>223</v>
      </c>
      <c r="H34" s="42" t="s">
        <v>228</v>
      </c>
      <c r="I34" s="42" t="s">
        <v>228</v>
      </c>
      <c r="J34" s="43" t="s">
        <v>229</v>
      </c>
      <c r="K34" s="43" t="s">
        <v>230</v>
      </c>
      <c r="L34" s="43" t="s">
        <v>224</v>
      </c>
      <c r="M34" s="43" t="s">
        <v>227</v>
      </c>
      <c r="N34" s="43" t="s">
        <v>227</v>
      </c>
    </row>
    <row r="35" spans="1:14" x14ac:dyDescent="0.3">
      <c r="A35">
        <v>67</v>
      </c>
      <c r="B35">
        <v>200</v>
      </c>
      <c r="C35">
        <v>4</v>
      </c>
      <c r="D35">
        <v>2</v>
      </c>
      <c r="E35" s="25">
        <f>C35/SUM(A35:D35)</f>
        <v>1.4652014652014652E-2</v>
      </c>
      <c r="F35" s="25">
        <f>1-(1-E35)^3</f>
        <v>4.3315144872927536E-2</v>
      </c>
      <c r="G35" s="26">
        <f t="shared" ref="G35:G54" si="5">1-(1-E35)^3-3*E35*(1-E35)^2</f>
        <v>6.3775356614363676E-4</v>
      </c>
      <c r="H35" s="44">
        <f t="shared" ref="H35:H54" si="6">1/F35</f>
        <v>23.086613306585328</v>
      </c>
      <c r="I35" s="44">
        <f t="shared" ref="I35:I54" si="7">1/G35</f>
        <v>1568.0037762027614</v>
      </c>
      <c r="J35" s="25">
        <f>D35/SUM(A35:D35)</f>
        <v>7.326007326007326E-3</v>
      </c>
      <c r="K35" s="25">
        <f>1-(1-J35)^3</f>
        <v>2.1817404017621334E-2</v>
      </c>
      <c r="L35" s="26">
        <f>1-(1-J35)^3-3*J35*(1-J35)^2</f>
        <v>1.602247707790036E-4</v>
      </c>
      <c r="M35" s="44">
        <f>1/K35</f>
        <v>45.834967312899678</v>
      </c>
      <c r="N35" s="44">
        <f>1/L35</f>
        <v>6241.232208590829</v>
      </c>
    </row>
    <row r="36" spans="1:14" x14ac:dyDescent="0.3">
      <c r="A36">
        <v>67</v>
      </c>
      <c r="B36">
        <v>200</v>
      </c>
      <c r="C36">
        <v>8</v>
      </c>
      <c r="D36">
        <v>3</v>
      </c>
      <c r="E36" s="25">
        <f t="shared" ref="E36:E54" si="8">C36/SUM(A36:D36)</f>
        <v>2.8776978417266189E-2</v>
      </c>
      <c r="F36" s="25">
        <f t="shared" ref="F36:F54" si="9">1-(1-E36)^3</f>
        <v>8.3870422424029756E-2</v>
      </c>
      <c r="G36" s="26">
        <f t="shared" si="5"/>
        <v>2.4366821950546069E-3</v>
      </c>
      <c r="H36" s="44">
        <f t="shared" si="6"/>
        <v>11.923154445845375</v>
      </c>
      <c r="I36" s="44">
        <f t="shared" si="7"/>
        <v>410.3941014669702</v>
      </c>
      <c r="J36" s="25">
        <f t="shared" ref="J36:J54" si="10">D36/SUM(A36:D36)</f>
        <v>1.0791366906474821E-2</v>
      </c>
      <c r="K36" s="25">
        <f t="shared" ref="K36:K54" si="11">1-(1-J36)^3</f>
        <v>3.2025996613816221E-2</v>
      </c>
      <c r="L36" s="26">
        <f t="shared" ref="L36:L54" si="12">1-(1-J36)^3-3*J36*(1-J36)^2</f>
        <v>3.4684741208657055E-4</v>
      </c>
      <c r="M36" s="44">
        <f t="shared" ref="M36:M54" si="13">1/K36</f>
        <v>31.224633289588045</v>
      </c>
      <c r="N36" s="44">
        <f t="shared" ref="N36:N54" si="14">1/L36</f>
        <v>2883.1121846467963</v>
      </c>
    </row>
    <row r="37" spans="1:14" x14ac:dyDescent="0.3">
      <c r="A37">
        <v>67</v>
      </c>
      <c r="B37">
        <v>200</v>
      </c>
      <c r="C37">
        <v>12</v>
      </c>
      <c r="D37">
        <v>3</v>
      </c>
      <c r="E37" s="25">
        <f t="shared" si="8"/>
        <v>4.2553191489361701E-2</v>
      </c>
      <c r="F37" s="25">
        <f t="shared" si="9"/>
        <v>0.12230430636756773</v>
      </c>
      <c r="G37" s="26">
        <f t="shared" si="5"/>
        <v>5.2782138832434405E-3</v>
      </c>
      <c r="H37" s="44">
        <f t="shared" si="6"/>
        <v>8.1763269806268806</v>
      </c>
      <c r="I37" s="44">
        <f t="shared" si="7"/>
        <v>189.45802919708592</v>
      </c>
      <c r="J37" s="25">
        <f t="shared" si="10"/>
        <v>1.0638297872340425E-2</v>
      </c>
      <c r="K37" s="25">
        <f t="shared" si="11"/>
        <v>3.1576577444304088E-2</v>
      </c>
      <c r="L37" s="26">
        <f t="shared" si="12"/>
        <v>3.3711220057196581E-4</v>
      </c>
      <c r="M37" s="44">
        <f t="shared" si="13"/>
        <v>31.669043352270723</v>
      </c>
      <c r="N37" s="44">
        <f t="shared" si="14"/>
        <v>2966.371428572852</v>
      </c>
    </row>
    <row r="38" spans="1:14" x14ac:dyDescent="0.3">
      <c r="A38">
        <v>67</v>
      </c>
      <c r="B38">
        <v>200</v>
      </c>
      <c r="C38">
        <v>16</v>
      </c>
      <c r="D38">
        <v>4</v>
      </c>
      <c r="E38" s="25">
        <f t="shared" si="8"/>
        <v>5.5749128919860627E-2</v>
      </c>
      <c r="F38" s="25">
        <f t="shared" si="9"/>
        <v>0.15809675699599957</v>
      </c>
      <c r="G38" s="26">
        <f t="shared" si="5"/>
        <v>8.9773634011950376E-3</v>
      </c>
      <c r="H38" s="44">
        <f t="shared" si="6"/>
        <v>6.3252404350413318</v>
      </c>
      <c r="I38" s="44">
        <f t="shared" si="7"/>
        <v>111.39127996833494</v>
      </c>
      <c r="J38" s="25">
        <f t="shared" si="10"/>
        <v>1.3937282229965157E-2</v>
      </c>
      <c r="K38" s="25">
        <f t="shared" si="11"/>
        <v>4.1231810468934649E-2</v>
      </c>
      <c r="L38" s="26">
        <f t="shared" si="12"/>
        <v>5.7732893404848634E-4</v>
      </c>
      <c r="M38" s="44">
        <f t="shared" si="13"/>
        <v>24.253118857185076</v>
      </c>
      <c r="N38" s="44">
        <f t="shared" si="14"/>
        <v>1732.1148153576105</v>
      </c>
    </row>
    <row r="39" spans="1:14" x14ac:dyDescent="0.3">
      <c r="A39" s="1">
        <v>67</v>
      </c>
      <c r="B39" s="1">
        <v>200</v>
      </c>
      <c r="C39" s="1">
        <v>20</v>
      </c>
      <c r="D39" s="1">
        <v>5</v>
      </c>
      <c r="E39" s="45">
        <f t="shared" si="8"/>
        <v>6.8493150684931503E-2</v>
      </c>
      <c r="F39" s="45">
        <f t="shared" si="9"/>
        <v>0.19172683970109283</v>
      </c>
      <c r="G39" s="46">
        <f t="shared" si="5"/>
        <v>1.343128963515744E-2</v>
      </c>
      <c r="H39" s="47">
        <f t="shared" si="6"/>
        <v>5.2157538379030619</v>
      </c>
      <c r="I39" s="47">
        <f t="shared" si="7"/>
        <v>74.453014354066397</v>
      </c>
      <c r="J39" s="45">
        <f t="shared" si="10"/>
        <v>1.7123287671232876E-2</v>
      </c>
      <c r="K39" s="45">
        <f t="shared" si="11"/>
        <v>5.0495262739160385E-2</v>
      </c>
      <c r="L39" s="46">
        <f t="shared" si="12"/>
        <v>8.695796070607581E-4</v>
      </c>
      <c r="M39" s="47">
        <f t="shared" si="13"/>
        <v>19.803837939523664</v>
      </c>
      <c r="N39" s="47">
        <f t="shared" si="14"/>
        <v>1149.9809699770585</v>
      </c>
    </row>
    <row r="40" spans="1:14" x14ac:dyDescent="0.3">
      <c r="A40">
        <v>67</v>
      </c>
      <c r="B40">
        <v>200</v>
      </c>
      <c r="C40">
        <v>24</v>
      </c>
      <c r="D40">
        <v>6</v>
      </c>
      <c r="E40" s="25">
        <f t="shared" si="8"/>
        <v>8.0808080808080815E-2</v>
      </c>
      <c r="F40" s="25">
        <f t="shared" si="9"/>
        <v>0.22336207705047606</v>
      </c>
      <c r="G40" s="26">
        <f t="shared" si="5"/>
        <v>1.8534492975876338E-2</v>
      </c>
      <c r="H40" s="44">
        <f t="shared" si="6"/>
        <v>4.4770357314237224</v>
      </c>
      <c r="I40" s="44">
        <f t="shared" si="7"/>
        <v>53.953458629893731</v>
      </c>
      <c r="J40" s="25">
        <f t="shared" si="10"/>
        <v>2.0202020202020204E-2</v>
      </c>
      <c r="K40" s="25">
        <f t="shared" si="11"/>
        <v>5.9389940626549231E-2</v>
      </c>
      <c r="L40" s="26">
        <f t="shared" si="12"/>
        <v>1.2078750982945363E-3</v>
      </c>
      <c r="M40" s="44">
        <f t="shared" si="13"/>
        <v>16.837868323326248</v>
      </c>
      <c r="N40" s="44">
        <f t="shared" si="14"/>
        <v>827.90017064840038</v>
      </c>
    </row>
    <row r="41" spans="1:14" x14ac:dyDescent="0.3">
      <c r="A41">
        <v>67</v>
      </c>
      <c r="B41">
        <v>200</v>
      </c>
      <c r="C41">
        <v>28</v>
      </c>
      <c r="D41">
        <v>6</v>
      </c>
      <c r="E41" s="25">
        <f t="shared" si="8"/>
        <v>9.3023255813953487E-2</v>
      </c>
      <c r="F41" s="25">
        <f t="shared" si="9"/>
        <v>0.25391474964468519</v>
      </c>
      <c r="G41" s="26">
        <f t="shared" si="5"/>
        <v>2.4350057227665284E-2</v>
      </c>
      <c r="H41" s="44">
        <f t="shared" si="6"/>
        <v>3.9383297008123668</v>
      </c>
      <c r="I41" s="44">
        <f t="shared" si="7"/>
        <v>41.067665289256546</v>
      </c>
      <c r="J41" s="25">
        <f t="shared" si="10"/>
        <v>1.9933554817275746E-2</v>
      </c>
      <c r="K41" s="25">
        <f t="shared" si="11"/>
        <v>5.8616545159252409E-2</v>
      </c>
      <c r="L41" s="26">
        <f t="shared" si="12"/>
        <v>1.1761987621898493E-3</v>
      </c>
      <c r="M41" s="44">
        <f t="shared" si="13"/>
        <v>17.060029677340232</v>
      </c>
      <c r="N41" s="44">
        <f t="shared" si="14"/>
        <v>850.196439705648</v>
      </c>
    </row>
    <row r="42" spans="1:14" x14ac:dyDescent="0.3">
      <c r="A42">
        <v>67</v>
      </c>
      <c r="B42">
        <v>200</v>
      </c>
      <c r="C42">
        <v>32</v>
      </c>
      <c r="D42">
        <v>6</v>
      </c>
      <c r="E42" s="25">
        <f t="shared" si="8"/>
        <v>0.10491803278688525</v>
      </c>
      <c r="F42" s="25">
        <f t="shared" si="9"/>
        <v>0.28288563359928809</v>
      </c>
      <c r="G42" s="26">
        <f t="shared" si="5"/>
        <v>3.0713548711125693E-2</v>
      </c>
      <c r="H42" s="44">
        <f t="shared" si="6"/>
        <v>3.5349974732775422</v>
      </c>
      <c r="I42" s="44">
        <f t="shared" si="7"/>
        <v>32.558920800895905</v>
      </c>
      <c r="J42" s="25">
        <f t="shared" si="10"/>
        <v>1.9672131147540985E-2</v>
      </c>
      <c r="K42" s="25">
        <f t="shared" si="11"/>
        <v>5.7863028182975507E-2</v>
      </c>
      <c r="L42" s="26">
        <f t="shared" si="12"/>
        <v>1.1457522876362411E-3</v>
      </c>
      <c r="M42" s="44">
        <f t="shared" si="13"/>
        <v>17.282192643595874</v>
      </c>
      <c r="N42" s="44">
        <f t="shared" si="14"/>
        <v>872.78900578332059</v>
      </c>
    </row>
    <row r="43" spans="1:14" x14ac:dyDescent="0.3">
      <c r="A43">
        <v>67</v>
      </c>
      <c r="B43">
        <v>200</v>
      </c>
      <c r="C43">
        <v>36</v>
      </c>
      <c r="D43">
        <v>6</v>
      </c>
      <c r="E43" s="25">
        <f t="shared" si="8"/>
        <v>0.11650485436893204</v>
      </c>
      <c r="F43" s="25">
        <f t="shared" si="9"/>
        <v>0.31037578461958004</v>
      </c>
      <c r="G43" s="26">
        <f t="shared" si="5"/>
        <v>3.7557413699853492E-2</v>
      </c>
      <c r="H43" s="44">
        <f t="shared" si="6"/>
        <v>3.2219008361933756</v>
      </c>
      <c r="I43" s="44">
        <f t="shared" si="7"/>
        <v>26.625901559454316</v>
      </c>
      <c r="J43" s="25">
        <f t="shared" si="10"/>
        <v>1.9417475728155338E-2</v>
      </c>
      <c r="K43" s="25">
        <f t="shared" si="11"/>
        <v>5.7128633226780301E-2</v>
      </c>
      <c r="L43" s="26">
        <f t="shared" si="12"/>
        <v>1.1164728244108177E-3</v>
      </c>
      <c r="M43" s="44">
        <f t="shared" si="13"/>
        <v>17.504357158876122</v>
      </c>
      <c r="N43" s="44">
        <f t="shared" si="14"/>
        <v>895.6778688524887</v>
      </c>
    </row>
    <row r="44" spans="1:14" x14ac:dyDescent="0.3">
      <c r="A44">
        <v>67</v>
      </c>
      <c r="B44">
        <v>200</v>
      </c>
      <c r="C44">
        <v>40</v>
      </c>
      <c r="D44">
        <v>7</v>
      </c>
      <c r="E44" s="25">
        <f t="shared" si="8"/>
        <v>0.12738853503184713</v>
      </c>
      <c r="F44" s="25">
        <f t="shared" si="9"/>
        <v>0.33554932914165836</v>
      </c>
      <c r="G44" s="26">
        <f t="shared" si="5"/>
        <v>4.4549035335085363E-2</v>
      </c>
      <c r="H44" s="44">
        <f t="shared" si="6"/>
        <v>2.9801877493184659</v>
      </c>
      <c r="I44" s="44">
        <f t="shared" si="7"/>
        <v>22.447175174013985</v>
      </c>
      <c r="J44" s="25">
        <f t="shared" si="10"/>
        <v>2.2292993630573247E-2</v>
      </c>
      <c r="K44" s="25">
        <f t="shared" si="11"/>
        <v>6.5399127314372807E-2</v>
      </c>
      <c r="L44" s="26">
        <f t="shared" si="12"/>
        <v>1.468774459655639E-3</v>
      </c>
      <c r="M44" s="44">
        <f t="shared" si="13"/>
        <v>15.290723914296473</v>
      </c>
      <c r="N44" s="44">
        <f t="shared" si="14"/>
        <v>680.83972554537377</v>
      </c>
    </row>
    <row r="45" spans="1:14" x14ac:dyDescent="0.3">
      <c r="A45">
        <v>67</v>
      </c>
      <c r="B45">
        <v>200</v>
      </c>
      <c r="C45">
        <v>44</v>
      </c>
      <c r="D45">
        <v>7</v>
      </c>
      <c r="E45" s="25">
        <f t="shared" si="8"/>
        <v>0.13836477987421383</v>
      </c>
      <c r="F45" s="25">
        <f t="shared" si="9"/>
        <v>0.36030887043467896</v>
      </c>
      <c r="G45" s="26">
        <f t="shared" si="5"/>
        <v>5.2136501447006045E-2</v>
      </c>
      <c r="H45" s="44">
        <f t="shared" si="6"/>
        <v>2.7753965612714269</v>
      </c>
      <c r="I45" s="44">
        <f t="shared" si="7"/>
        <v>19.18042009428742</v>
      </c>
      <c r="J45" s="25">
        <f t="shared" si="10"/>
        <v>2.20125786163522E-2</v>
      </c>
      <c r="K45" s="25">
        <f t="shared" si="11"/>
        <v>6.4594741271628897E-2</v>
      </c>
      <c r="L45" s="26">
        <f t="shared" si="12"/>
        <v>1.432328302832131E-3</v>
      </c>
      <c r="M45" s="44">
        <f t="shared" si="13"/>
        <v>15.481136394600234</v>
      </c>
      <c r="N45" s="44">
        <f t="shared" si="14"/>
        <v>698.16396005211107</v>
      </c>
    </row>
    <row r="46" spans="1:14" x14ac:dyDescent="0.3">
      <c r="A46">
        <v>67</v>
      </c>
      <c r="B46">
        <v>200</v>
      </c>
      <c r="C46">
        <v>48</v>
      </c>
      <c r="D46">
        <v>7</v>
      </c>
      <c r="E46" s="25">
        <f t="shared" si="8"/>
        <v>0.14906832298136646</v>
      </c>
      <c r="F46" s="25">
        <f t="shared" si="9"/>
        <v>0.38385337579712475</v>
      </c>
      <c r="G46" s="26">
        <f t="shared" si="5"/>
        <v>6.0039091544518752E-2</v>
      </c>
      <c r="H46" s="44">
        <f t="shared" si="6"/>
        <v>2.6051614055063639</v>
      </c>
      <c r="I46" s="44">
        <f t="shared" si="7"/>
        <v>16.655814974457165</v>
      </c>
      <c r="J46" s="25">
        <f t="shared" si="10"/>
        <v>2.1739130434782608E-2</v>
      </c>
      <c r="K46" s="25">
        <f t="shared" si="11"/>
        <v>6.3809895619298063E-2</v>
      </c>
      <c r="L46" s="26">
        <f t="shared" si="12"/>
        <v>1.3972219939179381E-3</v>
      </c>
      <c r="M46" s="44">
        <f t="shared" si="13"/>
        <v>15.671550474963784</v>
      </c>
      <c r="N46" s="44">
        <f t="shared" si="14"/>
        <v>715.70588235295997</v>
      </c>
    </row>
    <row r="47" spans="1:14" s="1" customFormat="1" x14ac:dyDescent="0.3">
      <c r="A47" s="1">
        <v>67</v>
      </c>
      <c r="B47" s="1">
        <v>200</v>
      </c>
      <c r="C47" s="1">
        <v>52</v>
      </c>
      <c r="D47" s="1">
        <v>7</v>
      </c>
      <c r="E47" s="45">
        <f t="shared" si="8"/>
        <v>0.15950920245398773</v>
      </c>
      <c r="F47" s="45">
        <f t="shared" si="9"/>
        <v>0.40625647261315423</v>
      </c>
      <c r="G47" s="46">
        <f t="shared" si="5"/>
        <v>6.8212712495096028E-2</v>
      </c>
      <c r="H47" s="47">
        <f t="shared" si="6"/>
        <v>2.46149924348952</v>
      </c>
      <c r="I47" s="47">
        <f t="shared" si="7"/>
        <v>14.66002396652812</v>
      </c>
      <c r="J47" s="45">
        <f t="shared" si="10"/>
        <v>2.1472392638036811E-2</v>
      </c>
      <c r="K47" s="45">
        <f t="shared" si="11"/>
        <v>6.3043887116933761E-2</v>
      </c>
      <c r="L47" s="46">
        <f t="shared" si="12"/>
        <v>1.3633906575469534E-3</v>
      </c>
      <c r="M47" s="47">
        <f t="shared" si="13"/>
        <v>15.86196609585955</v>
      </c>
      <c r="N47" s="47">
        <f t="shared" si="14"/>
        <v>733.46549242109745</v>
      </c>
    </row>
    <row r="48" spans="1:14" x14ac:dyDescent="0.3">
      <c r="A48">
        <v>67</v>
      </c>
      <c r="B48">
        <v>200</v>
      </c>
      <c r="C48">
        <v>56</v>
      </c>
      <c r="D48">
        <v>8</v>
      </c>
      <c r="E48" s="25">
        <f t="shared" si="8"/>
        <v>0.16918429003021149</v>
      </c>
      <c r="F48" s="25">
        <f t="shared" si="9"/>
        <v>0.42652551485961931</v>
      </c>
      <c r="G48" s="26">
        <f t="shared" si="5"/>
        <v>7.6184738482950376E-2</v>
      </c>
      <c r="H48" s="44">
        <f t="shared" si="6"/>
        <v>2.3445256266301584</v>
      </c>
      <c r="I48" s="44">
        <f t="shared" si="7"/>
        <v>13.125988484213188</v>
      </c>
      <c r="J48" s="25">
        <f t="shared" si="10"/>
        <v>2.4169184290030211E-2</v>
      </c>
      <c r="K48" s="25">
        <f t="shared" si="11"/>
        <v>7.0769222878529492E-2</v>
      </c>
      <c r="L48" s="26">
        <f t="shared" si="12"/>
        <v>1.7242115753861587E-3</v>
      </c>
      <c r="M48" s="44">
        <f t="shared" si="13"/>
        <v>14.130436358138782</v>
      </c>
      <c r="N48" s="44">
        <f t="shared" si="14"/>
        <v>579.97522709823909</v>
      </c>
    </row>
    <row r="49" spans="1:14" x14ac:dyDescent="0.3">
      <c r="A49">
        <v>67</v>
      </c>
      <c r="B49">
        <v>200</v>
      </c>
      <c r="C49">
        <v>60</v>
      </c>
      <c r="D49">
        <v>8</v>
      </c>
      <c r="E49" s="25">
        <f t="shared" si="8"/>
        <v>0.17910447761194029</v>
      </c>
      <c r="F49" s="25">
        <f t="shared" si="9"/>
        <v>0.44682357869817757</v>
      </c>
      <c r="G49" s="26">
        <f t="shared" si="5"/>
        <v>8.4744466573348332E-2</v>
      </c>
      <c r="H49" s="44">
        <f t="shared" si="6"/>
        <v>2.2380197636693757</v>
      </c>
      <c r="I49" s="44">
        <f t="shared" si="7"/>
        <v>11.800180477087274</v>
      </c>
      <c r="J49" s="25">
        <f t="shared" si="10"/>
        <v>2.3880597014925373E-2</v>
      </c>
      <c r="K49" s="25">
        <f t="shared" si="11"/>
        <v>6.994456099985713E-2</v>
      </c>
      <c r="L49" s="26">
        <f t="shared" si="12"/>
        <v>1.6836113484704901E-3</v>
      </c>
      <c r="M49" s="44">
        <f t="shared" si="13"/>
        <v>14.297037335069451</v>
      </c>
      <c r="N49" s="44">
        <f t="shared" si="14"/>
        <v>593.96130877145117</v>
      </c>
    </row>
    <row r="50" spans="1:14" x14ac:dyDescent="0.3">
      <c r="A50">
        <v>67</v>
      </c>
      <c r="B50">
        <v>200</v>
      </c>
      <c r="C50">
        <v>64</v>
      </c>
      <c r="D50">
        <v>8</v>
      </c>
      <c r="E50" s="25">
        <f t="shared" si="8"/>
        <v>0.1887905604719764</v>
      </c>
      <c r="F50" s="25">
        <f t="shared" si="9"/>
        <v>0.46617490394003891</v>
      </c>
      <c r="G50" s="26">
        <f t="shared" si="5"/>
        <v>9.3467927781811566E-2</v>
      </c>
      <c r="H50" s="44">
        <f t="shared" si="6"/>
        <v>2.1451176190484582</v>
      </c>
      <c r="I50" s="44">
        <f t="shared" si="7"/>
        <v>10.698857070356443</v>
      </c>
      <c r="J50" s="25">
        <f t="shared" si="10"/>
        <v>2.359882005899705E-2</v>
      </c>
      <c r="K50" s="25">
        <f t="shared" si="11"/>
        <v>6.9138889537019188E-2</v>
      </c>
      <c r="L50" s="26">
        <f t="shared" si="12"/>
        <v>1.6444283554133271E-3</v>
      </c>
      <c r="M50" s="44">
        <f t="shared" si="13"/>
        <v>14.463639880483875</v>
      </c>
      <c r="N50" s="44">
        <f t="shared" si="14"/>
        <v>608.11405781716167</v>
      </c>
    </row>
    <row r="51" spans="1:14" x14ac:dyDescent="0.3">
      <c r="A51">
        <v>67</v>
      </c>
      <c r="B51">
        <v>200</v>
      </c>
      <c r="C51">
        <v>68</v>
      </c>
      <c r="D51">
        <v>8</v>
      </c>
      <c r="E51" s="25">
        <f t="shared" si="8"/>
        <v>0.19825072886297376</v>
      </c>
      <c r="F51" s="25">
        <f t="shared" si="9"/>
        <v>0.48463405018540229</v>
      </c>
      <c r="G51" s="26">
        <f t="shared" si="5"/>
        <v>0.10232621832293709</v>
      </c>
      <c r="H51" s="44">
        <f t="shared" si="6"/>
        <v>2.0634125885654107</v>
      </c>
      <c r="I51" s="44">
        <f t="shared" si="7"/>
        <v>9.7726664425733354</v>
      </c>
      <c r="J51" s="25">
        <f t="shared" si="10"/>
        <v>2.3323615160349854E-2</v>
      </c>
      <c r="K51" s="25">
        <f t="shared" si="11"/>
        <v>6.8351560245903165E-2</v>
      </c>
      <c r="L51" s="26">
        <f t="shared" si="12"/>
        <v>1.6065973978484638E-3</v>
      </c>
      <c r="M51" s="44">
        <f t="shared" si="13"/>
        <v>14.630243938870988</v>
      </c>
      <c r="N51" s="44">
        <f t="shared" si="14"/>
        <v>622.43347421027079</v>
      </c>
    </row>
    <row r="52" spans="1:14" s="1" customFormat="1" x14ac:dyDescent="0.3">
      <c r="A52" s="1">
        <v>67</v>
      </c>
      <c r="B52" s="1">
        <v>200</v>
      </c>
      <c r="C52" s="1">
        <v>72</v>
      </c>
      <c r="D52" s="1">
        <v>9</v>
      </c>
      <c r="E52" s="45">
        <f t="shared" si="8"/>
        <v>0.20689655172413793</v>
      </c>
      <c r="F52" s="45">
        <f t="shared" si="9"/>
        <v>0.5011275575054327</v>
      </c>
      <c r="G52" s="46">
        <f t="shared" si="5"/>
        <v>0.11070564598794524</v>
      </c>
      <c r="H52" s="47">
        <f t="shared" si="6"/>
        <v>1.9954999181803308</v>
      </c>
      <c r="I52" s="47">
        <f t="shared" si="7"/>
        <v>9.0329629629629746</v>
      </c>
      <c r="J52" s="45">
        <f t="shared" si="10"/>
        <v>2.5862068965517241E-2</v>
      </c>
      <c r="K52" s="45">
        <f t="shared" si="11"/>
        <v>7.5596964820205836E-2</v>
      </c>
      <c r="L52" s="46">
        <f t="shared" si="12"/>
        <v>1.9719443191602848E-3</v>
      </c>
      <c r="M52" s="47">
        <f t="shared" si="13"/>
        <v>13.228044305460214</v>
      </c>
      <c r="N52" s="47">
        <f t="shared" si="14"/>
        <v>507.11371020142752</v>
      </c>
    </row>
    <row r="53" spans="1:14" x14ac:dyDescent="0.3">
      <c r="A53">
        <v>67</v>
      </c>
      <c r="B53">
        <v>200</v>
      </c>
      <c r="C53">
        <v>76</v>
      </c>
      <c r="D53">
        <v>9</v>
      </c>
      <c r="E53" s="25">
        <f t="shared" si="8"/>
        <v>0.21590909090909091</v>
      </c>
      <c r="F53" s="25">
        <f t="shared" si="9"/>
        <v>0.51794204310668679</v>
      </c>
      <c r="G53" s="26">
        <f t="shared" si="5"/>
        <v>0.1197202526296019</v>
      </c>
      <c r="H53" s="44">
        <f t="shared" si="6"/>
        <v>1.9307179506067205</v>
      </c>
      <c r="I53" s="44">
        <f t="shared" si="7"/>
        <v>8.3528056284166343</v>
      </c>
      <c r="J53" s="25">
        <f t="shared" si="10"/>
        <v>2.556818181818182E-2</v>
      </c>
      <c r="K53" s="25">
        <f t="shared" si="11"/>
        <v>7.4760064426711348E-2</v>
      </c>
      <c r="L53" s="26">
        <f t="shared" si="12"/>
        <v>1.9277662912046689E-3</v>
      </c>
      <c r="M53" s="44">
        <f t="shared" si="13"/>
        <v>13.376125444358307</v>
      </c>
      <c r="N53" s="44">
        <f t="shared" si="14"/>
        <v>518.73507933116514</v>
      </c>
    </row>
    <row r="54" spans="1:14" x14ac:dyDescent="0.3">
      <c r="A54">
        <v>67</v>
      </c>
      <c r="B54">
        <v>200</v>
      </c>
      <c r="C54">
        <v>80</v>
      </c>
      <c r="D54">
        <v>9</v>
      </c>
      <c r="E54" s="25">
        <f t="shared" si="8"/>
        <v>0.2247191011235955</v>
      </c>
      <c r="F54" s="25">
        <f t="shared" si="9"/>
        <v>0.53400929686269893</v>
      </c>
      <c r="G54" s="26">
        <f t="shared" si="5"/>
        <v>0.12879998978678497</v>
      </c>
      <c r="H54" s="44">
        <f t="shared" si="6"/>
        <v>1.8726265738723902</v>
      </c>
      <c r="I54" s="44">
        <f t="shared" si="7"/>
        <v>7.7639757709251089</v>
      </c>
      <c r="J54" s="25">
        <f t="shared" si="10"/>
        <v>2.5280898876404494E-2</v>
      </c>
      <c r="K54" s="25">
        <f t="shared" si="11"/>
        <v>7.3941482710587314E-2</v>
      </c>
      <c r="L54" s="26">
        <f t="shared" si="12"/>
        <v>1.8850562932554993E-3</v>
      </c>
      <c r="M54" s="44">
        <f t="shared" si="13"/>
        <v>13.52420810810729</v>
      </c>
      <c r="N54" s="44">
        <f t="shared" si="14"/>
        <v>530.48813639034427</v>
      </c>
    </row>
    <row r="56" spans="1:14" x14ac:dyDescent="0.3">
      <c r="A56" s="14" t="s">
        <v>222</v>
      </c>
    </row>
    <row r="57" spans="1:14" x14ac:dyDescent="0.3">
      <c r="A57" s="14" t="s">
        <v>221</v>
      </c>
      <c r="B57" s="14"/>
      <c r="E57" s="14"/>
    </row>
    <row r="58" spans="1:14" x14ac:dyDescent="0.3">
      <c r="A58" s="14" t="s">
        <v>231</v>
      </c>
      <c r="B58" s="14">
        <v>4</v>
      </c>
      <c r="E58" s="14"/>
    </row>
    <row r="59" spans="1:14" x14ac:dyDescent="0.3">
      <c r="A59" s="14" t="s">
        <v>232</v>
      </c>
      <c r="B59" s="14">
        <v>2</v>
      </c>
      <c r="E59" s="14"/>
    </row>
    <row r="60" spans="1:14" x14ac:dyDescent="0.3">
      <c r="A60" s="14" t="s">
        <v>233</v>
      </c>
      <c r="B60" s="14">
        <v>12</v>
      </c>
      <c r="E60" s="14"/>
    </row>
    <row r="61" spans="1:14" x14ac:dyDescent="0.3">
      <c r="A61" s="14" t="s">
        <v>234</v>
      </c>
      <c r="B61" s="14">
        <v>2</v>
      </c>
      <c r="E61" s="14"/>
    </row>
    <row r="62" spans="1:14" x14ac:dyDescent="0.3">
      <c r="A62" s="14" t="s">
        <v>235</v>
      </c>
      <c r="B62" s="14">
        <v>4</v>
      </c>
      <c r="E62" s="14"/>
    </row>
    <row r="63" spans="1:14" x14ac:dyDescent="0.3">
      <c r="A63" s="14" t="s">
        <v>236</v>
      </c>
      <c r="B63" s="14">
        <v>0.5</v>
      </c>
      <c r="E63" s="14"/>
    </row>
    <row r="64" spans="1:14" x14ac:dyDescent="0.3">
      <c r="A64" s="14"/>
      <c r="B64" s="14"/>
      <c r="E64" s="14"/>
    </row>
    <row r="65" spans="1:17" ht="25" x14ac:dyDescent="0.5">
      <c r="A65" s="32" t="s">
        <v>108</v>
      </c>
      <c r="P65" s="14" t="s">
        <v>279</v>
      </c>
      <c r="Q65" s="14"/>
    </row>
    <row r="66" spans="1:17" ht="16.5" x14ac:dyDescent="0.3">
      <c r="A66" s="2" t="s">
        <v>6</v>
      </c>
      <c r="B66" s="2" t="s">
        <v>9</v>
      </c>
      <c r="C66" s="2" t="s">
        <v>11</v>
      </c>
      <c r="D66" s="2" t="s">
        <v>13</v>
      </c>
      <c r="E66" s="42" t="s">
        <v>225</v>
      </c>
      <c r="F66" s="42" t="s">
        <v>226</v>
      </c>
      <c r="G66" s="42" t="s">
        <v>223</v>
      </c>
      <c r="H66" s="42" t="s">
        <v>228</v>
      </c>
      <c r="I66" s="42" t="s">
        <v>228</v>
      </c>
      <c r="J66" s="43" t="s">
        <v>229</v>
      </c>
      <c r="K66" s="43" t="s">
        <v>230</v>
      </c>
      <c r="L66" s="43" t="s">
        <v>224</v>
      </c>
      <c r="M66" s="43" t="s">
        <v>227</v>
      </c>
      <c r="N66" s="43" t="s">
        <v>227</v>
      </c>
      <c r="P66" s="42" t="s">
        <v>277</v>
      </c>
      <c r="Q66" s="43" t="s">
        <v>278</v>
      </c>
    </row>
    <row r="67" spans="1:17" x14ac:dyDescent="0.3">
      <c r="A67">
        <v>7</v>
      </c>
      <c r="B67">
        <v>21</v>
      </c>
      <c r="C67">
        <v>13</v>
      </c>
      <c r="D67">
        <v>3</v>
      </c>
      <c r="E67" s="25">
        <f>C67/SUM(A67:D67)</f>
        <v>0.29545454545454547</v>
      </c>
      <c r="F67" s="25">
        <f>1-(1-E67)^3</f>
        <v>0.65027469947407956</v>
      </c>
      <c r="G67" s="26">
        <f t="shared" ref="G67:G86" si="15">1-(1-E67)^3-3*E67*(1-E67)^2</f>
        <v>0.21029770848985707</v>
      </c>
      <c r="H67" s="44">
        <f t="shared" ref="H67:H86" si="16">1/F67</f>
        <v>1.5378116368494217</v>
      </c>
      <c r="I67" s="44">
        <f t="shared" ref="I67:I86" si="17">1/G67</f>
        <v>4.755163559227424</v>
      </c>
      <c r="J67" s="25">
        <f>D67/SUM(A67:D67)</f>
        <v>6.8181818181818177E-2</v>
      </c>
      <c r="K67" s="25">
        <f>1-(1-J67)^3</f>
        <v>0.19091613448534928</v>
      </c>
      <c r="L67" s="26">
        <f>1-(1-J67)^3-3*J67*(1-J67)^2</f>
        <v>1.3312359128474727E-2</v>
      </c>
      <c r="M67" s="44">
        <f>1/K67</f>
        <v>5.2379019861034273</v>
      </c>
      <c r="N67" s="44">
        <f>1/L67</f>
        <v>75.118165784833039</v>
      </c>
      <c r="P67" t="s">
        <v>237</v>
      </c>
      <c r="Q67" t="s">
        <v>238</v>
      </c>
    </row>
    <row r="68" spans="1:17" x14ac:dyDescent="0.3">
      <c r="A68">
        <v>7</v>
      </c>
      <c r="B68">
        <v>21</v>
      </c>
      <c r="C68">
        <v>14</v>
      </c>
      <c r="D68">
        <v>3</v>
      </c>
      <c r="E68" s="25">
        <f t="shared" ref="E68:E86" si="18">C68/SUM(A68:D68)</f>
        <v>0.31111111111111112</v>
      </c>
      <c r="F68" s="25">
        <f t="shared" ref="F68:F86" si="19">1-(1-E68)^3</f>
        <v>0.6730754458161865</v>
      </c>
      <c r="G68" s="26">
        <f t="shared" si="15"/>
        <v>0.23014540466392314</v>
      </c>
      <c r="H68" s="44">
        <f t="shared" si="16"/>
        <v>1.4857175465484072</v>
      </c>
      <c r="I68" s="44">
        <f t="shared" si="17"/>
        <v>4.3450791531565907</v>
      </c>
      <c r="J68" s="25">
        <f t="shared" ref="J68:J86" si="20">D68/SUM(A68:D68)</f>
        <v>6.6666666666666666E-2</v>
      </c>
      <c r="K68" s="25">
        <f t="shared" ref="K68:K86" si="21">1-(1-J68)^3</f>
        <v>0.18696296296296289</v>
      </c>
      <c r="L68" s="26">
        <f t="shared" ref="L68:L86" si="22">1-(1-J68)^3-3*J68*(1-J68)^2</f>
        <v>1.2740740740740636E-2</v>
      </c>
      <c r="M68" s="44">
        <f t="shared" ref="M68:M86" si="23">1/K68</f>
        <v>5.3486529318542022</v>
      </c>
      <c r="N68" s="44">
        <f t="shared" ref="N68:N86" si="24">1/L68</f>
        <v>78.488372093023898</v>
      </c>
      <c r="P68" t="s">
        <v>239</v>
      </c>
      <c r="Q68" t="s">
        <v>240</v>
      </c>
    </row>
    <row r="69" spans="1:17" x14ac:dyDescent="0.3">
      <c r="A69">
        <v>7</v>
      </c>
      <c r="B69">
        <v>21</v>
      </c>
      <c r="C69">
        <v>15</v>
      </c>
      <c r="D69">
        <v>4</v>
      </c>
      <c r="E69" s="25">
        <f t="shared" si="18"/>
        <v>0.31914893617021278</v>
      </c>
      <c r="F69" s="25">
        <f t="shared" si="19"/>
        <v>0.68438592604721493</v>
      </c>
      <c r="G69" s="26">
        <f t="shared" si="15"/>
        <v>0.24055363455111095</v>
      </c>
      <c r="H69" s="44">
        <f t="shared" si="16"/>
        <v>1.4611638871296884</v>
      </c>
      <c r="I69" s="44">
        <f t="shared" si="17"/>
        <v>4.1570770770770782</v>
      </c>
      <c r="J69" s="25">
        <f t="shared" si="20"/>
        <v>8.5106382978723402E-2</v>
      </c>
      <c r="K69" s="25">
        <f t="shared" si="21"/>
        <v>0.23420629340319588</v>
      </c>
      <c r="L69" s="26">
        <f t="shared" si="22"/>
        <v>2.0496421794785447E-2</v>
      </c>
      <c r="M69" s="44">
        <f t="shared" si="23"/>
        <v>4.2697400888303987</v>
      </c>
      <c r="N69" s="44">
        <f t="shared" si="24"/>
        <v>48.789003759398277</v>
      </c>
      <c r="P69" t="s">
        <v>241</v>
      </c>
      <c r="Q69" t="s">
        <v>242</v>
      </c>
    </row>
    <row r="70" spans="1:17" x14ac:dyDescent="0.3">
      <c r="A70">
        <v>7</v>
      </c>
      <c r="B70">
        <v>21</v>
      </c>
      <c r="C70">
        <v>16</v>
      </c>
      <c r="D70">
        <v>4</v>
      </c>
      <c r="E70" s="25">
        <f t="shared" si="18"/>
        <v>0.33333333333333331</v>
      </c>
      <c r="F70" s="25">
        <f t="shared" si="19"/>
        <v>0.70370370370370361</v>
      </c>
      <c r="G70" s="26">
        <f t="shared" si="15"/>
        <v>0.25925925925925908</v>
      </c>
      <c r="H70" s="44">
        <f>1/F70</f>
        <v>1.4210526315789476</v>
      </c>
      <c r="I70" s="44">
        <f t="shared" si="17"/>
        <v>3.8571428571428599</v>
      </c>
      <c r="J70" s="25">
        <f t="shared" si="20"/>
        <v>8.3333333333333329E-2</v>
      </c>
      <c r="K70" s="25">
        <f t="shared" si="21"/>
        <v>0.22974537037037046</v>
      </c>
      <c r="L70" s="26">
        <f t="shared" si="22"/>
        <v>1.9675925925926041E-2</v>
      </c>
      <c r="M70" s="44">
        <f t="shared" si="23"/>
        <v>4.3526448362720389</v>
      </c>
      <c r="N70" s="44">
        <f t="shared" si="24"/>
        <v>50.823529411764412</v>
      </c>
      <c r="P70" t="s">
        <v>243</v>
      </c>
      <c r="Q70" t="s">
        <v>244</v>
      </c>
    </row>
    <row r="71" spans="1:17" x14ac:dyDescent="0.3">
      <c r="A71" s="1">
        <v>7</v>
      </c>
      <c r="B71" s="1">
        <v>21</v>
      </c>
      <c r="C71" s="1">
        <v>17</v>
      </c>
      <c r="D71" s="1">
        <v>5</v>
      </c>
      <c r="E71" s="45">
        <f t="shared" si="18"/>
        <v>0.34</v>
      </c>
      <c r="F71" s="45">
        <f t="shared" si="19"/>
        <v>0.71250400000000014</v>
      </c>
      <c r="G71" s="46">
        <f t="shared" si="15"/>
        <v>0.26819200000000026</v>
      </c>
      <c r="H71" s="47">
        <f t="shared" si="16"/>
        <v>1.4035008926265675</v>
      </c>
      <c r="I71" s="47">
        <f t="shared" si="17"/>
        <v>3.7286719961818364</v>
      </c>
      <c r="J71" s="45">
        <f t="shared" si="20"/>
        <v>0.1</v>
      </c>
      <c r="K71" s="45">
        <f t="shared" si="21"/>
        <v>0.27099999999999991</v>
      </c>
      <c r="L71" s="46">
        <f t="shared" si="22"/>
        <v>2.7999999999999858E-2</v>
      </c>
      <c r="M71" s="47">
        <f t="shared" si="23"/>
        <v>3.6900369003690048</v>
      </c>
      <c r="N71" s="47">
        <f t="shared" si="24"/>
        <v>35.714285714285893</v>
      </c>
      <c r="P71" t="s">
        <v>245</v>
      </c>
      <c r="Q71" t="s">
        <v>246</v>
      </c>
    </row>
    <row r="72" spans="1:17" x14ac:dyDescent="0.3">
      <c r="A72">
        <v>7</v>
      </c>
      <c r="B72">
        <v>21</v>
      </c>
      <c r="C72">
        <v>20</v>
      </c>
      <c r="D72">
        <v>5</v>
      </c>
      <c r="E72" s="25">
        <f t="shared" si="18"/>
        <v>0.37735849056603776</v>
      </c>
      <c r="F72" s="25">
        <f t="shared" si="19"/>
        <v>0.75861281460534535</v>
      </c>
      <c r="G72" s="26">
        <f t="shared" si="15"/>
        <v>0.31972702297870048</v>
      </c>
      <c r="H72" s="44">
        <f t="shared" si="16"/>
        <v>1.3181955020364795</v>
      </c>
      <c r="I72" s="44">
        <f t="shared" si="17"/>
        <v>3.1276680672268915</v>
      </c>
      <c r="J72" s="25">
        <f t="shared" si="20"/>
        <v>9.4339622641509441E-2</v>
      </c>
      <c r="K72" s="25">
        <f t="shared" si="21"/>
        <v>0.25715859400713337</v>
      </c>
      <c r="L72" s="26">
        <f t="shared" si="22"/>
        <v>2.502065463436251E-2</v>
      </c>
      <c r="M72" s="44">
        <f t="shared" si="23"/>
        <v>3.8886509076661886</v>
      </c>
      <c r="N72" s="44">
        <f t="shared" si="24"/>
        <v>39.966979865771947</v>
      </c>
      <c r="P72" t="s">
        <v>247</v>
      </c>
      <c r="Q72" t="s">
        <v>248</v>
      </c>
    </row>
    <row r="73" spans="1:17" x14ac:dyDescent="0.3">
      <c r="A73">
        <v>7</v>
      </c>
      <c r="B73">
        <v>21</v>
      </c>
      <c r="C73">
        <v>23</v>
      </c>
      <c r="D73">
        <v>6</v>
      </c>
      <c r="E73" s="25">
        <f t="shared" si="18"/>
        <v>0.40350877192982454</v>
      </c>
      <c r="F73" s="25">
        <f t="shared" si="19"/>
        <v>0.78776735621756755</v>
      </c>
      <c r="G73" s="26">
        <f t="shared" si="15"/>
        <v>0.35705993207086645</v>
      </c>
      <c r="H73" s="44">
        <f t="shared" si="16"/>
        <v>1.2694103050949697</v>
      </c>
      <c r="I73" s="44">
        <f t="shared" si="17"/>
        <v>2.8006502835538765</v>
      </c>
      <c r="J73" s="25">
        <f t="shared" si="20"/>
        <v>0.10526315789473684</v>
      </c>
      <c r="K73" s="25">
        <f t="shared" si="21"/>
        <v>0.28371482723429065</v>
      </c>
      <c r="L73" s="26">
        <f t="shared" si="22"/>
        <v>3.0908295669922647E-2</v>
      </c>
      <c r="M73" s="44">
        <f t="shared" si="23"/>
        <v>3.5246659815005148</v>
      </c>
      <c r="N73" s="44">
        <f t="shared" si="24"/>
        <v>32.353773584905746</v>
      </c>
      <c r="P73" t="s">
        <v>249</v>
      </c>
      <c r="Q73" t="s">
        <v>250</v>
      </c>
    </row>
    <row r="74" spans="1:17" x14ac:dyDescent="0.3">
      <c r="A74">
        <v>7</v>
      </c>
      <c r="B74">
        <v>21</v>
      </c>
      <c r="C74">
        <v>26</v>
      </c>
      <c r="D74">
        <v>7</v>
      </c>
      <c r="E74" s="25">
        <f t="shared" si="18"/>
        <v>0.42622950819672129</v>
      </c>
      <c r="F74" s="25">
        <f t="shared" si="19"/>
        <v>0.81110753763530874</v>
      </c>
      <c r="G74" s="26">
        <f t="shared" si="15"/>
        <v>0.3901471929368539</v>
      </c>
      <c r="H74" s="44">
        <f t="shared" si="16"/>
        <v>1.232882143982271</v>
      </c>
      <c r="I74" s="44">
        <f t="shared" si="17"/>
        <v>2.5631351912913853</v>
      </c>
      <c r="J74" s="25">
        <f t="shared" si="20"/>
        <v>0.11475409836065574</v>
      </c>
      <c r="K74" s="25">
        <f t="shared" si="21"/>
        <v>0.30626792550918358</v>
      </c>
      <c r="L74" s="26">
        <f t="shared" si="22"/>
        <v>3.6483229873866097E-2</v>
      </c>
      <c r="M74" s="44">
        <f t="shared" si="23"/>
        <v>3.265115007839809</v>
      </c>
      <c r="N74" s="44">
        <f t="shared" si="24"/>
        <v>27.409853882381352</v>
      </c>
      <c r="P74" t="s">
        <v>251</v>
      </c>
      <c r="Q74" t="s">
        <v>252</v>
      </c>
    </row>
    <row r="75" spans="1:17" x14ac:dyDescent="0.3">
      <c r="A75">
        <v>7</v>
      </c>
      <c r="B75">
        <v>21</v>
      </c>
      <c r="C75">
        <v>29</v>
      </c>
      <c r="D75">
        <v>8</v>
      </c>
      <c r="E75" s="25">
        <f t="shared" si="18"/>
        <v>0.44615384615384618</v>
      </c>
      <c r="F75" s="25">
        <f t="shared" si="19"/>
        <v>0.8301101502048247</v>
      </c>
      <c r="G75" s="26">
        <f t="shared" si="15"/>
        <v>0.41954301319981779</v>
      </c>
      <c r="H75" s="44">
        <f t="shared" si="16"/>
        <v>1.2046594054454773</v>
      </c>
      <c r="I75" s="44">
        <f t="shared" si="17"/>
        <v>2.3835458309103701</v>
      </c>
      <c r="J75" s="25">
        <f t="shared" si="20"/>
        <v>0.12307692307692308</v>
      </c>
      <c r="K75" s="25">
        <f t="shared" si="21"/>
        <v>0.32565134274010021</v>
      </c>
      <c r="L75" s="26">
        <f t="shared" si="22"/>
        <v>4.1715065999089751E-2</v>
      </c>
      <c r="M75" s="44">
        <f t="shared" si="23"/>
        <v>3.0707688523123706</v>
      </c>
      <c r="N75" s="44">
        <f t="shared" si="24"/>
        <v>23.972154329608891</v>
      </c>
      <c r="P75" t="s">
        <v>253</v>
      </c>
      <c r="Q75" t="s">
        <v>254</v>
      </c>
    </row>
    <row r="76" spans="1:17" x14ac:dyDescent="0.3">
      <c r="A76">
        <v>7</v>
      </c>
      <c r="B76">
        <v>21</v>
      </c>
      <c r="C76">
        <v>32</v>
      </c>
      <c r="D76">
        <v>8</v>
      </c>
      <c r="E76" s="25">
        <f t="shared" si="18"/>
        <v>0.47058823529411764</v>
      </c>
      <c r="F76" s="25">
        <f t="shared" si="19"/>
        <v>0.85161815591288414</v>
      </c>
      <c r="G76" s="26">
        <f t="shared" si="15"/>
        <v>0.45593323834724198</v>
      </c>
      <c r="H76" s="44">
        <f t="shared" si="16"/>
        <v>1.1742351816443595</v>
      </c>
      <c r="I76" s="44">
        <f t="shared" si="17"/>
        <v>2.1933035714285718</v>
      </c>
      <c r="J76" s="25">
        <f t="shared" si="20"/>
        <v>0.11764705882352941</v>
      </c>
      <c r="K76" s="25">
        <f t="shared" si="21"/>
        <v>0.31304701811520463</v>
      </c>
      <c r="L76" s="26">
        <f t="shared" si="22"/>
        <v>3.8265825361286532E-2</v>
      </c>
      <c r="M76" s="44">
        <f t="shared" si="23"/>
        <v>3.1944083224967481</v>
      </c>
      <c r="N76" s="44">
        <f t="shared" si="24"/>
        <v>26.132978723404154</v>
      </c>
      <c r="P76" t="s">
        <v>255</v>
      </c>
      <c r="Q76" t="s">
        <v>256</v>
      </c>
    </row>
    <row r="77" spans="1:17" x14ac:dyDescent="0.3">
      <c r="A77">
        <v>7</v>
      </c>
      <c r="B77">
        <v>21</v>
      </c>
      <c r="C77">
        <v>35</v>
      </c>
      <c r="D77">
        <v>9</v>
      </c>
      <c r="E77" s="25">
        <f t="shared" si="18"/>
        <v>0.4861111111111111</v>
      </c>
      <c r="F77" s="25">
        <f t="shared" si="19"/>
        <v>0.86429130229766815</v>
      </c>
      <c r="G77" s="26">
        <f t="shared" si="15"/>
        <v>0.47917202503429379</v>
      </c>
      <c r="H77" s="44">
        <f t="shared" si="16"/>
        <v>1.1570173127295833</v>
      </c>
      <c r="I77" s="44">
        <f t="shared" si="17"/>
        <v>2.086933184232596</v>
      </c>
      <c r="J77" s="25">
        <f t="shared" si="20"/>
        <v>0.125</v>
      </c>
      <c r="K77" s="25">
        <f t="shared" si="21"/>
        <v>0.330078125</v>
      </c>
      <c r="L77" s="26">
        <f t="shared" si="22"/>
        <v>4.296875E-2</v>
      </c>
      <c r="M77" s="44">
        <f t="shared" si="23"/>
        <v>3.029585798816568</v>
      </c>
      <c r="N77" s="44">
        <f t="shared" si="24"/>
        <v>23.272727272727273</v>
      </c>
      <c r="P77" t="s">
        <v>257</v>
      </c>
      <c r="Q77" t="s">
        <v>258</v>
      </c>
    </row>
    <row r="78" spans="1:17" x14ac:dyDescent="0.3">
      <c r="A78">
        <v>7</v>
      </c>
      <c r="B78">
        <v>21</v>
      </c>
      <c r="C78">
        <v>38</v>
      </c>
      <c r="D78">
        <v>10</v>
      </c>
      <c r="E78" s="25">
        <f t="shared" si="18"/>
        <v>0.5</v>
      </c>
      <c r="F78" s="25">
        <f t="shared" si="19"/>
        <v>0.875</v>
      </c>
      <c r="G78" s="26">
        <f t="shared" si="15"/>
        <v>0.5</v>
      </c>
      <c r="H78" s="44">
        <f t="shared" si="16"/>
        <v>1.1428571428571428</v>
      </c>
      <c r="I78" s="44">
        <f t="shared" si="17"/>
        <v>2</v>
      </c>
      <c r="J78" s="25">
        <f t="shared" si="20"/>
        <v>0.13157894736842105</v>
      </c>
      <c r="K78" s="25">
        <f t="shared" si="21"/>
        <v>0.34507581280069977</v>
      </c>
      <c r="L78" s="26">
        <f t="shared" si="22"/>
        <v>4.7383000437381473E-2</v>
      </c>
      <c r="M78" s="44">
        <f t="shared" si="23"/>
        <v>2.8979139160285188</v>
      </c>
      <c r="N78" s="44">
        <f t="shared" si="24"/>
        <v>21.104615384615414</v>
      </c>
      <c r="P78" t="s">
        <v>259</v>
      </c>
      <c r="Q78" t="s">
        <v>260</v>
      </c>
    </row>
    <row r="79" spans="1:17" x14ac:dyDescent="0.3">
      <c r="A79">
        <v>7</v>
      </c>
      <c r="B79">
        <v>21</v>
      </c>
      <c r="C79">
        <v>41</v>
      </c>
      <c r="D79">
        <v>10</v>
      </c>
      <c r="E79" s="25">
        <f t="shared" si="18"/>
        <v>0.51898734177215189</v>
      </c>
      <c r="F79" s="25">
        <f t="shared" si="19"/>
        <v>0.88870657290802546</v>
      </c>
      <c r="G79" s="26">
        <f t="shared" si="15"/>
        <v>0.52846732205768698</v>
      </c>
      <c r="H79" s="44">
        <f t="shared" si="16"/>
        <v>1.1252307909997787</v>
      </c>
      <c r="I79" s="44">
        <f t="shared" si="17"/>
        <v>1.8922645890502969</v>
      </c>
      <c r="J79" s="25">
        <f t="shared" si="20"/>
        <v>0.12658227848101267</v>
      </c>
      <c r="K79" s="25">
        <f t="shared" si="21"/>
        <v>0.33370585288384902</v>
      </c>
      <c r="L79" s="26">
        <f t="shared" si="22"/>
        <v>4.4012745442044199E-2</v>
      </c>
      <c r="M79" s="44">
        <f t="shared" si="23"/>
        <v>2.9966510666747701</v>
      </c>
      <c r="N79" s="44">
        <f t="shared" si="24"/>
        <v>22.7206912442396</v>
      </c>
      <c r="P79" t="s">
        <v>261</v>
      </c>
      <c r="Q79" t="s">
        <v>262</v>
      </c>
    </row>
    <row r="80" spans="1:17" x14ac:dyDescent="0.3">
      <c r="A80">
        <v>7</v>
      </c>
      <c r="B80">
        <v>21</v>
      </c>
      <c r="C80">
        <v>44</v>
      </c>
      <c r="D80">
        <v>11</v>
      </c>
      <c r="E80" s="25">
        <f t="shared" si="18"/>
        <v>0.53012048192771088</v>
      </c>
      <c r="F80" s="25">
        <f t="shared" si="19"/>
        <v>0.89625682290783104</v>
      </c>
      <c r="G80" s="26">
        <f t="shared" si="15"/>
        <v>0.54512606967279775</v>
      </c>
      <c r="H80" s="44">
        <f t="shared" si="16"/>
        <v>1.1157516176619808</v>
      </c>
      <c r="I80" s="44">
        <f t="shared" si="17"/>
        <v>1.8344380421949591</v>
      </c>
      <c r="J80" s="25">
        <f t="shared" si="20"/>
        <v>0.13253012048192772</v>
      </c>
      <c r="K80" s="25">
        <f t="shared" si="21"/>
        <v>0.3472254528347094</v>
      </c>
      <c r="L80" s="26">
        <f t="shared" si="22"/>
        <v>4.8037118717284499E-2</v>
      </c>
      <c r="M80" s="44">
        <f t="shared" si="23"/>
        <v>2.8799732042570985</v>
      </c>
      <c r="N80" s="44">
        <f t="shared" si="24"/>
        <v>20.817235227727856</v>
      </c>
      <c r="P80" t="s">
        <v>263</v>
      </c>
      <c r="Q80" t="s">
        <v>264</v>
      </c>
    </row>
    <row r="81" spans="1:17" x14ac:dyDescent="0.3">
      <c r="A81">
        <v>7</v>
      </c>
      <c r="B81">
        <v>21</v>
      </c>
      <c r="C81">
        <v>47</v>
      </c>
      <c r="D81">
        <v>11</v>
      </c>
      <c r="E81" s="25">
        <f t="shared" si="18"/>
        <v>0.54651162790697672</v>
      </c>
      <c r="F81" s="25">
        <f t="shared" si="19"/>
        <v>0.90673934370558562</v>
      </c>
      <c r="G81" s="26">
        <f t="shared" si="15"/>
        <v>0.56956620171808758</v>
      </c>
      <c r="H81" s="44">
        <f t="shared" si="16"/>
        <v>1.1028527734478628</v>
      </c>
      <c r="I81" s="44">
        <f t="shared" si="17"/>
        <v>1.7557221565877954</v>
      </c>
      <c r="J81" s="25">
        <f t="shared" si="20"/>
        <v>0.12790697674418605</v>
      </c>
      <c r="K81" s="25">
        <f t="shared" si="21"/>
        <v>0.33673292917604747</v>
      </c>
      <c r="L81" s="26">
        <f t="shared" si="22"/>
        <v>4.4895418013508326E-2</v>
      </c>
      <c r="M81" s="44">
        <f t="shared" si="23"/>
        <v>2.9697125328577223</v>
      </c>
      <c r="N81" s="44">
        <f t="shared" si="24"/>
        <v>22.273987953494846</v>
      </c>
      <c r="P81" t="s">
        <v>265</v>
      </c>
      <c r="Q81" t="s">
        <v>266</v>
      </c>
    </row>
    <row r="82" spans="1:17" x14ac:dyDescent="0.3">
      <c r="A82">
        <v>7</v>
      </c>
      <c r="B82">
        <v>21</v>
      </c>
      <c r="C82">
        <v>50</v>
      </c>
      <c r="D82">
        <v>12</v>
      </c>
      <c r="E82" s="25">
        <f t="shared" si="18"/>
        <v>0.55555555555555558</v>
      </c>
      <c r="F82" s="25">
        <f t="shared" si="19"/>
        <v>0.91220850480109739</v>
      </c>
      <c r="G82" s="26">
        <f t="shared" si="15"/>
        <v>0.58299039780521267</v>
      </c>
      <c r="H82" s="44">
        <f t="shared" si="16"/>
        <v>1.0962406015037593</v>
      </c>
      <c r="I82" s="44">
        <f t="shared" si="17"/>
        <v>1.7152941176470586</v>
      </c>
      <c r="J82" s="25">
        <f t="shared" si="20"/>
        <v>0.13333333333333333</v>
      </c>
      <c r="K82" s="25">
        <f t="shared" si="21"/>
        <v>0.34903703703703692</v>
      </c>
      <c r="L82" s="26">
        <f t="shared" si="22"/>
        <v>4.859259259259241E-2</v>
      </c>
      <c r="M82" s="44">
        <f t="shared" si="23"/>
        <v>2.8650254668930399</v>
      </c>
      <c r="N82" s="44">
        <f t="shared" si="24"/>
        <v>20.579268292683004</v>
      </c>
      <c r="P82" t="s">
        <v>267</v>
      </c>
      <c r="Q82" t="s">
        <v>268</v>
      </c>
    </row>
    <row r="83" spans="1:17" x14ac:dyDescent="0.3">
      <c r="A83">
        <v>7</v>
      </c>
      <c r="B83">
        <v>21</v>
      </c>
      <c r="C83">
        <v>53</v>
      </c>
      <c r="D83">
        <v>12</v>
      </c>
      <c r="E83" s="25">
        <f t="shared" si="18"/>
        <v>0.56989247311827962</v>
      </c>
      <c r="F83" s="25">
        <f t="shared" si="19"/>
        <v>0.92043333992244736</v>
      </c>
      <c r="G83" s="26">
        <f t="shared" si="15"/>
        <v>0.60415586611417571</v>
      </c>
      <c r="H83" s="44">
        <f t="shared" si="16"/>
        <v>1.0864447827196879</v>
      </c>
      <c r="I83" s="44">
        <f t="shared" si="17"/>
        <v>1.6552020034694426</v>
      </c>
      <c r="J83" s="25">
        <f t="shared" si="20"/>
        <v>0.12903225806451613</v>
      </c>
      <c r="K83" s="25">
        <f t="shared" si="21"/>
        <v>0.33929710315195871</v>
      </c>
      <c r="L83" s="26">
        <f t="shared" si="22"/>
        <v>4.5651371219495918E-2</v>
      </c>
      <c r="M83" s="44">
        <f t="shared" si="23"/>
        <v>2.9472694895132561</v>
      </c>
      <c r="N83" s="44">
        <f t="shared" si="24"/>
        <v>21.905147058823484</v>
      </c>
      <c r="P83" t="s">
        <v>269</v>
      </c>
      <c r="Q83" t="s">
        <v>270</v>
      </c>
    </row>
    <row r="84" spans="1:17" x14ac:dyDescent="0.3">
      <c r="A84">
        <v>7</v>
      </c>
      <c r="B84">
        <v>21</v>
      </c>
      <c r="C84">
        <v>56</v>
      </c>
      <c r="D84">
        <v>13</v>
      </c>
      <c r="E84" s="25">
        <f t="shared" si="18"/>
        <v>0.57731958762886593</v>
      </c>
      <c r="F84" s="25">
        <f t="shared" si="19"/>
        <v>0.9244844539062731</v>
      </c>
      <c r="G84" s="26">
        <f t="shared" si="15"/>
        <v>0.61505489918075806</v>
      </c>
      <c r="H84" s="44">
        <f t="shared" si="16"/>
        <v>1.0816839545269226</v>
      </c>
      <c r="I84" s="44">
        <f t="shared" si="17"/>
        <v>1.6258711235891004</v>
      </c>
      <c r="J84" s="25">
        <f t="shared" si="20"/>
        <v>0.13402061855670103</v>
      </c>
      <c r="K84" s="25">
        <f t="shared" si="21"/>
        <v>0.35058449192646213</v>
      </c>
      <c r="L84" s="26">
        <f t="shared" si="22"/>
        <v>4.9070148892319532E-2</v>
      </c>
      <c r="M84" s="44">
        <f t="shared" si="23"/>
        <v>2.8523794492591472</v>
      </c>
      <c r="N84" s="44">
        <f t="shared" si="24"/>
        <v>20.378988500614071</v>
      </c>
      <c r="P84" t="s">
        <v>271</v>
      </c>
      <c r="Q84" t="s">
        <v>272</v>
      </c>
    </row>
    <row r="85" spans="1:17" x14ac:dyDescent="0.3">
      <c r="A85">
        <v>7</v>
      </c>
      <c r="B85">
        <v>21</v>
      </c>
      <c r="C85">
        <v>59</v>
      </c>
      <c r="D85">
        <v>15</v>
      </c>
      <c r="E85" s="25">
        <f t="shared" si="18"/>
        <v>0.57843137254901966</v>
      </c>
      <c r="F85" s="25">
        <f t="shared" si="19"/>
        <v>0.9250787781471681</v>
      </c>
      <c r="G85" s="26">
        <f t="shared" si="15"/>
        <v>0.61668212075295326</v>
      </c>
      <c r="H85" s="44">
        <f t="shared" si="16"/>
        <v>1.0809890180411348</v>
      </c>
      <c r="I85" s="44">
        <f t="shared" si="17"/>
        <v>1.6215809836987414</v>
      </c>
      <c r="J85" s="25">
        <f t="shared" si="20"/>
        <v>0.14705882352941177</v>
      </c>
      <c r="K85" s="25">
        <f t="shared" si="21"/>
        <v>0.37947791573376755</v>
      </c>
      <c r="L85" s="26">
        <f t="shared" si="22"/>
        <v>5.8518216975371462E-2</v>
      </c>
      <c r="M85" s="44">
        <f t="shared" si="23"/>
        <v>2.6351994636272211</v>
      </c>
      <c r="N85" s="44">
        <f t="shared" si="24"/>
        <v>17.088695652173914</v>
      </c>
      <c r="P85" t="s">
        <v>273</v>
      </c>
      <c r="Q85" t="s">
        <v>274</v>
      </c>
    </row>
    <row r="86" spans="1:17" x14ac:dyDescent="0.3">
      <c r="A86">
        <v>7</v>
      </c>
      <c r="B86">
        <v>21</v>
      </c>
      <c r="C86">
        <v>62</v>
      </c>
      <c r="D86">
        <v>15</v>
      </c>
      <c r="E86" s="25">
        <f t="shared" si="18"/>
        <v>0.59047619047619049</v>
      </c>
      <c r="F86" s="25">
        <f t="shared" si="19"/>
        <v>0.9313188640535579</v>
      </c>
      <c r="G86" s="26">
        <f t="shared" si="15"/>
        <v>0.63423302019220396</v>
      </c>
      <c r="H86" s="44">
        <f t="shared" si="16"/>
        <v>1.0737461020036767</v>
      </c>
      <c r="I86" s="44">
        <f t="shared" si="17"/>
        <v>1.5767075635654393</v>
      </c>
      <c r="J86" s="25">
        <f t="shared" si="20"/>
        <v>0.14285714285714285</v>
      </c>
      <c r="K86" s="25">
        <f t="shared" si="21"/>
        <v>0.37026239067055378</v>
      </c>
      <c r="L86" s="26">
        <f t="shared" si="22"/>
        <v>5.5393586005830719E-2</v>
      </c>
      <c r="M86" s="44">
        <f t="shared" si="23"/>
        <v>2.7007874015748041</v>
      </c>
      <c r="N86" s="44">
        <f t="shared" si="24"/>
        <v>18.052631578947427</v>
      </c>
      <c r="P86" t="s">
        <v>275</v>
      </c>
      <c r="Q86" t="s">
        <v>276</v>
      </c>
    </row>
    <row r="88" spans="1:17" x14ac:dyDescent="0.3">
      <c r="A88" s="14" t="s">
        <v>221</v>
      </c>
      <c r="B88" s="14"/>
      <c r="E88" s="14"/>
    </row>
    <row r="89" spans="1:17" x14ac:dyDescent="0.3">
      <c r="A89" s="14" t="s">
        <v>231</v>
      </c>
      <c r="B89" s="14">
        <v>5</v>
      </c>
      <c r="E89" s="14"/>
    </row>
    <row r="90" spans="1:17" x14ac:dyDescent="0.3">
      <c r="A90" s="14" t="s">
        <v>232</v>
      </c>
      <c r="B90" s="14">
        <v>2</v>
      </c>
      <c r="E90" s="14"/>
    </row>
    <row r="91" spans="1:17" x14ac:dyDescent="0.3">
      <c r="A91" s="14" t="s">
        <v>233</v>
      </c>
      <c r="B91" s="14">
        <v>6</v>
      </c>
      <c r="E91" s="14"/>
    </row>
    <row r="92" spans="1:17" x14ac:dyDescent="0.3">
      <c r="A92" s="14" t="s">
        <v>234</v>
      </c>
      <c r="B92" s="14">
        <v>2</v>
      </c>
      <c r="E92" s="14"/>
    </row>
    <row r="93" spans="1:17" x14ac:dyDescent="0.3">
      <c r="A93" s="14" t="s">
        <v>235</v>
      </c>
      <c r="B93" s="14">
        <v>3</v>
      </c>
      <c r="E93" s="14"/>
    </row>
    <row r="94" spans="1:17" x14ac:dyDescent="0.3">
      <c r="A94" s="14" t="s">
        <v>236</v>
      </c>
      <c r="B94" s="14">
        <v>0.5</v>
      </c>
      <c r="E94" s="14"/>
    </row>
    <row r="96" spans="1:17" ht="25" x14ac:dyDescent="0.5">
      <c r="A96" s="32" t="s">
        <v>288</v>
      </c>
    </row>
    <row r="97" spans="1:20" x14ac:dyDescent="0.3">
      <c r="B97" s="14" t="s">
        <v>283</v>
      </c>
      <c r="C97" s="14" t="s">
        <v>283</v>
      </c>
      <c r="D97" s="14" t="s">
        <v>283</v>
      </c>
      <c r="E97" s="14" t="s">
        <v>283</v>
      </c>
      <c r="F97" s="14" t="s">
        <v>284</v>
      </c>
      <c r="G97" s="14" t="s">
        <v>284</v>
      </c>
      <c r="H97" s="14" t="s">
        <v>284</v>
      </c>
      <c r="I97" s="14" t="s">
        <v>284</v>
      </c>
      <c r="L97" s="14" t="s">
        <v>296</v>
      </c>
      <c r="M97" s="14" t="s">
        <v>283</v>
      </c>
      <c r="N97" s="14" t="s">
        <v>283</v>
      </c>
      <c r="O97" s="14" t="s">
        <v>283</v>
      </c>
      <c r="P97" s="14" t="s">
        <v>283</v>
      </c>
      <c r="Q97" s="14" t="s">
        <v>284</v>
      </c>
      <c r="R97" s="14" t="s">
        <v>284</v>
      </c>
      <c r="S97" s="14" t="s">
        <v>284</v>
      </c>
      <c r="T97" s="14" t="s">
        <v>284</v>
      </c>
    </row>
    <row r="98" spans="1:20" ht="16.5" x14ac:dyDescent="0.3">
      <c r="A98" s="2" t="s">
        <v>280</v>
      </c>
      <c r="B98" s="48" t="s">
        <v>281</v>
      </c>
      <c r="C98" s="49" t="s">
        <v>282</v>
      </c>
      <c r="D98" s="49" t="s">
        <v>312</v>
      </c>
      <c r="E98" s="49" t="s">
        <v>327</v>
      </c>
      <c r="F98" s="48" t="s">
        <v>281</v>
      </c>
      <c r="G98" s="49" t="s">
        <v>282</v>
      </c>
      <c r="H98" s="49" t="s">
        <v>312</v>
      </c>
      <c r="I98" s="49" t="s">
        <v>327</v>
      </c>
      <c r="L98" s="2" t="s">
        <v>280</v>
      </c>
      <c r="M98" s="48" t="s">
        <v>281</v>
      </c>
      <c r="N98" s="49" t="s">
        <v>282</v>
      </c>
      <c r="O98" s="49" t="s">
        <v>312</v>
      </c>
      <c r="P98" s="49" t="s">
        <v>327</v>
      </c>
      <c r="Q98" s="48" t="s">
        <v>281</v>
      </c>
      <c r="R98" s="49" t="s">
        <v>282</v>
      </c>
      <c r="S98" s="49" t="s">
        <v>312</v>
      </c>
      <c r="T98" s="49" t="s">
        <v>327</v>
      </c>
    </row>
    <row r="99" spans="1:20" x14ac:dyDescent="0.3">
      <c r="A99">
        <v>20</v>
      </c>
      <c r="B99">
        <v>-6</v>
      </c>
      <c r="C99">
        <v>-2</v>
      </c>
      <c r="D99">
        <f t="shared" ref="D99:D120" si="25">INDEX($H$35:$H$54,MATCH(B99+20,$C$35:$C$54,1))</f>
        <v>8.1763269806268806</v>
      </c>
      <c r="E99">
        <f>INDEX($AH$132:$AO$132,MATCH(A99,$AH$129:$AO$129,1))</f>
        <v>11.881511540542855</v>
      </c>
      <c r="F99">
        <v>2</v>
      </c>
      <c r="G99">
        <v>1</v>
      </c>
      <c r="H99">
        <f>INDEX($H$67:$H$86,MATCH(F99+17,$C$67:$C$86,1))</f>
        <v>1.4035008926265675</v>
      </c>
      <c r="I99">
        <f t="shared" ref="I99:I120" si="26">INDEX($AH$134:$AO$134,MATCH(A99,$AH$129:$AO$129,1))</f>
        <v>1.4035008926265675</v>
      </c>
      <c r="L99">
        <v>20</v>
      </c>
      <c r="M99">
        <v>-6</v>
      </c>
      <c r="N99">
        <v>-2</v>
      </c>
      <c r="O99">
        <f>INDEX($H$35:$H$54,MATCH(M99+20,$C$35:$C$54,1))</f>
        <v>8.1763269806268806</v>
      </c>
      <c r="P99">
        <f t="shared" ref="P99:P120" si="27">INDEX($AH$140:$AO$140,MATCH(L99,$AH$129:$AO$129,1))</f>
        <v>11.881511540542855</v>
      </c>
      <c r="Q99" s="1">
        <v>0</v>
      </c>
      <c r="R99" s="1">
        <v>0</v>
      </c>
      <c r="S99">
        <f>INDEX($H$67:$H$86,MATCH(Q99+17,$C$67:$C$86,1))</f>
        <v>1.4035008926265675</v>
      </c>
      <c r="T99">
        <f t="shared" ref="T99:T120" si="28">INDEX($AH$142:$AO$142,MATCH(L99,$AH$129:$AO$129,1))</f>
        <v>1.3181955020364795</v>
      </c>
    </row>
    <row r="100" spans="1:20" x14ac:dyDescent="0.3">
      <c r="A100">
        <v>30</v>
      </c>
      <c r="B100">
        <v>-5</v>
      </c>
      <c r="C100">
        <v>-2</v>
      </c>
      <c r="D100">
        <f t="shared" si="25"/>
        <v>8.1763269806268806</v>
      </c>
      <c r="E100">
        <f t="shared" ref="E100:E120" si="29">INDEX($AH$132:$AO$132,MATCH(A100,$AH$129:$AO$129,1))</f>
        <v>8.1763269806268806</v>
      </c>
      <c r="F100">
        <v>4</v>
      </c>
      <c r="G100">
        <v>1</v>
      </c>
      <c r="H100">
        <f t="shared" ref="H100:H120" si="30">INDEX($H$67:$H$86,MATCH(F100+17,$C$67:$C$86,1))</f>
        <v>1.3181955020364795</v>
      </c>
      <c r="I100">
        <f t="shared" si="26"/>
        <v>1.4035008926265675</v>
      </c>
      <c r="L100">
        <v>30</v>
      </c>
      <c r="M100">
        <v>-5</v>
      </c>
      <c r="N100">
        <v>-2</v>
      </c>
      <c r="O100">
        <f t="shared" ref="O100:O120" si="31">INDEX($H$35:$H$54,MATCH(M100+20,$C$35:$C$54,1))</f>
        <v>8.1763269806268806</v>
      </c>
      <c r="P100">
        <f t="shared" si="27"/>
        <v>8.1763269806268806</v>
      </c>
      <c r="Q100">
        <v>2</v>
      </c>
      <c r="R100">
        <v>1</v>
      </c>
      <c r="S100">
        <f t="shared" ref="S100:S120" si="32">INDEX($H$67:$H$86,MATCH(Q100+17,$C$67:$C$86,1))</f>
        <v>1.4035008926265675</v>
      </c>
      <c r="T100">
        <f t="shared" si="28"/>
        <v>1.2694103050949697</v>
      </c>
    </row>
    <row r="101" spans="1:20" x14ac:dyDescent="0.3">
      <c r="A101">
        <v>40</v>
      </c>
      <c r="B101">
        <v>-5</v>
      </c>
      <c r="C101">
        <v>-1</v>
      </c>
      <c r="D101">
        <f t="shared" si="25"/>
        <v>8.1763269806268806</v>
      </c>
      <c r="E101">
        <f t="shared" si="29"/>
        <v>8.1763269806268806</v>
      </c>
      <c r="F101">
        <v>6</v>
      </c>
      <c r="G101">
        <v>2</v>
      </c>
      <c r="H101">
        <f t="shared" si="30"/>
        <v>1.2694103050949697</v>
      </c>
      <c r="I101">
        <f t="shared" si="26"/>
        <v>1.4035008926265675</v>
      </c>
      <c r="L101">
        <v>40</v>
      </c>
      <c r="M101">
        <v>-4</v>
      </c>
      <c r="N101">
        <v>-1</v>
      </c>
      <c r="O101">
        <f t="shared" si="31"/>
        <v>6.3252404350413318</v>
      </c>
      <c r="P101">
        <f t="shared" si="27"/>
        <v>8.1763269806268806</v>
      </c>
      <c r="Q101">
        <v>4</v>
      </c>
      <c r="R101">
        <v>1</v>
      </c>
      <c r="S101">
        <f t="shared" si="32"/>
        <v>1.3181955020364795</v>
      </c>
      <c r="T101">
        <f t="shared" si="28"/>
        <v>1.2694103050949697</v>
      </c>
    </row>
    <row r="102" spans="1:20" x14ac:dyDescent="0.3">
      <c r="A102">
        <v>50</v>
      </c>
      <c r="B102">
        <v>-5</v>
      </c>
      <c r="C102">
        <v>-1</v>
      </c>
      <c r="D102">
        <f t="shared" si="25"/>
        <v>8.1763269806268806</v>
      </c>
      <c r="E102">
        <f t="shared" si="29"/>
        <v>8.1763269806268806</v>
      </c>
      <c r="F102">
        <v>8</v>
      </c>
      <c r="G102">
        <v>2</v>
      </c>
      <c r="H102">
        <f t="shared" si="30"/>
        <v>1.2694103050949697</v>
      </c>
      <c r="I102">
        <f t="shared" si="26"/>
        <v>1.4035008926265675</v>
      </c>
      <c r="L102">
        <v>50</v>
      </c>
      <c r="M102">
        <v>-3</v>
      </c>
      <c r="N102">
        <v>-1</v>
      </c>
      <c r="O102">
        <f t="shared" si="31"/>
        <v>6.3252404350413318</v>
      </c>
      <c r="P102">
        <f t="shared" si="27"/>
        <v>8.1763269806268806</v>
      </c>
      <c r="Q102">
        <v>6</v>
      </c>
      <c r="R102">
        <v>2</v>
      </c>
      <c r="S102">
        <f t="shared" si="32"/>
        <v>1.2694103050949697</v>
      </c>
      <c r="T102">
        <f t="shared" si="28"/>
        <v>1.2694103050949697</v>
      </c>
    </row>
    <row r="103" spans="1:20" x14ac:dyDescent="0.3">
      <c r="A103">
        <v>60</v>
      </c>
      <c r="B103">
        <v>-4</v>
      </c>
      <c r="C103">
        <v>0</v>
      </c>
      <c r="D103">
        <f t="shared" si="25"/>
        <v>6.3252404350413318</v>
      </c>
      <c r="E103">
        <f t="shared" si="29"/>
        <v>8.1763269806268806</v>
      </c>
      <c r="F103">
        <v>10</v>
      </c>
      <c r="G103">
        <v>3</v>
      </c>
      <c r="H103">
        <f t="shared" si="30"/>
        <v>1.232882143982271</v>
      </c>
      <c r="I103">
        <f t="shared" si="26"/>
        <v>1.4035008926265675</v>
      </c>
      <c r="L103">
        <v>60</v>
      </c>
      <c r="M103">
        <v>-2</v>
      </c>
      <c r="N103">
        <v>0</v>
      </c>
      <c r="O103">
        <f t="shared" si="31"/>
        <v>6.3252404350413318</v>
      </c>
      <c r="P103">
        <f t="shared" si="27"/>
        <v>8.1763269806268806</v>
      </c>
      <c r="Q103">
        <v>8</v>
      </c>
      <c r="R103">
        <v>2</v>
      </c>
      <c r="S103">
        <f t="shared" si="32"/>
        <v>1.2694103050949697</v>
      </c>
      <c r="T103">
        <f t="shared" si="28"/>
        <v>1.2694103050949697</v>
      </c>
    </row>
    <row r="104" spans="1:20" x14ac:dyDescent="0.3">
      <c r="A104" s="1">
        <v>70</v>
      </c>
      <c r="B104">
        <v>-4</v>
      </c>
      <c r="C104">
        <v>0</v>
      </c>
      <c r="D104">
        <f t="shared" si="25"/>
        <v>6.3252404350413318</v>
      </c>
      <c r="E104">
        <f t="shared" si="29"/>
        <v>6.3252404350413318</v>
      </c>
      <c r="F104">
        <v>13</v>
      </c>
      <c r="G104">
        <v>3</v>
      </c>
      <c r="H104">
        <f t="shared" si="30"/>
        <v>1.2046594054454773</v>
      </c>
      <c r="I104">
        <f t="shared" si="26"/>
        <v>1.3181955020364795</v>
      </c>
      <c r="L104" s="1">
        <v>70</v>
      </c>
      <c r="M104">
        <v>-1</v>
      </c>
      <c r="N104">
        <v>0</v>
      </c>
      <c r="O104">
        <f t="shared" si="31"/>
        <v>6.3252404350413318</v>
      </c>
      <c r="P104">
        <f t="shared" si="27"/>
        <v>6.3252404350413318</v>
      </c>
      <c r="Q104">
        <v>10</v>
      </c>
      <c r="R104">
        <v>3</v>
      </c>
      <c r="S104">
        <f t="shared" si="32"/>
        <v>1.232882143982271</v>
      </c>
      <c r="T104">
        <f t="shared" si="28"/>
        <v>1.2193621996080899</v>
      </c>
    </row>
    <row r="105" spans="1:20" x14ac:dyDescent="0.3">
      <c r="A105">
        <v>80</v>
      </c>
      <c r="B105">
        <v>-2</v>
      </c>
      <c r="C105">
        <v>0</v>
      </c>
      <c r="D105">
        <f t="shared" si="25"/>
        <v>6.3252404350413318</v>
      </c>
      <c r="E105">
        <f t="shared" si="29"/>
        <v>6.3252404350413318</v>
      </c>
      <c r="F105">
        <v>16</v>
      </c>
      <c r="G105">
        <v>4</v>
      </c>
      <c r="H105">
        <f t="shared" si="30"/>
        <v>1.1742351816443595</v>
      </c>
      <c r="I105">
        <f t="shared" si="26"/>
        <v>1.3181955020364795</v>
      </c>
      <c r="L105">
        <v>80</v>
      </c>
      <c r="M105">
        <v>0</v>
      </c>
      <c r="N105">
        <v>0</v>
      </c>
      <c r="O105">
        <f t="shared" si="31"/>
        <v>5.2157538379030619</v>
      </c>
      <c r="P105">
        <f t="shared" si="27"/>
        <v>6.3252404350413318</v>
      </c>
      <c r="Q105">
        <v>13</v>
      </c>
      <c r="R105">
        <v>3</v>
      </c>
      <c r="S105">
        <f t="shared" si="32"/>
        <v>1.2046594054454773</v>
      </c>
      <c r="T105">
        <f t="shared" si="28"/>
        <v>1.2193621996080899</v>
      </c>
    </row>
    <row r="106" spans="1:20" x14ac:dyDescent="0.3">
      <c r="A106">
        <v>90</v>
      </c>
      <c r="B106">
        <v>-2</v>
      </c>
      <c r="C106">
        <v>1</v>
      </c>
      <c r="D106">
        <f t="shared" si="25"/>
        <v>6.3252404350413318</v>
      </c>
      <c r="E106">
        <f t="shared" si="29"/>
        <v>6.3252404350413318</v>
      </c>
      <c r="F106" s="1">
        <v>19</v>
      </c>
      <c r="G106" s="1">
        <v>4</v>
      </c>
      <c r="H106">
        <f t="shared" si="30"/>
        <v>1.1570173127295833</v>
      </c>
      <c r="I106">
        <f t="shared" si="26"/>
        <v>1.3181955020364795</v>
      </c>
      <c r="L106">
        <v>90</v>
      </c>
      <c r="M106">
        <v>1</v>
      </c>
      <c r="N106">
        <v>1</v>
      </c>
      <c r="O106">
        <f t="shared" si="31"/>
        <v>5.2157538379030619</v>
      </c>
      <c r="P106">
        <f t="shared" si="27"/>
        <v>6.3252404350413318</v>
      </c>
      <c r="Q106">
        <v>16</v>
      </c>
      <c r="R106">
        <v>4</v>
      </c>
      <c r="S106">
        <f t="shared" si="32"/>
        <v>1.1742351816443595</v>
      </c>
      <c r="T106">
        <f t="shared" si="28"/>
        <v>1.2193621996080899</v>
      </c>
    </row>
    <row r="107" spans="1:20" x14ac:dyDescent="0.3">
      <c r="A107">
        <v>100</v>
      </c>
      <c r="B107">
        <v>0</v>
      </c>
      <c r="C107">
        <v>1</v>
      </c>
      <c r="D107">
        <f t="shared" si="25"/>
        <v>5.2157538379030619</v>
      </c>
      <c r="E107">
        <f t="shared" si="29"/>
        <v>6.3252404350413318</v>
      </c>
      <c r="F107">
        <v>22</v>
      </c>
      <c r="G107">
        <v>5</v>
      </c>
      <c r="H107">
        <f t="shared" si="30"/>
        <v>1.1428571428571428</v>
      </c>
      <c r="I107">
        <f t="shared" si="26"/>
        <v>1.3181955020364795</v>
      </c>
      <c r="L107">
        <v>100</v>
      </c>
      <c r="M107">
        <v>5</v>
      </c>
      <c r="N107">
        <v>1</v>
      </c>
      <c r="O107">
        <f t="shared" si="31"/>
        <v>4.4770357314237224</v>
      </c>
      <c r="P107">
        <f t="shared" si="27"/>
        <v>6.3252404350413318</v>
      </c>
      <c r="Q107" s="1">
        <v>19</v>
      </c>
      <c r="R107" s="1">
        <v>4</v>
      </c>
      <c r="S107">
        <f t="shared" si="32"/>
        <v>1.1570173127295833</v>
      </c>
      <c r="T107">
        <f t="shared" si="28"/>
        <v>1.2193621996080899</v>
      </c>
    </row>
    <row r="108" spans="1:20" x14ac:dyDescent="0.3">
      <c r="A108">
        <v>110</v>
      </c>
      <c r="B108">
        <v>10</v>
      </c>
      <c r="C108">
        <v>1</v>
      </c>
      <c r="D108">
        <f t="shared" si="25"/>
        <v>3.9383297008123668</v>
      </c>
      <c r="E108">
        <f t="shared" si="29"/>
        <v>3.5349974732775422</v>
      </c>
      <c r="F108">
        <v>25</v>
      </c>
      <c r="G108">
        <v>5</v>
      </c>
      <c r="H108">
        <f t="shared" si="30"/>
        <v>1.1252307909997787</v>
      </c>
      <c r="I108">
        <f t="shared" si="26"/>
        <v>1.2694103050949697</v>
      </c>
      <c r="L108">
        <v>110</v>
      </c>
      <c r="M108">
        <v>10</v>
      </c>
      <c r="N108">
        <v>1</v>
      </c>
      <c r="O108">
        <f t="shared" si="31"/>
        <v>3.9383297008123668</v>
      </c>
      <c r="P108">
        <f t="shared" si="27"/>
        <v>3.5349974732775422</v>
      </c>
      <c r="Q108">
        <v>22</v>
      </c>
      <c r="R108">
        <v>5</v>
      </c>
      <c r="S108">
        <f t="shared" si="32"/>
        <v>1.1428571428571428</v>
      </c>
      <c r="T108">
        <f t="shared" si="28"/>
        <v>1.1937219730941704</v>
      </c>
    </row>
    <row r="109" spans="1:20" x14ac:dyDescent="0.3">
      <c r="A109">
        <v>120</v>
      </c>
      <c r="B109">
        <v>15</v>
      </c>
      <c r="C109">
        <v>1</v>
      </c>
      <c r="D109">
        <f t="shared" si="25"/>
        <v>3.5349974732775422</v>
      </c>
      <c r="E109">
        <f t="shared" si="29"/>
        <v>3.5349974732775422</v>
      </c>
      <c r="F109">
        <v>28</v>
      </c>
      <c r="G109">
        <v>6</v>
      </c>
      <c r="H109">
        <f t="shared" si="30"/>
        <v>1.1157516176619808</v>
      </c>
      <c r="I109">
        <f t="shared" si="26"/>
        <v>1.2694103050949697</v>
      </c>
      <c r="L109">
        <v>120</v>
      </c>
      <c r="M109">
        <v>20</v>
      </c>
      <c r="N109">
        <v>1</v>
      </c>
      <c r="O109">
        <f t="shared" si="31"/>
        <v>2.9801877493184659</v>
      </c>
      <c r="P109">
        <f t="shared" si="27"/>
        <v>3.5349974732775422</v>
      </c>
      <c r="Q109">
        <v>25</v>
      </c>
      <c r="R109">
        <v>5</v>
      </c>
      <c r="S109">
        <f t="shared" si="32"/>
        <v>1.1252307909997787</v>
      </c>
      <c r="T109">
        <f t="shared" si="28"/>
        <v>1.1937219730941704</v>
      </c>
    </row>
    <row r="110" spans="1:20" x14ac:dyDescent="0.3">
      <c r="A110" s="1">
        <v>130</v>
      </c>
      <c r="B110" s="1">
        <v>20</v>
      </c>
      <c r="C110" s="1">
        <v>1</v>
      </c>
      <c r="D110" s="1">
        <f t="shared" si="25"/>
        <v>2.9801877493184659</v>
      </c>
      <c r="E110" s="1">
        <f t="shared" si="29"/>
        <v>2.7828617069831121</v>
      </c>
      <c r="F110">
        <v>31</v>
      </c>
      <c r="G110">
        <v>6</v>
      </c>
      <c r="H110">
        <f t="shared" si="30"/>
        <v>1.1028527734478628</v>
      </c>
      <c r="I110">
        <f t="shared" si="26"/>
        <v>1.1937219730941704</v>
      </c>
      <c r="L110">
        <v>130</v>
      </c>
      <c r="M110">
        <v>40</v>
      </c>
      <c r="N110">
        <v>4</v>
      </c>
      <c r="O110">
        <f t="shared" si="31"/>
        <v>2.2380197636693757</v>
      </c>
      <c r="P110">
        <f t="shared" si="27"/>
        <v>1.1549020919918447</v>
      </c>
      <c r="Q110">
        <v>28</v>
      </c>
      <c r="R110">
        <v>6</v>
      </c>
      <c r="S110">
        <f t="shared" si="32"/>
        <v>1.1157516176619808</v>
      </c>
      <c r="T110">
        <f t="shared" si="28"/>
        <v>1.1574386523769673</v>
      </c>
    </row>
    <row r="111" spans="1:20" x14ac:dyDescent="0.3">
      <c r="A111">
        <v>140</v>
      </c>
      <c r="B111">
        <v>30</v>
      </c>
      <c r="C111">
        <v>2</v>
      </c>
      <c r="D111">
        <f t="shared" si="25"/>
        <v>2.6051614055063639</v>
      </c>
      <c r="E111">
        <f t="shared" si="29"/>
        <v>2.7828617069831121</v>
      </c>
      <c r="F111">
        <v>34</v>
      </c>
      <c r="G111">
        <v>7</v>
      </c>
      <c r="H111">
        <f t="shared" si="30"/>
        <v>1.0962406015037593</v>
      </c>
      <c r="I111">
        <f t="shared" si="26"/>
        <v>1.1937219730941704</v>
      </c>
      <c r="L111">
        <v>140</v>
      </c>
      <c r="M111">
        <v>60</v>
      </c>
      <c r="N111">
        <v>4</v>
      </c>
      <c r="O111">
        <f t="shared" si="31"/>
        <v>1.8726265738723902</v>
      </c>
      <c r="P111">
        <f t="shared" si="27"/>
        <v>1.1549020919918447</v>
      </c>
      <c r="Q111">
        <v>31</v>
      </c>
      <c r="R111">
        <v>6</v>
      </c>
      <c r="S111">
        <f t="shared" si="32"/>
        <v>1.1028527734478628</v>
      </c>
      <c r="T111">
        <f t="shared" si="28"/>
        <v>1.1574386523769673</v>
      </c>
    </row>
    <row r="112" spans="1:20" x14ac:dyDescent="0.3">
      <c r="A112">
        <v>150</v>
      </c>
      <c r="B112">
        <v>40</v>
      </c>
      <c r="C112">
        <v>3</v>
      </c>
      <c r="D112">
        <f t="shared" si="25"/>
        <v>2.2380197636693757</v>
      </c>
      <c r="E112">
        <f t="shared" si="29"/>
        <v>1.8886010362694301</v>
      </c>
      <c r="F112">
        <v>37</v>
      </c>
      <c r="G112">
        <v>7</v>
      </c>
      <c r="H112">
        <f t="shared" si="30"/>
        <v>1.0864447827196879</v>
      </c>
      <c r="I112">
        <f t="shared" si="26"/>
        <v>1.1428571428571428</v>
      </c>
      <c r="L112">
        <v>150</v>
      </c>
      <c r="M112">
        <v>60</v>
      </c>
      <c r="N112">
        <v>4</v>
      </c>
      <c r="O112">
        <f t="shared" si="31"/>
        <v>1.8726265738723902</v>
      </c>
      <c r="P112">
        <f t="shared" si="27"/>
        <v>1.1549020919918447</v>
      </c>
      <c r="Q112">
        <v>34</v>
      </c>
      <c r="R112">
        <v>7</v>
      </c>
      <c r="S112">
        <f t="shared" si="32"/>
        <v>1.0962406015037593</v>
      </c>
      <c r="T112">
        <f t="shared" si="28"/>
        <v>1.1428571428571428</v>
      </c>
    </row>
    <row r="113" spans="1:31" x14ac:dyDescent="0.3">
      <c r="A113">
        <v>160</v>
      </c>
      <c r="B113">
        <v>50</v>
      </c>
      <c r="C113">
        <v>4</v>
      </c>
      <c r="D113">
        <f t="shared" si="25"/>
        <v>2.0634125885654107</v>
      </c>
      <c r="E113">
        <f t="shared" si="29"/>
        <v>1.8886010362694301</v>
      </c>
      <c r="F113">
        <v>40</v>
      </c>
      <c r="G113">
        <v>8</v>
      </c>
      <c r="H113">
        <f t="shared" si="30"/>
        <v>1.0816839545269226</v>
      </c>
      <c r="I113">
        <f t="shared" si="26"/>
        <v>1.1428571428571428</v>
      </c>
      <c r="L113">
        <v>160</v>
      </c>
      <c r="M113">
        <v>60</v>
      </c>
      <c r="N113">
        <v>4</v>
      </c>
      <c r="O113">
        <f t="shared" si="31"/>
        <v>1.8726265738723902</v>
      </c>
      <c r="P113">
        <f t="shared" si="27"/>
        <v>1.1549020919918447</v>
      </c>
      <c r="Q113">
        <v>37</v>
      </c>
      <c r="R113">
        <v>7</v>
      </c>
      <c r="S113">
        <f t="shared" si="32"/>
        <v>1.0864447827196879</v>
      </c>
      <c r="T113">
        <f t="shared" si="28"/>
        <v>1.1428571428571428</v>
      </c>
    </row>
    <row r="114" spans="1:31" x14ac:dyDescent="0.3">
      <c r="A114">
        <v>170</v>
      </c>
      <c r="B114">
        <v>60</v>
      </c>
      <c r="C114">
        <v>4</v>
      </c>
      <c r="D114">
        <f t="shared" si="25"/>
        <v>1.8726265738723902</v>
      </c>
      <c r="E114">
        <f t="shared" si="29"/>
        <v>1.8886010362694301</v>
      </c>
      <c r="F114">
        <v>40</v>
      </c>
      <c r="G114">
        <v>8</v>
      </c>
      <c r="H114">
        <f t="shared" si="30"/>
        <v>1.0816839545269226</v>
      </c>
      <c r="I114">
        <f t="shared" si="26"/>
        <v>1.1428571428571428</v>
      </c>
      <c r="L114">
        <v>170</v>
      </c>
      <c r="M114">
        <v>60</v>
      </c>
      <c r="N114">
        <v>4</v>
      </c>
      <c r="O114">
        <f t="shared" si="31"/>
        <v>1.8726265738723902</v>
      </c>
      <c r="P114">
        <f t="shared" si="27"/>
        <v>1.1549020919918447</v>
      </c>
      <c r="Q114">
        <v>40</v>
      </c>
      <c r="R114">
        <v>8</v>
      </c>
      <c r="S114">
        <f t="shared" si="32"/>
        <v>1.0816839545269226</v>
      </c>
      <c r="T114">
        <f t="shared" si="28"/>
        <v>1.1428571428571428</v>
      </c>
    </row>
    <row r="115" spans="1:31" x14ac:dyDescent="0.3">
      <c r="A115">
        <v>180</v>
      </c>
      <c r="B115">
        <v>60</v>
      </c>
      <c r="C115">
        <v>4</v>
      </c>
      <c r="D115">
        <f t="shared" si="25"/>
        <v>1.8726265738723902</v>
      </c>
      <c r="E115">
        <f t="shared" si="29"/>
        <v>1.8886010362694301</v>
      </c>
      <c r="F115">
        <v>40</v>
      </c>
      <c r="G115">
        <v>8</v>
      </c>
      <c r="H115">
        <f t="shared" si="30"/>
        <v>1.0816839545269226</v>
      </c>
      <c r="I115">
        <f t="shared" si="26"/>
        <v>1.1428571428571428</v>
      </c>
      <c r="L115">
        <v>180</v>
      </c>
      <c r="M115">
        <v>60</v>
      </c>
      <c r="N115">
        <v>4</v>
      </c>
      <c r="O115">
        <f t="shared" si="31"/>
        <v>1.8726265738723902</v>
      </c>
      <c r="P115">
        <f t="shared" si="27"/>
        <v>1.1549020919918447</v>
      </c>
      <c r="Q115">
        <v>40</v>
      </c>
      <c r="R115">
        <v>8</v>
      </c>
      <c r="S115">
        <f t="shared" si="32"/>
        <v>1.0816839545269226</v>
      </c>
      <c r="T115">
        <f t="shared" si="28"/>
        <v>1.1428571428571428</v>
      </c>
    </row>
    <row r="116" spans="1:31" x14ac:dyDescent="0.3">
      <c r="A116">
        <v>190</v>
      </c>
      <c r="B116">
        <v>60</v>
      </c>
      <c r="C116">
        <v>4</v>
      </c>
      <c r="D116">
        <f t="shared" si="25"/>
        <v>1.8726265738723902</v>
      </c>
      <c r="E116">
        <f t="shared" si="29"/>
        <v>1.8886010362694301</v>
      </c>
      <c r="F116">
        <v>40</v>
      </c>
      <c r="G116">
        <v>8</v>
      </c>
      <c r="H116">
        <f t="shared" si="30"/>
        <v>1.0816839545269226</v>
      </c>
      <c r="I116">
        <f t="shared" si="26"/>
        <v>1.1428571428571428</v>
      </c>
      <c r="L116">
        <v>190</v>
      </c>
      <c r="M116">
        <v>60</v>
      </c>
      <c r="N116">
        <v>4</v>
      </c>
      <c r="O116">
        <f t="shared" si="31"/>
        <v>1.8726265738723902</v>
      </c>
      <c r="P116">
        <f t="shared" si="27"/>
        <v>1.1549020919918447</v>
      </c>
      <c r="Q116">
        <v>40</v>
      </c>
      <c r="R116">
        <v>8</v>
      </c>
      <c r="S116">
        <f t="shared" si="32"/>
        <v>1.0816839545269226</v>
      </c>
      <c r="T116">
        <f t="shared" si="28"/>
        <v>1.1428571428571428</v>
      </c>
    </row>
    <row r="117" spans="1:31" x14ac:dyDescent="0.3">
      <c r="A117">
        <v>200</v>
      </c>
      <c r="B117">
        <v>60</v>
      </c>
      <c r="C117">
        <v>4</v>
      </c>
      <c r="D117">
        <f t="shared" si="25"/>
        <v>1.8726265738723902</v>
      </c>
      <c r="E117">
        <f t="shared" si="29"/>
        <v>1.8886010362694301</v>
      </c>
      <c r="F117">
        <v>40</v>
      </c>
      <c r="G117">
        <v>8</v>
      </c>
      <c r="H117">
        <f t="shared" si="30"/>
        <v>1.0816839545269226</v>
      </c>
      <c r="I117">
        <f t="shared" si="26"/>
        <v>1.1428571428571428</v>
      </c>
      <c r="L117">
        <v>200</v>
      </c>
      <c r="M117">
        <v>60</v>
      </c>
      <c r="N117">
        <v>4</v>
      </c>
      <c r="O117">
        <f t="shared" si="31"/>
        <v>1.8726265738723902</v>
      </c>
      <c r="P117">
        <f t="shared" si="27"/>
        <v>1.1549020919918447</v>
      </c>
      <c r="Q117">
        <v>40</v>
      </c>
      <c r="R117">
        <v>8</v>
      </c>
      <c r="S117">
        <f t="shared" si="32"/>
        <v>1.0816839545269226</v>
      </c>
      <c r="T117">
        <f t="shared" si="28"/>
        <v>1.1428571428571428</v>
      </c>
    </row>
    <row r="118" spans="1:31" x14ac:dyDescent="0.3">
      <c r="A118">
        <v>210</v>
      </c>
      <c r="B118">
        <v>60</v>
      </c>
      <c r="C118">
        <v>4</v>
      </c>
      <c r="D118">
        <f t="shared" si="25"/>
        <v>1.8726265738723902</v>
      </c>
      <c r="E118">
        <f t="shared" si="29"/>
        <v>1.8886010362694301</v>
      </c>
      <c r="F118">
        <v>40</v>
      </c>
      <c r="G118">
        <v>8</v>
      </c>
      <c r="H118">
        <f t="shared" si="30"/>
        <v>1.0816839545269226</v>
      </c>
      <c r="I118">
        <f t="shared" si="26"/>
        <v>1.1428571428571428</v>
      </c>
      <c r="L118">
        <v>210</v>
      </c>
      <c r="M118">
        <v>60</v>
      </c>
      <c r="N118">
        <v>4</v>
      </c>
      <c r="O118">
        <f t="shared" si="31"/>
        <v>1.8726265738723902</v>
      </c>
      <c r="P118">
        <f t="shared" si="27"/>
        <v>1.1549020919918447</v>
      </c>
      <c r="Q118">
        <v>40</v>
      </c>
      <c r="R118">
        <v>8</v>
      </c>
      <c r="S118">
        <f t="shared" si="32"/>
        <v>1.0816839545269226</v>
      </c>
      <c r="T118">
        <f t="shared" si="28"/>
        <v>1.1428571428571428</v>
      </c>
    </row>
    <row r="119" spans="1:31" x14ac:dyDescent="0.3">
      <c r="A119">
        <v>220</v>
      </c>
      <c r="B119">
        <v>60</v>
      </c>
      <c r="C119">
        <v>4</v>
      </c>
      <c r="D119">
        <f t="shared" si="25"/>
        <v>1.8726265738723902</v>
      </c>
      <c r="E119">
        <f t="shared" si="29"/>
        <v>1.8886010362694301</v>
      </c>
      <c r="F119">
        <v>40</v>
      </c>
      <c r="G119">
        <v>8</v>
      </c>
      <c r="H119">
        <f t="shared" si="30"/>
        <v>1.0816839545269226</v>
      </c>
      <c r="I119">
        <f t="shared" si="26"/>
        <v>1.1428571428571428</v>
      </c>
      <c r="L119">
        <v>220</v>
      </c>
      <c r="M119">
        <v>60</v>
      </c>
      <c r="N119">
        <v>4</v>
      </c>
      <c r="O119">
        <f t="shared" si="31"/>
        <v>1.8726265738723902</v>
      </c>
      <c r="P119">
        <f t="shared" si="27"/>
        <v>1.1549020919918447</v>
      </c>
      <c r="Q119">
        <v>40</v>
      </c>
      <c r="R119">
        <v>8</v>
      </c>
      <c r="S119">
        <f t="shared" si="32"/>
        <v>1.0816839545269226</v>
      </c>
      <c r="T119">
        <f t="shared" si="28"/>
        <v>1.1428571428571428</v>
      </c>
    </row>
    <row r="120" spans="1:31" x14ac:dyDescent="0.3">
      <c r="A120">
        <v>99999999</v>
      </c>
      <c r="B120">
        <v>60</v>
      </c>
      <c r="C120">
        <v>4</v>
      </c>
      <c r="D120">
        <f t="shared" si="25"/>
        <v>1.8726265738723902</v>
      </c>
      <c r="E120">
        <f t="shared" si="29"/>
        <v>1.1549020919918447</v>
      </c>
      <c r="F120">
        <v>40</v>
      </c>
      <c r="G120">
        <v>8</v>
      </c>
      <c r="H120">
        <f t="shared" si="30"/>
        <v>1.0816839545269226</v>
      </c>
      <c r="I120">
        <f t="shared" si="26"/>
        <v>1.1028527734478628</v>
      </c>
      <c r="L120">
        <v>99999999</v>
      </c>
      <c r="M120">
        <v>60</v>
      </c>
      <c r="N120">
        <v>4</v>
      </c>
      <c r="O120">
        <f t="shared" si="31"/>
        <v>1.8726265738723902</v>
      </c>
      <c r="P120">
        <f t="shared" si="27"/>
        <v>1.1549020919918447</v>
      </c>
      <c r="Q120">
        <v>40</v>
      </c>
      <c r="R120">
        <v>8</v>
      </c>
      <c r="S120">
        <f t="shared" si="32"/>
        <v>1.0816839545269226</v>
      </c>
      <c r="T120">
        <f t="shared" si="28"/>
        <v>1.1307472359893254</v>
      </c>
    </row>
    <row r="121" spans="1:31" x14ac:dyDescent="0.3">
      <c r="P121" s="50"/>
    </row>
    <row r="124" spans="1:31" x14ac:dyDescent="0.3">
      <c r="B124" s="14"/>
    </row>
    <row r="125" spans="1:31" ht="25" x14ac:dyDescent="0.5">
      <c r="A125" s="32" t="s">
        <v>289</v>
      </c>
      <c r="D125" s="14" t="s">
        <v>109</v>
      </c>
      <c r="N125" s="14" t="s">
        <v>296</v>
      </c>
      <c r="X125" s="14" t="s">
        <v>316</v>
      </c>
    </row>
    <row r="126" spans="1:31" ht="16.5" x14ac:dyDescent="0.3">
      <c r="A126" s="2" t="s">
        <v>280</v>
      </c>
      <c r="B126" s="49" t="s">
        <v>290</v>
      </c>
      <c r="C126" s="49" t="s">
        <v>291</v>
      </c>
      <c r="D126" s="49" t="s">
        <v>292</v>
      </c>
      <c r="E126" s="49" t="s">
        <v>293</v>
      </c>
      <c r="F126" s="34" t="s">
        <v>285</v>
      </c>
      <c r="G126" s="34" t="s">
        <v>286</v>
      </c>
      <c r="H126" s="34" t="s">
        <v>287</v>
      </c>
      <c r="I126" s="34" t="s">
        <v>290</v>
      </c>
      <c r="J126" s="34" t="s">
        <v>294</v>
      </c>
      <c r="K126" s="34" t="s">
        <v>328</v>
      </c>
      <c r="N126" s="2" t="s">
        <v>297</v>
      </c>
      <c r="O126" s="49" t="s">
        <v>298</v>
      </c>
      <c r="P126" s="49" t="s">
        <v>291</v>
      </c>
      <c r="Q126" s="49" t="s">
        <v>292</v>
      </c>
      <c r="R126" s="49" t="s">
        <v>293</v>
      </c>
      <c r="S126" s="34" t="s">
        <v>287</v>
      </c>
      <c r="T126" s="34" t="s">
        <v>328</v>
      </c>
      <c r="X126" s="2" t="s">
        <v>313</v>
      </c>
      <c r="Y126" s="2" t="s">
        <v>314</v>
      </c>
      <c r="Z126" s="2" t="s">
        <v>315</v>
      </c>
      <c r="AA126" s="2" t="s">
        <v>315</v>
      </c>
      <c r="AB126" s="2" t="s">
        <v>315</v>
      </c>
      <c r="AC126" s="2" t="s">
        <v>315</v>
      </c>
      <c r="AD126" s="2" t="s">
        <v>315</v>
      </c>
      <c r="AE126" s="2" t="s">
        <v>315</v>
      </c>
    </row>
    <row r="127" spans="1:31" x14ac:dyDescent="0.3">
      <c r="A127">
        <v>20</v>
      </c>
      <c r="B127">
        <f>ROUND(F127/SUM(F127:G127)*4*I127/SUM(I127:J127),2)</f>
        <v>0.46</v>
      </c>
      <c r="C127">
        <f>ROUND(F127/SUM(F127:G127)*4*J127/SUM(I127:J127),2)</f>
        <v>0.69</v>
      </c>
      <c r="D127">
        <f>ROUND(G127/SUM(F127:G127)*4*I127/SUM(I127:J127),2)</f>
        <v>1.1399999999999999</v>
      </c>
      <c r="E127">
        <f>ROUND(G127/SUM(F127:G127)*4*J127/SUM(I127:J127),2)</f>
        <v>1.71</v>
      </c>
      <c r="F127">
        <v>1</v>
      </c>
      <c r="G127">
        <v>2.5</v>
      </c>
      <c r="H127" s="51">
        <f>1-(1-(F127/SUM(F127:G127)))^3</f>
        <v>0.63556851311953344</v>
      </c>
      <c r="I127">
        <v>1</v>
      </c>
      <c r="J127">
        <v>1.5</v>
      </c>
      <c r="K127" s="51">
        <f>INDEX($AH$133:$AO$133,MATCH(A127,$AH$129:$AO$129,1))</f>
        <v>0.63556851311953366</v>
      </c>
      <c r="N127">
        <v>20</v>
      </c>
      <c r="O127">
        <v>0.46</v>
      </c>
      <c r="P127">
        <v>0.69</v>
      </c>
      <c r="Q127">
        <v>1.1399999999999999</v>
      </c>
      <c r="R127">
        <v>1.71</v>
      </c>
      <c r="S127" s="51">
        <v>0.63556851311953344</v>
      </c>
      <c r="T127" s="51">
        <f>INDEX($AH$141:$AO$141,MATCH(N127,$AH$129:$AO$129,1))</f>
        <v>0.63556851311953366</v>
      </c>
      <c r="X127" s="36">
        <v>15</v>
      </c>
      <c r="Y127" s="36">
        <v>25</v>
      </c>
      <c r="Z127" s="6">
        <f t="shared" ref="Z127:AB129" si="33">INT((Y127+AA127)/2)</f>
        <v>57</v>
      </c>
      <c r="AA127" s="36">
        <v>90</v>
      </c>
      <c r="AB127" s="6">
        <f t="shared" ref="AB127" si="34">INT((AA127+AC127)/2)</f>
        <v>107</v>
      </c>
      <c r="AC127" s="36">
        <v>125</v>
      </c>
      <c r="AD127" s="6">
        <f t="shared" ref="AD127:AD129" si="35">AC127*1.5</f>
        <v>187.5</v>
      </c>
      <c r="AE127" s="6">
        <v>99999999</v>
      </c>
    </row>
    <row r="128" spans="1:31" x14ac:dyDescent="0.3">
      <c r="A128">
        <v>30</v>
      </c>
      <c r="B128">
        <f t="shared" ref="B128:B148" si="36">ROUND(F128/SUM(F128:G128)*4*I128/SUM(I128:J128),2)</f>
        <v>0.56000000000000005</v>
      </c>
      <c r="C128">
        <f t="shared" ref="C128:C148" si="37">ROUND(F128/SUM(F128:G128)*4*J128/SUM(I128:J128),2)</f>
        <v>0.78</v>
      </c>
      <c r="D128">
        <f t="shared" ref="D128:D148" si="38">ROUND(G128/SUM(F128:G128)*4*I128/SUM(I128:J128),2)</f>
        <v>1.1100000000000001</v>
      </c>
      <c r="E128">
        <f t="shared" ref="E128:E148" si="39">ROUND(G128/SUM(F128:G128)*4*J128/SUM(I128:J128),2)</f>
        <v>1.56</v>
      </c>
      <c r="F128">
        <v>1</v>
      </c>
      <c r="G128">
        <v>2</v>
      </c>
      <c r="H128" s="51">
        <f t="shared" ref="H128:H148" si="40">1-(1-(F128/SUM(F128:G128)))^3</f>
        <v>0.70370370370370361</v>
      </c>
      <c r="I128">
        <v>1</v>
      </c>
      <c r="J128">
        <v>1.4</v>
      </c>
      <c r="K128" s="51">
        <f t="shared" ref="K128:K148" si="41">INDEX($AH$133:$AO$133,MATCH(A128,$AH$129:$AO$129,1))</f>
        <v>0.755859375</v>
      </c>
      <c r="N128">
        <v>30</v>
      </c>
      <c r="O128">
        <v>0.56000000000000005</v>
      </c>
      <c r="P128">
        <v>0.78</v>
      </c>
      <c r="Q128">
        <v>1.1100000000000001</v>
      </c>
      <c r="R128">
        <v>1.56</v>
      </c>
      <c r="S128" s="51">
        <v>0.70370370370370361</v>
      </c>
      <c r="T128" s="51">
        <f t="shared" ref="T128:T148" si="42">INDEX($AH$141:$AO$141,MATCH(N128,$AH$129:$AO$129,1))</f>
        <v>0.755859375</v>
      </c>
      <c r="X128" s="36">
        <v>15</v>
      </c>
      <c r="Y128" s="36">
        <v>25</v>
      </c>
      <c r="Z128" s="6">
        <f t="shared" si="33"/>
        <v>57</v>
      </c>
      <c r="AA128" s="36">
        <v>90</v>
      </c>
      <c r="AB128" s="6">
        <f t="shared" si="33"/>
        <v>107</v>
      </c>
      <c r="AC128" s="36">
        <v>125</v>
      </c>
      <c r="AD128" s="6">
        <f t="shared" si="35"/>
        <v>187.5</v>
      </c>
      <c r="AE128" s="6">
        <v>99999999</v>
      </c>
    </row>
    <row r="129" spans="1:42" x14ac:dyDescent="0.3">
      <c r="A129">
        <v>40</v>
      </c>
      <c r="B129">
        <f t="shared" si="36"/>
        <v>0.6</v>
      </c>
      <c r="C129">
        <f t="shared" si="37"/>
        <v>0.78</v>
      </c>
      <c r="D129">
        <f t="shared" si="38"/>
        <v>1.1399999999999999</v>
      </c>
      <c r="E129">
        <f t="shared" si="39"/>
        <v>1.48</v>
      </c>
      <c r="F129">
        <v>1</v>
      </c>
      <c r="G129">
        <v>1.9</v>
      </c>
      <c r="H129" s="51">
        <f t="shared" si="40"/>
        <v>0.71876665709951215</v>
      </c>
      <c r="I129">
        <v>1</v>
      </c>
      <c r="J129">
        <v>1.3</v>
      </c>
      <c r="K129" s="51">
        <f>INDEX($AH$133:$AO$133,MATCH(A129,$AH$129:$AO$129,1))</f>
        <v>0.755859375</v>
      </c>
      <c r="N129">
        <v>40</v>
      </c>
      <c r="O129">
        <v>0.6</v>
      </c>
      <c r="P129">
        <v>0.78</v>
      </c>
      <c r="Q129">
        <v>1.1399999999999999</v>
      </c>
      <c r="R129">
        <v>1.48</v>
      </c>
      <c r="S129" s="51">
        <v>0.71876665709951215</v>
      </c>
      <c r="T129" s="51">
        <f>INDEX($AH$141:$AO$141,MATCH(N129,$AH$129:$AO$129,1))</f>
        <v>0.755859375</v>
      </c>
      <c r="W129">
        <v>0</v>
      </c>
      <c r="X129" s="36">
        <v>20</v>
      </c>
      <c r="Y129" s="36">
        <v>30</v>
      </c>
      <c r="Z129" s="6">
        <f t="shared" si="33"/>
        <v>70</v>
      </c>
      <c r="AA129" s="36">
        <v>110</v>
      </c>
      <c r="AB129" s="6">
        <f t="shared" si="33"/>
        <v>130</v>
      </c>
      <c r="AC129" s="36">
        <v>150</v>
      </c>
      <c r="AD129" s="6">
        <f t="shared" si="35"/>
        <v>225</v>
      </c>
      <c r="AE129" s="6">
        <v>99999999</v>
      </c>
      <c r="AG129">
        <v>0</v>
      </c>
      <c r="AH129" s="36">
        <v>0</v>
      </c>
      <c r="AI129" s="36">
        <v>20</v>
      </c>
      <c r="AJ129" s="6">
        <v>30</v>
      </c>
      <c r="AK129" s="36">
        <v>70</v>
      </c>
      <c r="AL129" s="6">
        <v>110</v>
      </c>
      <c r="AM129" s="36">
        <v>130</v>
      </c>
      <c r="AN129" s="6">
        <v>150</v>
      </c>
      <c r="AO129" s="6">
        <v>225</v>
      </c>
      <c r="AP129" s="6">
        <v>99999999</v>
      </c>
    </row>
    <row r="130" spans="1:42" x14ac:dyDescent="0.3">
      <c r="A130">
        <v>50</v>
      </c>
      <c r="B130">
        <f t="shared" si="36"/>
        <v>0.65</v>
      </c>
      <c r="C130">
        <f t="shared" si="37"/>
        <v>0.78</v>
      </c>
      <c r="D130">
        <f t="shared" si="38"/>
        <v>1.17</v>
      </c>
      <c r="E130">
        <f t="shared" si="39"/>
        <v>1.4</v>
      </c>
      <c r="F130">
        <v>1</v>
      </c>
      <c r="G130">
        <v>1.8</v>
      </c>
      <c r="H130" s="51">
        <f t="shared" si="40"/>
        <v>0.73432944606414008</v>
      </c>
      <c r="I130">
        <v>1</v>
      </c>
      <c r="J130">
        <v>1.2</v>
      </c>
      <c r="K130" s="51">
        <f t="shared" si="41"/>
        <v>0.755859375</v>
      </c>
      <c r="N130">
        <v>50</v>
      </c>
      <c r="O130">
        <v>0.65</v>
      </c>
      <c r="P130">
        <v>0.78</v>
      </c>
      <c r="Q130">
        <v>1.17</v>
      </c>
      <c r="R130">
        <v>1.4</v>
      </c>
      <c r="S130" s="51">
        <v>0.73432944606414008</v>
      </c>
      <c r="T130" s="51">
        <f t="shared" si="42"/>
        <v>0.755859375</v>
      </c>
    </row>
    <row r="131" spans="1:42" ht="16.5" x14ac:dyDescent="0.3">
      <c r="A131">
        <v>60</v>
      </c>
      <c r="B131">
        <f t="shared" si="36"/>
        <v>0.71</v>
      </c>
      <c r="C131">
        <f t="shared" si="37"/>
        <v>0.78</v>
      </c>
      <c r="D131">
        <f t="shared" si="38"/>
        <v>1.2</v>
      </c>
      <c r="E131">
        <f t="shared" si="39"/>
        <v>1.32</v>
      </c>
      <c r="F131">
        <v>1</v>
      </c>
      <c r="G131">
        <v>1.7</v>
      </c>
      <c r="H131" s="51">
        <f t="shared" si="40"/>
        <v>0.75039374079154597</v>
      </c>
      <c r="I131">
        <v>1</v>
      </c>
      <c r="J131">
        <v>1.1000000000000001</v>
      </c>
      <c r="K131" s="51">
        <f t="shared" si="41"/>
        <v>0.755859375</v>
      </c>
      <c r="N131">
        <v>60</v>
      </c>
      <c r="O131">
        <v>0.71</v>
      </c>
      <c r="P131">
        <v>0.78</v>
      </c>
      <c r="Q131">
        <v>1.2</v>
      </c>
      <c r="R131">
        <v>1.32</v>
      </c>
      <c r="S131" s="51">
        <v>0.75039374079154597</v>
      </c>
      <c r="T131" s="51">
        <f t="shared" si="42"/>
        <v>0.755859375</v>
      </c>
      <c r="V131" s="41"/>
      <c r="W131" s="3" t="s">
        <v>317</v>
      </c>
      <c r="X131" s="3" t="s">
        <v>313</v>
      </c>
      <c r="Y131" s="3" t="s">
        <v>314</v>
      </c>
      <c r="Z131" s="3" t="s">
        <v>315</v>
      </c>
      <c r="AA131" s="3" t="s">
        <v>315</v>
      </c>
      <c r="AB131" s="3" t="s">
        <v>315</v>
      </c>
      <c r="AC131" s="3" t="s">
        <v>315</v>
      </c>
      <c r="AD131" s="3" t="s">
        <v>315</v>
      </c>
      <c r="AE131" s="3" t="s">
        <v>315</v>
      </c>
      <c r="AF131" s="41"/>
      <c r="AG131" s="3"/>
      <c r="AH131" s="3" t="s">
        <v>313</v>
      </c>
      <c r="AI131" s="3" t="s">
        <v>314</v>
      </c>
      <c r="AJ131" s="3" t="s">
        <v>315</v>
      </c>
      <c r="AK131" s="3" t="s">
        <v>315</v>
      </c>
      <c r="AL131" s="3" t="s">
        <v>315</v>
      </c>
      <c r="AM131" s="3" t="s">
        <v>315</v>
      </c>
      <c r="AN131" s="3" t="s">
        <v>315</v>
      </c>
      <c r="AO131" s="3" t="s">
        <v>315</v>
      </c>
    </row>
    <row r="132" spans="1:42" x14ac:dyDescent="0.3">
      <c r="A132">
        <v>70</v>
      </c>
      <c r="B132">
        <f t="shared" si="36"/>
        <v>0.77</v>
      </c>
      <c r="C132">
        <f t="shared" si="37"/>
        <v>0.77</v>
      </c>
      <c r="D132">
        <f t="shared" si="38"/>
        <v>1.23</v>
      </c>
      <c r="E132">
        <f t="shared" si="39"/>
        <v>1.23</v>
      </c>
      <c r="F132">
        <v>1</v>
      </c>
      <c r="G132">
        <v>1.6</v>
      </c>
      <c r="H132" s="51">
        <f t="shared" si="40"/>
        <v>0.76695493855257169</v>
      </c>
      <c r="I132">
        <v>1</v>
      </c>
      <c r="J132">
        <v>1</v>
      </c>
      <c r="K132" s="51">
        <f t="shared" si="41"/>
        <v>0.82853223593964331</v>
      </c>
      <c r="N132">
        <v>70</v>
      </c>
      <c r="O132">
        <v>0.77</v>
      </c>
      <c r="P132">
        <v>0.77</v>
      </c>
      <c r="Q132">
        <v>1.23</v>
      </c>
      <c r="R132">
        <v>1.23</v>
      </c>
      <c r="S132" s="51">
        <v>0.76695493855257169</v>
      </c>
      <c r="T132" s="51">
        <f>INDEX($AH$141:$AO$141,MATCH(N132,$AH$129:$AO$129,1))</f>
        <v>0.82853223593964331</v>
      </c>
      <c r="V132" s="41"/>
      <c r="W132" s="6" t="s">
        <v>318</v>
      </c>
      <c r="X132" s="36">
        <v>1</v>
      </c>
      <c r="Y132" s="36">
        <v>2</v>
      </c>
      <c r="Z132" s="36">
        <v>3</v>
      </c>
      <c r="AA132" s="36">
        <v>4</v>
      </c>
      <c r="AB132" s="36">
        <v>7</v>
      </c>
      <c r="AC132" s="36">
        <v>9</v>
      </c>
      <c r="AD132" s="36">
        <v>15</v>
      </c>
      <c r="AE132" s="36">
        <v>30</v>
      </c>
      <c r="AG132" s="6" t="s">
        <v>311</v>
      </c>
      <c r="AH132" s="36">
        <v>23.003292120857534</v>
      </c>
      <c r="AI132" s="36">
        <v>11.881511540542855</v>
      </c>
      <c r="AJ132" s="36">
        <v>8.1763269806268806</v>
      </c>
      <c r="AK132" s="36">
        <v>6.3252404350413318</v>
      </c>
      <c r="AL132" s="36">
        <v>3.5349974732775422</v>
      </c>
      <c r="AM132" s="36">
        <v>2.7828617069831121</v>
      </c>
      <c r="AN132" s="36">
        <v>1.8886010362694301</v>
      </c>
      <c r="AO132" s="36">
        <v>1.1549020919918447</v>
      </c>
    </row>
    <row r="133" spans="1:42" x14ac:dyDescent="0.3">
      <c r="A133">
        <v>80</v>
      </c>
      <c r="B133">
        <f t="shared" si="36"/>
        <v>0.8</v>
      </c>
      <c r="C133">
        <f t="shared" si="37"/>
        <v>0.8</v>
      </c>
      <c r="D133">
        <f t="shared" si="38"/>
        <v>1.2</v>
      </c>
      <c r="E133">
        <f t="shared" si="39"/>
        <v>1.2</v>
      </c>
      <c r="F133">
        <v>1</v>
      </c>
      <c r="G133">
        <v>1.5</v>
      </c>
      <c r="H133" s="51">
        <f t="shared" si="40"/>
        <v>0.78400000000000003</v>
      </c>
      <c r="I133">
        <v>1</v>
      </c>
      <c r="J133">
        <v>1</v>
      </c>
      <c r="K133" s="51">
        <f>INDEX($AH$133:$AO$133,MATCH(A133,$AH$129:$AO$129,1))</f>
        <v>0.82853223593964331</v>
      </c>
      <c r="N133">
        <v>80</v>
      </c>
      <c r="O133">
        <v>0.8</v>
      </c>
      <c r="P133">
        <v>0.8</v>
      </c>
      <c r="Q133">
        <v>1.2</v>
      </c>
      <c r="R133">
        <v>1.2</v>
      </c>
      <c r="S133" s="51">
        <v>0.78400000000000003</v>
      </c>
      <c r="T133" s="51">
        <f t="shared" si="42"/>
        <v>0.82853223593964331</v>
      </c>
      <c r="V133" s="41"/>
      <c r="W133" s="6" t="s">
        <v>319</v>
      </c>
      <c r="X133" s="36">
        <v>1</v>
      </c>
      <c r="Y133" s="36">
        <v>2</v>
      </c>
      <c r="Z133" s="36">
        <v>3</v>
      </c>
      <c r="AA133" s="36">
        <v>4</v>
      </c>
      <c r="AB133" s="36">
        <v>5</v>
      </c>
      <c r="AC133" s="36">
        <v>5</v>
      </c>
      <c r="AD133" s="36">
        <v>7</v>
      </c>
      <c r="AE133" s="36">
        <v>8</v>
      </c>
      <c r="AG133" s="6" t="s">
        <v>326</v>
      </c>
      <c r="AH133" s="58">
        <v>0.4212962962962965</v>
      </c>
      <c r="AI133" s="58">
        <v>0.63556851311953366</v>
      </c>
      <c r="AJ133" s="58">
        <v>0.755859375</v>
      </c>
      <c r="AK133" s="58">
        <v>0.82853223593964331</v>
      </c>
      <c r="AL133" s="58">
        <v>0.875</v>
      </c>
      <c r="AM133" s="58">
        <v>0.875</v>
      </c>
      <c r="AN133" s="58">
        <v>0.95444606413994171</v>
      </c>
      <c r="AO133" s="58">
        <v>0.969482421875</v>
      </c>
    </row>
    <row r="134" spans="1:42" x14ac:dyDescent="0.3">
      <c r="A134">
        <v>90</v>
      </c>
      <c r="B134">
        <f t="shared" si="36"/>
        <v>0.83</v>
      </c>
      <c r="C134">
        <f t="shared" si="37"/>
        <v>0.83</v>
      </c>
      <c r="D134">
        <f t="shared" si="38"/>
        <v>1.17</v>
      </c>
      <c r="E134">
        <f t="shared" si="39"/>
        <v>1.17</v>
      </c>
      <c r="F134">
        <v>1</v>
      </c>
      <c r="G134">
        <v>1.4</v>
      </c>
      <c r="H134" s="51">
        <f t="shared" si="40"/>
        <v>0.80150462962962976</v>
      </c>
      <c r="I134">
        <v>1</v>
      </c>
      <c r="J134">
        <v>1</v>
      </c>
      <c r="K134" s="51">
        <f t="shared" si="41"/>
        <v>0.82853223593964331</v>
      </c>
      <c r="N134">
        <v>90</v>
      </c>
      <c r="O134">
        <v>0.83</v>
      </c>
      <c r="P134">
        <v>0.83</v>
      </c>
      <c r="Q134">
        <v>1.17</v>
      </c>
      <c r="R134">
        <v>1.17</v>
      </c>
      <c r="S134" s="51">
        <v>0.80150462962962976</v>
      </c>
      <c r="T134" s="51">
        <f t="shared" si="42"/>
        <v>0.82853223593964331</v>
      </c>
      <c r="V134" s="41"/>
      <c r="W134" s="6" t="s">
        <v>320</v>
      </c>
      <c r="X134" s="36">
        <v>1</v>
      </c>
      <c r="Y134" s="36">
        <v>1</v>
      </c>
      <c r="Z134" s="36">
        <v>1</v>
      </c>
      <c r="AA134" s="36">
        <v>2</v>
      </c>
      <c r="AB134" s="36">
        <v>3</v>
      </c>
      <c r="AC134" s="36">
        <v>5</v>
      </c>
      <c r="AD134" s="36">
        <v>7</v>
      </c>
      <c r="AE134" s="36">
        <v>10</v>
      </c>
      <c r="AG134" s="6" t="s">
        <v>311</v>
      </c>
      <c r="AH134" s="36">
        <v>1.4035008926265675</v>
      </c>
      <c r="AI134" s="36">
        <v>1.4035008926265675</v>
      </c>
      <c r="AJ134" s="36">
        <v>1.4035008926265675</v>
      </c>
      <c r="AK134" s="36">
        <v>1.3181955020364795</v>
      </c>
      <c r="AL134" s="36">
        <v>1.2694103050949697</v>
      </c>
      <c r="AM134" s="36">
        <v>1.1937219730941704</v>
      </c>
      <c r="AN134" s="36">
        <v>1.1428571428571428</v>
      </c>
      <c r="AO134" s="36">
        <v>1.1028527734478628</v>
      </c>
    </row>
    <row r="135" spans="1:42" x14ac:dyDescent="0.3">
      <c r="A135">
        <v>100</v>
      </c>
      <c r="B135">
        <f t="shared" si="36"/>
        <v>0.87</v>
      </c>
      <c r="C135">
        <f t="shared" si="37"/>
        <v>0.87</v>
      </c>
      <c r="D135">
        <f t="shared" si="38"/>
        <v>1.1299999999999999</v>
      </c>
      <c r="E135">
        <f t="shared" si="39"/>
        <v>1.1299999999999999</v>
      </c>
      <c r="F135">
        <v>1</v>
      </c>
      <c r="G135">
        <v>1.3</v>
      </c>
      <c r="H135" s="51">
        <f t="shared" si="40"/>
        <v>0.81942960466836534</v>
      </c>
      <c r="I135">
        <v>1</v>
      </c>
      <c r="J135">
        <v>1</v>
      </c>
      <c r="K135" s="51">
        <f t="shared" si="41"/>
        <v>0.82853223593964331</v>
      </c>
      <c r="N135">
        <v>100</v>
      </c>
      <c r="O135">
        <v>0.87</v>
      </c>
      <c r="P135">
        <v>0.87</v>
      </c>
      <c r="Q135">
        <v>1.1299999999999999</v>
      </c>
      <c r="R135">
        <v>1.1299999999999999</v>
      </c>
      <c r="S135" s="51">
        <v>0.81942960466836534</v>
      </c>
      <c r="T135" s="51">
        <f t="shared" si="42"/>
        <v>0.82853223593964331</v>
      </c>
      <c r="V135" s="41"/>
      <c r="W135" s="6" t="s">
        <v>321</v>
      </c>
      <c r="X135" s="36">
        <v>5</v>
      </c>
      <c r="Y135" s="36">
        <v>5</v>
      </c>
      <c r="Z135" s="36">
        <v>5</v>
      </c>
      <c r="AA135" s="36">
        <v>5</v>
      </c>
      <c r="AB135" s="36">
        <v>6</v>
      </c>
      <c r="AC135" s="36">
        <v>8</v>
      </c>
      <c r="AD135" s="36">
        <v>10</v>
      </c>
      <c r="AE135" s="36">
        <v>10</v>
      </c>
      <c r="AG135" s="6" t="s">
        <v>326</v>
      </c>
      <c r="AH135" s="58">
        <v>0.875</v>
      </c>
      <c r="AI135" s="58">
        <v>0.875</v>
      </c>
      <c r="AJ135" s="58">
        <v>0.875</v>
      </c>
      <c r="AK135" s="58">
        <v>0.875</v>
      </c>
      <c r="AL135" s="58">
        <v>0.92766203703703709</v>
      </c>
      <c r="AM135" s="58">
        <v>0.969482421875</v>
      </c>
      <c r="AN135" s="58">
        <v>0.984375</v>
      </c>
      <c r="AO135" s="58">
        <v>0.984375</v>
      </c>
    </row>
    <row r="136" spans="1:42" x14ac:dyDescent="0.3">
      <c r="A136">
        <v>110</v>
      </c>
      <c r="B136">
        <f t="shared" si="36"/>
        <v>0.91</v>
      </c>
      <c r="C136">
        <f t="shared" si="37"/>
        <v>0.91</v>
      </c>
      <c r="D136">
        <f t="shared" si="38"/>
        <v>1.0900000000000001</v>
      </c>
      <c r="E136">
        <f t="shared" si="39"/>
        <v>1.0900000000000001</v>
      </c>
      <c r="F136">
        <v>1</v>
      </c>
      <c r="G136">
        <v>1.2</v>
      </c>
      <c r="H136" s="51">
        <f t="shared" si="40"/>
        <v>0.83771600300525928</v>
      </c>
      <c r="I136">
        <v>1</v>
      </c>
      <c r="J136">
        <v>1</v>
      </c>
      <c r="K136" s="51">
        <f t="shared" si="41"/>
        <v>0.875</v>
      </c>
      <c r="N136">
        <v>110</v>
      </c>
      <c r="O136">
        <v>0.91</v>
      </c>
      <c r="P136">
        <v>0.91</v>
      </c>
      <c r="Q136">
        <v>1.0900000000000001</v>
      </c>
      <c r="R136">
        <v>1.0900000000000001</v>
      </c>
      <c r="S136" s="51">
        <v>0.83771600300525928</v>
      </c>
      <c r="T136" s="51">
        <f t="shared" si="42"/>
        <v>0.875</v>
      </c>
      <c r="V136" s="41"/>
      <c r="W136" s="41"/>
      <c r="X136" s="41"/>
      <c r="Y136" s="41"/>
      <c r="Z136" s="41"/>
      <c r="AA136" s="41"/>
      <c r="AB136" s="41"/>
      <c r="AC136" s="41"/>
      <c r="AD136" s="41"/>
      <c r="AE136" s="41"/>
      <c r="AG136" s="41"/>
      <c r="AH136" s="41"/>
    </row>
    <row r="137" spans="1:42" x14ac:dyDescent="0.3">
      <c r="A137">
        <v>120</v>
      </c>
      <c r="B137">
        <f t="shared" si="36"/>
        <v>0.95</v>
      </c>
      <c r="C137">
        <f t="shared" si="37"/>
        <v>0.95</v>
      </c>
      <c r="D137">
        <f t="shared" si="38"/>
        <v>1.05</v>
      </c>
      <c r="E137">
        <f t="shared" si="39"/>
        <v>1.05</v>
      </c>
      <c r="F137">
        <v>1</v>
      </c>
      <c r="G137">
        <v>1.1000000000000001</v>
      </c>
      <c r="H137" s="51">
        <f t="shared" si="40"/>
        <v>0.85627901954432561</v>
      </c>
      <c r="I137">
        <v>1</v>
      </c>
      <c r="J137">
        <v>1</v>
      </c>
      <c r="K137" s="51">
        <f t="shared" si="41"/>
        <v>0.875</v>
      </c>
      <c r="N137">
        <v>120</v>
      </c>
      <c r="O137">
        <v>0.95</v>
      </c>
      <c r="P137">
        <v>0.95</v>
      </c>
      <c r="Q137">
        <v>1.05</v>
      </c>
      <c r="R137">
        <v>1.05</v>
      </c>
      <c r="S137" s="51">
        <v>0.85627901954432561</v>
      </c>
      <c r="T137" s="51">
        <f t="shared" si="42"/>
        <v>0.875</v>
      </c>
      <c r="V137" s="41"/>
      <c r="W137" s="41"/>
      <c r="X137" s="41"/>
      <c r="Y137" s="41"/>
      <c r="Z137" s="41"/>
      <c r="AA137" s="41"/>
      <c r="AB137" s="41"/>
      <c r="AC137" s="41"/>
      <c r="AD137" s="41"/>
      <c r="AE137" s="41"/>
      <c r="AG137" s="41"/>
      <c r="AH137" s="41"/>
    </row>
    <row r="138" spans="1:42" x14ac:dyDescent="0.3">
      <c r="A138">
        <v>130</v>
      </c>
      <c r="B138">
        <f t="shared" si="36"/>
        <v>1</v>
      </c>
      <c r="C138">
        <f t="shared" si="37"/>
        <v>1</v>
      </c>
      <c r="D138">
        <f t="shared" si="38"/>
        <v>1</v>
      </c>
      <c r="E138">
        <f t="shared" si="39"/>
        <v>1</v>
      </c>
      <c r="F138">
        <v>1</v>
      </c>
      <c r="G138">
        <v>1</v>
      </c>
      <c r="H138" s="51">
        <f t="shared" si="40"/>
        <v>0.875</v>
      </c>
      <c r="I138">
        <v>1</v>
      </c>
      <c r="J138">
        <v>1</v>
      </c>
      <c r="K138" s="51">
        <f t="shared" si="41"/>
        <v>0.875</v>
      </c>
      <c r="N138">
        <v>130</v>
      </c>
      <c r="O138">
        <v>1</v>
      </c>
      <c r="P138">
        <v>1</v>
      </c>
      <c r="Q138">
        <v>1</v>
      </c>
      <c r="R138">
        <v>1</v>
      </c>
      <c r="S138" s="51">
        <v>0.875</v>
      </c>
      <c r="T138" s="51">
        <f t="shared" si="42"/>
        <v>0.875</v>
      </c>
      <c r="W138" t="s">
        <v>322</v>
      </c>
    </row>
    <row r="139" spans="1:42" ht="16.5" x14ac:dyDescent="0.3">
      <c r="A139">
        <v>140</v>
      </c>
      <c r="B139">
        <f t="shared" si="36"/>
        <v>1.05</v>
      </c>
      <c r="C139">
        <f t="shared" si="37"/>
        <v>1.05</v>
      </c>
      <c r="D139">
        <f t="shared" si="38"/>
        <v>0.95</v>
      </c>
      <c r="E139">
        <f t="shared" si="39"/>
        <v>0.95</v>
      </c>
      <c r="F139">
        <v>1</v>
      </c>
      <c r="G139">
        <v>0.9</v>
      </c>
      <c r="H139" s="51">
        <f t="shared" si="40"/>
        <v>0.89371628517276569</v>
      </c>
      <c r="I139">
        <v>1</v>
      </c>
      <c r="J139">
        <v>1</v>
      </c>
      <c r="K139" s="51">
        <f t="shared" si="41"/>
        <v>0.875</v>
      </c>
      <c r="N139">
        <v>140</v>
      </c>
      <c r="O139">
        <v>1.05</v>
      </c>
      <c r="P139">
        <v>1.05</v>
      </c>
      <c r="Q139">
        <v>0.95</v>
      </c>
      <c r="R139">
        <v>0.95</v>
      </c>
      <c r="S139" s="51">
        <v>0.875</v>
      </c>
      <c r="T139" s="51">
        <f t="shared" si="42"/>
        <v>0.875</v>
      </c>
      <c r="W139" s="3" t="s">
        <v>317</v>
      </c>
      <c r="X139" s="3" t="s">
        <v>313</v>
      </c>
      <c r="Y139" s="3" t="s">
        <v>314</v>
      </c>
      <c r="Z139" s="3" t="s">
        <v>315</v>
      </c>
      <c r="AA139" s="3" t="s">
        <v>315</v>
      </c>
      <c r="AB139" s="3" t="s">
        <v>315</v>
      </c>
      <c r="AC139" s="3" t="s">
        <v>315</v>
      </c>
      <c r="AD139" s="3" t="s">
        <v>315</v>
      </c>
      <c r="AE139" s="3" t="s">
        <v>315</v>
      </c>
      <c r="AG139" s="3"/>
      <c r="AH139" s="3" t="s">
        <v>313</v>
      </c>
      <c r="AI139" s="3" t="s">
        <v>314</v>
      </c>
      <c r="AJ139" s="3" t="s">
        <v>315</v>
      </c>
      <c r="AK139" s="3" t="s">
        <v>315</v>
      </c>
      <c r="AL139" s="3" t="s">
        <v>315</v>
      </c>
      <c r="AM139" s="3" t="s">
        <v>315</v>
      </c>
      <c r="AN139" s="3" t="s">
        <v>315</v>
      </c>
      <c r="AO139" s="3" t="s">
        <v>315</v>
      </c>
    </row>
    <row r="140" spans="1:42" x14ac:dyDescent="0.3">
      <c r="A140">
        <v>150</v>
      </c>
      <c r="B140">
        <f t="shared" si="36"/>
        <v>1.1100000000000001</v>
      </c>
      <c r="C140">
        <f t="shared" si="37"/>
        <v>1.1100000000000001</v>
      </c>
      <c r="D140">
        <f t="shared" si="38"/>
        <v>0.89</v>
      </c>
      <c r="E140">
        <f t="shared" si="39"/>
        <v>0.89</v>
      </c>
      <c r="F140">
        <v>1</v>
      </c>
      <c r="G140">
        <v>0.8</v>
      </c>
      <c r="H140" s="51">
        <f t="shared" si="40"/>
        <v>0.91220850480109739</v>
      </c>
      <c r="I140">
        <v>1</v>
      </c>
      <c r="J140">
        <v>1</v>
      </c>
      <c r="K140" s="51">
        <f>INDEX($AH$133:$AO$133,MATCH(A140,$AH$129:$AO$129,1))</f>
        <v>0.95444606413994171</v>
      </c>
      <c r="N140">
        <v>150</v>
      </c>
      <c r="O140">
        <v>1.1100000000000001</v>
      </c>
      <c r="P140">
        <v>1.1100000000000001</v>
      </c>
      <c r="Q140">
        <v>0.89</v>
      </c>
      <c r="R140">
        <v>0.89</v>
      </c>
      <c r="S140" s="51">
        <v>0.875</v>
      </c>
      <c r="T140" s="51">
        <f t="shared" si="42"/>
        <v>0.875</v>
      </c>
      <c r="W140" s="6" t="s">
        <v>318</v>
      </c>
      <c r="X140" s="36">
        <v>1</v>
      </c>
      <c r="Y140" s="36">
        <v>2</v>
      </c>
      <c r="Z140" s="36">
        <v>3</v>
      </c>
      <c r="AA140" s="36">
        <v>4</v>
      </c>
      <c r="AB140" s="36">
        <v>7</v>
      </c>
      <c r="AC140" s="36">
        <v>30</v>
      </c>
      <c r="AD140" s="36">
        <v>30</v>
      </c>
      <c r="AE140" s="36">
        <v>30</v>
      </c>
      <c r="AG140" s="6" t="s">
        <v>311</v>
      </c>
      <c r="AH140" s="36">
        <v>23.003292120857534</v>
      </c>
      <c r="AI140" s="36">
        <v>11.881511540542855</v>
      </c>
      <c r="AJ140" s="36">
        <v>8.1763269806268806</v>
      </c>
      <c r="AK140" s="36">
        <v>6.3252404350413318</v>
      </c>
      <c r="AL140" s="36">
        <v>3.5349974732775422</v>
      </c>
      <c r="AM140" s="36">
        <v>1.1549020919918447</v>
      </c>
      <c r="AN140" s="36">
        <v>1.1549020919918447</v>
      </c>
      <c r="AO140" s="36">
        <v>1.1549020919918447</v>
      </c>
    </row>
    <row r="141" spans="1:42" x14ac:dyDescent="0.3">
      <c r="A141">
        <v>160</v>
      </c>
      <c r="B141">
        <f t="shared" si="36"/>
        <v>1.18</v>
      </c>
      <c r="C141">
        <f t="shared" si="37"/>
        <v>1.18</v>
      </c>
      <c r="D141">
        <f t="shared" si="38"/>
        <v>0.82</v>
      </c>
      <c r="E141">
        <f t="shared" si="39"/>
        <v>0.82</v>
      </c>
      <c r="F141">
        <v>1</v>
      </c>
      <c r="G141">
        <v>0.7</v>
      </c>
      <c r="H141" s="51">
        <f t="shared" si="40"/>
        <v>0.93018522287807859</v>
      </c>
      <c r="I141">
        <v>1</v>
      </c>
      <c r="J141">
        <v>1</v>
      </c>
      <c r="K141" s="51">
        <f t="shared" si="41"/>
        <v>0.95444606413994171</v>
      </c>
      <c r="N141">
        <v>160</v>
      </c>
      <c r="O141">
        <v>1.18</v>
      </c>
      <c r="P141">
        <v>1.18</v>
      </c>
      <c r="Q141">
        <v>0.82</v>
      </c>
      <c r="R141">
        <v>0.82</v>
      </c>
      <c r="S141" s="51">
        <v>0.87500000000000022</v>
      </c>
      <c r="T141" s="51">
        <f t="shared" si="42"/>
        <v>0.875</v>
      </c>
      <c r="W141" s="6" t="s">
        <v>319</v>
      </c>
      <c r="X141" s="36">
        <v>1</v>
      </c>
      <c r="Y141" s="36">
        <v>2</v>
      </c>
      <c r="Z141" s="36">
        <v>3</v>
      </c>
      <c r="AA141" s="36">
        <v>4</v>
      </c>
      <c r="AB141" s="36">
        <v>5</v>
      </c>
      <c r="AC141" s="36">
        <v>5</v>
      </c>
      <c r="AD141" s="36">
        <v>5</v>
      </c>
      <c r="AE141" s="36">
        <v>5</v>
      </c>
      <c r="AG141" s="6" t="s">
        <v>326</v>
      </c>
      <c r="AH141" s="58">
        <v>0.4212962962962965</v>
      </c>
      <c r="AI141" s="58">
        <v>0.63556851311953366</v>
      </c>
      <c r="AJ141" s="58">
        <v>0.755859375</v>
      </c>
      <c r="AK141" s="58">
        <v>0.82853223593964331</v>
      </c>
      <c r="AL141" s="58">
        <v>0.875</v>
      </c>
      <c r="AM141" s="58">
        <v>0.875</v>
      </c>
      <c r="AN141" s="58">
        <v>0.875</v>
      </c>
      <c r="AO141" s="58">
        <v>0.875</v>
      </c>
    </row>
    <row r="142" spans="1:42" x14ac:dyDescent="0.3">
      <c r="A142">
        <v>170</v>
      </c>
      <c r="B142">
        <f t="shared" si="36"/>
        <v>1.25</v>
      </c>
      <c r="C142">
        <f t="shared" si="37"/>
        <v>1.25</v>
      </c>
      <c r="D142">
        <f t="shared" si="38"/>
        <v>0.75</v>
      </c>
      <c r="E142">
        <f t="shared" si="39"/>
        <v>0.75</v>
      </c>
      <c r="F142">
        <v>1</v>
      </c>
      <c r="G142">
        <v>0.6</v>
      </c>
      <c r="H142" s="51">
        <f t="shared" si="40"/>
        <v>0.947265625</v>
      </c>
      <c r="I142">
        <v>1</v>
      </c>
      <c r="J142">
        <v>1</v>
      </c>
      <c r="K142" s="51">
        <f t="shared" si="41"/>
        <v>0.95444606413994171</v>
      </c>
      <c r="N142">
        <v>170</v>
      </c>
      <c r="O142">
        <v>1.25</v>
      </c>
      <c r="P142">
        <v>1.25</v>
      </c>
      <c r="Q142">
        <v>0.75</v>
      </c>
      <c r="R142">
        <v>0.75</v>
      </c>
      <c r="S142" s="51">
        <v>0.87500000000000022</v>
      </c>
      <c r="T142" s="51">
        <f t="shared" si="42"/>
        <v>0.875</v>
      </c>
      <c r="W142" s="6" t="s">
        <v>320</v>
      </c>
      <c r="X142" s="36">
        <v>1</v>
      </c>
      <c r="Y142" s="36">
        <v>2</v>
      </c>
      <c r="Z142" s="36">
        <v>3</v>
      </c>
      <c r="AA142" s="36">
        <v>4</v>
      </c>
      <c r="AB142" s="36">
        <v>5</v>
      </c>
      <c r="AC142" s="36">
        <v>6</v>
      </c>
      <c r="AD142" s="36">
        <v>7</v>
      </c>
      <c r="AE142" s="36">
        <v>8</v>
      </c>
      <c r="AG142" s="6" t="s">
        <v>311</v>
      </c>
      <c r="AH142" s="36">
        <v>1.4035008926265675</v>
      </c>
      <c r="AI142" s="36">
        <v>1.3181955020364795</v>
      </c>
      <c r="AJ142" s="36">
        <v>1.2694103050949697</v>
      </c>
      <c r="AK142" s="36">
        <v>1.2193621996080899</v>
      </c>
      <c r="AL142" s="36">
        <v>1.1937219730941704</v>
      </c>
      <c r="AM142" s="36">
        <v>1.1574386523769673</v>
      </c>
      <c r="AN142" s="36">
        <v>1.1428571428571428</v>
      </c>
      <c r="AO142" s="36">
        <v>1.1307472359893254</v>
      </c>
    </row>
    <row r="143" spans="1:42" x14ac:dyDescent="0.3">
      <c r="A143">
        <v>180</v>
      </c>
      <c r="B143">
        <f t="shared" si="36"/>
        <v>1.33</v>
      </c>
      <c r="C143">
        <f t="shared" si="37"/>
        <v>1.33</v>
      </c>
      <c r="D143">
        <f t="shared" si="38"/>
        <v>0.67</v>
      </c>
      <c r="E143">
        <f t="shared" si="39"/>
        <v>0.67</v>
      </c>
      <c r="F143">
        <v>1</v>
      </c>
      <c r="G143">
        <v>0.5</v>
      </c>
      <c r="H143" s="51">
        <f t="shared" si="40"/>
        <v>0.96296296296296291</v>
      </c>
      <c r="I143">
        <v>1</v>
      </c>
      <c r="J143">
        <v>1</v>
      </c>
      <c r="K143" s="51">
        <f t="shared" si="41"/>
        <v>0.95444606413994171</v>
      </c>
      <c r="N143">
        <v>180</v>
      </c>
      <c r="O143">
        <v>1.33</v>
      </c>
      <c r="P143">
        <v>1.33</v>
      </c>
      <c r="Q143">
        <v>0.67</v>
      </c>
      <c r="R143">
        <v>0.67</v>
      </c>
      <c r="S143" s="51">
        <v>0.87500000000000022</v>
      </c>
      <c r="T143" s="51">
        <f t="shared" si="42"/>
        <v>0.875</v>
      </c>
      <c r="W143" s="6" t="s">
        <v>321</v>
      </c>
      <c r="X143" s="36">
        <v>5</v>
      </c>
      <c r="Y143" s="36">
        <v>5</v>
      </c>
      <c r="Z143" s="36">
        <v>5</v>
      </c>
      <c r="AA143" s="36">
        <v>5</v>
      </c>
      <c r="AB143" s="36">
        <v>5</v>
      </c>
      <c r="AC143" s="36">
        <v>6</v>
      </c>
      <c r="AD143" s="36">
        <v>8</v>
      </c>
      <c r="AE143" s="36">
        <v>10</v>
      </c>
      <c r="AG143" s="6" t="s">
        <v>326</v>
      </c>
      <c r="AH143" s="58">
        <v>0.875</v>
      </c>
      <c r="AI143" s="58">
        <v>0.875</v>
      </c>
      <c r="AJ143" s="58">
        <v>0.875</v>
      </c>
      <c r="AK143" s="58">
        <v>0.875</v>
      </c>
      <c r="AL143" s="58">
        <v>0.875</v>
      </c>
      <c r="AM143" s="58">
        <v>0.92766203703703709</v>
      </c>
      <c r="AN143" s="58">
        <v>0.969482421875</v>
      </c>
      <c r="AO143" s="58">
        <v>0.984375</v>
      </c>
    </row>
    <row r="144" spans="1:42" x14ac:dyDescent="0.3">
      <c r="A144">
        <v>190</v>
      </c>
      <c r="B144">
        <f t="shared" si="36"/>
        <v>1.33</v>
      </c>
      <c r="C144">
        <f t="shared" si="37"/>
        <v>1.33</v>
      </c>
      <c r="D144">
        <f t="shared" si="38"/>
        <v>0.67</v>
      </c>
      <c r="E144">
        <f t="shared" si="39"/>
        <v>0.67</v>
      </c>
      <c r="F144">
        <v>1</v>
      </c>
      <c r="G144">
        <v>0.5</v>
      </c>
      <c r="H144" s="51">
        <f t="shared" si="40"/>
        <v>0.96296296296296291</v>
      </c>
      <c r="I144">
        <v>1</v>
      </c>
      <c r="J144">
        <v>1</v>
      </c>
      <c r="K144" s="51">
        <f t="shared" si="41"/>
        <v>0.95444606413994171</v>
      </c>
      <c r="N144">
        <v>190</v>
      </c>
      <c r="O144">
        <v>1.33</v>
      </c>
      <c r="P144">
        <v>1.33</v>
      </c>
      <c r="Q144">
        <v>0.67</v>
      </c>
      <c r="R144">
        <v>0.67</v>
      </c>
      <c r="S144" s="51">
        <v>0.87500000000000022</v>
      </c>
      <c r="T144" s="51">
        <f t="shared" si="42"/>
        <v>0.875</v>
      </c>
    </row>
    <row r="145" spans="1:41" x14ac:dyDescent="0.3">
      <c r="A145">
        <v>200</v>
      </c>
      <c r="B145">
        <f t="shared" si="36"/>
        <v>1.33</v>
      </c>
      <c r="C145">
        <f t="shared" si="37"/>
        <v>1.33</v>
      </c>
      <c r="D145">
        <f t="shared" si="38"/>
        <v>0.67</v>
      </c>
      <c r="E145">
        <f t="shared" si="39"/>
        <v>0.67</v>
      </c>
      <c r="F145">
        <v>1</v>
      </c>
      <c r="G145">
        <v>0.5</v>
      </c>
      <c r="H145" s="51">
        <f t="shared" si="40"/>
        <v>0.96296296296296291</v>
      </c>
      <c r="I145">
        <v>1</v>
      </c>
      <c r="J145">
        <v>1</v>
      </c>
      <c r="K145" s="51">
        <f t="shared" si="41"/>
        <v>0.95444606413994171</v>
      </c>
      <c r="N145">
        <v>200</v>
      </c>
      <c r="O145">
        <v>1.33</v>
      </c>
      <c r="P145">
        <v>1.33</v>
      </c>
      <c r="Q145">
        <v>0.67</v>
      </c>
      <c r="R145">
        <v>0.67</v>
      </c>
      <c r="S145" s="51">
        <v>0.87500000000000022</v>
      </c>
      <c r="T145" s="51">
        <f t="shared" si="42"/>
        <v>0.875</v>
      </c>
      <c r="W145" s="14" t="s">
        <v>323</v>
      </c>
    </row>
    <row r="146" spans="1:41" ht="16.5" x14ac:dyDescent="0.3">
      <c r="A146">
        <v>210</v>
      </c>
      <c r="B146">
        <f t="shared" si="36"/>
        <v>1.33</v>
      </c>
      <c r="C146">
        <f t="shared" si="37"/>
        <v>1.33</v>
      </c>
      <c r="D146">
        <f t="shared" si="38"/>
        <v>0.67</v>
      </c>
      <c r="E146">
        <f t="shared" si="39"/>
        <v>0.67</v>
      </c>
      <c r="F146">
        <v>1</v>
      </c>
      <c r="G146">
        <v>0.5</v>
      </c>
      <c r="H146" s="51">
        <f t="shared" si="40"/>
        <v>0.96296296296296291</v>
      </c>
      <c r="I146">
        <v>1</v>
      </c>
      <c r="J146">
        <v>1</v>
      </c>
      <c r="K146" s="51">
        <f t="shared" si="41"/>
        <v>0.95444606413994171</v>
      </c>
      <c r="N146">
        <v>210</v>
      </c>
      <c r="O146">
        <v>1.33</v>
      </c>
      <c r="P146">
        <v>1.33</v>
      </c>
      <c r="Q146">
        <v>0.67</v>
      </c>
      <c r="R146">
        <v>0.67</v>
      </c>
      <c r="S146" s="51">
        <v>0.87500000000000022</v>
      </c>
      <c r="T146" s="51">
        <f t="shared" si="42"/>
        <v>0.875</v>
      </c>
      <c r="W146" s="3" t="s">
        <v>317</v>
      </c>
      <c r="X146" s="3" t="s">
        <v>313</v>
      </c>
      <c r="Y146" s="3" t="s">
        <v>314</v>
      </c>
      <c r="Z146" s="3" t="s">
        <v>315</v>
      </c>
      <c r="AA146" s="3" t="s">
        <v>315</v>
      </c>
      <c r="AB146" s="3" t="s">
        <v>315</v>
      </c>
      <c r="AC146" s="3" t="s">
        <v>315</v>
      </c>
      <c r="AD146" s="3" t="s">
        <v>315</v>
      </c>
      <c r="AE146" s="3" t="s">
        <v>315</v>
      </c>
      <c r="AG146" s="3"/>
      <c r="AH146" s="3" t="s">
        <v>313</v>
      </c>
      <c r="AI146" s="3" t="s">
        <v>314</v>
      </c>
      <c r="AJ146" s="3" t="s">
        <v>315</v>
      </c>
      <c r="AK146" s="3" t="s">
        <v>315</v>
      </c>
      <c r="AL146" s="3" t="s">
        <v>315</v>
      </c>
      <c r="AM146" s="3" t="s">
        <v>315</v>
      </c>
      <c r="AN146" s="3" t="s">
        <v>315</v>
      </c>
      <c r="AO146" s="3" t="s">
        <v>315</v>
      </c>
    </row>
    <row r="147" spans="1:41" x14ac:dyDescent="0.3">
      <c r="A147">
        <v>220</v>
      </c>
      <c r="B147">
        <f t="shared" si="36"/>
        <v>1.33</v>
      </c>
      <c r="C147">
        <f t="shared" si="37"/>
        <v>1.33</v>
      </c>
      <c r="D147">
        <f t="shared" si="38"/>
        <v>0.67</v>
      </c>
      <c r="E147">
        <f t="shared" si="39"/>
        <v>0.67</v>
      </c>
      <c r="F147">
        <v>1</v>
      </c>
      <c r="G147">
        <v>0.5</v>
      </c>
      <c r="H147" s="51">
        <f t="shared" si="40"/>
        <v>0.96296296296296291</v>
      </c>
      <c r="I147">
        <v>1</v>
      </c>
      <c r="J147">
        <v>1</v>
      </c>
      <c r="K147" s="51">
        <f>INDEX($AH$133:$AO$133,MATCH(A147,$AH$129:$AO$129,1))</f>
        <v>0.95444606413994171</v>
      </c>
      <c r="N147">
        <v>220</v>
      </c>
      <c r="O147">
        <v>1.33</v>
      </c>
      <c r="P147">
        <v>1.33</v>
      </c>
      <c r="Q147">
        <v>0.67</v>
      </c>
      <c r="R147">
        <v>0.67</v>
      </c>
      <c r="S147" s="51">
        <v>0.87500000000000022</v>
      </c>
      <c r="T147" s="51">
        <f t="shared" si="42"/>
        <v>0.875</v>
      </c>
      <c r="W147" s="6" t="s">
        <v>318</v>
      </c>
      <c r="X147" s="36">
        <v>1</v>
      </c>
      <c r="Y147" s="36">
        <v>2</v>
      </c>
      <c r="Z147" s="36">
        <v>3</v>
      </c>
      <c r="AA147" s="36">
        <v>4</v>
      </c>
      <c r="AB147" s="36">
        <v>30</v>
      </c>
      <c r="AC147" s="36">
        <v>30</v>
      </c>
      <c r="AD147" s="36">
        <v>30</v>
      </c>
      <c r="AE147" s="36">
        <v>30</v>
      </c>
      <c r="AG147" s="6" t="s">
        <v>311</v>
      </c>
      <c r="AH147" s="36">
        <v>23.003292120857534</v>
      </c>
      <c r="AI147" s="36">
        <v>11.881511540542855</v>
      </c>
      <c r="AJ147" s="36">
        <v>8.1763269806268806</v>
      </c>
      <c r="AK147" s="36">
        <v>6.3252404350413318</v>
      </c>
      <c r="AL147" s="36">
        <v>1.1549020919918447</v>
      </c>
      <c r="AM147" s="36">
        <v>1.1549020919918447</v>
      </c>
      <c r="AN147" s="36">
        <v>1.1549020919918447</v>
      </c>
      <c r="AO147" s="36">
        <v>1.1549020919918447</v>
      </c>
    </row>
    <row r="148" spans="1:41" x14ac:dyDescent="0.3">
      <c r="A148">
        <v>99999999</v>
      </c>
      <c r="B148">
        <f t="shared" si="36"/>
        <v>1.33</v>
      </c>
      <c r="C148">
        <f t="shared" si="37"/>
        <v>1.33</v>
      </c>
      <c r="D148">
        <f t="shared" si="38"/>
        <v>0.67</v>
      </c>
      <c r="E148">
        <f t="shared" si="39"/>
        <v>0.67</v>
      </c>
      <c r="F148">
        <v>1</v>
      </c>
      <c r="G148">
        <v>0.5</v>
      </c>
      <c r="H148" s="51">
        <f t="shared" si="40"/>
        <v>0.96296296296296291</v>
      </c>
      <c r="I148">
        <v>1</v>
      </c>
      <c r="J148">
        <v>1</v>
      </c>
      <c r="K148" s="51">
        <f t="shared" si="41"/>
        <v>0.969482421875</v>
      </c>
      <c r="N148">
        <v>99999999</v>
      </c>
      <c r="O148">
        <v>1.33</v>
      </c>
      <c r="P148">
        <v>1.33</v>
      </c>
      <c r="Q148">
        <v>0.67</v>
      </c>
      <c r="R148">
        <v>0.67</v>
      </c>
      <c r="S148" s="51">
        <v>0.87500000000000022</v>
      </c>
      <c r="T148" s="51">
        <f t="shared" si="42"/>
        <v>0.875</v>
      </c>
      <c r="W148" s="6" t="s">
        <v>319</v>
      </c>
      <c r="X148" s="36">
        <v>1</v>
      </c>
      <c r="Y148" s="36">
        <v>2</v>
      </c>
      <c r="Z148" s="36">
        <v>3</v>
      </c>
      <c r="AA148" s="36">
        <v>4</v>
      </c>
      <c r="AB148" s="36">
        <v>5</v>
      </c>
      <c r="AC148" s="36">
        <v>5</v>
      </c>
      <c r="AD148" s="36">
        <v>5</v>
      </c>
      <c r="AE148" s="36">
        <v>5</v>
      </c>
      <c r="AG148" s="6" t="s">
        <v>326</v>
      </c>
      <c r="AH148" s="58">
        <v>0.4212962962962965</v>
      </c>
      <c r="AI148" s="58">
        <v>0.63556851311953366</v>
      </c>
      <c r="AJ148" s="58">
        <v>0.755859375</v>
      </c>
      <c r="AK148" s="58">
        <v>0.82853223593964331</v>
      </c>
      <c r="AL148" s="58">
        <v>0.875</v>
      </c>
      <c r="AM148" s="58">
        <v>0.875</v>
      </c>
      <c r="AN148" s="58">
        <v>0.875</v>
      </c>
      <c r="AO148" s="58">
        <v>0.875</v>
      </c>
    </row>
    <row r="149" spans="1:41" x14ac:dyDescent="0.3">
      <c r="V149" s="41"/>
      <c r="W149" s="6" t="s">
        <v>320</v>
      </c>
      <c r="X149" s="36">
        <v>1</v>
      </c>
      <c r="Y149" s="36">
        <v>2</v>
      </c>
      <c r="Z149" s="36">
        <v>3</v>
      </c>
      <c r="AA149" s="36">
        <v>4</v>
      </c>
      <c r="AB149" s="36">
        <v>5</v>
      </c>
      <c r="AC149" s="36">
        <v>6</v>
      </c>
      <c r="AD149" s="36">
        <v>7</v>
      </c>
      <c r="AE149" s="36">
        <v>8</v>
      </c>
      <c r="AG149" s="6" t="s">
        <v>311</v>
      </c>
      <c r="AH149" s="36">
        <v>1.4035008926265675</v>
      </c>
      <c r="AI149" s="36">
        <v>1.3181955020364795</v>
      </c>
      <c r="AJ149" s="36">
        <v>1.2694103050949697</v>
      </c>
      <c r="AK149" s="36">
        <v>1.2193621996080899</v>
      </c>
      <c r="AL149" s="36">
        <v>1.1937219730941704</v>
      </c>
      <c r="AM149" s="36">
        <v>1.1574386523769673</v>
      </c>
      <c r="AN149" s="36">
        <v>1.1428571428571428</v>
      </c>
      <c r="AO149" s="36">
        <v>1.1307472359893254</v>
      </c>
    </row>
    <row r="150" spans="1:41" x14ac:dyDescent="0.3">
      <c r="V150" s="41"/>
      <c r="W150" s="6" t="s">
        <v>321</v>
      </c>
      <c r="X150" s="36">
        <v>5</v>
      </c>
      <c r="Y150" s="36">
        <v>5</v>
      </c>
      <c r="Z150" s="36">
        <v>5</v>
      </c>
      <c r="AA150" s="36">
        <v>5</v>
      </c>
      <c r="AB150" s="36">
        <v>6</v>
      </c>
      <c r="AC150" s="36">
        <v>8</v>
      </c>
      <c r="AD150" s="36">
        <v>10</v>
      </c>
      <c r="AE150" s="36">
        <v>10</v>
      </c>
      <c r="AG150" s="6" t="s">
        <v>326</v>
      </c>
      <c r="AH150" s="58">
        <v>0.875</v>
      </c>
      <c r="AI150" s="58">
        <v>0.875</v>
      </c>
      <c r="AJ150" s="58">
        <v>0.875</v>
      </c>
      <c r="AK150" s="58">
        <v>0.875</v>
      </c>
      <c r="AL150" s="58">
        <v>0.92766203703703709</v>
      </c>
      <c r="AM150" s="58">
        <v>0.969482421875</v>
      </c>
      <c r="AN150" s="58">
        <v>0.984375</v>
      </c>
      <c r="AO150" s="58">
        <v>0.984375</v>
      </c>
    </row>
    <row r="151" spans="1:41" x14ac:dyDescent="0.3">
      <c r="V151" s="41"/>
      <c r="W151" s="41"/>
      <c r="X151" s="41"/>
      <c r="Y151" s="41"/>
      <c r="Z151" s="41"/>
      <c r="AA151" s="41"/>
      <c r="AB151" s="41"/>
      <c r="AC151" s="41"/>
      <c r="AD151" s="41"/>
      <c r="AE151" s="41"/>
      <c r="AG151" s="41"/>
      <c r="AH151" s="41"/>
    </row>
    <row r="152" spans="1:41" ht="25" x14ac:dyDescent="0.5">
      <c r="A152" s="32" t="s">
        <v>289</v>
      </c>
      <c r="D152" s="14" t="s">
        <v>108</v>
      </c>
      <c r="N152" s="14" t="s">
        <v>296</v>
      </c>
      <c r="V152" s="41" t="s">
        <v>324</v>
      </c>
      <c r="W152" s="41"/>
      <c r="X152" s="41"/>
      <c r="Y152" s="41"/>
      <c r="Z152" s="41"/>
      <c r="AA152" s="41"/>
      <c r="AB152" s="41"/>
      <c r="AC152" s="41"/>
      <c r="AD152" s="41"/>
      <c r="AE152" s="41"/>
      <c r="AG152" s="41"/>
      <c r="AH152" s="41"/>
    </row>
    <row r="153" spans="1:41" ht="16.5" x14ac:dyDescent="0.3">
      <c r="A153" s="2" t="s">
        <v>280</v>
      </c>
      <c r="B153" s="49" t="s">
        <v>290</v>
      </c>
      <c r="C153" s="49" t="s">
        <v>291</v>
      </c>
      <c r="D153" s="49" t="s">
        <v>292</v>
      </c>
      <c r="E153" s="49" t="s">
        <v>293</v>
      </c>
      <c r="F153" s="34" t="s">
        <v>285</v>
      </c>
      <c r="G153" s="34" t="s">
        <v>286</v>
      </c>
      <c r="H153" s="34" t="s">
        <v>287</v>
      </c>
      <c r="I153" s="34" t="s">
        <v>290</v>
      </c>
      <c r="J153" s="34" t="s">
        <v>294</v>
      </c>
      <c r="K153" s="34" t="s">
        <v>328</v>
      </c>
      <c r="N153" s="2" t="s">
        <v>297</v>
      </c>
      <c r="O153" s="49" t="s">
        <v>298</v>
      </c>
      <c r="P153" s="49" t="s">
        <v>291</v>
      </c>
      <c r="Q153" s="49" t="s">
        <v>292</v>
      </c>
      <c r="R153" s="49" t="s">
        <v>293</v>
      </c>
      <c r="S153" s="34" t="s">
        <v>287</v>
      </c>
      <c r="T153" s="34" t="s">
        <v>328</v>
      </c>
      <c r="V153" s="41"/>
      <c r="W153" s="3" t="s">
        <v>317</v>
      </c>
      <c r="X153" s="3" t="s">
        <v>313</v>
      </c>
      <c r="Y153" s="3" t="s">
        <v>314</v>
      </c>
      <c r="Z153" s="3" t="s">
        <v>315</v>
      </c>
      <c r="AA153" s="3" t="s">
        <v>315</v>
      </c>
      <c r="AB153" s="3" t="s">
        <v>315</v>
      </c>
      <c r="AC153" s="3" t="s">
        <v>315</v>
      </c>
      <c r="AD153" s="3" t="s">
        <v>315</v>
      </c>
      <c r="AE153" s="3" t="s">
        <v>315</v>
      </c>
      <c r="AG153" s="3"/>
      <c r="AH153" s="3" t="s">
        <v>313</v>
      </c>
      <c r="AI153" s="3" t="s">
        <v>314</v>
      </c>
      <c r="AJ153" s="3" t="s">
        <v>315</v>
      </c>
      <c r="AK153" s="3" t="s">
        <v>315</v>
      </c>
      <c r="AL153" s="3" t="s">
        <v>315</v>
      </c>
      <c r="AM153" s="3" t="s">
        <v>315</v>
      </c>
      <c r="AN153" s="3" t="s">
        <v>315</v>
      </c>
      <c r="AO153" s="3" t="s">
        <v>315</v>
      </c>
    </row>
    <row r="154" spans="1:41" x14ac:dyDescent="0.3">
      <c r="A154">
        <v>20</v>
      </c>
      <c r="B154">
        <f>ROUND(F154/SUM(F154:G154)*4*I154/SUM(I154:J154),2)</f>
        <v>1</v>
      </c>
      <c r="C154">
        <f>ROUND(F154/SUM(F154:G154)*4*J154/SUM(I154:J154),2)</f>
        <v>1</v>
      </c>
      <c r="D154">
        <f>ROUND(G154/SUM(F154:G154)*4*I154/SUM(I154:J154),2)</f>
        <v>1</v>
      </c>
      <c r="E154">
        <f>ROUND(G154/SUM(F154:G154)*4*J154/SUM(I154:J154),2)</f>
        <v>1</v>
      </c>
      <c r="F154">
        <v>1</v>
      </c>
      <c r="G154">
        <v>1</v>
      </c>
      <c r="H154" s="51">
        <f t="shared" ref="H154:H175" si="43">1-(1-(F154/SUM(F154:G154)))^3</f>
        <v>0.875</v>
      </c>
      <c r="I154">
        <v>1</v>
      </c>
      <c r="J154">
        <v>1</v>
      </c>
      <c r="K154" s="51">
        <f t="shared" ref="K154:K175" si="44">INDEX($AH$135:$AO$135,MATCH(A154,$AH$129:$AO$129,1))</f>
        <v>0.875</v>
      </c>
      <c r="N154">
        <v>20</v>
      </c>
      <c r="O154">
        <v>0.46</v>
      </c>
      <c r="P154">
        <v>0.69</v>
      </c>
      <c r="Q154">
        <v>1.1399999999999999</v>
      </c>
      <c r="R154">
        <v>1.71</v>
      </c>
      <c r="S154" s="51">
        <v>0.875</v>
      </c>
      <c r="V154" s="41"/>
      <c r="W154" s="6" t="s">
        <v>318</v>
      </c>
      <c r="X154" s="36">
        <v>1</v>
      </c>
      <c r="Y154" s="36">
        <v>2</v>
      </c>
      <c r="Z154" s="36">
        <v>3</v>
      </c>
      <c r="AA154" s="36">
        <v>4</v>
      </c>
      <c r="AB154" s="36">
        <v>7</v>
      </c>
      <c r="AC154" s="36">
        <v>9</v>
      </c>
      <c r="AD154" s="36">
        <v>15</v>
      </c>
      <c r="AE154" s="36">
        <v>30</v>
      </c>
      <c r="AG154" s="6" t="s">
        <v>311</v>
      </c>
      <c r="AH154" s="36">
        <v>23.003292120857534</v>
      </c>
      <c r="AI154" s="36">
        <v>11.881511540542855</v>
      </c>
      <c r="AJ154" s="36">
        <v>8.1763269806268806</v>
      </c>
      <c r="AK154" s="36">
        <v>6.3252404350413318</v>
      </c>
      <c r="AL154" s="36">
        <v>3.5349974732775422</v>
      </c>
      <c r="AM154" s="36">
        <v>2.7828617069831121</v>
      </c>
      <c r="AN154" s="36">
        <v>1.8886010362694301</v>
      </c>
      <c r="AO154" s="36">
        <v>1.1549020919918447</v>
      </c>
    </row>
    <row r="155" spans="1:41" x14ac:dyDescent="0.3">
      <c r="A155">
        <v>30</v>
      </c>
      <c r="B155">
        <f t="shared" ref="B155:B175" si="45">ROUND(F155/SUM(F155:G155)*4*I155/SUM(I155:J155),2)</f>
        <v>1</v>
      </c>
      <c r="C155">
        <f t="shared" ref="C155:C175" si="46">ROUND(F155/SUM(F155:G155)*4*J155/SUM(I155:J155),2)</f>
        <v>1</v>
      </c>
      <c r="D155">
        <f t="shared" ref="D155:D175" si="47">ROUND(G155/SUM(F155:G155)*4*I155/SUM(I155:J155),2)</f>
        <v>1</v>
      </c>
      <c r="E155">
        <f t="shared" ref="E155:E175" si="48">ROUND(G155/SUM(F155:G155)*4*J155/SUM(I155:J155),2)</f>
        <v>1</v>
      </c>
      <c r="F155">
        <v>1</v>
      </c>
      <c r="G155">
        <v>1</v>
      </c>
      <c r="H155" s="51">
        <f t="shared" si="43"/>
        <v>0.875</v>
      </c>
      <c r="I155">
        <v>1</v>
      </c>
      <c r="J155">
        <v>1</v>
      </c>
      <c r="K155" s="51">
        <f t="shared" si="44"/>
        <v>0.875</v>
      </c>
      <c r="N155">
        <v>30</v>
      </c>
      <c r="O155">
        <v>0.56000000000000005</v>
      </c>
      <c r="P155">
        <v>0.78</v>
      </c>
      <c r="Q155">
        <v>1.1100000000000001</v>
      </c>
      <c r="R155">
        <v>1.56</v>
      </c>
      <c r="S155" s="51">
        <v>0.875</v>
      </c>
      <c r="V155" s="41"/>
      <c r="W155" s="6" t="s">
        <v>319</v>
      </c>
      <c r="X155" s="36">
        <v>1</v>
      </c>
      <c r="Y155" s="36">
        <v>3</v>
      </c>
      <c r="Z155" s="36">
        <v>4</v>
      </c>
      <c r="AA155" s="36">
        <v>5</v>
      </c>
      <c r="AB155" s="36">
        <v>6</v>
      </c>
      <c r="AC155" s="36">
        <v>7</v>
      </c>
      <c r="AD155" s="36">
        <v>8</v>
      </c>
      <c r="AE155" s="36">
        <v>8</v>
      </c>
      <c r="AG155" s="6" t="s">
        <v>326</v>
      </c>
      <c r="AH155" s="58">
        <v>0.4212962962962965</v>
      </c>
      <c r="AI155" s="58">
        <v>0.755859375</v>
      </c>
      <c r="AJ155" s="58">
        <v>0.82853223593964331</v>
      </c>
      <c r="AK155" s="58">
        <v>0.875</v>
      </c>
      <c r="AL155" s="58">
        <v>0.92766203703703709</v>
      </c>
      <c r="AM155" s="58">
        <v>0.95444606413994171</v>
      </c>
      <c r="AN155" s="58">
        <v>0.969482421875</v>
      </c>
      <c r="AO155" s="58">
        <v>0.969482421875</v>
      </c>
    </row>
    <row r="156" spans="1:41" x14ac:dyDescent="0.3">
      <c r="A156">
        <v>40</v>
      </c>
      <c r="B156">
        <f t="shared" si="45"/>
        <v>1</v>
      </c>
      <c r="C156">
        <f t="shared" si="46"/>
        <v>1</v>
      </c>
      <c r="D156">
        <f t="shared" si="47"/>
        <v>1</v>
      </c>
      <c r="E156">
        <f t="shared" si="48"/>
        <v>1</v>
      </c>
      <c r="F156">
        <v>1</v>
      </c>
      <c r="G156">
        <v>1</v>
      </c>
      <c r="H156" s="51">
        <f t="shared" si="43"/>
        <v>0.875</v>
      </c>
      <c r="I156">
        <v>1</v>
      </c>
      <c r="J156">
        <v>1</v>
      </c>
      <c r="K156" s="51">
        <f t="shared" si="44"/>
        <v>0.875</v>
      </c>
      <c r="N156">
        <v>40</v>
      </c>
      <c r="O156">
        <v>0.6</v>
      </c>
      <c r="P156">
        <v>0.78</v>
      </c>
      <c r="Q156">
        <v>1.1399999999999999</v>
      </c>
      <c r="R156">
        <v>1.48</v>
      </c>
      <c r="S156" s="51">
        <v>0.875</v>
      </c>
      <c r="V156" s="41"/>
      <c r="W156" s="6" t="s">
        <v>320</v>
      </c>
      <c r="X156" s="36">
        <v>1</v>
      </c>
      <c r="Y156" s="36">
        <v>1</v>
      </c>
      <c r="Z156" s="36">
        <v>1</v>
      </c>
      <c r="AA156" s="36">
        <v>2</v>
      </c>
      <c r="AB156" s="36">
        <v>3</v>
      </c>
      <c r="AC156" s="36">
        <v>5</v>
      </c>
      <c r="AD156" s="36">
        <v>7</v>
      </c>
      <c r="AE156" s="36">
        <v>10</v>
      </c>
      <c r="AG156" s="6" t="s">
        <v>311</v>
      </c>
      <c r="AH156" s="36">
        <v>1.4035008926265675</v>
      </c>
      <c r="AI156" s="36">
        <v>1.4035008926265675</v>
      </c>
      <c r="AJ156" s="36">
        <v>1.4035008926265675</v>
      </c>
      <c r="AK156" s="36">
        <v>1.3181955020364795</v>
      </c>
      <c r="AL156" s="36">
        <v>1.2694103050949697</v>
      </c>
      <c r="AM156" s="36">
        <v>1.1937219730941704</v>
      </c>
      <c r="AN156" s="36">
        <v>1.1428571428571428</v>
      </c>
      <c r="AO156" s="36">
        <v>1.1028527734478628</v>
      </c>
    </row>
    <row r="157" spans="1:41" x14ac:dyDescent="0.3">
      <c r="A157">
        <v>50</v>
      </c>
      <c r="B157">
        <f t="shared" si="45"/>
        <v>1</v>
      </c>
      <c r="C157">
        <f t="shared" si="46"/>
        <v>1</v>
      </c>
      <c r="D157">
        <f t="shared" si="47"/>
        <v>1</v>
      </c>
      <c r="E157">
        <f t="shared" si="48"/>
        <v>1</v>
      </c>
      <c r="F157">
        <v>1</v>
      </c>
      <c r="G157">
        <v>1</v>
      </c>
      <c r="H157" s="51">
        <f t="shared" si="43"/>
        <v>0.875</v>
      </c>
      <c r="I157">
        <v>1</v>
      </c>
      <c r="J157">
        <v>1</v>
      </c>
      <c r="K157" s="51">
        <f t="shared" si="44"/>
        <v>0.875</v>
      </c>
      <c r="N157">
        <v>50</v>
      </c>
      <c r="O157">
        <v>0.65</v>
      </c>
      <c r="P157">
        <v>0.78</v>
      </c>
      <c r="Q157">
        <v>1.17</v>
      </c>
      <c r="R157">
        <v>1.4</v>
      </c>
      <c r="S157" s="51">
        <v>0.875</v>
      </c>
      <c r="V157" s="41"/>
      <c r="W157" s="6" t="s">
        <v>321</v>
      </c>
      <c r="X157" s="36">
        <v>5</v>
      </c>
      <c r="Y157" s="36">
        <v>6</v>
      </c>
      <c r="Z157" s="36">
        <v>6</v>
      </c>
      <c r="AA157" s="36">
        <v>6</v>
      </c>
      <c r="AB157" s="36">
        <v>6</v>
      </c>
      <c r="AC157" s="36">
        <v>8</v>
      </c>
      <c r="AD157" s="36">
        <v>10</v>
      </c>
      <c r="AE157" s="36">
        <v>10</v>
      </c>
      <c r="AG157" s="6" t="s">
        <v>326</v>
      </c>
      <c r="AH157" s="58">
        <v>0.875</v>
      </c>
      <c r="AI157" s="58">
        <v>0.92766203703703709</v>
      </c>
      <c r="AJ157" s="58">
        <v>0.92766203703703709</v>
      </c>
      <c r="AK157" s="58">
        <v>0.92766203703703709</v>
      </c>
      <c r="AL157" s="58">
        <v>0.92766203703703709</v>
      </c>
      <c r="AM157" s="58">
        <v>0.969482421875</v>
      </c>
      <c r="AN157" s="58">
        <v>0.984375</v>
      </c>
      <c r="AO157" s="58">
        <v>0.984375</v>
      </c>
    </row>
    <row r="158" spans="1:41" x14ac:dyDescent="0.3">
      <c r="A158">
        <v>60</v>
      </c>
      <c r="B158">
        <f t="shared" si="45"/>
        <v>1</v>
      </c>
      <c r="C158">
        <f t="shared" si="46"/>
        <v>1</v>
      </c>
      <c r="D158">
        <f t="shared" si="47"/>
        <v>1</v>
      </c>
      <c r="E158">
        <f t="shared" si="48"/>
        <v>1</v>
      </c>
      <c r="F158">
        <v>1</v>
      </c>
      <c r="G158">
        <v>1</v>
      </c>
      <c r="H158" s="51">
        <f t="shared" si="43"/>
        <v>0.875</v>
      </c>
      <c r="I158">
        <v>1</v>
      </c>
      <c r="J158">
        <v>1</v>
      </c>
      <c r="K158" s="51">
        <f t="shared" si="44"/>
        <v>0.875</v>
      </c>
      <c r="N158">
        <v>60</v>
      </c>
      <c r="O158">
        <v>0.71</v>
      </c>
      <c r="P158">
        <v>0.78</v>
      </c>
      <c r="Q158">
        <v>1.2</v>
      </c>
      <c r="R158">
        <v>1.32</v>
      </c>
      <c r="S158" s="51">
        <v>0.875</v>
      </c>
      <c r="V158" s="41"/>
      <c r="W158" s="41"/>
      <c r="X158" s="41"/>
      <c r="Y158" s="41"/>
      <c r="Z158" s="41"/>
      <c r="AA158" s="41"/>
      <c r="AB158" s="41"/>
      <c r="AC158" s="41"/>
      <c r="AD158" s="41"/>
      <c r="AE158" s="41"/>
      <c r="AG158" s="41"/>
      <c r="AH158" s="41"/>
    </row>
    <row r="159" spans="1:41" x14ac:dyDescent="0.3">
      <c r="A159">
        <v>70</v>
      </c>
      <c r="B159">
        <f>ROUND(F159/SUM(F159:G159)*4*I159/SUM(I159:J159),2)</f>
        <v>1</v>
      </c>
      <c r="C159">
        <f t="shared" si="46"/>
        <v>1</v>
      </c>
      <c r="D159">
        <f t="shared" si="47"/>
        <v>1</v>
      </c>
      <c r="E159">
        <f t="shared" si="48"/>
        <v>1</v>
      </c>
      <c r="F159">
        <v>1</v>
      </c>
      <c r="G159">
        <v>1</v>
      </c>
      <c r="H159" s="51">
        <f t="shared" si="43"/>
        <v>0.875</v>
      </c>
      <c r="I159">
        <v>1</v>
      </c>
      <c r="J159">
        <v>1</v>
      </c>
      <c r="K159" s="51">
        <f t="shared" si="44"/>
        <v>0.875</v>
      </c>
      <c r="N159">
        <v>70</v>
      </c>
      <c r="O159">
        <v>0.77</v>
      </c>
      <c r="P159">
        <v>0.77</v>
      </c>
      <c r="Q159">
        <v>1.23</v>
      </c>
      <c r="R159">
        <v>1.23</v>
      </c>
      <c r="S159" s="51">
        <v>0.89371628517276569</v>
      </c>
      <c r="V159" s="41"/>
      <c r="W159" s="41"/>
      <c r="X159" s="41"/>
      <c r="Y159" s="41"/>
      <c r="Z159" s="41"/>
      <c r="AA159" s="41"/>
      <c r="AB159" s="41"/>
      <c r="AC159" s="41"/>
      <c r="AD159" s="41"/>
      <c r="AE159" s="41"/>
      <c r="AG159" s="41"/>
      <c r="AH159" s="41"/>
    </row>
    <row r="160" spans="1:41" x14ac:dyDescent="0.3">
      <c r="A160">
        <v>80</v>
      </c>
      <c r="B160">
        <f t="shared" si="45"/>
        <v>1</v>
      </c>
      <c r="C160">
        <f t="shared" si="46"/>
        <v>1</v>
      </c>
      <c r="D160">
        <f t="shared" si="47"/>
        <v>1</v>
      </c>
      <c r="E160">
        <f t="shared" si="48"/>
        <v>1</v>
      </c>
      <c r="F160">
        <v>1</v>
      </c>
      <c r="G160">
        <v>1</v>
      </c>
      <c r="H160" s="51">
        <f t="shared" si="43"/>
        <v>0.875</v>
      </c>
      <c r="I160">
        <v>1</v>
      </c>
      <c r="J160">
        <v>1</v>
      </c>
      <c r="K160" s="51">
        <f t="shared" si="44"/>
        <v>0.875</v>
      </c>
      <c r="N160">
        <v>80</v>
      </c>
      <c r="O160">
        <v>0.8</v>
      </c>
      <c r="P160">
        <v>0.8</v>
      </c>
      <c r="Q160">
        <v>1.2</v>
      </c>
      <c r="R160">
        <v>1.2</v>
      </c>
      <c r="S160" s="51">
        <v>0.89371628517276569</v>
      </c>
      <c r="V160" s="41" t="s">
        <v>325</v>
      </c>
      <c r="W160" s="41"/>
      <c r="X160" s="41"/>
      <c r="Y160" s="41"/>
      <c r="Z160" s="41"/>
      <c r="AA160" s="41"/>
      <c r="AB160" s="41"/>
      <c r="AC160" s="41"/>
      <c r="AD160" s="41"/>
      <c r="AE160" s="41"/>
      <c r="AG160" s="41"/>
      <c r="AH160" s="41"/>
    </row>
    <row r="161" spans="1:41" ht="16.5" x14ac:dyDescent="0.3">
      <c r="A161">
        <v>90</v>
      </c>
      <c r="B161">
        <f t="shared" si="45"/>
        <v>1.05</v>
      </c>
      <c r="C161">
        <f t="shared" si="46"/>
        <v>1.05</v>
      </c>
      <c r="D161">
        <f t="shared" si="47"/>
        <v>0.95</v>
      </c>
      <c r="E161">
        <f t="shared" si="48"/>
        <v>0.95</v>
      </c>
      <c r="F161">
        <v>1</v>
      </c>
      <c r="G161">
        <v>0.9</v>
      </c>
      <c r="H161" s="51">
        <f t="shared" si="43"/>
        <v>0.89371628517276569</v>
      </c>
      <c r="I161">
        <v>1</v>
      </c>
      <c r="J161">
        <v>1</v>
      </c>
      <c r="K161" s="51">
        <f t="shared" si="44"/>
        <v>0.875</v>
      </c>
      <c r="N161">
        <v>90</v>
      </c>
      <c r="O161">
        <v>0.83</v>
      </c>
      <c r="P161">
        <v>0.83</v>
      </c>
      <c r="Q161">
        <v>1.17</v>
      </c>
      <c r="R161">
        <v>1.17</v>
      </c>
      <c r="S161" s="51">
        <v>0.91220850480109739</v>
      </c>
      <c r="V161" s="41"/>
      <c r="W161" s="3" t="s">
        <v>317</v>
      </c>
      <c r="X161" s="3" t="s">
        <v>313</v>
      </c>
      <c r="Y161" s="3" t="s">
        <v>314</v>
      </c>
      <c r="Z161" s="3" t="s">
        <v>315</v>
      </c>
      <c r="AA161" s="3" t="s">
        <v>315</v>
      </c>
      <c r="AB161" s="3" t="s">
        <v>315</v>
      </c>
      <c r="AC161" s="3" t="s">
        <v>315</v>
      </c>
      <c r="AD161" s="3" t="s">
        <v>315</v>
      </c>
      <c r="AE161" s="3" t="s">
        <v>315</v>
      </c>
      <c r="AG161" s="3"/>
      <c r="AH161" s="3" t="s">
        <v>313</v>
      </c>
      <c r="AI161" s="3" t="s">
        <v>314</v>
      </c>
      <c r="AJ161" s="3" t="s">
        <v>315</v>
      </c>
      <c r="AK161" s="3" t="s">
        <v>315</v>
      </c>
      <c r="AL161" s="3" t="s">
        <v>315</v>
      </c>
      <c r="AM161" s="3" t="s">
        <v>315</v>
      </c>
      <c r="AN161" s="3" t="s">
        <v>315</v>
      </c>
      <c r="AO161" s="3" t="s">
        <v>315</v>
      </c>
    </row>
    <row r="162" spans="1:41" x14ac:dyDescent="0.3">
      <c r="A162">
        <v>100</v>
      </c>
      <c r="B162">
        <f t="shared" si="45"/>
        <v>1.1100000000000001</v>
      </c>
      <c r="C162">
        <f t="shared" si="46"/>
        <v>1.1100000000000001</v>
      </c>
      <c r="D162">
        <f t="shared" si="47"/>
        <v>0.89</v>
      </c>
      <c r="E162">
        <f t="shared" si="48"/>
        <v>0.89</v>
      </c>
      <c r="F162">
        <v>1</v>
      </c>
      <c r="G162">
        <v>0.8</v>
      </c>
      <c r="H162" s="51">
        <f t="shared" si="43"/>
        <v>0.91220850480109739</v>
      </c>
      <c r="I162">
        <v>1</v>
      </c>
      <c r="J162">
        <v>1</v>
      </c>
      <c r="K162" s="51">
        <f t="shared" si="44"/>
        <v>0.875</v>
      </c>
      <c r="N162">
        <v>100</v>
      </c>
      <c r="O162">
        <v>0.87</v>
      </c>
      <c r="P162">
        <v>0.87</v>
      </c>
      <c r="Q162">
        <v>1.1299999999999999</v>
      </c>
      <c r="R162">
        <v>1.1299999999999999</v>
      </c>
      <c r="S162" s="51">
        <v>0.91220850480109739</v>
      </c>
      <c r="V162" s="41"/>
      <c r="W162" s="6" t="s">
        <v>318</v>
      </c>
      <c r="X162" s="36">
        <v>2</v>
      </c>
      <c r="Y162" s="36">
        <v>3</v>
      </c>
      <c r="Z162" s="36">
        <v>5</v>
      </c>
      <c r="AA162" s="36">
        <v>5</v>
      </c>
      <c r="AB162" s="36">
        <v>7</v>
      </c>
      <c r="AC162" s="36">
        <v>9</v>
      </c>
      <c r="AD162" s="36">
        <v>15</v>
      </c>
      <c r="AE162" s="36">
        <v>30</v>
      </c>
      <c r="AG162" s="6" t="s">
        <v>311</v>
      </c>
      <c r="AH162" s="36">
        <v>11.881511540542855</v>
      </c>
      <c r="AI162" s="36">
        <v>8.1763269806268806</v>
      </c>
      <c r="AJ162" s="36">
        <v>5.2157538379030619</v>
      </c>
      <c r="AK162" s="36">
        <v>5.2157538379030619</v>
      </c>
      <c r="AL162" s="36">
        <v>3.5349974732775422</v>
      </c>
      <c r="AM162" s="36">
        <v>2.7828617069831121</v>
      </c>
      <c r="AN162" s="36">
        <v>1.8886010362694301</v>
      </c>
      <c r="AO162" s="36">
        <v>1.1549020919918447</v>
      </c>
    </row>
    <row r="163" spans="1:41" x14ac:dyDescent="0.3">
      <c r="A163">
        <v>110</v>
      </c>
      <c r="B163">
        <f t="shared" si="45"/>
        <v>1.18</v>
      </c>
      <c r="C163">
        <f t="shared" si="46"/>
        <v>1.18</v>
      </c>
      <c r="D163">
        <f t="shared" si="47"/>
        <v>0.82</v>
      </c>
      <c r="E163">
        <f t="shared" si="48"/>
        <v>0.82</v>
      </c>
      <c r="F163">
        <v>1</v>
      </c>
      <c r="G163">
        <v>0.7</v>
      </c>
      <c r="H163" s="51">
        <f t="shared" si="43"/>
        <v>0.93018522287807859</v>
      </c>
      <c r="I163">
        <v>1</v>
      </c>
      <c r="J163">
        <v>1</v>
      </c>
      <c r="K163" s="51">
        <f>INDEX($AH$135:$AO$135,MATCH(A163,$AH$129:$AO$129,1))</f>
        <v>0.92766203703703709</v>
      </c>
      <c r="N163">
        <v>110</v>
      </c>
      <c r="O163">
        <v>0.91</v>
      </c>
      <c r="P163">
        <v>0.91</v>
      </c>
      <c r="Q163">
        <v>1.0900000000000001</v>
      </c>
      <c r="R163">
        <v>1.0900000000000001</v>
      </c>
      <c r="S163" s="51">
        <v>0.93018522287807859</v>
      </c>
      <c r="V163" s="41"/>
      <c r="W163" s="6" t="s">
        <v>319</v>
      </c>
      <c r="X163" s="36">
        <v>2</v>
      </c>
      <c r="Y163" s="36">
        <v>3</v>
      </c>
      <c r="Z163" s="36">
        <v>5</v>
      </c>
      <c r="AA163" s="36">
        <v>5</v>
      </c>
      <c r="AB163" s="36">
        <v>6</v>
      </c>
      <c r="AC163" s="36">
        <v>7</v>
      </c>
      <c r="AD163" s="36">
        <v>8</v>
      </c>
      <c r="AE163" s="36">
        <v>8</v>
      </c>
      <c r="AG163" s="6" t="s">
        <v>326</v>
      </c>
      <c r="AH163" s="58">
        <v>0.63556851311953366</v>
      </c>
      <c r="AI163" s="58">
        <v>0.755859375</v>
      </c>
      <c r="AJ163" s="58">
        <v>0.875</v>
      </c>
      <c r="AK163" s="58">
        <v>0.875</v>
      </c>
      <c r="AL163" s="58">
        <v>0.92766203703703709</v>
      </c>
      <c r="AM163" s="58">
        <v>0.95444606413994171</v>
      </c>
      <c r="AN163" s="58">
        <v>0.969482421875</v>
      </c>
      <c r="AO163" s="58">
        <v>0.969482421875</v>
      </c>
    </row>
    <row r="164" spans="1:41" x14ac:dyDescent="0.3">
      <c r="A164">
        <v>120</v>
      </c>
      <c r="B164">
        <f t="shared" si="45"/>
        <v>1.25</v>
      </c>
      <c r="C164">
        <f t="shared" si="46"/>
        <v>1.25</v>
      </c>
      <c r="D164">
        <f t="shared" si="47"/>
        <v>0.75</v>
      </c>
      <c r="E164">
        <f t="shared" si="48"/>
        <v>0.75</v>
      </c>
      <c r="F164">
        <v>1</v>
      </c>
      <c r="G164">
        <v>0.6</v>
      </c>
      <c r="H164" s="51">
        <f t="shared" si="43"/>
        <v>0.947265625</v>
      </c>
      <c r="I164">
        <v>1</v>
      </c>
      <c r="J164">
        <v>1</v>
      </c>
      <c r="K164" s="51">
        <f t="shared" si="44"/>
        <v>0.92766203703703709</v>
      </c>
      <c r="N164">
        <v>120</v>
      </c>
      <c r="O164">
        <v>0.95</v>
      </c>
      <c r="P164">
        <v>0.95</v>
      </c>
      <c r="Q164">
        <v>1.05</v>
      </c>
      <c r="R164">
        <v>1.05</v>
      </c>
      <c r="S164" s="51">
        <v>0.93018522287807859</v>
      </c>
      <c r="V164" s="41"/>
      <c r="W164" s="6" t="s">
        <v>320</v>
      </c>
      <c r="X164" s="36">
        <v>1</v>
      </c>
      <c r="Y164" s="36">
        <v>2</v>
      </c>
      <c r="Z164" s="36">
        <v>3</v>
      </c>
      <c r="AA164" s="36">
        <v>4</v>
      </c>
      <c r="AB164" s="36">
        <v>5</v>
      </c>
      <c r="AC164" s="36">
        <v>6</v>
      </c>
      <c r="AD164" s="36">
        <v>8</v>
      </c>
      <c r="AE164" s="36">
        <v>10</v>
      </c>
      <c r="AG164" s="6" t="s">
        <v>311</v>
      </c>
      <c r="AH164" s="36">
        <v>1.4035008926265675</v>
      </c>
      <c r="AI164" s="36">
        <v>1.3181955020364795</v>
      </c>
      <c r="AJ164" s="36">
        <v>1.2694103050949697</v>
      </c>
      <c r="AK164" s="36">
        <v>1.2193621996080899</v>
      </c>
      <c r="AL164" s="36">
        <v>1.1937219730941704</v>
      </c>
      <c r="AM164" s="36">
        <v>1.1574386523769673</v>
      </c>
      <c r="AN164" s="36">
        <v>1.1307472359893254</v>
      </c>
      <c r="AO164" s="36">
        <v>1.1028527734478628</v>
      </c>
    </row>
    <row r="165" spans="1:41" x14ac:dyDescent="0.3">
      <c r="A165">
        <v>130</v>
      </c>
      <c r="B165">
        <f t="shared" si="45"/>
        <v>1.33</v>
      </c>
      <c r="C165">
        <f t="shared" si="46"/>
        <v>1.33</v>
      </c>
      <c r="D165">
        <f t="shared" si="47"/>
        <v>0.67</v>
      </c>
      <c r="E165">
        <f t="shared" si="48"/>
        <v>0.67</v>
      </c>
      <c r="F165">
        <v>1</v>
      </c>
      <c r="G165">
        <v>0.5</v>
      </c>
      <c r="H165" s="51">
        <f t="shared" si="43"/>
        <v>0.96296296296296291</v>
      </c>
      <c r="I165">
        <v>1</v>
      </c>
      <c r="J165">
        <v>1</v>
      </c>
      <c r="K165" s="51">
        <f t="shared" si="44"/>
        <v>0.969482421875</v>
      </c>
      <c r="N165">
        <v>130</v>
      </c>
      <c r="O165">
        <v>1</v>
      </c>
      <c r="P165">
        <v>1</v>
      </c>
      <c r="Q165">
        <v>1</v>
      </c>
      <c r="R165">
        <v>1</v>
      </c>
      <c r="S165" s="51">
        <v>0.947265625</v>
      </c>
      <c r="V165" s="41"/>
      <c r="W165" s="6" t="s">
        <v>321</v>
      </c>
      <c r="X165" s="36">
        <v>5</v>
      </c>
      <c r="Y165" s="36">
        <v>6</v>
      </c>
      <c r="Z165" s="36">
        <v>6</v>
      </c>
      <c r="AA165" s="36">
        <v>7</v>
      </c>
      <c r="AB165" s="36">
        <v>8</v>
      </c>
      <c r="AC165" s="36">
        <v>8</v>
      </c>
      <c r="AD165" s="36">
        <v>10</v>
      </c>
      <c r="AE165" s="36">
        <v>10</v>
      </c>
      <c r="AG165" s="6" t="s">
        <v>326</v>
      </c>
      <c r="AH165" s="58">
        <v>0.875</v>
      </c>
      <c r="AI165" s="58">
        <v>0.92766203703703709</v>
      </c>
      <c r="AJ165" s="58">
        <v>0.92766203703703709</v>
      </c>
      <c r="AK165" s="58">
        <v>0.95444606413994171</v>
      </c>
      <c r="AL165" s="58">
        <v>0.969482421875</v>
      </c>
      <c r="AM165" s="58">
        <v>0.969482421875</v>
      </c>
      <c r="AN165" s="58">
        <v>0.984375</v>
      </c>
      <c r="AO165" s="58">
        <v>0.984375</v>
      </c>
    </row>
    <row r="166" spans="1:41" x14ac:dyDescent="0.3">
      <c r="A166">
        <v>140</v>
      </c>
      <c r="B166">
        <f t="shared" si="45"/>
        <v>1.43</v>
      </c>
      <c r="C166">
        <f t="shared" si="46"/>
        <v>1.43</v>
      </c>
      <c r="D166">
        <f t="shared" si="47"/>
        <v>0.56999999999999995</v>
      </c>
      <c r="E166">
        <f t="shared" si="48"/>
        <v>0.56999999999999995</v>
      </c>
      <c r="F166">
        <v>1</v>
      </c>
      <c r="G166">
        <v>0.4</v>
      </c>
      <c r="H166" s="51">
        <f t="shared" si="43"/>
        <v>0.97667638483965014</v>
      </c>
      <c r="I166">
        <v>1</v>
      </c>
      <c r="J166">
        <v>1</v>
      </c>
      <c r="K166" s="51">
        <f t="shared" si="44"/>
        <v>0.969482421875</v>
      </c>
      <c r="N166">
        <v>140</v>
      </c>
      <c r="O166">
        <v>1.05</v>
      </c>
      <c r="P166">
        <v>1.05</v>
      </c>
      <c r="Q166">
        <v>0.95</v>
      </c>
      <c r="R166">
        <v>0.95</v>
      </c>
      <c r="S166" s="51">
        <v>0.95603500915937312</v>
      </c>
    </row>
    <row r="167" spans="1:41" ht="13.5" customHeight="1" x14ac:dyDescent="0.3">
      <c r="A167">
        <v>150</v>
      </c>
      <c r="B167">
        <f t="shared" si="45"/>
        <v>1.54</v>
      </c>
      <c r="C167">
        <f t="shared" si="46"/>
        <v>1.54</v>
      </c>
      <c r="D167">
        <f t="shared" si="47"/>
        <v>0.46</v>
      </c>
      <c r="E167">
        <f t="shared" si="48"/>
        <v>0.46</v>
      </c>
      <c r="F167">
        <v>1</v>
      </c>
      <c r="G167">
        <v>0.3</v>
      </c>
      <c r="H167" s="51">
        <f t="shared" si="43"/>
        <v>0.98771051433773327</v>
      </c>
      <c r="I167">
        <v>1</v>
      </c>
      <c r="J167">
        <v>1</v>
      </c>
      <c r="K167" s="51">
        <f t="shared" si="44"/>
        <v>0.984375</v>
      </c>
      <c r="N167">
        <v>150</v>
      </c>
      <c r="O167">
        <v>1.1100000000000001</v>
      </c>
      <c r="P167">
        <v>1.1100000000000001</v>
      </c>
      <c r="Q167">
        <v>0.89</v>
      </c>
      <c r="R167">
        <v>0.89</v>
      </c>
      <c r="S167" s="51">
        <v>0.97455729696722981</v>
      </c>
    </row>
    <row r="168" spans="1:41" x14ac:dyDescent="0.3">
      <c r="A168">
        <v>160</v>
      </c>
      <c r="B168">
        <f t="shared" si="45"/>
        <v>1.54</v>
      </c>
      <c r="C168">
        <f t="shared" si="46"/>
        <v>1.54</v>
      </c>
      <c r="D168">
        <f t="shared" si="47"/>
        <v>0.46</v>
      </c>
      <c r="E168">
        <f t="shared" si="48"/>
        <v>0.46</v>
      </c>
      <c r="F168">
        <v>1</v>
      </c>
      <c r="G168">
        <v>0.3</v>
      </c>
      <c r="H168" s="51">
        <f t="shared" si="43"/>
        <v>0.98771051433773327</v>
      </c>
      <c r="I168">
        <v>1</v>
      </c>
      <c r="J168">
        <v>1</v>
      </c>
      <c r="K168" s="51">
        <f t="shared" si="44"/>
        <v>0.984375</v>
      </c>
      <c r="N168">
        <v>160</v>
      </c>
      <c r="O168">
        <v>1.18</v>
      </c>
      <c r="P168">
        <v>1.18</v>
      </c>
      <c r="Q168">
        <v>0.82</v>
      </c>
      <c r="R168">
        <v>0.82</v>
      </c>
      <c r="S168" s="51">
        <v>0.97856652949245537</v>
      </c>
    </row>
    <row r="169" spans="1:41" x14ac:dyDescent="0.3">
      <c r="A169">
        <v>170</v>
      </c>
      <c r="B169">
        <f t="shared" si="45"/>
        <v>1.54</v>
      </c>
      <c r="C169">
        <f t="shared" si="46"/>
        <v>1.54</v>
      </c>
      <c r="D169">
        <f t="shared" si="47"/>
        <v>0.46</v>
      </c>
      <c r="E169">
        <f t="shared" si="48"/>
        <v>0.46</v>
      </c>
      <c r="F169">
        <v>1</v>
      </c>
      <c r="G169">
        <v>0.3</v>
      </c>
      <c r="H169" s="51">
        <f t="shared" si="43"/>
        <v>0.98771051433773327</v>
      </c>
      <c r="I169">
        <v>1</v>
      </c>
      <c r="J169">
        <v>1</v>
      </c>
      <c r="K169" s="51">
        <f t="shared" si="44"/>
        <v>0.984375</v>
      </c>
      <c r="N169">
        <v>170</v>
      </c>
      <c r="O169">
        <v>1.25</v>
      </c>
      <c r="P169">
        <v>1.25</v>
      </c>
      <c r="Q169">
        <v>0.75</v>
      </c>
      <c r="R169">
        <v>0.75</v>
      </c>
      <c r="S169" s="51">
        <v>0.9817757690625456</v>
      </c>
    </row>
    <row r="170" spans="1:41" x14ac:dyDescent="0.3">
      <c r="A170">
        <v>180</v>
      </c>
      <c r="B170">
        <f t="shared" si="45"/>
        <v>1.54</v>
      </c>
      <c r="C170">
        <f t="shared" si="46"/>
        <v>1.54</v>
      </c>
      <c r="D170">
        <f t="shared" si="47"/>
        <v>0.46</v>
      </c>
      <c r="E170">
        <f t="shared" si="48"/>
        <v>0.46</v>
      </c>
      <c r="F170">
        <v>1</v>
      </c>
      <c r="G170">
        <v>0.3</v>
      </c>
      <c r="H170" s="51">
        <f t="shared" si="43"/>
        <v>0.98771051433773327</v>
      </c>
      <c r="I170">
        <v>1</v>
      </c>
      <c r="J170">
        <v>1</v>
      </c>
      <c r="K170" s="51">
        <f t="shared" si="44"/>
        <v>0.984375</v>
      </c>
      <c r="N170">
        <v>180</v>
      </c>
      <c r="O170">
        <v>1.33</v>
      </c>
      <c r="P170">
        <v>1.33</v>
      </c>
      <c r="Q170">
        <v>0.67</v>
      </c>
      <c r="R170">
        <v>0.67</v>
      </c>
      <c r="S170" s="51">
        <v>0.984375</v>
      </c>
    </row>
    <row r="171" spans="1:41" x14ac:dyDescent="0.3">
      <c r="A171">
        <v>190</v>
      </c>
      <c r="B171">
        <f t="shared" si="45"/>
        <v>1.54</v>
      </c>
      <c r="C171">
        <f t="shared" si="46"/>
        <v>1.54</v>
      </c>
      <c r="D171">
        <f t="shared" si="47"/>
        <v>0.46</v>
      </c>
      <c r="E171">
        <f t="shared" si="48"/>
        <v>0.46</v>
      </c>
      <c r="F171">
        <v>1</v>
      </c>
      <c r="G171">
        <v>0.3</v>
      </c>
      <c r="H171" s="51">
        <f t="shared" si="43"/>
        <v>0.98771051433773327</v>
      </c>
      <c r="I171">
        <v>1</v>
      </c>
      <c r="J171">
        <v>1</v>
      </c>
      <c r="K171" s="51">
        <f t="shared" si="44"/>
        <v>0.984375</v>
      </c>
      <c r="N171">
        <v>190</v>
      </c>
      <c r="O171">
        <v>1.33</v>
      </c>
      <c r="P171">
        <v>1.33</v>
      </c>
      <c r="Q171">
        <v>0.67</v>
      </c>
      <c r="R171">
        <v>0.67</v>
      </c>
      <c r="S171" s="51">
        <v>0.984375</v>
      </c>
    </row>
    <row r="172" spans="1:41" x14ac:dyDescent="0.3">
      <c r="A172">
        <v>200</v>
      </c>
      <c r="B172">
        <f t="shared" si="45"/>
        <v>1.54</v>
      </c>
      <c r="C172">
        <f t="shared" si="46"/>
        <v>1.54</v>
      </c>
      <c r="D172">
        <f t="shared" si="47"/>
        <v>0.46</v>
      </c>
      <c r="E172">
        <f t="shared" si="48"/>
        <v>0.46</v>
      </c>
      <c r="F172">
        <v>1</v>
      </c>
      <c r="G172">
        <v>0.3</v>
      </c>
      <c r="H172" s="51">
        <f t="shared" si="43"/>
        <v>0.98771051433773327</v>
      </c>
      <c r="I172">
        <v>1</v>
      </c>
      <c r="J172">
        <v>1</v>
      </c>
      <c r="K172" s="51">
        <f t="shared" si="44"/>
        <v>0.984375</v>
      </c>
      <c r="N172">
        <v>200</v>
      </c>
      <c r="O172">
        <v>1.33</v>
      </c>
      <c r="P172">
        <v>1.33</v>
      </c>
      <c r="Q172">
        <v>0.67</v>
      </c>
      <c r="R172">
        <v>0.67</v>
      </c>
      <c r="S172" s="51">
        <v>0.984375</v>
      </c>
    </row>
    <row r="173" spans="1:41" x14ac:dyDescent="0.3">
      <c r="A173">
        <v>210</v>
      </c>
      <c r="B173">
        <f t="shared" si="45"/>
        <v>1.54</v>
      </c>
      <c r="C173">
        <f t="shared" si="46"/>
        <v>1.54</v>
      </c>
      <c r="D173">
        <f t="shared" si="47"/>
        <v>0.46</v>
      </c>
      <c r="E173">
        <f t="shared" si="48"/>
        <v>0.46</v>
      </c>
      <c r="F173">
        <v>1</v>
      </c>
      <c r="G173">
        <v>0.3</v>
      </c>
      <c r="H173" s="51">
        <f t="shared" si="43"/>
        <v>0.98771051433773327</v>
      </c>
      <c r="I173">
        <v>1</v>
      </c>
      <c r="J173">
        <v>1</v>
      </c>
      <c r="K173" s="51">
        <f t="shared" si="44"/>
        <v>0.984375</v>
      </c>
      <c r="N173">
        <v>210</v>
      </c>
      <c r="O173">
        <v>1.33</v>
      </c>
      <c r="P173">
        <v>1.33</v>
      </c>
      <c r="Q173">
        <v>0.67</v>
      </c>
      <c r="R173">
        <v>0.67</v>
      </c>
      <c r="S173" s="51">
        <v>0.984375</v>
      </c>
    </row>
    <row r="174" spans="1:41" x14ac:dyDescent="0.3">
      <c r="A174">
        <v>220</v>
      </c>
      <c r="B174">
        <f t="shared" si="45"/>
        <v>1.54</v>
      </c>
      <c r="C174">
        <f t="shared" si="46"/>
        <v>1.54</v>
      </c>
      <c r="D174">
        <f t="shared" si="47"/>
        <v>0.46</v>
      </c>
      <c r="E174">
        <f t="shared" si="48"/>
        <v>0.46</v>
      </c>
      <c r="F174">
        <v>1</v>
      </c>
      <c r="G174">
        <v>0.3</v>
      </c>
      <c r="H174" s="51">
        <f t="shared" si="43"/>
        <v>0.98771051433773327</v>
      </c>
      <c r="I174">
        <v>1</v>
      </c>
      <c r="J174">
        <v>1</v>
      </c>
      <c r="K174" s="51">
        <f t="shared" si="44"/>
        <v>0.984375</v>
      </c>
      <c r="N174">
        <v>220</v>
      </c>
      <c r="O174">
        <v>1.33</v>
      </c>
      <c r="P174">
        <v>1.33</v>
      </c>
      <c r="Q174">
        <v>0.67</v>
      </c>
      <c r="R174">
        <v>0.67</v>
      </c>
      <c r="S174" s="51">
        <v>0.984375</v>
      </c>
    </row>
    <row r="175" spans="1:41" x14ac:dyDescent="0.3">
      <c r="A175">
        <v>99999999</v>
      </c>
      <c r="B175">
        <f t="shared" si="45"/>
        <v>1.54</v>
      </c>
      <c r="C175">
        <f t="shared" si="46"/>
        <v>1.54</v>
      </c>
      <c r="D175">
        <f t="shared" si="47"/>
        <v>0.46</v>
      </c>
      <c r="E175">
        <f t="shared" si="48"/>
        <v>0.46</v>
      </c>
      <c r="F175">
        <v>1</v>
      </c>
      <c r="G175">
        <v>0.3</v>
      </c>
      <c r="H175" s="51">
        <f t="shared" si="43"/>
        <v>0.98771051433773327</v>
      </c>
      <c r="I175">
        <v>1</v>
      </c>
      <c r="J175">
        <v>1</v>
      </c>
      <c r="K175" s="51">
        <f t="shared" si="44"/>
        <v>0.984375</v>
      </c>
      <c r="N175">
        <v>99999999</v>
      </c>
      <c r="O175">
        <v>1.33</v>
      </c>
      <c r="P175">
        <v>1.33</v>
      </c>
      <c r="Q175">
        <v>0.67</v>
      </c>
      <c r="R175">
        <v>0.67</v>
      </c>
      <c r="S175" s="51">
        <v>0.984375</v>
      </c>
    </row>
  </sheetData>
  <phoneticPr fontId="5"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CB2FA-0965-4D7C-9BEC-CB937CE23A7D}">
  <dimension ref="A1:P82"/>
  <sheetViews>
    <sheetView workbookViewId="0"/>
    <sheetView workbookViewId="1"/>
  </sheetViews>
  <sheetFormatPr defaultRowHeight="14" x14ac:dyDescent="0.3"/>
  <cols>
    <col min="1" max="1" width="5" bestFit="1" customWidth="1"/>
    <col min="2" max="2" width="10.58203125" bestFit="1" customWidth="1"/>
    <col min="3" max="3" width="10.58203125" customWidth="1"/>
    <col min="4" max="4" width="6.83203125" bestFit="1" customWidth="1"/>
  </cols>
  <sheetData>
    <row r="1" spans="1:14" ht="28.5" customHeight="1" x14ac:dyDescent="0.3">
      <c r="E1" s="14" t="s">
        <v>305</v>
      </c>
      <c r="G1" s="14" t="s">
        <v>284</v>
      </c>
      <c r="N1" s="53" t="s">
        <v>309</v>
      </c>
    </row>
    <row r="2" spans="1:14" ht="16.5" x14ac:dyDescent="0.3">
      <c r="A2" s="49" t="s">
        <v>299</v>
      </c>
      <c r="B2" s="49" t="s">
        <v>300</v>
      </c>
      <c r="C2" s="34" t="s">
        <v>304</v>
      </c>
      <c r="D2" s="34" t="s">
        <v>303</v>
      </c>
      <c r="E2" s="48" t="s">
        <v>281</v>
      </c>
      <c r="F2" s="49" t="s">
        <v>282</v>
      </c>
      <c r="G2" s="48" t="s">
        <v>281</v>
      </c>
      <c r="H2" s="49" t="s">
        <v>282</v>
      </c>
    </row>
    <row r="3" spans="1:14" x14ac:dyDescent="0.3">
      <c r="A3">
        <v>10</v>
      </c>
      <c r="B3">
        <v>20</v>
      </c>
      <c r="C3">
        <v>3</v>
      </c>
      <c r="D3">
        <v>1</v>
      </c>
      <c r="E3">
        <f>INDEX(技能概率!B$99:B$120,MATCH(技能预期!$B3,技能概率!$A$99:$A$120,0))</f>
        <v>-6</v>
      </c>
      <c r="F3">
        <f>INDEX(技能概率!C$99:C$120,MATCH(技能预期!$B3,技能概率!$A$99:$A$120,0))</f>
        <v>-2</v>
      </c>
      <c r="G3">
        <f>INDEX(技能概率!F$99:F$120,MATCH(技能预期!$B3,技能概率!$A$99:$A$120,0))</f>
        <v>2</v>
      </c>
      <c r="H3">
        <f>INDEX(技能概率!G$99:G$120,MATCH(技能预期!$B3,技能概率!$A$99:$A$120,0))</f>
        <v>1</v>
      </c>
    </row>
    <row r="4" spans="1:14" x14ac:dyDescent="0.3">
      <c r="A4">
        <v>20</v>
      </c>
      <c r="B4">
        <v>20</v>
      </c>
      <c r="C4">
        <v>3</v>
      </c>
      <c r="E4">
        <f>INDEX(技能概率!B$99:B$120,MATCH(技能预期!$B4,技能概率!$A$99:$A$120,0))</f>
        <v>-6</v>
      </c>
      <c r="F4">
        <f>INDEX(技能概率!C$99:C$120,MATCH(技能预期!$B4,技能概率!$A$99:$A$120,0))</f>
        <v>-2</v>
      </c>
      <c r="G4">
        <f>INDEX(技能概率!F$99:F$120,MATCH(技能预期!$B4,技能概率!$A$99:$A$120,0))</f>
        <v>2</v>
      </c>
      <c r="H4">
        <f>INDEX(技能概率!G$99:G$120,MATCH(技能预期!$B4,技能概率!$A$99:$A$120,0))</f>
        <v>1</v>
      </c>
    </row>
    <row r="5" spans="1:14" x14ac:dyDescent="0.3">
      <c r="A5">
        <v>30</v>
      </c>
      <c r="B5">
        <v>20</v>
      </c>
      <c r="C5">
        <v>7</v>
      </c>
      <c r="D5">
        <v>2</v>
      </c>
      <c r="E5">
        <f>INDEX(技能概率!B$99:B$120,MATCH(技能预期!$B5,技能概率!$A$99:$A$120,0))</f>
        <v>-6</v>
      </c>
      <c r="F5">
        <f>INDEX(技能概率!C$99:C$120,MATCH(技能预期!$B5,技能概率!$A$99:$A$120,0))</f>
        <v>-2</v>
      </c>
      <c r="G5">
        <f>INDEX(技能概率!F$99:F$120,MATCH(技能预期!$B5,技能概率!$A$99:$A$120,0))</f>
        <v>2</v>
      </c>
      <c r="H5">
        <f>INDEX(技能概率!G$99:G$120,MATCH(技能预期!$B5,技能概率!$A$99:$A$120,0))</f>
        <v>1</v>
      </c>
    </row>
    <row r="6" spans="1:14" x14ac:dyDescent="0.3">
      <c r="A6">
        <v>40</v>
      </c>
      <c r="B6">
        <v>30</v>
      </c>
      <c r="C6">
        <v>4</v>
      </c>
      <c r="D6">
        <v>3</v>
      </c>
      <c r="E6">
        <f>INDEX(技能概率!B$99:B$120,MATCH(技能预期!$B6,技能概率!$A$99:$A$120,0))</f>
        <v>-5</v>
      </c>
      <c r="F6">
        <f>INDEX(技能概率!C$99:C$120,MATCH(技能预期!$B6,技能概率!$A$99:$A$120,0))</f>
        <v>-2</v>
      </c>
      <c r="G6">
        <f>INDEX(技能概率!F$99:F$120,MATCH(技能预期!$B6,技能概率!$A$99:$A$120,0))</f>
        <v>4</v>
      </c>
      <c r="H6">
        <f>INDEX(技能概率!G$99:G$120,MATCH(技能预期!$B6,技能概率!$A$99:$A$120,0))</f>
        <v>1</v>
      </c>
    </row>
    <row r="7" spans="1:14" x14ac:dyDescent="0.3">
      <c r="A7">
        <v>50</v>
      </c>
      <c r="B7">
        <v>30</v>
      </c>
      <c r="C7">
        <v>4</v>
      </c>
      <c r="D7">
        <v>4</v>
      </c>
      <c r="E7">
        <f>INDEX(技能概率!B$99:B$120,MATCH(技能预期!$B7,技能概率!$A$99:$A$120,0))</f>
        <v>-5</v>
      </c>
      <c r="F7">
        <f>INDEX(技能概率!C$99:C$120,MATCH(技能预期!$B7,技能概率!$A$99:$A$120,0))</f>
        <v>-2</v>
      </c>
      <c r="G7">
        <f>INDEX(技能概率!F$99:F$120,MATCH(技能预期!$B7,技能概率!$A$99:$A$120,0))</f>
        <v>4</v>
      </c>
      <c r="H7">
        <f>INDEX(技能概率!G$99:G$120,MATCH(技能预期!$B7,技能概率!$A$99:$A$120,0))</f>
        <v>1</v>
      </c>
    </row>
    <row r="8" spans="1:14" x14ac:dyDescent="0.3">
      <c r="A8">
        <v>60</v>
      </c>
      <c r="B8">
        <v>40</v>
      </c>
      <c r="C8">
        <v>8</v>
      </c>
      <c r="E8">
        <f>INDEX(技能概率!B$99:B$120,MATCH(技能预期!$B8,技能概率!$A$99:$A$120,0))</f>
        <v>-5</v>
      </c>
      <c r="F8">
        <f>INDEX(技能概率!C$99:C$120,MATCH(技能预期!$B8,技能概率!$A$99:$A$120,0))</f>
        <v>-1</v>
      </c>
      <c r="G8">
        <f>INDEX(技能概率!F$99:F$120,MATCH(技能预期!$B8,技能概率!$A$99:$A$120,0))</f>
        <v>6</v>
      </c>
      <c r="H8">
        <f>INDEX(技能概率!G$99:G$120,MATCH(技能预期!$B8,技能概率!$A$99:$A$120,0))</f>
        <v>2</v>
      </c>
    </row>
    <row r="9" spans="1:14" x14ac:dyDescent="0.3">
      <c r="A9">
        <v>70</v>
      </c>
      <c r="B9">
        <v>40</v>
      </c>
      <c r="C9">
        <v>5</v>
      </c>
      <c r="D9">
        <v>5</v>
      </c>
      <c r="E9">
        <f>INDEX(技能概率!B$99:B$120,MATCH(技能预期!$B9,技能概率!$A$99:$A$120,0))</f>
        <v>-5</v>
      </c>
      <c r="F9">
        <f>INDEX(技能概率!C$99:C$120,MATCH(技能预期!$B9,技能概率!$A$99:$A$120,0))</f>
        <v>-1</v>
      </c>
      <c r="G9">
        <f>INDEX(技能概率!F$99:F$120,MATCH(技能预期!$B9,技能概率!$A$99:$A$120,0))</f>
        <v>6</v>
      </c>
      <c r="H9">
        <f>INDEX(技能概率!G$99:G$120,MATCH(技能预期!$B9,技能概率!$A$99:$A$120,0))</f>
        <v>2</v>
      </c>
    </row>
    <row r="10" spans="1:14" x14ac:dyDescent="0.3">
      <c r="A10">
        <v>80</v>
      </c>
      <c r="B10">
        <v>50</v>
      </c>
      <c r="C10">
        <v>5</v>
      </c>
      <c r="D10">
        <v>6</v>
      </c>
      <c r="E10">
        <f>INDEX(技能概率!B$99:B$120,MATCH(技能预期!$B10,技能概率!$A$99:$A$120,0))</f>
        <v>-5</v>
      </c>
      <c r="F10">
        <f>INDEX(技能概率!C$99:C$120,MATCH(技能预期!$B10,技能概率!$A$99:$A$120,0))</f>
        <v>-1</v>
      </c>
      <c r="G10">
        <f>INDEX(技能概率!F$99:F$120,MATCH(技能预期!$B10,技能概率!$A$99:$A$120,0))</f>
        <v>8</v>
      </c>
      <c r="H10">
        <f>INDEX(技能概率!G$99:G$120,MATCH(技能预期!$B10,技能概率!$A$99:$A$120,0))</f>
        <v>2</v>
      </c>
    </row>
    <row r="11" spans="1:14" x14ac:dyDescent="0.3">
      <c r="A11">
        <v>90</v>
      </c>
      <c r="B11">
        <v>50</v>
      </c>
      <c r="C11">
        <v>10</v>
      </c>
      <c r="D11">
        <v>7</v>
      </c>
      <c r="E11">
        <f>INDEX(技能概率!B$99:B$120,MATCH(技能预期!$B11,技能概率!$A$99:$A$120,0))</f>
        <v>-5</v>
      </c>
      <c r="F11">
        <f>INDEX(技能概率!C$99:C$120,MATCH(技能预期!$B11,技能概率!$A$99:$A$120,0))</f>
        <v>-1</v>
      </c>
      <c r="G11">
        <f>INDEX(技能概率!F$99:F$120,MATCH(技能预期!$B11,技能概率!$A$99:$A$120,0))</f>
        <v>8</v>
      </c>
      <c r="H11">
        <f>INDEX(技能概率!G$99:G$120,MATCH(技能预期!$B11,技能概率!$A$99:$A$120,0))</f>
        <v>2</v>
      </c>
    </row>
    <row r="12" spans="1:14" x14ac:dyDescent="0.3">
      <c r="A12">
        <v>100</v>
      </c>
      <c r="B12">
        <v>60</v>
      </c>
      <c r="C12">
        <v>6</v>
      </c>
      <c r="E12">
        <f>INDEX(技能概率!B$99:B$120,MATCH(技能预期!$B12,技能概率!$A$99:$A$120,0))</f>
        <v>-4</v>
      </c>
      <c r="F12">
        <f>INDEX(技能概率!C$99:C$120,MATCH(技能预期!$B12,技能概率!$A$99:$A$120,0))</f>
        <v>0</v>
      </c>
      <c r="G12">
        <f>INDEX(技能概率!F$99:F$120,MATCH(技能预期!$B12,技能概率!$A$99:$A$120,0))</f>
        <v>10</v>
      </c>
      <c r="H12">
        <f>INDEX(技能概率!G$99:G$120,MATCH(技能预期!$B12,技能概率!$A$99:$A$120,0))</f>
        <v>3</v>
      </c>
    </row>
    <row r="13" spans="1:14" x14ac:dyDescent="0.3">
      <c r="A13">
        <v>110</v>
      </c>
      <c r="B13">
        <v>60</v>
      </c>
      <c r="C13">
        <v>6</v>
      </c>
      <c r="E13">
        <f>INDEX(技能概率!B$99:B$120,MATCH(技能预期!$B13,技能概率!$A$99:$A$120,0))</f>
        <v>-4</v>
      </c>
      <c r="F13">
        <f>INDEX(技能概率!C$99:C$120,MATCH(技能预期!$B13,技能概率!$A$99:$A$120,0))</f>
        <v>0</v>
      </c>
      <c r="G13">
        <f>INDEX(技能概率!F$99:F$120,MATCH(技能预期!$B13,技能概率!$A$99:$A$120,0))</f>
        <v>10</v>
      </c>
      <c r="H13">
        <f>INDEX(技能概率!G$99:G$120,MATCH(技能预期!$B13,技能概率!$A$99:$A$120,0))</f>
        <v>3</v>
      </c>
    </row>
    <row r="14" spans="1:14" x14ac:dyDescent="0.3">
      <c r="A14">
        <v>120</v>
      </c>
      <c r="B14">
        <v>70</v>
      </c>
      <c r="C14">
        <v>12</v>
      </c>
      <c r="E14">
        <f>INDEX(技能概率!B$99:B$120,MATCH(技能预期!$B14,技能概率!$A$99:$A$120,0))</f>
        <v>-4</v>
      </c>
      <c r="F14">
        <f>INDEX(技能概率!C$99:C$120,MATCH(技能预期!$B14,技能概率!$A$99:$A$120,0))</f>
        <v>0</v>
      </c>
      <c r="G14">
        <f>INDEX(技能概率!F$99:F$120,MATCH(技能预期!$B14,技能概率!$A$99:$A$120,0))</f>
        <v>13</v>
      </c>
      <c r="H14">
        <f>INDEX(技能概率!G$99:G$120,MATCH(技能预期!$B14,技能概率!$A$99:$A$120,0))</f>
        <v>3</v>
      </c>
    </row>
    <row r="15" spans="1:14" x14ac:dyDescent="0.3">
      <c r="A15">
        <v>130</v>
      </c>
      <c r="B15">
        <v>80</v>
      </c>
      <c r="C15">
        <v>5</v>
      </c>
      <c r="D15">
        <v>8</v>
      </c>
      <c r="E15">
        <f>INDEX(技能概率!B$99:B$120,MATCH(技能预期!$B15,技能概率!$A$99:$A$120,0))</f>
        <v>-2</v>
      </c>
      <c r="F15">
        <f>INDEX(技能概率!C$99:C$120,MATCH(技能预期!$B15,技能概率!$A$99:$A$120,0))</f>
        <v>0</v>
      </c>
      <c r="G15">
        <f>INDEX(技能概率!F$99:F$120,MATCH(技能预期!$B15,技能概率!$A$99:$A$120,0))</f>
        <v>16</v>
      </c>
      <c r="H15">
        <f>INDEX(技能概率!G$99:G$120,MATCH(技能预期!$B15,技能概率!$A$99:$A$120,0))</f>
        <v>4</v>
      </c>
    </row>
    <row r="16" spans="1:14" x14ac:dyDescent="0.3">
      <c r="A16">
        <v>140</v>
      </c>
      <c r="B16">
        <v>90</v>
      </c>
      <c r="C16">
        <v>7</v>
      </c>
      <c r="D16">
        <v>9</v>
      </c>
      <c r="E16">
        <f>INDEX(技能概率!B$99:B$120,MATCH(技能预期!$B16,技能概率!$A$99:$A$120,0))</f>
        <v>-2</v>
      </c>
      <c r="F16">
        <f>INDEX(技能概率!C$99:C$120,MATCH(技能预期!$B16,技能概率!$A$99:$A$120,0))</f>
        <v>1</v>
      </c>
      <c r="G16">
        <f>INDEX(技能概率!F$99:F$120,MATCH(技能预期!$B16,技能概率!$A$99:$A$120,0))</f>
        <v>19</v>
      </c>
      <c r="H16">
        <f>INDEX(技能概率!G$99:G$120,MATCH(技能预期!$B16,技能概率!$A$99:$A$120,0))</f>
        <v>4</v>
      </c>
    </row>
    <row r="17" spans="1:16" x14ac:dyDescent="0.3">
      <c r="A17">
        <v>150</v>
      </c>
      <c r="B17">
        <v>100</v>
      </c>
      <c r="C17">
        <v>14</v>
      </c>
      <c r="D17">
        <v>10</v>
      </c>
      <c r="E17">
        <f>INDEX(技能概率!B$99:B$120,MATCH(技能预期!$B17,技能概率!$A$99:$A$120,0))</f>
        <v>0</v>
      </c>
      <c r="F17">
        <f>INDEX(技能概率!C$99:C$120,MATCH(技能预期!$B17,技能概率!$A$99:$A$120,0))</f>
        <v>1</v>
      </c>
      <c r="G17">
        <f>INDEX(技能概率!F$99:F$120,MATCH(技能预期!$B17,技能概率!$A$99:$A$120,0))</f>
        <v>22</v>
      </c>
      <c r="H17">
        <f>INDEX(技能概率!G$99:G$120,MATCH(技能预期!$B17,技能概率!$A$99:$A$120,0))</f>
        <v>5</v>
      </c>
    </row>
    <row r="18" spans="1:16" x14ac:dyDescent="0.3">
      <c r="A18">
        <v>160</v>
      </c>
      <c r="B18">
        <v>110</v>
      </c>
      <c r="C18">
        <v>7</v>
      </c>
      <c r="E18">
        <f>INDEX(技能概率!B$99:B$120,MATCH(技能预期!$B18,技能概率!$A$99:$A$120,0))</f>
        <v>10</v>
      </c>
      <c r="F18">
        <f>INDEX(技能概率!C$99:C$120,MATCH(技能预期!$B18,技能概率!$A$99:$A$120,0))</f>
        <v>1</v>
      </c>
      <c r="G18">
        <f>INDEX(技能概率!F$99:F$120,MATCH(技能预期!$B18,技能概率!$A$99:$A$120,0))</f>
        <v>25</v>
      </c>
      <c r="H18">
        <f>INDEX(技能概率!G$99:G$120,MATCH(技能预期!$B18,技能概率!$A$99:$A$120,0))</f>
        <v>5</v>
      </c>
    </row>
    <row r="19" spans="1:16" x14ac:dyDescent="0.3">
      <c r="A19">
        <v>170</v>
      </c>
      <c r="B19">
        <v>120</v>
      </c>
      <c r="C19">
        <v>7</v>
      </c>
      <c r="D19">
        <v>11</v>
      </c>
      <c r="E19">
        <f>INDEX(技能概率!B$99:B$120,MATCH(技能预期!$B19,技能概率!$A$99:$A$120,0))</f>
        <v>15</v>
      </c>
      <c r="F19">
        <f>INDEX(技能概率!C$99:C$120,MATCH(技能预期!$B19,技能概率!$A$99:$A$120,0))</f>
        <v>1</v>
      </c>
      <c r="G19">
        <f>INDEX(技能概率!F$99:F$120,MATCH(技能预期!$B19,技能概率!$A$99:$A$120,0))</f>
        <v>28</v>
      </c>
      <c r="H19">
        <f>INDEX(技能概率!G$99:G$120,MATCH(技能预期!$B19,技能概率!$A$99:$A$120,0))</f>
        <v>6</v>
      </c>
    </row>
    <row r="20" spans="1:16" x14ac:dyDescent="0.3">
      <c r="A20">
        <v>180</v>
      </c>
      <c r="B20">
        <v>130</v>
      </c>
      <c r="C20">
        <v>15</v>
      </c>
      <c r="D20">
        <v>12</v>
      </c>
      <c r="E20">
        <f>INDEX(技能概率!B$99:B$120,MATCH(技能预期!$B20,技能概率!$A$99:$A$120,0))</f>
        <v>20</v>
      </c>
      <c r="F20">
        <f>INDEX(技能概率!C$99:C$120,MATCH(技能预期!$B20,技能概率!$A$99:$A$120,0))</f>
        <v>1</v>
      </c>
      <c r="G20">
        <f>INDEX(技能概率!F$99:F$120,MATCH(技能预期!$B20,技能概率!$A$99:$A$120,0))</f>
        <v>31</v>
      </c>
      <c r="H20">
        <f>INDEX(技能概率!G$99:G$120,MATCH(技能预期!$B20,技能概率!$A$99:$A$120,0))</f>
        <v>6</v>
      </c>
    </row>
    <row r="21" spans="1:16" x14ac:dyDescent="0.3">
      <c r="A21">
        <v>190</v>
      </c>
      <c r="B21">
        <v>140</v>
      </c>
      <c r="C21">
        <v>8</v>
      </c>
      <c r="D21">
        <v>13</v>
      </c>
      <c r="E21">
        <f>INDEX(技能概率!B$99:B$120,MATCH(技能预期!$B21,技能概率!$A$99:$A$120,0))</f>
        <v>30</v>
      </c>
      <c r="F21">
        <f>INDEX(技能概率!C$99:C$120,MATCH(技能预期!$B21,技能概率!$A$99:$A$120,0))</f>
        <v>2</v>
      </c>
      <c r="G21">
        <f>INDEX(技能概率!F$99:F$120,MATCH(技能预期!$B21,技能概率!$A$99:$A$120,0))</f>
        <v>34</v>
      </c>
      <c r="H21">
        <f>INDEX(技能概率!G$99:G$120,MATCH(技能预期!$B21,技能概率!$A$99:$A$120,0))</f>
        <v>7</v>
      </c>
    </row>
    <row r="22" spans="1:16" x14ac:dyDescent="0.3">
      <c r="A22">
        <v>200</v>
      </c>
      <c r="B22">
        <v>150</v>
      </c>
      <c r="C22">
        <v>8</v>
      </c>
      <c r="D22">
        <v>14</v>
      </c>
      <c r="E22">
        <f>INDEX(技能概率!B$99:B$120,MATCH(技能预期!$B22,技能概率!$A$99:$A$120,0))</f>
        <v>40</v>
      </c>
      <c r="F22">
        <f>INDEX(技能概率!C$99:C$120,MATCH(技能预期!$B22,技能概率!$A$99:$A$120,0))</f>
        <v>3</v>
      </c>
      <c r="G22">
        <f>INDEX(技能概率!F$99:F$120,MATCH(技能预期!$B22,技能概率!$A$99:$A$120,0))</f>
        <v>37</v>
      </c>
      <c r="H22">
        <f>INDEX(技能概率!G$99:G$120,MATCH(技能预期!$B22,技能概率!$A$99:$A$120,0))</f>
        <v>7</v>
      </c>
    </row>
    <row r="23" spans="1:16" x14ac:dyDescent="0.3">
      <c r="A23">
        <v>210</v>
      </c>
      <c r="B23">
        <v>160</v>
      </c>
      <c r="C23">
        <v>17</v>
      </c>
      <c r="D23">
        <v>15</v>
      </c>
      <c r="E23">
        <f>INDEX(技能概率!B$99:B$120,MATCH(技能预期!$B23,技能概率!$A$99:$A$120,0))</f>
        <v>50</v>
      </c>
      <c r="F23">
        <f>INDEX(技能概率!C$99:C$120,MATCH(技能预期!$B23,技能概率!$A$99:$A$120,0))</f>
        <v>4</v>
      </c>
      <c r="G23">
        <f>INDEX(技能概率!F$99:F$120,MATCH(技能预期!$B23,技能概率!$A$99:$A$120,0))</f>
        <v>40</v>
      </c>
      <c r="H23">
        <f>INDEX(技能概率!G$99:G$120,MATCH(技能预期!$B23,技能概率!$A$99:$A$120,0))</f>
        <v>8</v>
      </c>
    </row>
    <row r="24" spans="1:16" x14ac:dyDescent="0.3">
      <c r="A24">
        <v>220</v>
      </c>
      <c r="B24">
        <v>170</v>
      </c>
      <c r="C24">
        <v>9</v>
      </c>
      <c r="D24">
        <v>16</v>
      </c>
      <c r="E24">
        <f>INDEX(技能概率!B$99:B$120,MATCH(技能预期!$B24,技能概率!$A$99:$A$120,0))</f>
        <v>60</v>
      </c>
      <c r="F24">
        <f>INDEX(技能概率!C$99:C$120,MATCH(技能预期!$B24,技能概率!$A$99:$A$120,0))</f>
        <v>4</v>
      </c>
      <c r="G24">
        <f>INDEX(技能概率!F$99:F$120,MATCH(技能预期!$B24,技能概率!$A$99:$A$120,0))</f>
        <v>40</v>
      </c>
      <c r="H24">
        <f>INDEX(技能概率!G$99:G$120,MATCH(技能预期!$B24,技能概率!$A$99:$A$120,0))</f>
        <v>8</v>
      </c>
    </row>
    <row r="25" spans="1:16" x14ac:dyDescent="0.3">
      <c r="A25">
        <v>230</v>
      </c>
      <c r="B25">
        <v>180</v>
      </c>
      <c r="C25">
        <v>9</v>
      </c>
      <c r="E25">
        <f>INDEX(技能概率!B$99:B$120,MATCH(技能预期!$B25,技能概率!$A$99:$A$120,0))</f>
        <v>60</v>
      </c>
      <c r="F25">
        <f>INDEX(技能概率!C$99:C$120,MATCH(技能预期!$B25,技能概率!$A$99:$A$120,0))</f>
        <v>4</v>
      </c>
      <c r="G25">
        <f>INDEX(技能概率!F$99:F$120,MATCH(技能预期!$B25,技能概率!$A$99:$A$120,0))</f>
        <v>40</v>
      </c>
      <c r="H25">
        <f>INDEX(技能概率!G$99:G$120,MATCH(技能预期!$B25,技能概率!$A$99:$A$120,0))</f>
        <v>8</v>
      </c>
    </row>
    <row r="26" spans="1:16" x14ac:dyDescent="0.3">
      <c r="A26">
        <v>240</v>
      </c>
      <c r="B26">
        <v>190</v>
      </c>
      <c r="C26">
        <v>19</v>
      </c>
      <c r="E26">
        <f>INDEX(技能概率!B$99:B$120,MATCH(技能预期!$B26,技能概率!$A$99:$A$120,0))</f>
        <v>60</v>
      </c>
      <c r="F26">
        <f>INDEX(技能概率!C$99:C$120,MATCH(技能预期!$B26,技能概率!$A$99:$A$120,0))</f>
        <v>4</v>
      </c>
      <c r="G26">
        <f>INDEX(技能概率!F$99:F$120,MATCH(技能预期!$B26,技能概率!$A$99:$A$120,0))</f>
        <v>40</v>
      </c>
      <c r="H26">
        <f>INDEX(技能概率!G$99:G$120,MATCH(技能预期!$B26,技能概率!$A$99:$A$120,0))</f>
        <v>8</v>
      </c>
    </row>
    <row r="27" spans="1:16" x14ac:dyDescent="0.3">
      <c r="J27" s="14"/>
    </row>
    <row r="28" spans="1:16" ht="25" x14ac:dyDescent="0.5">
      <c r="A28" s="32" t="s">
        <v>295</v>
      </c>
      <c r="E28" s="14">
        <v>67</v>
      </c>
      <c r="F28">
        <v>200</v>
      </c>
      <c r="G28">
        <v>20</v>
      </c>
      <c r="H28">
        <v>5</v>
      </c>
      <c r="I28" s="14" t="s">
        <v>307</v>
      </c>
      <c r="K28">
        <f>G30/SUM(E30:H30)</f>
        <v>4.9295774647887321E-2</v>
      </c>
      <c r="M28" s="14" t="s">
        <v>306</v>
      </c>
    </row>
    <row r="29" spans="1:16" ht="17" thickBot="1" x14ac:dyDescent="0.35">
      <c r="A29" s="49" t="s">
        <v>299</v>
      </c>
      <c r="B29" s="49" t="s">
        <v>300</v>
      </c>
      <c r="C29" s="34" t="s">
        <v>304</v>
      </c>
      <c r="D29" s="34" t="s">
        <v>303</v>
      </c>
      <c r="E29" s="2" t="s">
        <v>6</v>
      </c>
      <c r="F29" s="2" t="s">
        <v>9</v>
      </c>
      <c r="G29" s="2" t="s">
        <v>11</v>
      </c>
      <c r="H29" s="2" t="s">
        <v>13</v>
      </c>
      <c r="I29" s="54" t="s">
        <v>6</v>
      </c>
      <c r="J29" s="54" t="s">
        <v>9</v>
      </c>
      <c r="K29" s="54" t="s">
        <v>11</v>
      </c>
      <c r="L29" s="54" t="s">
        <v>13</v>
      </c>
      <c r="M29" s="2" t="s">
        <v>6</v>
      </c>
      <c r="N29" s="2" t="s">
        <v>9</v>
      </c>
      <c r="O29" s="2" t="s">
        <v>11</v>
      </c>
      <c r="P29" s="2" t="s">
        <v>13</v>
      </c>
    </row>
    <row r="30" spans="1:16" ht="14.5" thickBot="1" x14ac:dyDescent="0.35">
      <c r="A30">
        <v>10</v>
      </c>
      <c r="B30">
        <f>B3</f>
        <v>20</v>
      </c>
      <c r="C30">
        <v>3</v>
      </c>
      <c r="D30">
        <v>1</v>
      </c>
      <c r="E30" s="14">
        <v>67</v>
      </c>
      <c r="F30">
        <v>200</v>
      </c>
      <c r="G30">
        <f t="shared" ref="G30:G53" si="0">$G$28+E3</f>
        <v>14</v>
      </c>
      <c r="H30">
        <f t="shared" ref="H30:H53" si="1">$H$28+F3</f>
        <v>3</v>
      </c>
      <c r="I30" s="56">
        <v>0.2029</v>
      </c>
      <c r="J30" s="56">
        <v>0.25119999999999998</v>
      </c>
      <c r="K30" s="56">
        <v>0.42820000000000003</v>
      </c>
      <c r="L30" s="56">
        <v>0.1177</v>
      </c>
      <c r="M30" s="52">
        <f>SUM(I$30:I30)</f>
        <v>0.2029</v>
      </c>
      <c r="N30" s="52">
        <f>SUM(J$30:J30)</f>
        <v>0.25119999999999998</v>
      </c>
      <c r="O30" s="52">
        <f>SUM(K$30:K30)</f>
        <v>0.42820000000000003</v>
      </c>
      <c r="P30" s="52">
        <f>SUM(L$30:L30)</f>
        <v>0.1177</v>
      </c>
    </row>
    <row r="31" spans="1:16" ht="14.5" thickBot="1" x14ac:dyDescent="0.35">
      <c r="A31">
        <v>20</v>
      </c>
      <c r="B31">
        <f t="shared" ref="B31:B53" si="2">B4</f>
        <v>20</v>
      </c>
      <c r="C31">
        <v>3</v>
      </c>
      <c r="E31" s="14">
        <v>67</v>
      </c>
      <c r="F31">
        <v>200</v>
      </c>
      <c r="G31">
        <f t="shared" si="0"/>
        <v>14</v>
      </c>
      <c r="H31">
        <f t="shared" si="1"/>
        <v>3</v>
      </c>
      <c r="I31" s="57"/>
      <c r="J31" s="57"/>
      <c r="K31" s="57"/>
      <c r="L31" s="57"/>
      <c r="M31" s="52">
        <f>SUM(I$30:I31)</f>
        <v>0.2029</v>
      </c>
      <c r="N31" s="52">
        <f>SUM(J$30:J31)</f>
        <v>0.25119999999999998</v>
      </c>
      <c r="O31" s="52">
        <f>SUM(K$30:K31)</f>
        <v>0.42820000000000003</v>
      </c>
      <c r="P31" s="52">
        <f>SUM(L$30:L31)</f>
        <v>0.1177</v>
      </c>
    </row>
    <row r="32" spans="1:16" ht="14.5" thickBot="1" x14ac:dyDescent="0.35">
      <c r="A32">
        <v>30</v>
      </c>
      <c r="B32">
        <f t="shared" si="2"/>
        <v>20</v>
      </c>
      <c r="C32">
        <v>7</v>
      </c>
      <c r="D32">
        <v>2</v>
      </c>
      <c r="E32" s="14">
        <v>67</v>
      </c>
      <c r="F32">
        <v>200</v>
      </c>
      <c r="G32">
        <f t="shared" si="0"/>
        <v>14</v>
      </c>
      <c r="H32">
        <f t="shared" si="1"/>
        <v>3</v>
      </c>
      <c r="I32" s="56">
        <v>0.2036</v>
      </c>
      <c r="J32" s="56">
        <v>0.251</v>
      </c>
      <c r="K32" s="56">
        <v>0.42709999999999998</v>
      </c>
      <c r="L32" s="56">
        <v>0.1183</v>
      </c>
      <c r="M32" s="52">
        <f>SUM(I$30:I32)</f>
        <v>0.40649999999999997</v>
      </c>
      <c r="N32" s="52">
        <f>SUM(J$30:J32)</f>
        <v>0.50219999999999998</v>
      </c>
      <c r="O32" s="52">
        <f>SUM(K$30:K32)</f>
        <v>0.85529999999999995</v>
      </c>
      <c r="P32" s="52">
        <f>SUM(L$30:L32)</f>
        <v>0.23599999999999999</v>
      </c>
    </row>
    <row r="33" spans="1:16" ht="14.5" thickBot="1" x14ac:dyDescent="0.35">
      <c r="A33">
        <v>40</v>
      </c>
      <c r="B33">
        <f t="shared" si="2"/>
        <v>30</v>
      </c>
      <c r="C33">
        <v>4</v>
      </c>
      <c r="D33">
        <v>3</v>
      </c>
      <c r="E33" s="14">
        <v>67</v>
      </c>
      <c r="F33">
        <v>200</v>
      </c>
      <c r="G33">
        <f t="shared" si="0"/>
        <v>15</v>
      </c>
      <c r="H33">
        <f t="shared" si="1"/>
        <v>3</v>
      </c>
      <c r="I33" s="56">
        <v>0.20749999999999999</v>
      </c>
      <c r="J33" s="56">
        <v>0.2394</v>
      </c>
      <c r="K33" s="56">
        <v>0.44230000000000003</v>
      </c>
      <c r="L33" s="56">
        <v>0.1108</v>
      </c>
      <c r="M33" s="52">
        <f>SUM(I$30:I33)</f>
        <v>0.61399999999999999</v>
      </c>
      <c r="N33" s="52">
        <f>SUM(J$30:J33)</f>
        <v>0.74160000000000004</v>
      </c>
      <c r="O33" s="52">
        <f>SUM(K$30:K33)</f>
        <v>1.2976000000000001</v>
      </c>
      <c r="P33" s="52">
        <f>SUM(L$30:L33)</f>
        <v>0.3468</v>
      </c>
    </row>
    <row r="34" spans="1:16" ht="14.5" thickBot="1" x14ac:dyDescent="0.35">
      <c r="A34">
        <v>50</v>
      </c>
      <c r="B34">
        <f t="shared" si="2"/>
        <v>30</v>
      </c>
      <c r="C34">
        <v>4</v>
      </c>
      <c r="D34">
        <v>4</v>
      </c>
      <c r="E34" s="14">
        <v>67</v>
      </c>
      <c r="F34">
        <v>200</v>
      </c>
      <c r="G34">
        <f>$G$28+E7</f>
        <v>15</v>
      </c>
      <c r="H34">
        <f t="shared" si="1"/>
        <v>3</v>
      </c>
      <c r="I34" s="56">
        <v>0.21179999999999999</v>
      </c>
      <c r="J34" s="56">
        <v>0.2394</v>
      </c>
      <c r="K34" s="56">
        <v>0.43990000000000001</v>
      </c>
      <c r="L34" s="56">
        <v>0.1089</v>
      </c>
      <c r="M34" s="52">
        <f>SUM(I$30:I34)</f>
        <v>0.82579999999999998</v>
      </c>
      <c r="N34" s="52">
        <f>SUM(J$30:J34)</f>
        <v>0.98100000000000009</v>
      </c>
      <c r="O34" s="52">
        <f>SUM(K$30:K34)</f>
        <v>1.7375</v>
      </c>
      <c r="P34" s="52">
        <f>SUM(L$30:L34)</f>
        <v>0.45569999999999999</v>
      </c>
    </row>
    <row r="35" spans="1:16" ht="14.5" thickBot="1" x14ac:dyDescent="0.35">
      <c r="A35">
        <v>60</v>
      </c>
      <c r="B35">
        <f t="shared" si="2"/>
        <v>40</v>
      </c>
      <c r="C35">
        <v>8</v>
      </c>
      <c r="E35" s="14">
        <v>67</v>
      </c>
      <c r="F35">
        <v>200</v>
      </c>
      <c r="G35">
        <f t="shared" si="0"/>
        <v>15</v>
      </c>
      <c r="H35">
        <f t="shared" si="1"/>
        <v>4</v>
      </c>
      <c r="I35" s="57"/>
      <c r="J35" s="57"/>
      <c r="K35" s="57"/>
      <c r="L35" s="57"/>
      <c r="M35" s="52">
        <f>SUM(I$30:I35)</f>
        <v>0.82579999999999998</v>
      </c>
      <c r="N35" s="52">
        <f>SUM(J$30:J35)</f>
        <v>0.98100000000000009</v>
      </c>
      <c r="O35" s="52">
        <f>SUM(K$30:K35)</f>
        <v>1.7375</v>
      </c>
      <c r="P35" s="52">
        <f>SUM(L$30:L35)</f>
        <v>0.45569999999999999</v>
      </c>
    </row>
    <row r="36" spans="1:16" ht="14.5" thickBot="1" x14ac:dyDescent="0.35">
      <c r="A36">
        <v>70</v>
      </c>
      <c r="B36">
        <f t="shared" si="2"/>
        <v>40</v>
      </c>
      <c r="C36">
        <v>5</v>
      </c>
      <c r="D36">
        <v>5</v>
      </c>
      <c r="E36" s="14">
        <v>67</v>
      </c>
      <c r="F36">
        <v>200</v>
      </c>
      <c r="G36">
        <f t="shared" si="0"/>
        <v>15</v>
      </c>
      <c r="H36">
        <f t="shared" si="1"/>
        <v>4</v>
      </c>
      <c r="I36" s="56">
        <v>0.21920000000000001</v>
      </c>
      <c r="J36" s="56">
        <v>0.23119999999999999</v>
      </c>
      <c r="K36" s="56">
        <v>0.44979999999999998</v>
      </c>
      <c r="L36" s="56">
        <v>9.9900000000000003E-2</v>
      </c>
      <c r="M36" s="52">
        <f>SUM(I$30:I36)</f>
        <v>1.0449999999999999</v>
      </c>
      <c r="N36" s="52">
        <f>SUM(J$30:J36)</f>
        <v>1.2122000000000002</v>
      </c>
      <c r="O36" s="52">
        <f>SUM(K$30:K36)</f>
        <v>2.1873</v>
      </c>
      <c r="P36" s="52">
        <f>SUM(L$30:L36)</f>
        <v>0.55559999999999998</v>
      </c>
    </row>
    <row r="37" spans="1:16" ht="14.5" thickBot="1" x14ac:dyDescent="0.35">
      <c r="A37">
        <v>80</v>
      </c>
      <c r="B37">
        <f t="shared" si="2"/>
        <v>50</v>
      </c>
      <c r="C37">
        <v>5</v>
      </c>
      <c r="D37">
        <v>6</v>
      </c>
      <c r="E37" s="14">
        <v>67</v>
      </c>
      <c r="F37">
        <v>200</v>
      </c>
      <c r="G37">
        <f t="shared" si="0"/>
        <v>15</v>
      </c>
      <c r="H37">
        <f t="shared" si="1"/>
        <v>4</v>
      </c>
      <c r="I37" s="56">
        <v>0.22739999999999999</v>
      </c>
      <c r="J37" s="56">
        <v>0.2261</v>
      </c>
      <c r="K37" s="56">
        <v>0.45979999999999999</v>
      </c>
      <c r="L37" s="56">
        <v>8.6699999999999999E-2</v>
      </c>
      <c r="M37" s="52">
        <f>SUM(I$30:I37)</f>
        <v>1.2724</v>
      </c>
      <c r="N37" s="52">
        <f>SUM(J$30:J37)</f>
        <v>1.4383000000000001</v>
      </c>
      <c r="O37" s="52">
        <f>SUM(K$30:K37)</f>
        <v>2.6471</v>
      </c>
      <c r="P37" s="52">
        <f>SUM(L$30:L37)</f>
        <v>0.64229999999999998</v>
      </c>
    </row>
    <row r="38" spans="1:16" ht="14.5" thickBot="1" x14ac:dyDescent="0.35">
      <c r="A38">
        <v>90</v>
      </c>
      <c r="B38">
        <f t="shared" si="2"/>
        <v>50</v>
      </c>
      <c r="C38">
        <v>10</v>
      </c>
      <c r="D38">
        <v>7</v>
      </c>
      <c r="E38" s="14">
        <v>67</v>
      </c>
      <c r="F38">
        <v>200</v>
      </c>
      <c r="G38">
        <f t="shared" si="0"/>
        <v>15</v>
      </c>
      <c r="H38">
        <f t="shared" si="1"/>
        <v>4</v>
      </c>
      <c r="I38" s="56">
        <v>0.22339999999999999</v>
      </c>
      <c r="J38" s="56">
        <v>0.22620000000000001</v>
      </c>
      <c r="K38" s="56">
        <v>0.4612</v>
      </c>
      <c r="L38" s="56">
        <v>8.9200000000000002E-2</v>
      </c>
      <c r="M38" s="52">
        <f>SUM(I$30:I38)</f>
        <v>1.4958</v>
      </c>
      <c r="N38" s="52">
        <f>SUM(J$30:J38)</f>
        <v>1.6645000000000001</v>
      </c>
      <c r="O38" s="52">
        <f>SUM(K$30:K38)</f>
        <v>3.1082999999999998</v>
      </c>
      <c r="P38" s="52">
        <f>SUM(L$30:L38)</f>
        <v>0.73150000000000004</v>
      </c>
    </row>
    <row r="39" spans="1:16" x14ac:dyDescent="0.3">
      <c r="A39">
        <v>100</v>
      </c>
      <c r="B39">
        <f t="shared" si="2"/>
        <v>60</v>
      </c>
      <c r="C39">
        <v>6</v>
      </c>
      <c r="E39" s="14">
        <v>67</v>
      </c>
      <c r="F39">
        <v>200</v>
      </c>
      <c r="G39">
        <f t="shared" si="0"/>
        <v>16</v>
      </c>
      <c r="H39">
        <f t="shared" si="1"/>
        <v>5</v>
      </c>
      <c r="I39" s="57"/>
      <c r="J39" s="57"/>
      <c r="K39" s="57"/>
      <c r="L39" s="57"/>
      <c r="M39" s="52">
        <f>SUM(I$30:I39)</f>
        <v>1.4958</v>
      </c>
      <c r="N39" s="52">
        <f>SUM(J$30:J39)</f>
        <v>1.6645000000000001</v>
      </c>
      <c r="O39" s="52">
        <f>SUM(K$30:K39)</f>
        <v>3.1082999999999998</v>
      </c>
      <c r="P39" s="52">
        <f>SUM(L$30:L39)</f>
        <v>0.73150000000000004</v>
      </c>
    </row>
    <row r="40" spans="1:16" x14ac:dyDescent="0.3">
      <c r="A40">
        <v>110</v>
      </c>
      <c r="B40">
        <f t="shared" si="2"/>
        <v>60</v>
      </c>
      <c r="C40">
        <v>6</v>
      </c>
      <c r="E40" s="14">
        <v>67</v>
      </c>
      <c r="F40">
        <v>200</v>
      </c>
      <c r="G40">
        <f t="shared" si="0"/>
        <v>16</v>
      </c>
      <c r="H40">
        <f t="shared" si="1"/>
        <v>5</v>
      </c>
      <c r="I40" s="57"/>
      <c r="J40" s="57"/>
      <c r="K40" s="57"/>
      <c r="L40" s="57"/>
      <c r="M40" s="52">
        <f>SUM(I$30:I40)</f>
        <v>1.4958</v>
      </c>
      <c r="N40" s="52">
        <f>SUM(J$30:J40)</f>
        <v>1.6645000000000001</v>
      </c>
      <c r="O40" s="52">
        <f>SUM(K$30:K40)</f>
        <v>3.1082999999999998</v>
      </c>
      <c r="P40" s="52">
        <f>SUM(L$30:L40)</f>
        <v>0.73150000000000004</v>
      </c>
    </row>
    <row r="41" spans="1:16" ht="14.5" thickBot="1" x14ac:dyDescent="0.35">
      <c r="A41">
        <v>120</v>
      </c>
      <c r="B41">
        <f t="shared" si="2"/>
        <v>70</v>
      </c>
      <c r="C41">
        <v>12</v>
      </c>
      <c r="E41" s="14">
        <v>67</v>
      </c>
      <c r="F41">
        <v>200</v>
      </c>
      <c r="G41">
        <f t="shared" si="0"/>
        <v>16</v>
      </c>
      <c r="H41">
        <f t="shared" si="1"/>
        <v>5</v>
      </c>
      <c r="I41" s="57"/>
      <c r="J41" s="57"/>
      <c r="K41" s="57"/>
      <c r="L41" s="57"/>
      <c r="M41" s="52">
        <f>SUM(I$30:I41)</f>
        <v>1.4958</v>
      </c>
      <c r="N41" s="52">
        <f>SUM(J$30:J41)</f>
        <v>1.6645000000000001</v>
      </c>
      <c r="O41" s="52">
        <f>SUM(K$30:K41)</f>
        <v>3.1082999999999998</v>
      </c>
      <c r="P41" s="52">
        <f>SUM(L$30:L41)</f>
        <v>0.73150000000000004</v>
      </c>
    </row>
    <row r="42" spans="1:16" ht="14.5" thickBot="1" x14ac:dyDescent="0.35">
      <c r="A42">
        <v>130</v>
      </c>
      <c r="B42">
        <f t="shared" si="2"/>
        <v>80</v>
      </c>
      <c r="C42">
        <v>5</v>
      </c>
      <c r="D42">
        <v>8</v>
      </c>
      <c r="E42" s="14">
        <v>67</v>
      </c>
      <c r="F42">
        <v>200</v>
      </c>
      <c r="G42">
        <f t="shared" si="0"/>
        <v>18</v>
      </c>
      <c r="H42">
        <f t="shared" si="1"/>
        <v>5</v>
      </c>
      <c r="I42" s="56">
        <v>0.2717</v>
      </c>
      <c r="J42" s="56">
        <v>0.19889999999999999</v>
      </c>
      <c r="K42" s="56">
        <v>0.47360000000000002</v>
      </c>
      <c r="L42" s="56">
        <v>5.5800000000000002E-2</v>
      </c>
      <c r="M42" s="52">
        <f>SUM(I$30:I42)</f>
        <v>1.7675000000000001</v>
      </c>
      <c r="N42" s="52">
        <f>SUM(J$30:J42)</f>
        <v>1.8634000000000002</v>
      </c>
      <c r="O42" s="52">
        <f>SUM(K$30:K42)</f>
        <v>3.5819000000000001</v>
      </c>
      <c r="P42" s="52">
        <f>SUM(L$30:L42)</f>
        <v>0.7873</v>
      </c>
    </row>
    <row r="43" spans="1:16" ht="14.5" thickBot="1" x14ac:dyDescent="0.35">
      <c r="A43">
        <v>140</v>
      </c>
      <c r="B43">
        <f t="shared" si="2"/>
        <v>90</v>
      </c>
      <c r="C43">
        <v>7</v>
      </c>
      <c r="D43">
        <v>9</v>
      </c>
      <c r="E43" s="14">
        <v>67</v>
      </c>
      <c r="F43">
        <v>200</v>
      </c>
      <c r="G43">
        <f t="shared" si="0"/>
        <v>18</v>
      </c>
      <c r="H43">
        <f t="shared" si="1"/>
        <v>6</v>
      </c>
      <c r="I43" s="56">
        <v>0.3241</v>
      </c>
      <c r="J43" s="56">
        <v>0.20710000000000001</v>
      </c>
      <c r="K43" s="56">
        <v>0.42770000000000002</v>
      </c>
      <c r="L43" s="56">
        <v>4.1200000000000001E-2</v>
      </c>
      <c r="M43" s="52">
        <f>SUM(I$30:I43)</f>
        <v>2.0916000000000001</v>
      </c>
      <c r="N43" s="52">
        <f>SUM(J$30:J43)</f>
        <v>2.0705</v>
      </c>
      <c r="O43" s="52">
        <f>SUM(K$30:K43)</f>
        <v>4.0095999999999998</v>
      </c>
      <c r="P43" s="52">
        <f>SUM(L$30:L43)</f>
        <v>0.82850000000000001</v>
      </c>
    </row>
    <row r="44" spans="1:16" ht="14.5" thickBot="1" x14ac:dyDescent="0.35">
      <c r="A44">
        <v>150</v>
      </c>
      <c r="B44">
        <f t="shared" si="2"/>
        <v>100</v>
      </c>
      <c r="C44">
        <v>14</v>
      </c>
      <c r="D44">
        <v>10</v>
      </c>
      <c r="E44" s="14">
        <v>67</v>
      </c>
      <c r="F44">
        <v>200</v>
      </c>
      <c r="G44">
        <f t="shared" si="0"/>
        <v>20</v>
      </c>
      <c r="H44">
        <f t="shared" si="1"/>
        <v>6</v>
      </c>
      <c r="I44" s="56">
        <v>0.3891</v>
      </c>
      <c r="J44" s="56">
        <v>0.19919999999999999</v>
      </c>
      <c r="K44" s="56">
        <v>0.38400000000000001</v>
      </c>
      <c r="L44" s="56">
        <v>2.7699999999999999E-2</v>
      </c>
      <c r="M44" s="52">
        <f>SUM(I$30:I44)</f>
        <v>2.4807000000000001</v>
      </c>
      <c r="N44" s="52">
        <f>SUM(J$30:J44)</f>
        <v>2.2696999999999998</v>
      </c>
      <c r="O44" s="52">
        <f>SUM(K$30:K44)</f>
        <v>4.3936000000000002</v>
      </c>
      <c r="P44" s="52">
        <f>SUM(L$30:L44)</f>
        <v>0.85619999999999996</v>
      </c>
    </row>
    <row r="45" spans="1:16" ht="14.5" thickBot="1" x14ac:dyDescent="0.35">
      <c r="A45">
        <v>160</v>
      </c>
      <c r="B45">
        <f t="shared" si="2"/>
        <v>110</v>
      </c>
      <c r="C45">
        <v>7</v>
      </c>
      <c r="E45" s="14">
        <v>67</v>
      </c>
      <c r="F45">
        <v>200</v>
      </c>
      <c r="G45">
        <f t="shared" si="0"/>
        <v>30</v>
      </c>
      <c r="H45">
        <f t="shared" si="1"/>
        <v>6</v>
      </c>
      <c r="I45" s="57"/>
      <c r="J45" s="57"/>
      <c r="K45" s="57"/>
      <c r="L45" s="57"/>
      <c r="M45" s="52">
        <f>SUM(I$30:I45)</f>
        <v>2.4807000000000001</v>
      </c>
      <c r="N45" s="52">
        <f>SUM(J$30:J45)</f>
        <v>2.2696999999999998</v>
      </c>
      <c r="O45" s="52">
        <f>SUM(K$30:K45)</f>
        <v>4.3936000000000002</v>
      </c>
      <c r="P45" s="52">
        <f>SUM(L$30:L45)</f>
        <v>0.85619999999999996</v>
      </c>
    </row>
    <row r="46" spans="1:16" ht="14.5" thickBot="1" x14ac:dyDescent="0.35">
      <c r="A46">
        <v>170</v>
      </c>
      <c r="B46">
        <f t="shared" si="2"/>
        <v>120</v>
      </c>
      <c r="C46">
        <v>7</v>
      </c>
      <c r="D46">
        <v>11</v>
      </c>
      <c r="E46" s="14">
        <v>67</v>
      </c>
      <c r="F46">
        <v>200</v>
      </c>
      <c r="G46">
        <f t="shared" si="0"/>
        <v>35</v>
      </c>
      <c r="H46">
        <f t="shared" si="1"/>
        <v>6</v>
      </c>
      <c r="I46" s="56">
        <v>0.52759999999999996</v>
      </c>
      <c r="J46" s="56">
        <v>0.17150000000000001</v>
      </c>
      <c r="K46" s="56">
        <v>0.2893</v>
      </c>
      <c r="L46" s="56">
        <v>1.15E-2</v>
      </c>
      <c r="M46" s="52">
        <f>SUM(I$30:I46)</f>
        <v>3.0083000000000002</v>
      </c>
      <c r="N46" s="52">
        <f>SUM(J$30:J46)</f>
        <v>2.4411999999999998</v>
      </c>
      <c r="O46" s="52">
        <f>SUM(K$30:K46)</f>
        <v>4.6829000000000001</v>
      </c>
      <c r="P46" s="52">
        <f>SUM(L$30:L46)</f>
        <v>0.86769999999999992</v>
      </c>
    </row>
    <row r="47" spans="1:16" ht="14.5" thickBot="1" x14ac:dyDescent="0.35">
      <c r="A47">
        <v>180</v>
      </c>
      <c r="B47">
        <f t="shared" si="2"/>
        <v>130</v>
      </c>
      <c r="C47">
        <v>15</v>
      </c>
      <c r="D47">
        <v>12</v>
      </c>
      <c r="E47" s="14">
        <v>67</v>
      </c>
      <c r="F47">
        <v>200</v>
      </c>
      <c r="G47">
        <f t="shared" si="0"/>
        <v>40</v>
      </c>
      <c r="H47">
        <f t="shared" si="1"/>
        <v>6</v>
      </c>
      <c r="I47" s="56">
        <v>0.59009999999999996</v>
      </c>
      <c r="J47" s="56">
        <v>0.1757</v>
      </c>
      <c r="K47" s="56">
        <v>0.22570000000000001</v>
      </c>
      <c r="L47" s="56">
        <v>8.5000000000000006E-3</v>
      </c>
      <c r="M47" s="52">
        <f>SUM(I$30:I47)</f>
        <v>3.5984000000000003</v>
      </c>
      <c r="N47" s="52">
        <f>SUM(J$30:J47)</f>
        <v>2.6168999999999998</v>
      </c>
      <c r="O47" s="52">
        <f>SUM(K$30:K47)</f>
        <v>4.9085999999999999</v>
      </c>
      <c r="P47" s="52">
        <f>SUM(L$30:L47)</f>
        <v>0.87619999999999987</v>
      </c>
    </row>
    <row r="48" spans="1:16" ht="14.5" thickBot="1" x14ac:dyDescent="0.35">
      <c r="A48">
        <v>190</v>
      </c>
      <c r="B48">
        <f t="shared" si="2"/>
        <v>140</v>
      </c>
      <c r="C48">
        <v>8</v>
      </c>
      <c r="D48">
        <v>13</v>
      </c>
      <c r="E48" s="14">
        <v>67</v>
      </c>
      <c r="F48">
        <v>200</v>
      </c>
      <c r="G48">
        <f t="shared" si="0"/>
        <v>50</v>
      </c>
      <c r="H48">
        <f t="shared" si="1"/>
        <v>7</v>
      </c>
      <c r="I48" s="56">
        <v>0.61029999999999995</v>
      </c>
      <c r="J48" s="56">
        <v>0.17580000000000001</v>
      </c>
      <c r="K48" s="56">
        <v>0.20599999999999999</v>
      </c>
      <c r="L48" s="56">
        <v>7.9000000000000008E-3</v>
      </c>
      <c r="M48" s="52">
        <f>SUM(I$30:I48)</f>
        <v>4.2087000000000003</v>
      </c>
      <c r="N48" s="52">
        <f>SUM(J$30:J48)</f>
        <v>2.7927</v>
      </c>
      <c r="O48" s="52">
        <f>SUM(K$30:K48)</f>
        <v>5.1146000000000003</v>
      </c>
      <c r="P48" s="52">
        <f>SUM(L$30:L48)</f>
        <v>0.88409999999999989</v>
      </c>
    </row>
    <row r="49" spans="1:16" ht="14.5" thickBot="1" x14ac:dyDescent="0.35">
      <c r="A49">
        <v>200</v>
      </c>
      <c r="B49">
        <f t="shared" si="2"/>
        <v>150</v>
      </c>
      <c r="C49">
        <v>8</v>
      </c>
      <c r="D49">
        <v>14</v>
      </c>
      <c r="E49" s="14">
        <v>67</v>
      </c>
      <c r="F49">
        <v>200</v>
      </c>
      <c r="G49">
        <f t="shared" si="0"/>
        <v>60</v>
      </c>
      <c r="H49">
        <f t="shared" si="1"/>
        <v>8</v>
      </c>
      <c r="I49" s="56">
        <v>0.62150000000000005</v>
      </c>
      <c r="J49" s="56">
        <v>0.1802</v>
      </c>
      <c r="K49" s="56">
        <v>0.19070000000000001</v>
      </c>
      <c r="L49" s="56">
        <v>7.6E-3</v>
      </c>
      <c r="M49" s="52">
        <f>SUM(I$30:I49)</f>
        <v>4.8302000000000005</v>
      </c>
      <c r="N49" s="52">
        <f>SUM(J$30:J49)</f>
        <v>2.9729000000000001</v>
      </c>
      <c r="O49" s="52">
        <f>SUM(K$30:K49)</f>
        <v>5.3052999999999999</v>
      </c>
      <c r="P49" s="52">
        <f>SUM(L$30:L49)</f>
        <v>0.89169999999999994</v>
      </c>
    </row>
    <row r="50" spans="1:16" ht="14.5" thickBot="1" x14ac:dyDescent="0.35">
      <c r="A50">
        <v>210</v>
      </c>
      <c r="B50">
        <f t="shared" si="2"/>
        <v>160</v>
      </c>
      <c r="C50">
        <v>17</v>
      </c>
      <c r="D50">
        <v>15</v>
      </c>
      <c r="E50" s="14">
        <v>67</v>
      </c>
      <c r="F50">
        <v>200</v>
      </c>
      <c r="G50">
        <f t="shared" si="0"/>
        <v>70</v>
      </c>
      <c r="H50">
        <f t="shared" si="1"/>
        <v>9</v>
      </c>
      <c r="I50" s="56">
        <v>0.64280000000000004</v>
      </c>
      <c r="J50" s="56">
        <v>0.17760000000000001</v>
      </c>
      <c r="K50" s="56">
        <v>0.17349999999999999</v>
      </c>
      <c r="L50" s="56">
        <v>6.1000000000000004E-3</v>
      </c>
      <c r="M50" s="52">
        <f>SUM(I$30:I50)</f>
        <v>5.4730000000000008</v>
      </c>
      <c r="N50" s="52">
        <f>SUM(J$30:J50)</f>
        <v>3.1505000000000001</v>
      </c>
      <c r="O50" s="52">
        <f>SUM(K$30:K50)</f>
        <v>5.4787999999999997</v>
      </c>
      <c r="P50" s="52">
        <f>SUM(L$30:L50)</f>
        <v>0.89779999999999993</v>
      </c>
    </row>
    <row r="51" spans="1:16" ht="14.5" thickBot="1" x14ac:dyDescent="0.35">
      <c r="A51">
        <v>220</v>
      </c>
      <c r="B51">
        <f t="shared" si="2"/>
        <v>170</v>
      </c>
      <c r="C51">
        <v>9</v>
      </c>
      <c r="D51">
        <v>16</v>
      </c>
      <c r="E51" s="14">
        <v>67</v>
      </c>
      <c r="F51">
        <v>200</v>
      </c>
      <c r="G51">
        <f t="shared" si="0"/>
        <v>80</v>
      </c>
      <c r="H51">
        <f t="shared" si="1"/>
        <v>9</v>
      </c>
      <c r="I51" s="56">
        <v>0.66149999999999998</v>
      </c>
      <c r="J51" s="56">
        <v>0.1757</v>
      </c>
      <c r="K51" s="56">
        <v>0.1565</v>
      </c>
      <c r="L51" s="56">
        <v>6.1999999999999998E-3</v>
      </c>
      <c r="M51" s="52">
        <f>SUM(I$30:I51)</f>
        <v>6.134500000000001</v>
      </c>
      <c r="N51" s="52">
        <f>SUM(J$30:J51)</f>
        <v>3.3262</v>
      </c>
      <c r="O51" s="52">
        <f>SUM(K$30:K51)</f>
        <v>5.6353</v>
      </c>
      <c r="P51" s="52">
        <f>SUM(L$30:L51)</f>
        <v>0.90399999999999991</v>
      </c>
    </row>
    <row r="52" spans="1:16" x14ac:dyDescent="0.3">
      <c r="A52">
        <v>230</v>
      </c>
      <c r="B52">
        <f t="shared" si="2"/>
        <v>180</v>
      </c>
      <c r="C52">
        <v>9</v>
      </c>
      <c r="E52" s="14">
        <v>67</v>
      </c>
      <c r="F52">
        <v>200</v>
      </c>
      <c r="G52">
        <f t="shared" si="0"/>
        <v>80</v>
      </c>
      <c r="H52">
        <f t="shared" si="1"/>
        <v>9</v>
      </c>
      <c r="I52" s="57"/>
      <c r="J52" s="57"/>
      <c r="K52" s="57"/>
      <c r="L52" s="57"/>
      <c r="M52" s="52">
        <f>SUM(I$30:I52)</f>
        <v>6.134500000000001</v>
      </c>
      <c r="N52" s="52">
        <f>SUM(J$30:J52)</f>
        <v>3.3262</v>
      </c>
      <c r="O52" s="52">
        <f>SUM(K$30:K52)</f>
        <v>5.6353</v>
      </c>
      <c r="P52" s="52">
        <f>SUM(L$30:L52)</f>
        <v>0.90399999999999991</v>
      </c>
    </row>
    <row r="53" spans="1:16" x14ac:dyDescent="0.3">
      <c r="A53">
        <v>240</v>
      </c>
      <c r="B53">
        <f t="shared" si="2"/>
        <v>190</v>
      </c>
      <c r="C53">
        <v>19</v>
      </c>
      <c r="E53" s="14">
        <v>67</v>
      </c>
      <c r="F53">
        <v>200</v>
      </c>
      <c r="G53">
        <f t="shared" si="0"/>
        <v>80</v>
      </c>
      <c r="H53">
        <f t="shared" si="1"/>
        <v>9</v>
      </c>
      <c r="I53" s="52"/>
      <c r="J53" s="52"/>
      <c r="K53" s="52"/>
      <c r="L53" s="52"/>
      <c r="M53" s="52">
        <f>SUM(I$30:I53)</f>
        <v>6.134500000000001</v>
      </c>
      <c r="N53" s="52">
        <f>SUM(J$30:J53)</f>
        <v>3.3262</v>
      </c>
      <c r="O53" s="52">
        <f>SUM(K$30:K53)</f>
        <v>5.6353</v>
      </c>
      <c r="P53" s="52">
        <f>SUM(L$30:L53)</f>
        <v>0.90399999999999991</v>
      </c>
    </row>
    <row r="55" spans="1:16" ht="25" x14ac:dyDescent="0.5">
      <c r="A55" s="32" t="s">
        <v>308</v>
      </c>
      <c r="E55" s="14" t="s">
        <v>301</v>
      </c>
      <c r="I55" s="14" t="s">
        <v>307</v>
      </c>
      <c r="M55" s="14" t="s">
        <v>306</v>
      </c>
    </row>
    <row r="56" spans="1:16" ht="17" thickBot="1" x14ac:dyDescent="0.35">
      <c r="A56" s="49" t="s">
        <v>299</v>
      </c>
      <c r="B56" s="49" t="s">
        <v>300</v>
      </c>
      <c r="C56" s="34" t="s">
        <v>304</v>
      </c>
      <c r="D56" s="34" t="s">
        <v>303</v>
      </c>
      <c r="E56" s="49" t="s">
        <v>290</v>
      </c>
      <c r="F56" s="49" t="s">
        <v>291</v>
      </c>
      <c r="G56" s="49" t="s">
        <v>292</v>
      </c>
      <c r="H56" s="49" t="s">
        <v>293</v>
      </c>
      <c r="I56" s="54" t="s">
        <v>290</v>
      </c>
      <c r="J56" s="54" t="s">
        <v>291</v>
      </c>
      <c r="K56" s="54" t="s">
        <v>292</v>
      </c>
      <c r="L56" s="54" t="s">
        <v>293</v>
      </c>
      <c r="M56" s="2" t="s">
        <v>290</v>
      </c>
      <c r="N56" s="2" t="s">
        <v>291</v>
      </c>
      <c r="O56" s="2" t="s">
        <v>292</v>
      </c>
      <c r="P56" s="2" t="s">
        <v>293</v>
      </c>
    </row>
    <row r="57" spans="1:16" ht="14.5" thickBot="1" x14ac:dyDescent="0.35">
      <c r="A57">
        <v>10</v>
      </c>
      <c r="B57">
        <f>B3</f>
        <v>20</v>
      </c>
      <c r="C57">
        <v>3</v>
      </c>
      <c r="D57">
        <v>1</v>
      </c>
      <c r="E57">
        <f>INDEX(技能概率!B$127:B$148,MATCH(技能预期!$B57,技能概率!$A$127:$A$148,0))</f>
        <v>0.46</v>
      </c>
      <c r="F57">
        <f>INDEX(技能概率!C$127:C$148,MATCH(技能预期!$B57,技能概率!$A$127:$A$148,0))</f>
        <v>0.69</v>
      </c>
      <c r="G57">
        <f>INDEX(技能概率!D$127:D$148,MATCH(技能预期!$B57,技能概率!$A$127:$A$148,0))</f>
        <v>1.1399999999999999</v>
      </c>
      <c r="H57">
        <f>INDEX(技能概率!E$127:E$148,MATCH(技能预期!$B57,技能概率!$A$127:$A$148,0))</f>
        <v>1.71</v>
      </c>
      <c r="I57" s="56">
        <v>0.14149999999999999</v>
      </c>
      <c r="J57" s="56">
        <v>0.1855</v>
      </c>
      <c r="K57" s="56">
        <v>0.52949999999999997</v>
      </c>
      <c r="L57" s="56">
        <v>0.14349999999999999</v>
      </c>
      <c r="M57">
        <f>SUM(I$57:I57)</f>
        <v>0.14149999999999999</v>
      </c>
      <c r="N57">
        <f>SUM(J$57:J57)</f>
        <v>0.1855</v>
      </c>
      <c r="O57">
        <f>SUM(K$57:K57)</f>
        <v>0.52949999999999997</v>
      </c>
      <c r="P57">
        <f>SUM(L$57:L57)</f>
        <v>0.14349999999999999</v>
      </c>
    </row>
    <row r="58" spans="1:16" ht="14.5" thickBot="1" x14ac:dyDescent="0.35">
      <c r="A58">
        <v>20</v>
      </c>
      <c r="B58">
        <f t="shared" ref="B58:B80" si="3">B4</f>
        <v>20</v>
      </c>
      <c r="C58">
        <v>3</v>
      </c>
      <c r="E58">
        <f>INDEX(技能概率!B$127:B$148,MATCH(技能预期!$B58,技能概率!$A$127:$A$148,0))</f>
        <v>0.46</v>
      </c>
      <c r="F58">
        <f>INDEX(技能概率!C$127:C$148,MATCH(技能预期!$B58,技能概率!$A$127:$A$148,0))</f>
        <v>0.69</v>
      </c>
      <c r="G58">
        <f>INDEX(技能概率!D$127:D$148,MATCH(技能预期!$B58,技能概率!$A$127:$A$148,0))</f>
        <v>1.1399999999999999</v>
      </c>
      <c r="H58">
        <f>INDEX(技能概率!E$127:E$148,MATCH(技能预期!$B58,技能概率!$A$127:$A$148,0))</f>
        <v>1.71</v>
      </c>
      <c r="I58" s="1">
        <v>0</v>
      </c>
      <c r="J58" s="1">
        <v>0</v>
      </c>
      <c r="K58" s="1">
        <v>0</v>
      </c>
      <c r="L58" s="1">
        <v>0</v>
      </c>
      <c r="M58">
        <f>SUM(I$57:I58)</f>
        <v>0.14149999999999999</v>
      </c>
      <c r="N58">
        <f>SUM(J$57:J58)</f>
        <v>0.1855</v>
      </c>
      <c r="O58">
        <f>SUM(K$57:K58)</f>
        <v>0.52949999999999997</v>
      </c>
      <c r="P58">
        <f>SUM(L$57:L58)</f>
        <v>0.14349999999999999</v>
      </c>
    </row>
    <row r="59" spans="1:16" ht="14.5" thickBot="1" x14ac:dyDescent="0.35">
      <c r="A59">
        <v>30</v>
      </c>
      <c r="B59">
        <f t="shared" si="3"/>
        <v>20</v>
      </c>
      <c r="C59">
        <v>7</v>
      </c>
      <c r="D59">
        <v>2</v>
      </c>
      <c r="E59">
        <f>INDEX(技能概率!B$127:B$148,MATCH(技能预期!$B59,技能概率!$A$127:$A$148,0))</f>
        <v>0.46</v>
      </c>
      <c r="F59">
        <f>INDEX(技能概率!C$127:C$148,MATCH(技能预期!$B59,技能概率!$A$127:$A$148,0))</f>
        <v>0.69</v>
      </c>
      <c r="G59">
        <f>INDEX(技能概率!D$127:D$148,MATCH(技能预期!$B59,技能概率!$A$127:$A$148,0))</f>
        <v>1.1399999999999999</v>
      </c>
      <c r="H59">
        <f>INDEX(技能概率!E$127:E$148,MATCH(技能预期!$B59,技能概率!$A$127:$A$148,0))</f>
        <v>1.71</v>
      </c>
      <c r="I59" s="56">
        <v>0.14280000000000001</v>
      </c>
      <c r="J59" s="56">
        <v>0.18870000000000001</v>
      </c>
      <c r="K59" s="56">
        <v>0.52590000000000003</v>
      </c>
      <c r="L59" s="56">
        <v>0.1426</v>
      </c>
      <c r="M59">
        <f>SUM(I$57:I59)</f>
        <v>0.2843</v>
      </c>
      <c r="N59">
        <f>SUM(J$57:J59)</f>
        <v>0.37419999999999998</v>
      </c>
      <c r="O59">
        <f>SUM(K$57:K59)</f>
        <v>1.0554000000000001</v>
      </c>
      <c r="P59">
        <f>SUM(L$57:L59)</f>
        <v>0.28610000000000002</v>
      </c>
    </row>
    <row r="60" spans="1:16" ht="14.5" thickBot="1" x14ac:dyDescent="0.35">
      <c r="A60">
        <v>40</v>
      </c>
      <c r="B60">
        <f t="shared" si="3"/>
        <v>30</v>
      </c>
      <c r="C60">
        <v>4</v>
      </c>
      <c r="D60">
        <v>3</v>
      </c>
      <c r="E60">
        <f>INDEX(技能概率!B$127:B$148,MATCH(技能预期!$B60,技能概率!$A$127:$A$148,0))</f>
        <v>0.56000000000000005</v>
      </c>
      <c r="F60">
        <f>INDEX(技能概率!C$127:C$148,MATCH(技能预期!$B60,技能概率!$A$127:$A$148,0))</f>
        <v>0.78</v>
      </c>
      <c r="G60">
        <f>INDEX(技能概率!D$127:D$148,MATCH(技能预期!$B60,技能概率!$A$127:$A$148,0))</f>
        <v>1.1100000000000001</v>
      </c>
      <c r="H60">
        <f>INDEX(技能概率!E$127:E$148,MATCH(技能预期!$B60,技能概率!$A$127:$A$148,0))</f>
        <v>1.56</v>
      </c>
      <c r="I60" s="56">
        <v>0.1704</v>
      </c>
      <c r="J60" s="56">
        <v>0.2001</v>
      </c>
      <c r="K60" s="56">
        <v>0.50360000000000005</v>
      </c>
      <c r="L60" s="56">
        <v>0.1258</v>
      </c>
      <c r="M60">
        <f>SUM(I$57:I60)</f>
        <v>0.45469999999999999</v>
      </c>
      <c r="N60">
        <f>SUM(J$57:J60)</f>
        <v>0.57430000000000003</v>
      </c>
      <c r="O60">
        <f>SUM(K$57:K60)</f>
        <v>1.5590000000000002</v>
      </c>
      <c r="P60">
        <f>SUM(L$57:L60)</f>
        <v>0.41190000000000004</v>
      </c>
    </row>
    <row r="61" spans="1:16" ht="14.5" thickBot="1" x14ac:dyDescent="0.35">
      <c r="A61">
        <v>50</v>
      </c>
      <c r="B61">
        <f t="shared" si="3"/>
        <v>30</v>
      </c>
      <c r="C61">
        <v>4</v>
      </c>
      <c r="D61">
        <v>4</v>
      </c>
      <c r="E61">
        <f>INDEX(技能概率!B$127:B$148,MATCH(技能预期!$B61,技能概率!$A$127:$A$148,0))</f>
        <v>0.56000000000000005</v>
      </c>
      <c r="F61">
        <f>INDEX(技能概率!C$127:C$148,MATCH(技能预期!$B61,技能概率!$A$127:$A$148,0))</f>
        <v>0.78</v>
      </c>
      <c r="G61">
        <f>INDEX(技能概率!D$127:D$148,MATCH(技能预期!$B61,技能概率!$A$127:$A$148,0))</f>
        <v>1.1100000000000001</v>
      </c>
      <c r="H61">
        <f>INDEX(技能概率!E$127:E$148,MATCH(技能预期!$B61,技能概率!$A$127:$A$148,0))</f>
        <v>1.56</v>
      </c>
      <c r="I61" s="56">
        <v>0.16739999999999999</v>
      </c>
      <c r="J61" s="56">
        <v>0.20019999999999999</v>
      </c>
      <c r="K61" s="56">
        <v>0.50849999999999995</v>
      </c>
      <c r="L61" s="56">
        <v>0.1239</v>
      </c>
      <c r="M61">
        <f>SUM(I$57:I61)</f>
        <v>0.62209999999999999</v>
      </c>
      <c r="N61">
        <f>SUM(J$57:J61)</f>
        <v>0.77449999999999997</v>
      </c>
      <c r="O61">
        <f>SUM(K$57:K61)</f>
        <v>2.0674999999999999</v>
      </c>
      <c r="P61">
        <f>SUM(L$57:L61)</f>
        <v>0.53580000000000005</v>
      </c>
    </row>
    <row r="62" spans="1:16" ht="14.5" thickBot="1" x14ac:dyDescent="0.35">
      <c r="A62">
        <v>60</v>
      </c>
      <c r="B62">
        <f t="shared" si="3"/>
        <v>40</v>
      </c>
      <c r="C62">
        <v>8</v>
      </c>
      <c r="E62">
        <f>INDEX(技能概率!B$127:B$148,MATCH(技能预期!$B62,技能概率!$A$127:$A$148,0))</f>
        <v>0.6</v>
      </c>
      <c r="F62">
        <f>INDEX(技能概率!C$127:C$148,MATCH(技能预期!$B62,技能概率!$A$127:$A$148,0))</f>
        <v>0.78</v>
      </c>
      <c r="G62">
        <f>INDEX(技能概率!D$127:D$148,MATCH(技能预期!$B62,技能概率!$A$127:$A$148,0))</f>
        <v>1.1399999999999999</v>
      </c>
      <c r="H62">
        <f>INDEX(技能概率!E$127:E$148,MATCH(技能预期!$B62,技能概率!$A$127:$A$148,0))</f>
        <v>1.48</v>
      </c>
      <c r="I62" s="1">
        <v>0</v>
      </c>
      <c r="J62" s="1">
        <v>0</v>
      </c>
      <c r="K62" s="1">
        <v>0</v>
      </c>
      <c r="L62" s="1">
        <v>0</v>
      </c>
      <c r="M62">
        <f>SUM(I$57:I62)</f>
        <v>0.62209999999999999</v>
      </c>
      <c r="N62">
        <f>SUM(J$57:J62)</f>
        <v>0.77449999999999997</v>
      </c>
      <c r="O62">
        <f>SUM(K$57:K62)</f>
        <v>2.0674999999999999</v>
      </c>
      <c r="P62">
        <f>SUM(L$57:L62)</f>
        <v>0.53580000000000005</v>
      </c>
    </row>
    <row r="63" spans="1:16" ht="14.5" thickBot="1" x14ac:dyDescent="0.35">
      <c r="A63">
        <v>70</v>
      </c>
      <c r="B63">
        <f t="shared" si="3"/>
        <v>40</v>
      </c>
      <c r="C63">
        <v>5</v>
      </c>
      <c r="D63">
        <v>5</v>
      </c>
      <c r="E63">
        <f>INDEX(技能概率!B$127:B$148,MATCH(技能预期!$B63,技能概率!$A$127:$A$148,0))</f>
        <v>0.6</v>
      </c>
      <c r="F63">
        <f>INDEX(技能概率!C$127:C$148,MATCH(技能预期!$B63,技能概率!$A$127:$A$148,0))</f>
        <v>0.78</v>
      </c>
      <c r="G63">
        <f>INDEX(技能概率!D$127:D$148,MATCH(技能预期!$B63,技能概率!$A$127:$A$148,0))</f>
        <v>1.1399999999999999</v>
      </c>
      <c r="H63">
        <f>INDEX(技能概率!E$127:E$148,MATCH(技能预期!$B63,技能概率!$A$127:$A$148,0))</f>
        <v>1.48</v>
      </c>
      <c r="I63" s="56">
        <v>0.2016</v>
      </c>
      <c r="J63" s="56">
        <v>0.22020000000000001</v>
      </c>
      <c r="K63" s="56">
        <v>0.47410000000000002</v>
      </c>
      <c r="L63" s="56">
        <v>0.1041</v>
      </c>
      <c r="M63">
        <f>SUM(I$57:I63)</f>
        <v>0.82369999999999999</v>
      </c>
      <c r="N63">
        <f>SUM(J$57:J63)</f>
        <v>0.99469999999999992</v>
      </c>
      <c r="O63">
        <f>SUM(K$57:K63)</f>
        <v>2.5415999999999999</v>
      </c>
      <c r="P63">
        <f>SUM(L$57:L63)</f>
        <v>0.63990000000000002</v>
      </c>
    </row>
    <row r="64" spans="1:16" ht="14.5" thickBot="1" x14ac:dyDescent="0.35">
      <c r="A64">
        <v>80</v>
      </c>
      <c r="B64">
        <f t="shared" si="3"/>
        <v>50</v>
      </c>
      <c r="C64">
        <v>5</v>
      </c>
      <c r="D64">
        <v>6</v>
      </c>
      <c r="E64">
        <f>INDEX(技能概率!B$127:B$148,MATCH(技能预期!$B64,技能概率!$A$127:$A$148,0))</f>
        <v>0.65</v>
      </c>
      <c r="F64">
        <f>INDEX(技能概率!C$127:C$148,MATCH(技能预期!$B64,技能概率!$A$127:$A$148,0))</f>
        <v>0.78</v>
      </c>
      <c r="G64">
        <f>INDEX(技能概率!D$127:D$148,MATCH(技能预期!$B64,技能概率!$A$127:$A$148,0))</f>
        <v>1.17</v>
      </c>
      <c r="H64">
        <f>INDEX(技能概率!E$127:E$148,MATCH(技能预期!$B64,技能概率!$A$127:$A$148,0))</f>
        <v>1.4</v>
      </c>
      <c r="I64" s="56">
        <v>0.20680000000000001</v>
      </c>
      <c r="J64" s="56">
        <v>0.2079</v>
      </c>
      <c r="K64" s="56">
        <v>0.49080000000000001</v>
      </c>
      <c r="L64" s="56">
        <v>9.4500000000000001E-2</v>
      </c>
      <c r="M64">
        <f>SUM(I$57:I64)</f>
        <v>1.0305</v>
      </c>
      <c r="N64">
        <f>SUM(J$57:J64)</f>
        <v>1.2025999999999999</v>
      </c>
      <c r="O64">
        <f>SUM(K$57:K64)</f>
        <v>3.0324</v>
      </c>
      <c r="P64">
        <f>SUM(L$57:L64)</f>
        <v>0.73440000000000005</v>
      </c>
    </row>
    <row r="65" spans="1:16" ht="14.5" thickBot="1" x14ac:dyDescent="0.35">
      <c r="A65">
        <v>90</v>
      </c>
      <c r="B65">
        <f t="shared" si="3"/>
        <v>50</v>
      </c>
      <c r="C65">
        <v>10</v>
      </c>
      <c r="D65">
        <v>7</v>
      </c>
      <c r="E65">
        <f>INDEX(技能概率!B$127:B$148,MATCH(技能预期!$B65,技能概率!$A$127:$A$148,0))</f>
        <v>0.65</v>
      </c>
      <c r="F65">
        <f>INDEX(技能概率!C$127:C$148,MATCH(技能预期!$B65,技能概率!$A$127:$A$148,0))</f>
        <v>0.78</v>
      </c>
      <c r="G65">
        <f>INDEX(技能概率!D$127:D$148,MATCH(技能预期!$B65,技能概率!$A$127:$A$148,0))</f>
        <v>1.17</v>
      </c>
      <c r="H65">
        <f>INDEX(技能概率!E$127:E$148,MATCH(技能预期!$B65,技能概率!$A$127:$A$148,0))</f>
        <v>1.4</v>
      </c>
      <c r="I65" s="56">
        <v>0.2082</v>
      </c>
      <c r="J65" s="56">
        <v>0.2092</v>
      </c>
      <c r="K65" s="56">
        <v>0.4889</v>
      </c>
      <c r="L65" s="56">
        <v>9.3700000000000006E-2</v>
      </c>
      <c r="M65">
        <f>SUM(I$57:I65)</f>
        <v>1.2386999999999999</v>
      </c>
      <c r="N65">
        <f>SUM(J$57:J65)</f>
        <v>1.4117999999999999</v>
      </c>
      <c r="O65">
        <f>SUM(K$57:K65)</f>
        <v>3.5213000000000001</v>
      </c>
      <c r="P65">
        <f>SUM(L$57:L65)</f>
        <v>0.82810000000000006</v>
      </c>
    </row>
    <row r="66" spans="1:16" x14ac:dyDescent="0.3">
      <c r="A66">
        <v>100</v>
      </c>
      <c r="B66">
        <f t="shared" si="3"/>
        <v>60</v>
      </c>
      <c r="C66">
        <v>6</v>
      </c>
      <c r="E66">
        <f>INDEX(技能概率!B$127:B$148,MATCH(技能预期!$B66,技能概率!$A$127:$A$148,0))</f>
        <v>0.71</v>
      </c>
      <c r="F66">
        <f>INDEX(技能概率!C$127:C$148,MATCH(技能预期!$B66,技能概率!$A$127:$A$148,0))</f>
        <v>0.78</v>
      </c>
      <c r="G66">
        <f>INDEX(技能概率!D$127:D$148,MATCH(技能预期!$B66,技能概率!$A$127:$A$148,0))</f>
        <v>1.2</v>
      </c>
      <c r="H66">
        <f>INDEX(技能概率!E$127:E$148,MATCH(技能预期!$B66,技能概率!$A$127:$A$148,0))</f>
        <v>1.32</v>
      </c>
      <c r="I66" s="1">
        <v>0</v>
      </c>
      <c r="J66" s="1">
        <v>0</v>
      </c>
      <c r="K66" s="1">
        <v>0</v>
      </c>
      <c r="L66" s="1">
        <v>0</v>
      </c>
      <c r="M66">
        <f>SUM(I$57:I66)</f>
        <v>1.2386999999999999</v>
      </c>
      <c r="N66">
        <f>SUM(J$57:J66)</f>
        <v>1.4117999999999999</v>
      </c>
      <c r="O66">
        <f>SUM(K$57:K66)</f>
        <v>3.5213000000000001</v>
      </c>
      <c r="P66">
        <f>SUM(L$57:L66)</f>
        <v>0.82810000000000006</v>
      </c>
    </row>
    <row r="67" spans="1:16" x14ac:dyDescent="0.3">
      <c r="A67">
        <v>110</v>
      </c>
      <c r="B67">
        <f t="shared" si="3"/>
        <v>60</v>
      </c>
      <c r="C67">
        <v>6</v>
      </c>
      <c r="E67">
        <f>INDEX(技能概率!B$127:B$148,MATCH(技能预期!$B67,技能概率!$A$127:$A$148,0))</f>
        <v>0.71</v>
      </c>
      <c r="F67">
        <f>INDEX(技能概率!C$127:C$148,MATCH(技能预期!$B67,技能概率!$A$127:$A$148,0))</f>
        <v>0.78</v>
      </c>
      <c r="G67">
        <f>INDEX(技能概率!D$127:D$148,MATCH(技能预期!$B67,技能概率!$A$127:$A$148,0))</f>
        <v>1.2</v>
      </c>
      <c r="H67">
        <f>INDEX(技能概率!E$127:E$148,MATCH(技能预期!$B67,技能概率!$A$127:$A$148,0))</f>
        <v>1.32</v>
      </c>
      <c r="I67" s="1">
        <v>0</v>
      </c>
      <c r="J67" s="1">
        <v>0</v>
      </c>
      <c r="K67" s="1">
        <v>0</v>
      </c>
      <c r="L67" s="1">
        <v>0</v>
      </c>
      <c r="M67">
        <f>SUM(I$57:I67)</f>
        <v>1.2386999999999999</v>
      </c>
      <c r="N67">
        <f>SUM(J$57:J67)</f>
        <v>1.4117999999999999</v>
      </c>
      <c r="O67">
        <f>SUM(K$57:K67)</f>
        <v>3.5213000000000001</v>
      </c>
      <c r="P67">
        <f>SUM(L$57:L67)</f>
        <v>0.82810000000000006</v>
      </c>
    </row>
    <row r="68" spans="1:16" s="1" customFormat="1" ht="14.5" thickBot="1" x14ac:dyDescent="0.35">
      <c r="A68" s="1">
        <v>120</v>
      </c>
      <c r="B68" s="1">
        <f t="shared" si="3"/>
        <v>70</v>
      </c>
      <c r="C68" s="1">
        <v>12</v>
      </c>
      <c r="E68" s="1">
        <f>INDEX(技能概率!B$127:B$148,MATCH(技能预期!$B68,技能概率!$A$127:$A$148,0))</f>
        <v>0.77</v>
      </c>
      <c r="F68" s="1">
        <f>INDEX(技能概率!C$127:C$148,MATCH(技能预期!$B68,技能概率!$A$127:$A$148,0))</f>
        <v>0.77</v>
      </c>
      <c r="G68" s="1">
        <f>INDEX(技能概率!D$127:D$148,MATCH(技能预期!$B68,技能概率!$A$127:$A$148,0))</f>
        <v>1.23</v>
      </c>
      <c r="H68" s="1">
        <f>INDEX(技能概率!E$127:E$148,MATCH(技能预期!$B68,技能概率!$A$127:$A$148,0))</f>
        <v>1.23</v>
      </c>
      <c r="I68" s="1">
        <v>0</v>
      </c>
      <c r="J68" s="1">
        <v>0</v>
      </c>
      <c r="K68" s="1">
        <v>0</v>
      </c>
      <c r="L68" s="1">
        <v>0</v>
      </c>
      <c r="M68" s="1">
        <f>SUM(I$57:I68)</f>
        <v>1.2386999999999999</v>
      </c>
      <c r="N68" s="1">
        <f>SUM(J$57:J68)</f>
        <v>1.4117999999999999</v>
      </c>
      <c r="O68" s="1">
        <f>SUM(K$57:K68)</f>
        <v>3.5213000000000001</v>
      </c>
      <c r="P68" s="1">
        <f>SUM(L$57:L68)</f>
        <v>0.82810000000000006</v>
      </c>
    </row>
    <row r="69" spans="1:16" ht="14.5" thickBot="1" x14ac:dyDescent="0.35">
      <c r="A69">
        <v>130</v>
      </c>
      <c r="B69">
        <f t="shared" si="3"/>
        <v>80</v>
      </c>
      <c r="C69">
        <v>5</v>
      </c>
      <c r="D69">
        <v>8</v>
      </c>
      <c r="E69">
        <f>INDEX(技能概率!B$127:B$148,MATCH(技能预期!$B69,技能概率!$A$127:$A$148,0))</f>
        <v>0.8</v>
      </c>
      <c r="F69">
        <f>INDEX(技能概率!C$127:C$148,MATCH(技能预期!$B69,技能概率!$A$127:$A$148,0))</f>
        <v>0.8</v>
      </c>
      <c r="G69">
        <f>INDEX(技能概率!D$127:D$148,MATCH(技能预期!$B69,技能概率!$A$127:$A$148,0))</f>
        <v>1.2</v>
      </c>
      <c r="H69">
        <f>INDEX(技能概率!E$127:E$148,MATCH(技能预期!$B69,技能概率!$A$127:$A$148,0))</f>
        <v>1.2</v>
      </c>
      <c r="I69" s="56">
        <v>0.27229999999999999</v>
      </c>
      <c r="J69" s="56">
        <v>0.1971</v>
      </c>
      <c r="K69" s="56">
        <v>0.47460000000000002</v>
      </c>
      <c r="L69" s="56">
        <v>5.6000000000000001E-2</v>
      </c>
      <c r="M69">
        <f>SUM(I$57:I69)</f>
        <v>1.5109999999999999</v>
      </c>
      <c r="N69">
        <f>SUM(J$57:J69)</f>
        <v>1.6089</v>
      </c>
      <c r="O69">
        <f>SUM(K$57:K69)</f>
        <v>3.9959000000000002</v>
      </c>
      <c r="P69">
        <f>SUM(L$57:L69)</f>
        <v>0.88410000000000011</v>
      </c>
    </row>
    <row r="70" spans="1:16" ht="14.5" thickBot="1" x14ac:dyDescent="0.35">
      <c r="A70">
        <v>140</v>
      </c>
      <c r="B70">
        <f t="shared" si="3"/>
        <v>90</v>
      </c>
      <c r="C70">
        <v>7</v>
      </c>
      <c r="D70">
        <v>9</v>
      </c>
      <c r="E70">
        <f>INDEX(技能概率!B$127:B$148,MATCH(技能预期!$B70,技能概率!$A$127:$A$148,0))</f>
        <v>0.83</v>
      </c>
      <c r="F70">
        <f>INDEX(技能概率!C$127:C$148,MATCH(技能预期!$B70,技能概率!$A$127:$A$148,0))</f>
        <v>0.83</v>
      </c>
      <c r="G70">
        <f>INDEX(技能概率!D$127:D$148,MATCH(技能预期!$B70,技能概率!$A$127:$A$148,0))</f>
        <v>1.17</v>
      </c>
      <c r="H70">
        <f>INDEX(技能概率!E$127:E$148,MATCH(技能预期!$B70,技能概率!$A$127:$A$148,0))</f>
        <v>1.17</v>
      </c>
      <c r="I70" s="56">
        <v>0.32329999999999998</v>
      </c>
      <c r="J70" s="56">
        <v>0.20810000000000001</v>
      </c>
      <c r="K70" s="56">
        <v>0.42780000000000001</v>
      </c>
      <c r="L70" s="56">
        <v>4.0800000000000003E-2</v>
      </c>
      <c r="M70">
        <f>SUM(I$57:I70)</f>
        <v>1.8342999999999998</v>
      </c>
      <c r="N70">
        <f>SUM(J$57:J70)</f>
        <v>1.8169999999999999</v>
      </c>
      <c r="O70">
        <f>SUM(K$57:K70)</f>
        <v>4.4237000000000002</v>
      </c>
      <c r="P70">
        <f>SUM(L$57:L70)</f>
        <v>0.92490000000000006</v>
      </c>
    </row>
    <row r="71" spans="1:16" ht="14.5" thickBot="1" x14ac:dyDescent="0.35">
      <c r="A71">
        <v>150</v>
      </c>
      <c r="B71">
        <f t="shared" si="3"/>
        <v>100</v>
      </c>
      <c r="C71">
        <v>14</v>
      </c>
      <c r="D71">
        <v>10</v>
      </c>
      <c r="E71">
        <f>INDEX(技能概率!B$127:B$148,MATCH(技能预期!$B71,技能概率!$A$127:$A$148,0))</f>
        <v>0.87</v>
      </c>
      <c r="F71">
        <f>INDEX(技能概率!C$127:C$148,MATCH(技能预期!$B71,技能概率!$A$127:$A$148,0))</f>
        <v>0.87</v>
      </c>
      <c r="G71">
        <f>INDEX(技能概率!D$127:D$148,MATCH(技能预期!$B71,技能概率!$A$127:$A$148,0))</f>
        <v>1.1299999999999999</v>
      </c>
      <c r="H71">
        <f>INDEX(技能概率!E$127:E$148,MATCH(技能预期!$B71,技能概率!$A$127:$A$148,0))</f>
        <v>1.1299999999999999</v>
      </c>
      <c r="I71" s="56">
        <v>0.38779999999999998</v>
      </c>
      <c r="J71" s="56">
        <v>0.20039999999999999</v>
      </c>
      <c r="K71" s="56">
        <v>0.38319999999999999</v>
      </c>
      <c r="L71" s="56">
        <v>2.86E-2</v>
      </c>
      <c r="M71">
        <f>SUM(I$57:I71)</f>
        <v>2.2220999999999997</v>
      </c>
      <c r="N71">
        <f>SUM(J$57:J71)</f>
        <v>2.0173999999999999</v>
      </c>
      <c r="O71">
        <f>SUM(K$57:K71)</f>
        <v>4.8069000000000006</v>
      </c>
      <c r="P71">
        <f>SUM(L$57:L71)</f>
        <v>0.95350000000000001</v>
      </c>
    </row>
    <row r="72" spans="1:16" ht="14.5" thickBot="1" x14ac:dyDescent="0.35">
      <c r="A72">
        <v>160</v>
      </c>
      <c r="B72">
        <f t="shared" si="3"/>
        <v>110</v>
      </c>
      <c r="C72">
        <v>7</v>
      </c>
      <c r="E72">
        <f>INDEX(技能概率!B$127:B$148,MATCH(技能预期!$B72,技能概率!$A$127:$A$148,0))</f>
        <v>0.91</v>
      </c>
      <c r="F72">
        <f>INDEX(技能概率!C$127:C$148,MATCH(技能预期!$B72,技能概率!$A$127:$A$148,0))</f>
        <v>0.91</v>
      </c>
      <c r="G72">
        <f>INDEX(技能概率!D$127:D$148,MATCH(技能预期!$B72,技能概率!$A$127:$A$148,0))</f>
        <v>1.0900000000000001</v>
      </c>
      <c r="H72">
        <f>INDEX(技能概率!E$127:E$148,MATCH(技能预期!$B72,技能概率!$A$127:$A$148,0))</f>
        <v>1.0900000000000001</v>
      </c>
      <c r="I72" s="1">
        <v>0</v>
      </c>
      <c r="J72" s="1">
        <v>0</v>
      </c>
      <c r="K72" s="1">
        <v>0</v>
      </c>
      <c r="L72" s="1">
        <v>0</v>
      </c>
      <c r="M72">
        <f>SUM(I$57:I72)</f>
        <v>2.2220999999999997</v>
      </c>
      <c r="N72">
        <f>SUM(J$57:J72)</f>
        <v>2.0173999999999999</v>
      </c>
      <c r="O72">
        <f>SUM(K$57:K72)</f>
        <v>4.8069000000000006</v>
      </c>
      <c r="P72">
        <f>SUM(L$57:L72)</f>
        <v>0.95350000000000001</v>
      </c>
    </row>
    <row r="73" spans="1:16" ht="14.5" thickBot="1" x14ac:dyDescent="0.35">
      <c r="A73">
        <v>170</v>
      </c>
      <c r="B73">
        <f t="shared" si="3"/>
        <v>120</v>
      </c>
      <c r="C73">
        <v>7</v>
      </c>
      <c r="D73">
        <v>11</v>
      </c>
      <c r="E73">
        <f>INDEX(技能概率!B$127:B$148,MATCH(技能预期!$B73,技能概率!$A$127:$A$148,0))</f>
        <v>0.95</v>
      </c>
      <c r="F73">
        <f>INDEX(技能概率!C$127:C$148,MATCH(技能预期!$B73,技能概率!$A$127:$A$148,0))</f>
        <v>0.95</v>
      </c>
      <c r="G73">
        <f>INDEX(技能概率!D$127:D$148,MATCH(技能预期!$B73,技能概率!$A$127:$A$148,0))</f>
        <v>1.05</v>
      </c>
      <c r="H73">
        <f>INDEX(技能概率!E$127:E$148,MATCH(技能预期!$B73,技能概率!$A$127:$A$148,0))</f>
        <v>1.05</v>
      </c>
      <c r="I73" s="56">
        <v>0.52869999999999995</v>
      </c>
      <c r="J73" s="56">
        <v>0.1726</v>
      </c>
      <c r="K73" s="56">
        <v>0.28749999999999998</v>
      </c>
      <c r="L73" s="56">
        <v>1.1299999999999999E-2</v>
      </c>
      <c r="M73">
        <f>SUM(I$57:I73)</f>
        <v>2.7507999999999999</v>
      </c>
      <c r="N73">
        <f>SUM(J$57:J73)</f>
        <v>2.19</v>
      </c>
      <c r="O73">
        <f>SUM(K$57:K73)</f>
        <v>5.0944000000000003</v>
      </c>
      <c r="P73">
        <f>SUM(L$57:L73)</f>
        <v>0.96479999999999999</v>
      </c>
    </row>
    <row r="74" spans="1:16" ht="14.5" thickBot="1" x14ac:dyDescent="0.35">
      <c r="A74">
        <v>180</v>
      </c>
      <c r="B74">
        <f t="shared" si="3"/>
        <v>130</v>
      </c>
      <c r="C74">
        <v>15</v>
      </c>
      <c r="D74">
        <v>12</v>
      </c>
      <c r="E74">
        <f>INDEX(技能概率!B$127:B$148,MATCH(技能预期!$B74,技能概率!$A$127:$A$148,0))</f>
        <v>1</v>
      </c>
      <c r="F74">
        <f>INDEX(技能概率!C$127:C$148,MATCH(技能预期!$B74,技能概率!$A$127:$A$148,0))</f>
        <v>1</v>
      </c>
      <c r="G74">
        <f>INDEX(技能概率!D$127:D$148,MATCH(技能预期!$B74,技能概率!$A$127:$A$148,0))</f>
        <v>1</v>
      </c>
      <c r="H74">
        <f>INDEX(技能概率!E$127:E$148,MATCH(技能预期!$B74,技能概率!$A$127:$A$148,0))</f>
        <v>1</v>
      </c>
      <c r="I74" s="56">
        <v>0.59130000000000005</v>
      </c>
      <c r="J74" s="56">
        <v>0.17660000000000001</v>
      </c>
      <c r="K74" s="56">
        <v>0.22339999999999999</v>
      </c>
      <c r="L74" s="56">
        <v>8.6E-3</v>
      </c>
      <c r="M74">
        <f>SUM(I$57:I74)</f>
        <v>3.3420999999999998</v>
      </c>
      <c r="N74">
        <f>SUM(J$57:J74)</f>
        <v>2.3666</v>
      </c>
      <c r="O74">
        <f>SUM(K$57:K74)</f>
        <v>5.3178000000000001</v>
      </c>
      <c r="P74">
        <f>SUM(L$57:L74)</f>
        <v>0.97340000000000004</v>
      </c>
    </row>
    <row r="75" spans="1:16" ht="14.5" thickBot="1" x14ac:dyDescent="0.35">
      <c r="A75">
        <v>190</v>
      </c>
      <c r="B75">
        <f t="shared" si="3"/>
        <v>140</v>
      </c>
      <c r="C75">
        <v>8</v>
      </c>
      <c r="D75">
        <v>13</v>
      </c>
      <c r="E75">
        <f>INDEX(技能概率!B$127:B$148,MATCH(技能预期!$B75,技能概率!$A$127:$A$148,0))</f>
        <v>1.05</v>
      </c>
      <c r="F75">
        <f>INDEX(技能概率!C$127:C$148,MATCH(技能预期!$B75,技能概率!$A$127:$A$148,0))</f>
        <v>1.05</v>
      </c>
      <c r="G75">
        <f>INDEX(技能概率!D$127:D$148,MATCH(技能预期!$B75,技能概率!$A$127:$A$148,0))</f>
        <v>0.95</v>
      </c>
      <c r="H75">
        <f>INDEX(技能概率!E$127:E$148,MATCH(技能预期!$B75,技能概率!$A$127:$A$148,0))</f>
        <v>0.95</v>
      </c>
      <c r="I75" s="56">
        <v>0.60670000000000002</v>
      </c>
      <c r="J75" s="56">
        <v>0.1762</v>
      </c>
      <c r="K75" s="56">
        <v>0.20949999999999999</v>
      </c>
      <c r="L75" s="56">
        <v>7.6E-3</v>
      </c>
      <c r="M75">
        <f>SUM(I$57:I75)</f>
        <v>3.9487999999999999</v>
      </c>
      <c r="N75">
        <f>SUM(J$57:J75)</f>
        <v>2.5428000000000002</v>
      </c>
      <c r="O75">
        <f>SUM(K$57:K75)</f>
        <v>5.5273000000000003</v>
      </c>
      <c r="P75">
        <f>SUM(L$57:L75)</f>
        <v>0.98100000000000009</v>
      </c>
    </row>
    <row r="76" spans="1:16" ht="14.5" thickBot="1" x14ac:dyDescent="0.35">
      <c r="A76">
        <v>200</v>
      </c>
      <c r="B76">
        <f t="shared" si="3"/>
        <v>150</v>
      </c>
      <c r="C76">
        <v>8</v>
      </c>
      <c r="D76">
        <v>14</v>
      </c>
      <c r="E76">
        <f>INDEX(技能概率!B$127:B$148,MATCH(技能预期!$B76,技能概率!$A$127:$A$148,0))</f>
        <v>1.1100000000000001</v>
      </c>
      <c r="F76">
        <f>INDEX(技能概率!C$127:C$148,MATCH(技能预期!$B76,技能概率!$A$127:$A$148,0))</f>
        <v>1.1100000000000001</v>
      </c>
      <c r="G76">
        <f>INDEX(技能概率!D$127:D$148,MATCH(技能预期!$B76,技能概率!$A$127:$A$148,0))</f>
        <v>0.89</v>
      </c>
      <c r="H76">
        <f>INDEX(技能概率!E$127:E$148,MATCH(技能预期!$B76,技能概率!$A$127:$A$148,0))</f>
        <v>0.89</v>
      </c>
      <c r="I76" s="56">
        <v>0.62060000000000004</v>
      </c>
      <c r="J76" s="56">
        <v>0.17899999999999999</v>
      </c>
      <c r="K76" s="56">
        <v>0.19309999999999999</v>
      </c>
      <c r="L76" s="56">
        <v>7.3000000000000001E-3</v>
      </c>
      <c r="M76">
        <f>SUM(I$57:I76)</f>
        <v>4.5693999999999999</v>
      </c>
      <c r="N76">
        <f>SUM(J$57:J76)</f>
        <v>2.7218</v>
      </c>
      <c r="O76">
        <f>SUM(K$57:K76)</f>
        <v>5.7204000000000006</v>
      </c>
      <c r="P76">
        <f>SUM(L$57:L76)</f>
        <v>0.98830000000000007</v>
      </c>
    </row>
    <row r="77" spans="1:16" ht="14.5" thickBot="1" x14ac:dyDescent="0.35">
      <c r="A77">
        <v>210</v>
      </c>
      <c r="B77">
        <f t="shared" si="3"/>
        <v>160</v>
      </c>
      <c r="C77">
        <v>17</v>
      </c>
      <c r="D77">
        <v>15</v>
      </c>
      <c r="E77">
        <f>INDEX(技能概率!B$127:B$148,MATCH(技能预期!$B77,技能概率!$A$127:$A$148,0))</f>
        <v>1.18</v>
      </c>
      <c r="F77">
        <f>INDEX(技能概率!C$127:C$148,MATCH(技能预期!$B77,技能概率!$A$127:$A$148,0))</f>
        <v>1.18</v>
      </c>
      <c r="G77">
        <f>INDEX(技能概率!D$127:D$148,MATCH(技能预期!$B77,技能概率!$A$127:$A$148,0))</f>
        <v>0.82</v>
      </c>
      <c r="H77">
        <f>INDEX(技能概率!E$127:E$148,MATCH(技能预期!$B77,技能概率!$A$127:$A$148,0))</f>
        <v>0.82</v>
      </c>
      <c r="I77" s="56">
        <v>0.64290000000000003</v>
      </c>
      <c r="J77" s="56">
        <v>0.1779</v>
      </c>
      <c r="K77" s="56">
        <v>0.17269999999999999</v>
      </c>
      <c r="L77" s="56">
        <v>6.6E-3</v>
      </c>
      <c r="M77">
        <f>SUM(I$57:I77)</f>
        <v>5.2122999999999999</v>
      </c>
      <c r="N77">
        <f>SUM(J$57:J77)</f>
        <v>2.8997000000000002</v>
      </c>
      <c r="O77">
        <f>SUM(K$57:K77)</f>
        <v>5.8931000000000004</v>
      </c>
      <c r="P77">
        <f>SUM(L$57:L77)</f>
        <v>0.99490000000000012</v>
      </c>
    </row>
    <row r="78" spans="1:16" ht="14.5" thickBot="1" x14ac:dyDescent="0.35">
      <c r="A78">
        <v>220</v>
      </c>
      <c r="B78">
        <f t="shared" si="3"/>
        <v>170</v>
      </c>
      <c r="C78">
        <v>9</v>
      </c>
      <c r="D78">
        <v>16</v>
      </c>
      <c r="E78">
        <f>INDEX(技能概率!B$127:B$148,MATCH(技能预期!$B78,技能概率!$A$127:$A$148,0))</f>
        <v>1.25</v>
      </c>
      <c r="F78">
        <f>INDEX(技能概率!C$127:C$148,MATCH(技能预期!$B78,技能概率!$A$127:$A$148,0))</f>
        <v>1.25</v>
      </c>
      <c r="G78">
        <f>INDEX(技能概率!D$127:D$148,MATCH(技能预期!$B78,技能概率!$A$127:$A$148,0))</f>
        <v>0.75</v>
      </c>
      <c r="H78">
        <f>INDEX(技能概率!E$127:E$148,MATCH(技能预期!$B78,技能概率!$A$127:$A$148,0))</f>
        <v>0.75</v>
      </c>
      <c r="I78" s="56">
        <v>0.66069999999999995</v>
      </c>
      <c r="J78" s="56">
        <v>0.17710000000000001</v>
      </c>
      <c r="K78" s="56">
        <v>0.15620000000000001</v>
      </c>
      <c r="L78" s="56">
        <v>6.1000000000000004E-3</v>
      </c>
      <c r="M78">
        <f>SUM(I$57:I78)</f>
        <v>5.8730000000000002</v>
      </c>
      <c r="N78">
        <f>SUM(J$57:J78)</f>
        <v>3.0768</v>
      </c>
      <c r="O78">
        <f>SUM(K$57:K78)</f>
        <v>6.0493000000000006</v>
      </c>
      <c r="P78">
        <f>SUM(L$57:L78)</f>
        <v>1.0010000000000001</v>
      </c>
    </row>
    <row r="79" spans="1:16" x14ac:dyDescent="0.3">
      <c r="A79">
        <v>230</v>
      </c>
      <c r="B79">
        <f t="shared" si="3"/>
        <v>180</v>
      </c>
      <c r="C79">
        <v>9</v>
      </c>
      <c r="E79">
        <f>INDEX(技能概率!B$127:B$148,MATCH(技能预期!$B79,技能概率!$A$127:$A$148,0))</f>
        <v>1.33</v>
      </c>
      <c r="F79">
        <f>INDEX(技能概率!C$127:C$148,MATCH(技能预期!$B79,技能概率!$A$127:$A$148,0))</f>
        <v>1.33</v>
      </c>
      <c r="G79">
        <f>INDEX(技能概率!D$127:D$148,MATCH(技能预期!$B79,技能概率!$A$127:$A$148,0))</f>
        <v>0.67</v>
      </c>
      <c r="H79">
        <f>INDEX(技能概率!E$127:E$148,MATCH(技能预期!$B79,技能概率!$A$127:$A$148,0))</f>
        <v>0.67</v>
      </c>
      <c r="I79" s="1">
        <v>0</v>
      </c>
      <c r="J79" s="1">
        <v>0</v>
      </c>
      <c r="K79" s="1">
        <v>0</v>
      </c>
      <c r="L79" s="1">
        <v>0</v>
      </c>
      <c r="M79">
        <f>SUM(I$57:I79)</f>
        <v>5.8730000000000002</v>
      </c>
      <c r="N79">
        <f>SUM(J$57:J79)</f>
        <v>3.0768</v>
      </c>
      <c r="O79">
        <f>SUM(K$57:K79)</f>
        <v>6.0493000000000006</v>
      </c>
      <c r="P79">
        <f>SUM(L$57:L79)</f>
        <v>1.0010000000000001</v>
      </c>
    </row>
    <row r="80" spans="1:16" x14ac:dyDescent="0.3">
      <c r="A80">
        <v>240</v>
      </c>
      <c r="B80">
        <f t="shared" si="3"/>
        <v>190</v>
      </c>
      <c r="C80">
        <v>19</v>
      </c>
      <c r="E80">
        <f>INDEX(技能概率!B$127:B$148,MATCH(技能预期!$B80,技能概率!$A$127:$A$148,0))</f>
        <v>1.33</v>
      </c>
      <c r="F80">
        <f>INDEX(技能概率!C$127:C$148,MATCH(技能预期!$B80,技能概率!$A$127:$A$148,0))</f>
        <v>1.33</v>
      </c>
      <c r="G80">
        <f>INDEX(技能概率!D$127:D$148,MATCH(技能预期!$B80,技能概率!$A$127:$A$148,0))</f>
        <v>0.67</v>
      </c>
      <c r="H80">
        <f>INDEX(技能概率!E$127:E$148,MATCH(技能预期!$B80,技能概率!$A$127:$A$148,0))</f>
        <v>0.67</v>
      </c>
      <c r="I80" s="1">
        <v>0</v>
      </c>
      <c r="J80" s="1">
        <v>0</v>
      </c>
      <c r="K80" s="1">
        <v>0</v>
      </c>
      <c r="L80" s="1">
        <v>0</v>
      </c>
      <c r="M80">
        <f>SUM(I$57:I80)</f>
        <v>5.8730000000000002</v>
      </c>
      <c r="N80">
        <f>SUM(J$57:J80)</f>
        <v>3.0768</v>
      </c>
      <c r="O80">
        <f>SUM(K$57:K80)</f>
        <v>6.0493000000000006</v>
      </c>
      <c r="P80">
        <f>SUM(L$57:L80)</f>
        <v>1.0010000000000001</v>
      </c>
    </row>
    <row r="82" spans="5:5" x14ac:dyDescent="0.3">
      <c r="E82" s="14" t="s">
        <v>302</v>
      </c>
    </row>
  </sheetData>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武器</vt:lpstr>
      <vt:lpstr>技能</vt:lpstr>
      <vt:lpstr>平衡检查</vt:lpstr>
      <vt:lpstr>武器投放</vt:lpstr>
      <vt:lpstr>属性投放</vt:lpstr>
      <vt:lpstr>技能概率</vt:lpstr>
      <vt:lpstr>技能预期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 hu</dc:creator>
  <cp:lastModifiedBy>office</cp:lastModifiedBy>
  <dcterms:created xsi:type="dcterms:W3CDTF">2015-06-05T18:19:00Z</dcterms:created>
  <dcterms:modified xsi:type="dcterms:W3CDTF">2026-05-15T06:29:09Z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1A88F320D2604575A1A4312292866F26_12</vt:lpwstr>
  </property>
  <property fmtid="{D5CDD505-2E9C-101B-9397-08002B2CF9AE}" pid="3" name="KSOProductBuildVer">
    <vt:lpwstr>2052-12.1.0.23542</vt:lpwstr>
  </property>
</Properties>
</file>