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activeTab="5"/>
  </bookViews>
  <sheets>
    <sheet name="功能解锁" sheetId="1" r:id="rId1"/>
    <sheet name="关卡产出" sheetId="2" r:id="rId2"/>
    <sheet name="玩家节奏1" sheetId="3" r:id="rId3"/>
    <sheet name="玩家节奏2" sheetId="4" r:id="rId4"/>
    <sheet name="关卡对比" sheetId="5" r:id="rId5"/>
    <sheet name="武器升级" sheetId="6" r:id="rId6"/>
    <sheet name="角色升级" sheetId="7" r:id="rId7"/>
    <sheet name="商城宝箱" sheetId="8" r:id="rId8"/>
  </sheets>
  <calcPr calcId="144525"/>
</workbook>
</file>

<file path=xl/sharedStrings.xml><?xml version="1.0" encoding="utf-8"?>
<sst xmlns="http://schemas.openxmlformats.org/spreadsheetml/2006/main" count="1061" uniqueCount="345">
  <si>
    <t>体力</t>
  </si>
  <si>
    <t>一个小时能玩1关</t>
  </si>
  <si>
    <t>绿色碎片</t>
  </si>
  <si>
    <t>蓝色碎片</t>
  </si>
  <si>
    <t>紫色碎片</t>
  </si>
  <si>
    <t>金币</t>
  </si>
  <si>
    <t>钻石</t>
  </si>
  <si>
    <t>自然恢复</t>
  </si>
  <si>
    <t>min</t>
  </si>
  <si>
    <t>普通</t>
  </si>
  <si>
    <t>满体力时间</t>
  </si>
  <si>
    <t>h</t>
  </si>
  <si>
    <t>困难</t>
  </si>
  <si>
    <t>地狱</t>
  </si>
  <si>
    <t>通关产出</t>
  </si>
  <si>
    <t>宝箱产出</t>
  </si>
  <si>
    <t>汇总产出</t>
  </si>
  <si>
    <t>累积产出</t>
  </si>
  <si>
    <t>宝箱1</t>
  </si>
  <si>
    <t>宝箱2</t>
  </si>
  <si>
    <t>宝箱3</t>
  </si>
  <si>
    <t>签到</t>
  </si>
  <si>
    <t>商城</t>
  </si>
  <si>
    <t>模式</t>
  </si>
  <si>
    <t>关卡</t>
  </si>
  <si>
    <t>扫荡价值</t>
  </si>
  <si>
    <t>单关价值</t>
  </si>
  <si>
    <t>通关价值</t>
  </si>
  <si>
    <t>天数</t>
  </si>
  <si>
    <t>道具</t>
  </si>
  <si>
    <t>道具数</t>
  </si>
  <si>
    <t>价值</t>
  </si>
  <si>
    <t>每日免费</t>
  </si>
  <si>
    <t>副本产出</t>
  </si>
  <si>
    <t>武器榴莲</t>
  </si>
  <si>
    <t>无尽模式</t>
  </si>
  <si>
    <t>20次</t>
  </si>
  <si>
    <t>*2对应通关宝箱</t>
  </si>
  <si>
    <t>手调</t>
  </si>
  <si>
    <t>难度</t>
  </si>
  <si>
    <t>关卡系数</t>
  </si>
  <si>
    <t>难度1</t>
  </si>
  <si>
    <t>难度2</t>
  </si>
  <si>
    <t>难度3</t>
  </si>
  <si>
    <t>武器手电筒</t>
  </si>
  <si>
    <t>难度4</t>
  </si>
  <si>
    <t>难度5</t>
  </si>
  <si>
    <t>橙武副本</t>
  </si>
  <si>
    <t>橙武碎片</t>
  </si>
  <si>
    <t>玩家行为预期</t>
  </si>
  <si>
    <t>每关体力</t>
  </si>
  <si>
    <t>玩家节奏</t>
  </si>
  <si>
    <t>关卡宝箱产出</t>
  </si>
  <si>
    <t>通关产出(累积)</t>
  </si>
  <si>
    <t>挂机产出/8小时(累积）</t>
  </si>
  <si>
    <t>金币副本（累积）</t>
  </si>
  <si>
    <t>橙武副本(累积）</t>
  </si>
  <si>
    <t>商城免费</t>
  </si>
  <si>
    <t>商城免费(累积)</t>
  </si>
  <si>
    <t>钻石转商城宝箱</t>
  </si>
  <si>
    <t>金币转角色等级</t>
  </si>
  <si>
    <t>角色等级产出</t>
  </si>
  <si>
    <t>绿色武器碎片</t>
  </si>
  <si>
    <t>蓝色武器碎片</t>
  </si>
  <si>
    <t>紫色武器碎片</t>
  </si>
  <si>
    <t>武器战力汇总</t>
  </si>
  <si>
    <t>皮肤战力</t>
  </si>
  <si>
    <t>宠物战力</t>
  </si>
  <si>
    <t>总DPS倍数</t>
  </si>
  <si>
    <t>1、平均玩家行为按照30体力计算=每日50分钟</t>
  </si>
  <si>
    <t>每日体力</t>
  </si>
  <si>
    <t>2、解锁金币副本后每天挑战2次</t>
  </si>
  <si>
    <t>总生命周期</t>
  </si>
  <si>
    <t>天</t>
  </si>
  <si>
    <t>3、解锁武器副本后4次常规关卡、4次副本、2次金币</t>
  </si>
  <si>
    <r>
      <rPr>
        <sz val="10"/>
        <color rgb="FF000000"/>
        <rFont val="等线"/>
        <charset val="134"/>
        <scheme val="minor"/>
      </rPr>
      <t>300关</t>
    </r>
    <r>
      <rPr>
        <sz val="10"/>
        <color rgb="FF000000"/>
        <rFont val="等线"/>
        <charset val="134"/>
      </rPr>
      <t xml:space="preserve">  </t>
    </r>
    <r>
      <rPr>
        <sz val="10"/>
        <color rgb="FF000000"/>
        <rFont val="等线"/>
        <charset val="134"/>
      </rPr>
      <t>1关3次</t>
    </r>
    <r>
      <rPr>
        <sz val="10"/>
        <color rgb="FF000000"/>
        <rFont val="等线"/>
        <charset val="134"/>
      </rPr>
      <t xml:space="preserve">  </t>
    </r>
    <r>
      <rPr>
        <sz val="10"/>
        <color rgb="FF000000"/>
        <rFont val="等线"/>
        <charset val="134"/>
      </rPr>
      <t>1天5次</t>
    </r>
  </si>
  <si>
    <t>碎片数</t>
  </si>
  <si>
    <t>等级</t>
  </si>
  <si>
    <t>属性</t>
  </si>
  <si>
    <t>预计通关次数</t>
  </si>
  <si>
    <t>最高关卡</t>
  </si>
  <si>
    <t>受角色加成影响</t>
  </si>
  <si>
    <t>晚一天</t>
  </si>
  <si>
    <t>真实战力</t>
  </si>
  <si>
    <t>CD10%</t>
  </si>
  <si>
    <t>暴击率10%</t>
  </si>
  <si>
    <t>每日3次</t>
  </si>
  <si>
    <t>钻石次数</t>
  </si>
  <si>
    <t>地狱获得</t>
  </si>
  <si>
    <t>武器</t>
  </si>
  <si>
    <t>皮肤</t>
  </si>
  <si>
    <t>宠物</t>
  </si>
  <si>
    <t>总次数</t>
  </si>
  <si>
    <t>挑战次数</t>
  </si>
  <si>
    <t>关卡次数</t>
  </si>
  <si>
    <t>金币副本</t>
  </si>
  <si>
    <t>免费金币</t>
  </si>
  <si>
    <t>免费钻石</t>
  </si>
  <si>
    <t>通关宝箱</t>
  </si>
  <si>
    <t>商城领取</t>
  </si>
  <si>
    <t>角色等级</t>
  </si>
  <si>
    <t>总值</t>
  </si>
  <si>
    <t>宠物用钻石</t>
  </si>
  <si>
    <t>总钻石</t>
  </si>
  <si>
    <t>宝箱挡位</t>
  </si>
  <si>
    <t>关卡宝箱</t>
  </si>
  <si>
    <t>通关</t>
  </si>
  <si>
    <t>挂机</t>
  </si>
  <si>
    <t>钻石转换</t>
  </si>
  <si>
    <t>图鉴</t>
  </si>
  <si>
    <t>角色战力</t>
  </si>
  <si>
    <t>关卡战力</t>
  </si>
  <si>
    <t>越战</t>
  </si>
  <si>
    <t>产出钻石</t>
  </si>
  <si>
    <t>奖励增加buff</t>
  </si>
  <si>
    <t>橙色碎片</t>
  </si>
  <si>
    <t>绿色</t>
  </si>
  <si>
    <t>蓝色</t>
  </si>
  <si>
    <t>紫色</t>
  </si>
  <si>
    <t>橙色</t>
  </si>
  <si>
    <t>关卡id</t>
  </si>
  <si>
    <t>困难皮肤</t>
  </si>
  <si>
    <t>地狱皮肤</t>
  </si>
  <si>
    <t>额外困难碎片</t>
  </si>
  <si>
    <t>额外地狱碎片</t>
  </si>
  <si>
    <t>困难等级</t>
  </si>
  <si>
    <t>地狱等级</t>
  </si>
  <si>
    <t>困难属性</t>
  </si>
  <si>
    <t>地狱属性</t>
  </si>
  <si>
    <t>广告抽卡</t>
  </si>
  <si>
    <t>免费</t>
  </si>
  <si>
    <t>宠物抽卡券</t>
  </si>
  <si>
    <t>普通抽卡次数</t>
  </si>
  <si>
    <t>绿</t>
  </si>
  <si>
    <t>蓝</t>
  </si>
  <si>
    <t>紫</t>
  </si>
  <si>
    <t>总倍数</t>
  </si>
  <si>
    <t>1、平均玩家行为按照30体力计算=每日300分钟</t>
  </si>
  <si>
    <t>角色战力系数</t>
  </si>
  <si>
    <t>武器影响</t>
  </si>
  <si>
    <t>普通模式</t>
  </si>
  <si>
    <t>玩家1</t>
  </si>
  <si>
    <t>玩家2</t>
  </si>
  <si>
    <t>计算</t>
  </si>
  <si>
    <t>难度系数</t>
  </si>
  <si>
    <t>调整系数</t>
  </si>
  <si>
    <t>实际难度系数</t>
  </si>
  <si>
    <t>难度曲线</t>
  </si>
  <si>
    <t>难度加成1</t>
  </si>
  <si>
    <t>难度加成2</t>
  </si>
  <si>
    <t>难度平滑</t>
  </si>
  <si>
    <t>推荐战力</t>
  </si>
  <si>
    <t>推荐战力（修正)</t>
  </si>
  <si>
    <t>升级消耗</t>
  </si>
  <si>
    <t>累积</t>
  </si>
  <si>
    <t>橙</t>
  </si>
  <si>
    <t>升级dps</t>
  </si>
  <si>
    <t>金币消耗</t>
  </si>
  <si>
    <t>初始战力</t>
  </si>
  <si>
    <t>阶段</t>
  </si>
  <si>
    <t>升哪个</t>
  </si>
  <si>
    <t>伤害加成</t>
  </si>
  <si>
    <t>攻击力</t>
  </si>
  <si>
    <t>暴击率</t>
  </si>
  <si>
    <t>冷却</t>
  </si>
  <si>
    <t>总金币消耗</t>
  </si>
  <si>
    <t>攻击力系数</t>
  </si>
  <si>
    <t>暴击率系数</t>
  </si>
  <si>
    <t>冷却系数</t>
  </si>
  <si>
    <t>战力</t>
  </si>
  <si>
    <t>战力=100*攻击力系数*暴击率系数*冷却系数</t>
  </si>
  <si>
    <t>初始攻击力</t>
  </si>
  <si>
    <r>
      <rPr>
        <b/>
        <sz val="11"/>
        <color rgb="FFFFFFFF"/>
        <rFont val="微软雅黑"/>
        <charset val="134"/>
      </rPr>
      <t>初始暴击率</t>
    </r>
    <r>
      <rPr>
        <b/>
        <sz val="11"/>
        <color rgb="FFFFFFFF"/>
        <rFont val="微软雅黑"/>
        <charset val="134"/>
      </rPr>
      <t xml:space="preserve">
</t>
    </r>
    <r>
      <rPr>
        <b/>
        <sz val="11"/>
        <color rgb="FFFFFFFF"/>
        <rFont val="微软雅黑"/>
        <charset val="134"/>
      </rPr>
      <t>（万分比）</t>
    </r>
  </si>
  <si>
    <r>
      <rPr>
        <b/>
        <sz val="11"/>
        <color rgb="FFFFFFFF"/>
        <rFont val="微软雅黑"/>
        <charset val="134"/>
      </rPr>
      <t>初始冷却</t>
    </r>
    <r>
      <rPr>
        <b/>
        <sz val="11"/>
        <color rgb="FFFFFFFF"/>
        <rFont val="微软雅黑"/>
        <charset val="134"/>
      </rPr>
      <t xml:space="preserve">
</t>
    </r>
    <r>
      <rPr>
        <b/>
        <sz val="11"/>
        <color rgb="FFFFFFFF"/>
        <rFont val="微软雅黑"/>
        <charset val="134"/>
      </rPr>
      <t>（万分比）</t>
    </r>
  </si>
  <si>
    <r>
      <rPr>
        <b/>
        <sz val="11"/>
        <color rgb="FFFFFFFF"/>
        <rFont val="微软雅黑"/>
        <charset val="134"/>
      </rPr>
      <t>暴击率系数</t>
    </r>
    <r>
      <rPr>
        <b/>
        <sz val="11"/>
        <color rgb="FFFFFFFF"/>
        <rFont val="微软雅黑"/>
        <charset val="134"/>
      </rPr>
      <t xml:space="preserve">
</t>
    </r>
    <r>
      <rPr>
        <b/>
        <sz val="11"/>
        <color rgb="FFFFFFFF"/>
        <rFont val="微软雅黑"/>
        <charset val="134"/>
      </rPr>
      <t>（万分比）</t>
    </r>
  </si>
  <si>
    <r>
      <rPr>
        <b/>
        <sz val="11"/>
        <color rgb="FFFFFFFF"/>
        <rFont val="微软雅黑"/>
        <charset val="134"/>
      </rPr>
      <t>冷却系数</t>
    </r>
    <r>
      <rPr>
        <b/>
        <sz val="11"/>
        <color rgb="FFFFFFFF"/>
        <rFont val="微软雅黑"/>
        <charset val="134"/>
      </rPr>
      <t xml:space="preserve">
</t>
    </r>
    <r>
      <rPr>
        <b/>
        <sz val="11"/>
        <color rgb="FFFFFFFF"/>
        <rFont val="微软雅黑"/>
        <charset val="134"/>
      </rPr>
      <t>（万分比）</t>
    </r>
  </si>
  <si>
    <t>金币初始值1</t>
  </si>
  <si>
    <t>金币初始值2</t>
  </si>
  <si>
    <t>金币初始值3</t>
  </si>
  <si>
    <t>金币消耗系数1</t>
  </si>
  <si>
    <t>金币消耗系数2</t>
  </si>
  <si>
    <t>金币消耗系数3</t>
  </si>
  <si>
    <t>奖励</t>
  </si>
  <si>
    <t>效果</t>
  </si>
  <si>
    <t>道具类型</t>
  </si>
  <si>
    <t>进阶</t>
  </si>
  <si>
    <t>道具id</t>
  </si>
  <si>
    <t>道具值</t>
  </si>
  <si>
    <t>奖励id</t>
  </si>
  <si>
    <t>奖励内容</t>
  </si>
  <si>
    <t>加成值</t>
  </si>
  <si>
    <t>绿色碎片*10</t>
  </si>
  <si>
    <t>对局奖励增加</t>
  </si>
  <si>
    <t>武器*1</t>
  </si>
  <si>
    <t>突击步枪*1</t>
  </si>
  <si>
    <t>高品质概率增加</t>
  </si>
  <si>
    <t>攻击力系数=攻击力值/10</t>
  </si>
  <si>
    <t>黑铁III</t>
  </si>
  <si>
    <t>暴击率系数=1+暴击率/10000</t>
  </si>
  <si>
    <t>钻石*50</t>
  </si>
  <si>
    <t>冷却系数=1+冷却/10000</t>
  </si>
  <si>
    <t>手榴弹*1</t>
  </si>
  <si>
    <t>黑铁II</t>
  </si>
  <si>
    <t>紫色碎片*5</t>
  </si>
  <si>
    <t>鸿运当头</t>
  </si>
  <si>
    <t>高品质词条刷新概率+5%</t>
  </si>
  <si>
    <t>黑铁I</t>
  </si>
  <si>
    <t>钻石*150</t>
  </si>
  <si>
    <t>制导激光</t>
  </si>
  <si>
    <t>第二关通关解锁</t>
  </si>
  <si>
    <t>追踪导弹*1</t>
  </si>
  <si>
    <t>棒棒冰</t>
  </si>
  <si>
    <t>通关第六关解锁</t>
  </si>
  <si>
    <t>青铜III</t>
  </si>
  <si>
    <t>泡泡机</t>
  </si>
  <si>
    <t>通关第十关解锁</t>
  </si>
  <si>
    <t>钻石*200</t>
  </si>
  <si>
    <t>龙卷风</t>
  </si>
  <si>
    <t>通关第十四关解锁</t>
  </si>
  <si>
    <t>赏金猎人</t>
  </si>
  <si>
    <t>对局奖励+10%</t>
  </si>
  <si>
    <t>牙签</t>
  </si>
  <si>
    <t>角色等级20级解锁</t>
  </si>
  <si>
    <t>青铜II</t>
  </si>
  <si>
    <t>跳跳糖</t>
  </si>
  <si>
    <t>角色等级50级解锁</t>
  </si>
  <si>
    <t>紫色碎片*10</t>
  </si>
  <si>
    <t>无人机</t>
  </si>
  <si>
    <t>角色等级110级解锁</t>
  </si>
  <si>
    <t>战术爪刀*1</t>
  </si>
  <si>
    <t>摔炮</t>
  </si>
  <si>
    <t>角色等级170级解锁</t>
  </si>
  <si>
    <t>青铜I</t>
  </si>
  <si>
    <t>感电螺丝</t>
  </si>
  <si>
    <t>角色等级230级解锁</t>
  </si>
  <si>
    <t>钻石*250</t>
  </si>
  <si>
    <t>白银III</t>
  </si>
  <si>
    <t>钻石*300</t>
  </si>
  <si>
    <t>半桶水*1</t>
  </si>
  <si>
    <t>白银II</t>
  </si>
  <si>
    <t>钻石*350</t>
  </si>
  <si>
    <t>完美开局</t>
  </si>
  <si>
    <t>白银I</t>
  </si>
  <si>
    <t>钻石*400</t>
  </si>
  <si>
    <t>黄金III</t>
  </si>
  <si>
    <t>钻石*450</t>
  </si>
  <si>
    <t>黄金II</t>
  </si>
  <si>
    <t>钻石*500</t>
  </si>
  <si>
    <t>黄金I</t>
  </si>
  <si>
    <t>钻石*550</t>
  </si>
  <si>
    <t>铂金III</t>
  </si>
  <si>
    <t>钻石*600</t>
  </si>
  <si>
    <t>铂金II</t>
  </si>
  <si>
    <t>钻石*650</t>
  </si>
  <si>
    <t>铂金I</t>
  </si>
  <si>
    <t>钻石*700</t>
  </si>
  <si>
    <t>星耀III</t>
  </si>
  <si>
    <t>钻石*750</t>
  </si>
  <si>
    <t>星耀II</t>
  </si>
  <si>
    <t>钻石*800</t>
  </si>
  <si>
    <t>星耀I</t>
  </si>
  <si>
    <t>钻石*1000</t>
  </si>
  <si>
    <t>大师III</t>
  </si>
  <si>
    <t>钻石*1500</t>
  </si>
  <si>
    <t>大师II</t>
  </si>
  <si>
    <t>钻石*1600</t>
  </si>
  <si>
    <t>大师I</t>
  </si>
  <si>
    <t>钻石*1700</t>
  </si>
  <si>
    <t>宗师III</t>
  </si>
  <si>
    <t>钻石*1800</t>
  </si>
  <si>
    <t>宗师II</t>
  </si>
  <si>
    <t>钻石*1900</t>
  </si>
  <si>
    <t>宗师I</t>
  </si>
  <si>
    <t>钻石*2000</t>
  </si>
  <si>
    <t>王者1阶</t>
  </si>
  <si>
    <t>钻石*2100</t>
  </si>
  <si>
    <t>王者2阶</t>
  </si>
  <si>
    <t>钻石*2200</t>
  </si>
  <si>
    <t>王者3阶</t>
  </si>
  <si>
    <t>钻石*2300</t>
  </si>
  <si>
    <t>王者4阶</t>
  </si>
  <si>
    <t>钻石*2400</t>
  </si>
  <si>
    <t>王者5阶</t>
  </si>
  <si>
    <t>钻石*2500</t>
  </si>
  <si>
    <t>王者6阶</t>
  </si>
  <si>
    <t>钻石*2600</t>
  </si>
  <si>
    <t>王者7阶</t>
  </si>
  <si>
    <t>钻石*2700</t>
  </si>
  <si>
    <t>王者8阶</t>
  </si>
  <si>
    <t>钻石*2800</t>
  </si>
  <si>
    <t>王者9阶</t>
  </si>
  <si>
    <t>钻石*3000</t>
  </si>
  <si>
    <t>本级获得</t>
  </si>
  <si>
    <t>累积获得</t>
  </si>
  <si>
    <t>平均等级</t>
  </si>
  <si>
    <t>宝箱</t>
  </si>
  <si>
    <t>索引</t>
  </si>
  <si>
    <t>开启钻石</t>
  </si>
  <si>
    <t>碎片价值</t>
  </si>
  <si>
    <t>宝箱等级</t>
  </si>
  <si>
    <t>升级经验</t>
  </si>
  <si>
    <t>累积钻石</t>
  </si>
  <si>
    <t>开启次数</t>
  </si>
  <si>
    <t>普通宝箱</t>
  </si>
  <si>
    <t>普通宝箱1</t>
  </si>
  <si>
    <t>普通宝箱2</t>
  </si>
  <si>
    <t>普通宝箱3</t>
  </si>
  <si>
    <t>普通宝箱4</t>
  </si>
  <si>
    <t>普通宝箱5</t>
  </si>
  <si>
    <t>普通宝箱6</t>
  </si>
  <si>
    <t>普通宝箱7</t>
  </si>
  <si>
    <t>普通宝箱8</t>
  </si>
  <si>
    <t>普通宝箱9</t>
  </si>
  <si>
    <t>普通宝箱10</t>
  </si>
  <si>
    <t>普通宝箱11</t>
  </si>
  <si>
    <t>普通宝箱12</t>
  </si>
  <si>
    <t>普通宝箱13</t>
  </si>
  <si>
    <t>普通宝箱14</t>
  </si>
  <si>
    <t>普通宝箱15</t>
  </si>
  <si>
    <t>普通宝箱16</t>
  </si>
  <si>
    <t>普通宝箱17</t>
  </si>
  <si>
    <t>普通宝箱18</t>
  </si>
  <si>
    <t>普通宝箱19</t>
  </si>
  <si>
    <t>普通宝箱20</t>
  </si>
  <si>
    <t>钻石宝箱</t>
  </si>
  <si>
    <t>钻石宝箱1</t>
  </si>
  <si>
    <t>钻石宝箱2</t>
  </si>
  <si>
    <t>钻石宝箱3</t>
  </si>
  <si>
    <t>钻石宝箱4</t>
  </si>
  <si>
    <t>钻石宝箱5</t>
  </si>
  <si>
    <t>钻石宝箱6</t>
  </si>
  <si>
    <t>钻石宝箱7</t>
  </si>
  <si>
    <t>钻石宝箱8</t>
  </si>
  <si>
    <t>钻石宝箱9</t>
  </si>
  <si>
    <t>钻石宝箱10</t>
  </si>
  <si>
    <t>钻石宝箱11</t>
  </si>
  <si>
    <t>钻石宝箱12</t>
  </si>
  <si>
    <t>钻石宝箱13</t>
  </si>
  <si>
    <t>钻石宝箱14</t>
  </si>
  <si>
    <t>钻石宝箱15</t>
  </si>
  <si>
    <t>钻石宝箱16</t>
  </si>
  <si>
    <t>钻石宝箱17</t>
  </si>
  <si>
    <t>钻石宝箱18</t>
  </si>
  <si>
    <t>钻石宝箱19</t>
  </si>
  <si>
    <t>钻石宝箱20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</si>
</sst>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%"/>
  </numFmts>
  <fonts count="35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1"/>
      <color rgb="FFFFFFFF"/>
      <name val="微软雅黑"/>
      <charset val="134"/>
    </font>
    <font>
      <sz val="10"/>
      <color rgb="FF0000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name val="等线 Light"/>
      <charset val="134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0"/>
      <color rgb="FFFFFFFF"/>
      <name val="微软雅黑"/>
      <charset val="134"/>
    </font>
    <font>
      <b/>
      <sz val="18"/>
      <color rgb="FF0070C0"/>
      <name val="等线"/>
      <charset val="134"/>
      <scheme val="minor"/>
    </font>
    <font>
      <sz val="18"/>
      <color rgb="FF000000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20"/>
      <color rgb="FF0070C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0"/>
      <color rgb="FF000000"/>
      <name val="等线"/>
      <charset val="134"/>
    </font>
  </fonts>
  <fills count="15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B56BE3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CFCFF"/>
        <bgColor rgb="FF000000"/>
      </patternFill>
    </fill>
    <fill>
      <patternFill patternType="solid">
        <fgColor rgb="FFF4F9F8"/>
        <bgColor rgb="FF000000"/>
      </patternFill>
    </fill>
    <fill>
      <patternFill patternType="solid">
        <fgColor rgb="FFF9FBFC"/>
        <bgColor rgb="FF000000"/>
      </patternFill>
    </fill>
    <fill>
      <patternFill patternType="solid">
        <fgColor rgb="FFECF6F1"/>
        <bgColor rgb="FF000000"/>
      </patternFill>
    </fill>
    <fill>
      <patternFill patternType="solid">
        <fgColor rgb="FFFAFBFD"/>
        <bgColor rgb="FF000000"/>
      </patternFill>
    </fill>
    <fill>
      <patternFill patternType="solid">
        <fgColor rgb="FFF9FBFD"/>
        <bgColor rgb="FF000000"/>
      </patternFill>
    </fill>
    <fill>
      <patternFill patternType="solid">
        <fgColor rgb="FFE9F4EE"/>
        <bgColor rgb="FF000000"/>
      </patternFill>
    </fill>
    <fill>
      <patternFill patternType="solid">
        <fgColor rgb="FFEEF6F3"/>
        <bgColor rgb="FF000000"/>
      </patternFill>
    </fill>
    <fill>
      <patternFill patternType="solid">
        <fgColor rgb="FFE4F2EA"/>
        <bgColor rgb="FF000000"/>
      </patternFill>
    </fill>
    <fill>
      <patternFill patternType="solid">
        <fgColor rgb="FFD0EAD9"/>
        <bgColor rgb="FF000000"/>
      </patternFill>
    </fill>
    <fill>
      <patternFill patternType="solid">
        <fgColor rgb="FFC9E8D3"/>
        <bgColor rgb="FF000000"/>
      </patternFill>
    </fill>
    <fill>
      <patternFill patternType="solid">
        <fgColor rgb="FFCFEAD8"/>
        <bgColor rgb="FF000000"/>
      </patternFill>
    </fill>
    <fill>
      <patternFill patternType="solid">
        <fgColor rgb="FFC7E7D1"/>
        <bgColor rgb="FF000000"/>
      </patternFill>
    </fill>
    <fill>
      <patternFill patternType="solid">
        <fgColor rgb="FFBAE1C6"/>
        <bgColor rgb="FF000000"/>
      </patternFill>
    </fill>
    <fill>
      <patternFill patternType="solid">
        <fgColor rgb="FFBBE2C7"/>
        <bgColor rgb="FF000000"/>
      </patternFill>
    </fill>
    <fill>
      <patternFill patternType="solid">
        <fgColor rgb="FFBFE3CA"/>
        <bgColor rgb="FF000000"/>
      </patternFill>
    </fill>
    <fill>
      <patternFill patternType="solid">
        <fgColor rgb="FFC2E5CD"/>
        <bgColor rgb="FF000000"/>
      </patternFill>
    </fill>
    <fill>
      <patternFill patternType="solid">
        <fgColor rgb="FFBDE3C9"/>
        <bgColor rgb="FF000000"/>
      </patternFill>
    </fill>
    <fill>
      <patternFill patternType="solid">
        <fgColor rgb="FFB4DFC1"/>
        <bgColor rgb="FF000000"/>
      </patternFill>
    </fill>
    <fill>
      <patternFill patternType="solid">
        <fgColor rgb="FFB0DDBD"/>
        <bgColor rgb="FF000000"/>
      </patternFill>
    </fill>
    <fill>
      <patternFill patternType="solid">
        <fgColor rgb="FFB5DFC1"/>
        <bgColor rgb="FF000000"/>
      </patternFill>
    </fill>
    <fill>
      <patternFill patternType="solid">
        <fgColor rgb="FFBCE2C8"/>
        <bgColor rgb="FF000000"/>
      </patternFill>
    </fill>
    <fill>
      <patternFill patternType="solid">
        <fgColor rgb="FFB9E1C5"/>
        <bgColor rgb="FF000000"/>
      </patternFill>
    </fill>
    <fill>
      <patternFill patternType="solid">
        <fgColor rgb="FFB6E0C2"/>
        <bgColor rgb="FF000000"/>
      </patternFill>
    </fill>
    <fill>
      <patternFill patternType="solid">
        <fgColor rgb="FFAFDDBC"/>
        <bgColor rgb="FF000000"/>
      </patternFill>
    </fill>
    <fill>
      <patternFill patternType="solid">
        <fgColor rgb="FFB6E0C3"/>
        <bgColor rgb="FF000000"/>
      </patternFill>
    </fill>
    <fill>
      <patternFill patternType="solid">
        <fgColor rgb="FFB7E0C4"/>
        <bgColor rgb="FF000000"/>
      </patternFill>
    </fill>
    <fill>
      <patternFill patternType="solid">
        <fgColor rgb="FFB3DFC0"/>
        <bgColor rgb="FF000000"/>
      </patternFill>
    </fill>
    <fill>
      <patternFill patternType="solid">
        <fgColor rgb="FFB0DEBE"/>
        <bgColor rgb="FF000000"/>
      </patternFill>
    </fill>
    <fill>
      <patternFill patternType="solid">
        <fgColor rgb="FFB2DEC0"/>
        <bgColor rgb="FF000000"/>
      </patternFill>
    </fill>
    <fill>
      <patternFill patternType="solid">
        <fgColor rgb="FFB2DFC0"/>
        <bgColor rgb="FF000000"/>
      </patternFill>
    </fill>
    <fill>
      <patternFill patternType="solid">
        <fgColor rgb="FFABDCBA"/>
        <bgColor rgb="FF000000"/>
      </patternFill>
    </fill>
    <fill>
      <patternFill patternType="solid">
        <fgColor rgb="FFACDCBA"/>
        <bgColor rgb="FF000000"/>
      </patternFill>
    </fill>
    <fill>
      <patternFill patternType="solid">
        <fgColor rgb="FFAFDDBD"/>
        <bgColor rgb="FF000000"/>
      </patternFill>
    </fill>
    <fill>
      <patternFill patternType="solid">
        <fgColor rgb="FFABDBB9"/>
        <bgColor rgb="FF000000"/>
      </patternFill>
    </fill>
    <fill>
      <patternFill patternType="solid">
        <fgColor rgb="FFADDCBB"/>
        <bgColor rgb="FF000000"/>
      </patternFill>
    </fill>
    <fill>
      <patternFill patternType="solid">
        <fgColor rgb="FFB1DEBE"/>
        <bgColor rgb="FF000000"/>
      </patternFill>
    </fill>
    <fill>
      <patternFill patternType="solid">
        <fgColor rgb="FFA8DAB6"/>
        <bgColor rgb="FF000000"/>
      </patternFill>
    </fill>
    <fill>
      <patternFill patternType="solid">
        <fgColor rgb="FFA3D8B2"/>
        <bgColor rgb="FF000000"/>
      </patternFill>
    </fill>
    <fill>
      <patternFill patternType="solid">
        <fgColor rgb="FFA0D7B0"/>
        <bgColor rgb="FF000000"/>
      </patternFill>
    </fill>
    <fill>
      <patternFill patternType="solid">
        <fgColor rgb="FFA4D9B3"/>
        <bgColor rgb="FF000000"/>
      </patternFill>
    </fill>
    <fill>
      <patternFill patternType="solid">
        <fgColor rgb="FFA6D9B5"/>
        <bgColor rgb="FF000000"/>
      </patternFill>
    </fill>
    <fill>
      <patternFill patternType="solid">
        <fgColor rgb="FFA2D8B1"/>
        <bgColor rgb="FF000000"/>
      </patternFill>
    </fill>
    <fill>
      <patternFill patternType="solid">
        <fgColor rgb="FF9ED6AE"/>
        <bgColor rgb="FF000000"/>
      </patternFill>
    </fill>
    <fill>
      <patternFill patternType="solid">
        <fgColor rgb="FF9AD5AB"/>
        <bgColor rgb="FF000000"/>
      </patternFill>
    </fill>
    <fill>
      <patternFill patternType="solid">
        <fgColor rgb="FF97D3A8"/>
        <bgColor rgb="FF000000"/>
      </patternFill>
    </fill>
    <fill>
      <patternFill patternType="solid">
        <fgColor rgb="FF95D2A6"/>
        <bgColor rgb="FF000000"/>
      </patternFill>
    </fill>
    <fill>
      <patternFill patternType="solid">
        <fgColor rgb="FF99D4AA"/>
        <bgColor rgb="FF000000"/>
      </patternFill>
    </fill>
    <fill>
      <patternFill patternType="solid">
        <fgColor rgb="FF9BD5AC"/>
        <bgColor rgb="FF000000"/>
      </patternFill>
    </fill>
    <fill>
      <patternFill patternType="solid">
        <fgColor rgb="FF9DD6AE"/>
        <bgColor rgb="FF000000"/>
      </patternFill>
    </fill>
    <fill>
      <patternFill patternType="solid">
        <fgColor rgb="FF9CD5AC"/>
        <bgColor rgb="FF000000"/>
      </patternFill>
    </fill>
    <fill>
      <patternFill patternType="solid">
        <fgColor rgb="FF96D3A7"/>
        <bgColor rgb="FF000000"/>
      </patternFill>
    </fill>
    <fill>
      <patternFill patternType="solid">
        <fgColor rgb="FF93D2A4"/>
        <bgColor rgb="FF000000"/>
      </patternFill>
    </fill>
    <fill>
      <patternFill patternType="solid">
        <fgColor rgb="FF90D0A1"/>
        <bgColor rgb="FF000000"/>
      </patternFill>
    </fill>
    <fill>
      <patternFill patternType="solid">
        <fgColor rgb="FF90D0A2"/>
        <bgColor rgb="FF000000"/>
      </patternFill>
    </fill>
    <fill>
      <patternFill patternType="solid">
        <fgColor rgb="FF8DCF9F"/>
        <bgColor rgb="FF000000"/>
      </patternFill>
    </fill>
    <fill>
      <patternFill patternType="solid">
        <fgColor rgb="FF90D1A2"/>
        <bgColor rgb="FF000000"/>
      </patternFill>
    </fill>
    <fill>
      <patternFill patternType="solid">
        <fgColor rgb="FF94D2A5"/>
        <bgColor rgb="FF000000"/>
      </patternFill>
    </fill>
    <fill>
      <patternFill patternType="solid">
        <fgColor rgb="FF91D1A3"/>
        <bgColor rgb="FF000000"/>
      </patternFill>
    </fill>
    <fill>
      <patternFill patternType="solid">
        <fgColor rgb="FF8FD0A1"/>
        <bgColor rgb="FF000000"/>
      </patternFill>
    </fill>
    <fill>
      <patternFill patternType="solid">
        <fgColor rgb="FF8CCF9E"/>
        <bgColor rgb="FF000000"/>
      </patternFill>
    </fill>
    <fill>
      <patternFill patternType="solid">
        <fgColor rgb="FF89CE9C"/>
        <bgColor rgb="FF000000"/>
      </patternFill>
    </fill>
    <fill>
      <patternFill patternType="solid">
        <fgColor rgb="FF86CD9A"/>
        <bgColor rgb="FF000000"/>
      </patternFill>
    </fill>
    <fill>
      <patternFill patternType="solid">
        <fgColor rgb="FF83CB97"/>
        <bgColor rgb="FF000000"/>
      </patternFill>
    </fill>
    <fill>
      <patternFill patternType="solid">
        <fgColor rgb="FF85CC98"/>
        <bgColor rgb="FF000000"/>
      </patternFill>
    </fill>
    <fill>
      <patternFill patternType="solid">
        <fgColor rgb="FF88CD9B"/>
        <bgColor rgb="FF000000"/>
      </patternFill>
    </fill>
    <fill>
      <patternFill patternType="solid">
        <fgColor rgb="FF8BCE9D"/>
        <bgColor rgb="FF000000"/>
      </patternFill>
    </fill>
    <fill>
      <patternFill patternType="solid">
        <fgColor rgb="FF8ACE9D"/>
        <bgColor rgb="FF000000"/>
      </patternFill>
    </fill>
    <fill>
      <patternFill patternType="solid">
        <fgColor rgb="FF86CC99"/>
        <bgColor rgb="FF000000"/>
      </patternFill>
    </fill>
    <fill>
      <patternFill patternType="solid">
        <fgColor rgb="FF84CB97"/>
        <bgColor rgb="FF000000"/>
      </patternFill>
    </fill>
    <fill>
      <patternFill patternType="solid">
        <fgColor rgb="FF81CB95"/>
        <bgColor rgb="FF000000"/>
      </patternFill>
    </fill>
    <fill>
      <patternFill patternType="solid">
        <fgColor rgb="FF7FCA93"/>
        <bgColor rgb="FF000000"/>
      </patternFill>
    </fill>
    <fill>
      <patternFill patternType="solid">
        <fgColor rgb="FF7CC991"/>
        <bgColor rgb="FF000000"/>
      </patternFill>
    </fill>
    <fill>
      <patternFill patternType="solid">
        <fgColor rgb="FF7EC992"/>
        <bgColor rgb="FF000000"/>
      </patternFill>
    </fill>
    <fill>
      <patternFill patternType="solid">
        <fgColor rgb="FF7FCA94"/>
        <bgColor rgb="FF000000"/>
      </patternFill>
    </fill>
    <fill>
      <patternFill patternType="solid">
        <fgColor rgb="FF84CC98"/>
        <bgColor rgb="FF000000"/>
      </patternFill>
    </fill>
    <fill>
      <patternFill patternType="solid">
        <fgColor rgb="FF80CA94"/>
        <bgColor rgb="FF000000"/>
      </patternFill>
    </fill>
    <fill>
      <patternFill patternType="solid">
        <fgColor rgb="FF7EC993"/>
        <bgColor rgb="FF000000"/>
      </patternFill>
    </fill>
    <fill>
      <patternFill patternType="solid">
        <fgColor rgb="FF7DC991"/>
        <bgColor rgb="FF000000"/>
      </patternFill>
    </fill>
    <fill>
      <patternFill patternType="solid">
        <fgColor rgb="FF78C78E"/>
        <bgColor rgb="FF000000"/>
      </patternFill>
    </fill>
    <fill>
      <patternFill patternType="solid">
        <fgColor rgb="FF76C68C"/>
        <bgColor rgb="FF000000"/>
      </patternFill>
    </fill>
    <fill>
      <patternFill patternType="solid">
        <fgColor rgb="FF74C58A"/>
        <bgColor rgb="FF000000"/>
      </patternFill>
    </fill>
    <fill>
      <patternFill patternType="solid">
        <fgColor rgb="FF78C78D"/>
        <bgColor rgb="FF000000"/>
      </patternFill>
    </fill>
    <fill>
      <patternFill patternType="solid">
        <fgColor rgb="FF7CC890"/>
        <bgColor rgb="FF000000"/>
      </patternFill>
    </fill>
    <fill>
      <patternFill patternType="solid">
        <fgColor rgb="FF7DC992"/>
        <bgColor rgb="FF000000"/>
      </patternFill>
    </fill>
    <fill>
      <patternFill patternType="solid">
        <fgColor rgb="FF7AC88F"/>
        <bgColor rgb="FF000000"/>
      </patternFill>
    </fill>
    <fill>
      <patternFill patternType="solid">
        <fgColor rgb="FF77C68C"/>
        <bgColor rgb="FF000000"/>
      </patternFill>
    </fill>
    <fill>
      <patternFill patternType="solid">
        <fgColor rgb="FF75C68B"/>
        <bgColor rgb="FF000000"/>
      </patternFill>
    </fill>
    <fill>
      <patternFill patternType="solid">
        <fgColor rgb="FF73C589"/>
        <bgColor rgb="FF000000"/>
      </patternFill>
    </fill>
    <fill>
      <patternFill patternType="solid">
        <fgColor rgb="FF70C386"/>
        <bgColor rgb="FF000000"/>
      </patternFill>
    </fill>
    <fill>
      <patternFill patternType="solid">
        <fgColor rgb="FF70C486"/>
        <bgColor rgb="FF000000"/>
      </patternFill>
    </fill>
    <fill>
      <patternFill patternType="solid">
        <fgColor rgb="FF72C488"/>
        <bgColor rgb="FF000000"/>
      </patternFill>
    </fill>
    <fill>
      <patternFill patternType="solid">
        <fgColor rgb="FF75C68A"/>
        <bgColor rgb="FF000000"/>
      </patternFill>
    </fill>
    <fill>
      <patternFill patternType="solid">
        <fgColor rgb="FF6FC385"/>
        <bgColor rgb="FF000000"/>
      </patternFill>
    </fill>
    <fill>
      <patternFill patternType="solid">
        <fgColor rgb="FF6CC283"/>
        <bgColor rgb="FF000000"/>
      </patternFill>
    </fill>
    <fill>
      <patternFill patternType="solid">
        <fgColor rgb="FF6AC181"/>
        <bgColor rgb="FF000000"/>
      </patternFill>
    </fill>
    <fill>
      <patternFill patternType="solid">
        <fgColor rgb="FF71C487"/>
        <bgColor rgb="FF000000"/>
      </patternFill>
    </fill>
    <fill>
      <patternFill patternType="solid">
        <fgColor rgb="FF6FC386"/>
        <bgColor rgb="FF000000"/>
      </patternFill>
    </fill>
    <fill>
      <patternFill patternType="solid">
        <fgColor rgb="FF6EC385"/>
        <bgColor rgb="FF000000"/>
      </patternFill>
    </fill>
    <fill>
      <patternFill patternType="solid">
        <fgColor rgb="FF6BC282"/>
        <bgColor rgb="FF000000"/>
      </patternFill>
    </fill>
    <fill>
      <patternFill patternType="solid">
        <fgColor rgb="FF69C180"/>
        <bgColor rgb="FF000000"/>
      </patternFill>
    </fill>
    <fill>
      <patternFill patternType="solid">
        <fgColor rgb="FF67C07F"/>
        <bgColor rgb="FF000000"/>
      </patternFill>
    </fill>
    <fill>
      <patternFill patternType="solid">
        <fgColor rgb="FF68C07F"/>
        <bgColor rgb="FF000000"/>
      </patternFill>
    </fill>
    <fill>
      <patternFill patternType="solid">
        <fgColor rgb="FF70C487"/>
        <bgColor rgb="FF000000"/>
      </patternFill>
    </fill>
    <fill>
      <patternFill patternType="solid">
        <fgColor rgb="FF6DC284"/>
        <bgColor rgb="FF000000"/>
      </patternFill>
    </fill>
    <fill>
      <patternFill patternType="solid">
        <fgColor rgb="FF68C080"/>
        <bgColor rgb="FF000000"/>
      </patternFill>
    </fill>
    <fill>
      <patternFill patternType="solid">
        <fgColor rgb="FF65BF7D"/>
        <bgColor rgb="FF000000"/>
      </patternFill>
    </fill>
    <fill>
      <patternFill patternType="solid">
        <fgColor rgb="FF63BE7B"/>
        <bgColor rgb="FF000000"/>
      </patternFill>
    </fill>
    <fill>
      <patternFill patternType="solid">
        <fgColor rgb="FF64BF7C"/>
        <bgColor rgb="FF000000"/>
      </patternFill>
    </fill>
    <fill>
      <patternFill patternType="solid">
        <fgColor rgb="FF67C07E"/>
        <bgColor rgb="FF000000"/>
      </patternFill>
    </fill>
    <fill>
      <patternFill patternType="solid">
        <fgColor rgb="FF69C181"/>
        <bgColor rgb="FF000000"/>
      </patternFill>
    </fill>
    <fill>
      <patternFill patternType="solid">
        <fgColor rgb="FF66C07E"/>
        <bgColor rgb="FF000000"/>
      </patternFill>
    </fill>
    <fill>
      <patternFill patternType="solid">
        <fgColor rgb="FF66BF7E"/>
        <bgColor rgb="FF000000"/>
      </patternFill>
    </fill>
    <fill>
      <patternFill patternType="solid">
        <fgColor rgb="FF6DC283"/>
        <bgColor rgb="FF00000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rgb="FF000000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29" borderId="0" applyNumberFormat="0" applyBorder="0" applyAlignment="0" applyProtection="0">
      <alignment vertical="center"/>
    </xf>
    <xf numFmtId="0" fontId="22" fillId="134" borderId="3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6" borderId="0" applyNumberFormat="0" applyBorder="0" applyAlignment="0" applyProtection="0">
      <alignment vertical="center"/>
    </xf>
    <xf numFmtId="0" fontId="20" fillId="1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8" borderId="38" applyNumberFormat="0" applyFont="0" applyAlignment="0" applyProtection="0">
      <alignment vertical="center"/>
    </xf>
    <xf numFmtId="0" fontId="17" fillId="14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7" fillId="147" borderId="0" applyNumberFormat="0" applyBorder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17" fillId="141" borderId="0" applyNumberFormat="0" applyBorder="0" applyAlignment="0" applyProtection="0">
      <alignment vertical="center"/>
    </xf>
    <xf numFmtId="0" fontId="33" fillId="146" borderId="40" applyNumberFormat="0" applyAlignment="0" applyProtection="0">
      <alignment vertical="center"/>
    </xf>
    <xf numFmtId="0" fontId="32" fillId="146" borderId="35" applyNumberFormat="0" applyAlignment="0" applyProtection="0">
      <alignment vertical="center"/>
    </xf>
    <xf numFmtId="0" fontId="25" fillId="137" borderId="37" applyNumberFormat="0" applyAlignment="0" applyProtection="0">
      <alignment vertical="center"/>
    </xf>
    <xf numFmtId="0" fontId="16" fillId="149" borderId="0" applyNumberFormat="0" applyBorder="0" applyAlignment="0" applyProtection="0">
      <alignment vertical="center"/>
    </xf>
    <xf numFmtId="0" fontId="17" fillId="130" borderId="0" applyNumberFormat="0" applyBorder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23" fillId="136" borderId="0" applyNumberFormat="0" applyBorder="0" applyAlignment="0" applyProtection="0">
      <alignment vertical="center"/>
    </xf>
    <xf numFmtId="0" fontId="28" fillId="143" borderId="0" applyNumberFormat="0" applyBorder="0" applyAlignment="0" applyProtection="0">
      <alignment vertical="center"/>
    </xf>
    <xf numFmtId="0" fontId="16" fillId="135" borderId="0" applyNumberFormat="0" applyBorder="0" applyAlignment="0" applyProtection="0">
      <alignment vertical="center"/>
    </xf>
    <xf numFmtId="0" fontId="17" fillId="145" borderId="0" applyNumberFormat="0" applyBorder="0" applyAlignment="0" applyProtection="0">
      <alignment vertical="center"/>
    </xf>
    <xf numFmtId="0" fontId="16" fillId="133" borderId="0" applyNumberFormat="0" applyBorder="0" applyAlignment="0" applyProtection="0">
      <alignment vertical="center"/>
    </xf>
    <xf numFmtId="0" fontId="16" fillId="132" borderId="0" applyNumberFormat="0" applyBorder="0" applyAlignment="0" applyProtection="0">
      <alignment vertical="center"/>
    </xf>
    <xf numFmtId="0" fontId="16" fillId="144" borderId="0" applyNumberFormat="0" applyBorder="0" applyAlignment="0" applyProtection="0">
      <alignment vertical="center"/>
    </xf>
    <xf numFmtId="0" fontId="16" fillId="148" borderId="0" applyNumberFormat="0" applyBorder="0" applyAlignment="0" applyProtection="0">
      <alignment vertical="center"/>
    </xf>
    <xf numFmtId="0" fontId="17" fillId="128" borderId="0" applyNumberFormat="0" applyBorder="0" applyAlignment="0" applyProtection="0">
      <alignment vertical="center"/>
    </xf>
    <xf numFmtId="0" fontId="17" fillId="140" borderId="0" applyNumberFormat="0" applyBorder="0" applyAlignment="0" applyProtection="0">
      <alignment vertical="center"/>
    </xf>
    <xf numFmtId="0" fontId="16" fillId="127" borderId="0" applyNumberFormat="0" applyBorder="0" applyAlignment="0" applyProtection="0">
      <alignment vertical="center"/>
    </xf>
    <xf numFmtId="0" fontId="16" fillId="150" borderId="0" applyNumberFormat="0" applyBorder="0" applyAlignment="0" applyProtection="0">
      <alignment vertical="center"/>
    </xf>
    <xf numFmtId="0" fontId="17" fillId="124" borderId="0" applyNumberFormat="0" applyBorder="0" applyAlignment="0" applyProtection="0">
      <alignment vertical="center"/>
    </xf>
    <xf numFmtId="0" fontId="16" fillId="123" borderId="0" applyNumberFormat="0" applyBorder="0" applyAlignment="0" applyProtection="0">
      <alignment vertical="center"/>
    </xf>
    <xf numFmtId="0" fontId="17" fillId="151" borderId="0" applyNumberFormat="0" applyBorder="0" applyAlignment="0" applyProtection="0">
      <alignment vertical="center"/>
    </xf>
    <xf numFmtId="0" fontId="17" fillId="152" borderId="0" applyNumberFormat="0" applyBorder="0" applyAlignment="0" applyProtection="0">
      <alignment vertical="center"/>
    </xf>
    <xf numFmtId="0" fontId="16" fillId="139" borderId="0" applyNumberFormat="0" applyBorder="0" applyAlignment="0" applyProtection="0">
      <alignment vertical="center"/>
    </xf>
    <xf numFmtId="0" fontId="17" fillId="153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9" fontId="1" fillId="0" borderId="0" xfId="0" applyNumberFormat="1" applyFont="1"/>
    <xf numFmtId="0" fontId="5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3" fillId="0" borderId="0" xfId="0" applyFont="1"/>
    <xf numFmtId="0" fontId="9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7" xfId="0" applyFont="1" applyBorder="1" applyAlignment="1">
      <alignment horizontal="center"/>
    </xf>
    <xf numFmtId="0" fontId="12" fillId="4" borderId="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0" xfId="0" applyFont="1"/>
    <xf numFmtId="0" fontId="3" fillId="0" borderId="17" xfId="0" applyFont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3" fillId="0" borderId="9" xfId="0" applyFont="1" applyBorder="1"/>
    <xf numFmtId="0" fontId="11" fillId="0" borderId="0" xfId="0" applyFont="1"/>
    <xf numFmtId="0" fontId="11" fillId="0" borderId="17" xfId="0" applyFont="1" applyBorder="1"/>
    <xf numFmtId="0" fontId="3" fillId="0" borderId="17" xfId="0" applyFont="1" applyBorder="1"/>
    <xf numFmtId="0" fontId="3" fillId="0" borderId="15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3" fillId="0" borderId="14" xfId="0" applyFont="1" applyBorder="1"/>
    <xf numFmtId="0" fontId="10" fillId="0" borderId="20" xfId="0" applyFont="1" applyBorder="1"/>
    <xf numFmtId="0" fontId="10" fillId="0" borderId="0" xfId="0" applyFont="1" applyAlignment="1">
      <alignment horizontal="left" vertical="center"/>
    </xf>
    <xf numFmtId="0" fontId="10" fillId="0" borderId="15" xfId="0" applyFont="1" applyBorder="1"/>
    <xf numFmtId="0" fontId="9" fillId="2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center"/>
    </xf>
    <xf numFmtId="0" fontId="3" fillId="0" borderId="22" xfId="0" applyFont="1" applyBorder="1"/>
    <xf numFmtId="0" fontId="10" fillId="0" borderId="15" xfId="0" applyFont="1" applyBorder="1" applyAlignment="1">
      <alignment horizontal="left" vertical="center"/>
    </xf>
    <xf numFmtId="0" fontId="9" fillId="2" borderId="16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0" xfId="0" applyNumberFormat="1" applyFont="1"/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3" fillId="0" borderId="0" xfId="0" applyNumberFormat="1" applyFont="1"/>
    <xf numFmtId="176" fontId="9" fillId="2" borderId="2" xfId="0" applyNumberFormat="1" applyFont="1" applyFill="1" applyBorder="1" applyAlignment="1">
      <alignment horizontal="center" vertical="center"/>
    </xf>
    <xf numFmtId="176" fontId="3" fillId="9" borderId="1" xfId="0" applyNumberFormat="1" applyFont="1" applyFill="1" applyBorder="1"/>
    <xf numFmtId="176" fontId="3" fillId="10" borderId="1" xfId="0" applyNumberFormat="1" applyFont="1" applyFill="1" applyBorder="1"/>
    <xf numFmtId="176" fontId="3" fillId="11" borderId="1" xfId="0" applyNumberFormat="1" applyFont="1" applyFill="1" applyBorder="1"/>
    <xf numFmtId="176" fontId="3" fillId="12" borderId="1" xfId="0" applyNumberFormat="1" applyFont="1" applyFill="1" applyBorder="1"/>
    <xf numFmtId="176" fontId="3" fillId="13" borderId="1" xfId="0" applyNumberFormat="1" applyFont="1" applyFill="1" applyBorder="1"/>
    <xf numFmtId="176" fontId="3" fillId="14" borderId="1" xfId="0" applyNumberFormat="1" applyFont="1" applyFill="1" applyBorder="1"/>
    <xf numFmtId="176" fontId="3" fillId="15" borderId="1" xfId="0" applyNumberFormat="1" applyFont="1" applyFill="1" applyBorder="1"/>
    <xf numFmtId="176" fontId="3" fillId="16" borderId="1" xfId="0" applyNumberFormat="1" applyFont="1" applyFill="1" applyBorder="1"/>
    <xf numFmtId="176" fontId="3" fillId="17" borderId="1" xfId="0" applyNumberFormat="1" applyFont="1" applyFill="1" applyBorder="1"/>
    <xf numFmtId="176" fontId="3" fillId="18" borderId="1" xfId="0" applyNumberFormat="1" applyFont="1" applyFill="1" applyBorder="1"/>
    <xf numFmtId="176" fontId="3" fillId="19" borderId="1" xfId="0" applyNumberFormat="1" applyFont="1" applyFill="1" applyBorder="1"/>
    <xf numFmtId="176" fontId="3" fillId="20" borderId="1" xfId="0" applyNumberFormat="1" applyFont="1" applyFill="1" applyBorder="1"/>
    <xf numFmtId="176" fontId="3" fillId="21" borderId="1" xfId="0" applyNumberFormat="1" applyFont="1" applyFill="1" applyBorder="1"/>
    <xf numFmtId="176" fontId="3" fillId="22" borderId="1" xfId="0" applyNumberFormat="1" applyFont="1" applyFill="1" applyBorder="1"/>
    <xf numFmtId="176" fontId="3" fillId="23" borderId="1" xfId="0" applyNumberFormat="1" applyFont="1" applyFill="1" applyBorder="1"/>
    <xf numFmtId="176" fontId="3" fillId="24" borderId="1" xfId="0" applyNumberFormat="1" applyFont="1" applyFill="1" applyBorder="1"/>
    <xf numFmtId="176" fontId="3" fillId="25" borderId="1" xfId="0" applyNumberFormat="1" applyFont="1" applyFill="1" applyBorder="1"/>
    <xf numFmtId="176" fontId="3" fillId="26" borderId="1" xfId="0" applyNumberFormat="1" applyFont="1" applyFill="1" applyBorder="1"/>
    <xf numFmtId="176" fontId="3" fillId="27" borderId="1" xfId="0" applyNumberFormat="1" applyFont="1" applyFill="1" applyBorder="1"/>
    <xf numFmtId="176" fontId="3" fillId="28" borderId="1" xfId="0" applyNumberFormat="1" applyFont="1" applyFill="1" applyBorder="1"/>
    <xf numFmtId="176" fontId="3" fillId="29" borderId="1" xfId="0" applyNumberFormat="1" applyFont="1" applyFill="1" applyBorder="1"/>
    <xf numFmtId="176" fontId="3" fillId="30" borderId="1" xfId="0" applyNumberFormat="1" applyFont="1" applyFill="1" applyBorder="1"/>
    <xf numFmtId="176" fontId="3" fillId="31" borderId="1" xfId="0" applyNumberFormat="1" applyFont="1" applyFill="1" applyBorder="1"/>
    <xf numFmtId="176" fontId="3" fillId="32" borderId="1" xfId="0" applyNumberFormat="1" applyFont="1" applyFill="1" applyBorder="1"/>
    <xf numFmtId="176" fontId="3" fillId="33" borderId="1" xfId="0" applyNumberFormat="1" applyFont="1" applyFill="1" applyBorder="1"/>
    <xf numFmtId="176" fontId="3" fillId="34" borderId="1" xfId="0" applyNumberFormat="1" applyFont="1" applyFill="1" applyBorder="1"/>
    <xf numFmtId="176" fontId="3" fillId="35" borderId="1" xfId="0" applyNumberFormat="1" applyFont="1" applyFill="1" applyBorder="1"/>
    <xf numFmtId="176" fontId="3" fillId="36" borderId="1" xfId="0" applyNumberFormat="1" applyFont="1" applyFill="1" applyBorder="1"/>
    <xf numFmtId="176" fontId="3" fillId="37" borderId="1" xfId="0" applyNumberFormat="1" applyFont="1" applyFill="1" applyBorder="1"/>
    <xf numFmtId="176" fontId="3" fillId="38" borderId="1" xfId="0" applyNumberFormat="1" applyFont="1" applyFill="1" applyBorder="1"/>
    <xf numFmtId="176" fontId="3" fillId="39" borderId="1" xfId="0" applyNumberFormat="1" applyFont="1" applyFill="1" applyBorder="1"/>
    <xf numFmtId="176" fontId="3" fillId="40" borderId="1" xfId="0" applyNumberFormat="1" applyFont="1" applyFill="1" applyBorder="1"/>
    <xf numFmtId="176" fontId="3" fillId="41" borderId="1" xfId="0" applyNumberFormat="1" applyFont="1" applyFill="1" applyBorder="1"/>
    <xf numFmtId="176" fontId="3" fillId="42" borderId="1" xfId="0" applyNumberFormat="1" applyFont="1" applyFill="1" applyBorder="1"/>
    <xf numFmtId="176" fontId="3" fillId="43" borderId="1" xfId="0" applyNumberFormat="1" applyFont="1" applyFill="1" applyBorder="1"/>
    <xf numFmtId="176" fontId="3" fillId="44" borderId="1" xfId="0" applyNumberFormat="1" applyFont="1" applyFill="1" applyBorder="1"/>
    <xf numFmtId="176" fontId="3" fillId="45" borderId="1" xfId="0" applyNumberFormat="1" applyFont="1" applyFill="1" applyBorder="1"/>
    <xf numFmtId="0" fontId="10" fillId="0" borderId="15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/>
    </xf>
    <xf numFmtId="177" fontId="3" fillId="0" borderId="9" xfId="0" applyNumberFormat="1" applyFont="1" applyBorder="1"/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3" fillId="0" borderId="2" xfId="0" applyFont="1" applyBorder="1"/>
    <xf numFmtId="0" fontId="9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49" fontId="3" fillId="0" borderId="0" xfId="0" applyNumberFormat="1" applyFont="1"/>
    <xf numFmtId="49" fontId="0" fillId="0" borderId="0" xfId="0" applyNumberFormat="1"/>
    <xf numFmtId="0" fontId="3" fillId="0" borderId="2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3" fillId="0" borderId="30" xfId="0" applyFont="1" applyBorder="1" applyAlignment="1">
      <alignment horizontal="center"/>
    </xf>
    <xf numFmtId="177" fontId="3" fillId="0" borderId="29" xfId="0" applyNumberFormat="1" applyFont="1" applyBorder="1"/>
    <xf numFmtId="176" fontId="3" fillId="46" borderId="1" xfId="0" applyNumberFormat="1" applyFont="1" applyFill="1" applyBorder="1"/>
    <xf numFmtId="176" fontId="3" fillId="47" borderId="1" xfId="0" applyNumberFormat="1" applyFont="1" applyFill="1" applyBorder="1"/>
    <xf numFmtId="176" fontId="3" fillId="48" borderId="1" xfId="0" applyNumberFormat="1" applyFont="1" applyFill="1" applyBorder="1"/>
    <xf numFmtId="176" fontId="3" fillId="49" borderId="1" xfId="0" applyNumberFormat="1" applyFont="1" applyFill="1" applyBorder="1"/>
    <xf numFmtId="176" fontId="3" fillId="50" borderId="1" xfId="0" applyNumberFormat="1" applyFont="1" applyFill="1" applyBorder="1"/>
    <xf numFmtId="176" fontId="3" fillId="51" borderId="1" xfId="0" applyNumberFormat="1" applyFont="1" applyFill="1" applyBorder="1"/>
    <xf numFmtId="176" fontId="3" fillId="52" borderId="1" xfId="0" applyNumberFormat="1" applyFont="1" applyFill="1" applyBorder="1"/>
    <xf numFmtId="176" fontId="3" fillId="53" borderId="1" xfId="0" applyNumberFormat="1" applyFont="1" applyFill="1" applyBorder="1"/>
    <xf numFmtId="176" fontId="3" fillId="54" borderId="1" xfId="0" applyNumberFormat="1" applyFont="1" applyFill="1" applyBorder="1"/>
    <xf numFmtId="176" fontId="3" fillId="55" borderId="1" xfId="0" applyNumberFormat="1" applyFont="1" applyFill="1" applyBorder="1"/>
    <xf numFmtId="176" fontId="3" fillId="56" borderId="1" xfId="0" applyNumberFormat="1" applyFont="1" applyFill="1" applyBorder="1"/>
    <xf numFmtId="176" fontId="3" fillId="57" borderId="1" xfId="0" applyNumberFormat="1" applyFont="1" applyFill="1" applyBorder="1"/>
    <xf numFmtId="176" fontId="3" fillId="58" borderId="1" xfId="0" applyNumberFormat="1" applyFont="1" applyFill="1" applyBorder="1"/>
    <xf numFmtId="176" fontId="3" fillId="59" borderId="1" xfId="0" applyNumberFormat="1" applyFont="1" applyFill="1" applyBorder="1"/>
    <xf numFmtId="176" fontId="3" fillId="60" borderId="1" xfId="0" applyNumberFormat="1" applyFont="1" applyFill="1" applyBorder="1"/>
    <xf numFmtId="176" fontId="3" fillId="61" borderId="1" xfId="0" applyNumberFormat="1" applyFont="1" applyFill="1" applyBorder="1"/>
    <xf numFmtId="176" fontId="3" fillId="62" borderId="1" xfId="0" applyNumberFormat="1" applyFont="1" applyFill="1" applyBorder="1"/>
    <xf numFmtId="176" fontId="3" fillId="63" borderId="1" xfId="0" applyNumberFormat="1" applyFont="1" applyFill="1" applyBorder="1"/>
    <xf numFmtId="176" fontId="3" fillId="64" borderId="1" xfId="0" applyNumberFormat="1" applyFont="1" applyFill="1" applyBorder="1"/>
    <xf numFmtId="176" fontId="3" fillId="65" borderId="1" xfId="0" applyNumberFormat="1" applyFont="1" applyFill="1" applyBorder="1"/>
    <xf numFmtId="176" fontId="3" fillId="66" borderId="1" xfId="0" applyNumberFormat="1" applyFont="1" applyFill="1" applyBorder="1"/>
    <xf numFmtId="176" fontId="3" fillId="67" borderId="1" xfId="0" applyNumberFormat="1" applyFont="1" applyFill="1" applyBorder="1"/>
    <xf numFmtId="176" fontId="3" fillId="68" borderId="1" xfId="0" applyNumberFormat="1" applyFont="1" applyFill="1" applyBorder="1"/>
    <xf numFmtId="176" fontId="3" fillId="69" borderId="1" xfId="0" applyNumberFormat="1" applyFont="1" applyFill="1" applyBorder="1"/>
    <xf numFmtId="176" fontId="3" fillId="70" borderId="1" xfId="0" applyNumberFormat="1" applyFont="1" applyFill="1" applyBorder="1"/>
    <xf numFmtId="176" fontId="3" fillId="71" borderId="1" xfId="0" applyNumberFormat="1" applyFont="1" applyFill="1" applyBorder="1"/>
    <xf numFmtId="176" fontId="3" fillId="72" borderId="1" xfId="0" applyNumberFormat="1" applyFont="1" applyFill="1" applyBorder="1"/>
    <xf numFmtId="176" fontId="3" fillId="73" borderId="1" xfId="0" applyNumberFormat="1" applyFont="1" applyFill="1" applyBorder="1"/>
    <xf numFmtId="176" fontId="3" fillId="74" borderId="1" xfId="0" applyNumberFormat="1" applyFont="1" applyFill="1" applyBorder="1"/>
    <xf numFmtId="176" fontId="3" fillId="75" borderId="1" xfId="0" applyNumberFormat="1" applyFont="1" applyFill="1" applyBorder="1"/>
    <xf numFmtId="176" fontId="3" fillId="76" borderId="1" xfId="0" applyNumberFormat="1" applyFont="1" applyFill="1" applyBorder="1"/>
    <xf numFmtId="0" fontId="3" fillId="0" borderId="3" xfId="0" applyFont="1" applyBorder="1" applyAlignment="1">
      <alignment horizontal="center"/>
    </xf>
    <xf numFmtId="176" fontId="3" fillId="77" borderId="31" xfId="0" applyNumberFormat="1" applyFont="1" applyFill="1" applyBorder="1"/>
    <xf numFmtId="0" fontId="3" fillId="0" borderId="3" xfId="0" applyFont="1" applyBorder="1"/>
    <xf numFmtId="0" fontId="3" fillId="0" borderId="26" xfId="0" applyFont="1" applyBorder="1" applyAlignment="1">
      <alignment horizontal="center"/>
    </xf>
    <xf numFmtId="176" fontId="3" fillId="78" borderId="25" xfId="0" applyNumberFormat="1" applyFont="1" applyFill="1" applyBorder="1"/>
    <xf numFmtId="0" fontId="3" fillId="0" borderId="26" xfId="0" applyFont="1" applyBorder="1"/>
    <xf numFmtId="176" fontId="3" fillId="79" borderId="1" xfId="0" applyNumberFormat="1" applyFont="1" applyFill="1" applyBorder="1"/>
    <xf numFmtId="176" fontId="3" fillId="80" borderId="1" xfId="0" applyNumberFormat="1" applyFont="1" applyFill="1" applyBorder="1"/>
    <xf numFmtId="176" fontId="3" fillId="81" borderId="1" xfId="0" applyNumberFormat="1" applyFont="1" applyFill="1" applyBorder="1"/>
    <xf numFmtId="176" fontId="3" fillId="82" borderId="1" xfId="0" applyNumberFormat="1" applyFont="1" applyFill="1" applyBorder="1"/>
    <xf numFmtId="176" fontId="3" fillId="83" borderId="1" xfId="0" applyNumberFormat="1" applyFont="1" applyFill="1" applyBorder="1"/>
    <xf numFmtId="176" fontId="3" fillId="84" borderId="1" xfId="0" applyNumberFormat="1" applyFont="1" applyFill="1" applyBorder="1"/>
    <xf numFmtId="176" fontId="3" fillId="85" borderId="1" xfId="0" applyNumberFormat="1" applyFont="1" applyFill="1" applyBorder="1"/>
    <xf numFmtId="176" fontId="3" fillId="86" borderId="1" xfId="0" applyNumberFormat="1" applyFont="1" applyFill="1" applyBorder="1"/>
    <xf numFmtId="176" fontId="3" fillId="87" borderId="1" xfId="0" applyNumberFormat="1" applyFont="1" applyFill="1" applyBorder="1"/>
    <xf numFmtId="176" fontId="3" fillId="88" borderId="1" xfId="0" applyNumberFormat="1" applyFont="1" applyFill="1" applyBorder="1"/>
    <xf numFmtId="176" fontId="3" fillId="89" borderId="1" xfId="0" applyNumberFormat="1" applyFont="1" applyFill="1" applyBorder="1"/>
    <xf numFmtId="176" fontId="3" fillId="90" borderId="1" xfId="0" applyNumberFormat="1" applyFont="1" applyFill="1" applyBorder="1"/>
    <xf numFmtId="176" fontId="3" fillId="91" borderId="1" xfId="0" applyNumberFormat="1" applyFont="1" applyFill="1" applyBorder="1"/>
    <xf numFmtId="176" fontId="3" fillId="92" borderId="1" xfId="0" applyNumberFormat="1" applyFont="1" applyFill="1" applyBorder="1"/>
    <xf numFmtId="176" fontId="3" fillId="93" borderId="1" xfId="0" applyNumberFormat="1" applyFont="1" applyFill="1" applyBorder="1"/>
    <xf numFmtId="176" fontId="3" fillId="94" borderId="1" xfId="0" applyNumberFormat="1" applyFont="1" applyFill="1" applyBorder="1"/>
    <xf numFmtId="176" fontId="3" fillId="95" borderId="1" xfId="0" applyNumberFormat="1" applyFont="1" applyFill="1" applyBorder="1"/>
    <xf numFmtId="176" fontId="3" fillId="96" borderId="1" xfId="0" applyNumberFormat="1" applyFont="1" applyFill="1" applyBorder="1"/>
    <xf numFmtId="0" fontId="3" fillId="0" borderId="28" xfId="0" applyFont="1" applyBorder="1"/>
    <xf numFmtId="0" fontId="3" fillId="0" borderId="32" xfId="0" applyFont="1" applyBorder="1"/>
    <xf numFmtId="176" fontId="3" fillId="97" borderId="1" xfId="0" applyNumberFormat="1" applyFont="1" applyFill="1" applyBorder="1"/>
    <xf numFmtId="176" fontId="3" fillId="98" borderId="1" xfId="0" applyNumberFormat="1" applyFont="1" applyFill="1" applyBorder="1"/>
    <xf numFmtId="176" fontId="3" fillId="99" borderId="1" xfId="0" applyNumberFormat="1" applyFont="1" applyFill="1" applyBorder="1"/>
    <xf numFmtId="176" fontId="3" fillId="100" borderId="1" xfId="0" applyNumberFormat="1" applyFont="1" applyFill="1" applyBorder="1"/>
    <xf numFmtId="176" fontId="3" fillId="101" borderId="1" xfId="0" applyNumberFormat="1" applyFont="1" applyFill="1" applyBorder="1"/>
    <xf numFmtId="176" fontId="3" fillId="102" borderId="1" xfId="0" applyNumberFormat="1" applyFont="1" applyFill="1" applyBorder="1"/>
    <xf numFmtId="176" fontId="3" fillId="103" borderId="1" xfId="0" applyNumberFormat="1" applyFont="1" applyFill="1" applyBorder="1"/>
    <xf numFmtId="176" fontId="3" fillId="104" borderId="1" xfId="0" applyNumberFormat="1" applyFont="1" applyFill="1" applyBorder="1"/>
    <xf numFmtId="176" fontId="3" fillId="105" borderId="1" xfId="0" applyNumberFormat="1" applyFont="1" applyFill="1" applyBorder="1"/>
    <xf numFmtId="176" fontId="3" fillId="106" borderId="1" xfId="0" applyNumberFormat="1" applyFont="1" applyFill="1" applyBorder="1"/>
    <xf numFmtId="176" fontId="3" fillId="107" borderId="1" xfId="0" applyNumberFormat="1" applyFont="1" applyFill="1" applyBorder="1"/>
    <xf numFmtId="176" fontId="3" fillId="108" borderId="1" xfId="0" applyNumberFormat="1" applyFont="1" applyFill="1" applyBorder="1"/>
    <xf numFmtId="176" fontId="3" fillId="109" borderId="1" xfId="0" applyNumberFormat="1" applyFont="1" applyFill="1" applyBorder="1"/>
    <xf numFmtId="176" fontId="3" fillId="110" borderId="1" xfId="0" applyNumberFormat="1" applyFont="1" applyFill="1" applyBorder="1"/>
    <xf numFmtId="176" fontId="3" fillId="111" borderId="1" xfId="0" applyNumberFormat="1" applyFont="1" applyFill="1" applyBorder="1"/>
    <xf numFmtId="176" fontId="3" fillId="112" borderId="1" xfId="0" applyNumberFormat="1" applyFont="1" applyFill="1" applyBorder="1"/>
    <xf numFmtId="176" fontId="3" fillId="113" borderId="1" xfId="0" applyNumberFormat="1" applyFont="1" applyFill="1" applyBorder="1"/>
    <xf numFmtId="176" fontId="3" fillId="114" borderId="1" xfId="0" applyNumberFormat="1" applyFont="1" applyFill="1" applyBorder="1"/>
    <xf numFmtId="176" fontId="3" fillId="115" borderId="1" xfId="0" applyNumberFormat="1" applyFont="1" applyFill="1" applyBorder="1"/>
    <xf numFmtId="176" fontId="3" fillId="116" borderId="1" xfId="0" applyNumberFormat="1" applyFont="1" applyFill="1" applyBorder="1"/>
    <xf numFmtId="176" fontId="3" fillId="117" borderId="1" xfId="0" applyNumberFormat="1" applyFont="1" applyFill="1" applyBorder="1"/>
    <xf numFmtId="176" fontId="3" fillId="118" borderId="1" xfId="0" applyNumberFormat="1" applyFont="1" applyFill="1" applyBorder="1"/>
    <xf numFmtId="176" fontId="3" fillId="119" borderId="1" xfId="0" applyNumberFormat="1" applyFont="1" applyFill="1" applyBorder="1"/>
    <xf numFmtId="176" fontId="3" fillId="120" borderId="1" xfId="0" applyNumberFormat="1" applyFont="1" applyFill="1" applyBorder="1"/>
    <xf numFmtId="176" fontId="3" fillId="121" borderId="1" xfId="0" applyNumberFormat="1" applyFont="1" applyFill="1" applyBorder="1"/>
    <xf numFmtId="176" fontId="3" fillId="122" borderId="1" xfId="0" applyNumberFormat="1" applyFont="1" applyFill="1" applyBorder="1"/>
    <xf numFmtId="0" fontId="6" fillId="0" borderId="0" xfId="0" applyFont="1" applyFill="1"/>
    <xf numFmtId="0" fontId="0" fillId="0" borderId="0" xfId="0" applyFill="1"/>
    <xf numFmtId="0" fontId="1" fillId="0" borderId="2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6" fillId="0" borderId="1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2" sqref="J12"/>
    </sheetView>
  </sheetViews>
  <sheetFormatPr defaultColWidth="9" defaultRowHeight="13.8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208"/>
  <sheetViews>
    <sheetView workbookViewId="0">
      <selection activeCell="K8" sqref="K8"/>
    </sheetView>
  </sheetViews>
  <sheetFormatPr defaultColWidth="8.88888888888889" defaultRowHeight="13.8"/>
  <cols>
    <col min="1" max="7" width="8.88888888888889" style="2"/>
    <col min="8" max="8" width="11.5555555555556" style="1" customWidth="1"/>
    <col min="9" max="9" width="11.2222222222222" style="1" customWidth="1"/>
    <col min="10" max="14" width="8.88888888888889" style="1"/>
    <col min="15" max="50" width="8.88888888888889" style="2"/>
  </cols>
  <sheetData>
    <row r="1" ht="16.2" spans="1:50">
      <c r="A1" s="6" t="s">
        <v>0</v>
      </c>
      <c r="B1" s="252">
        <v>30</v>
      </c>
      <c r="C1" s="4"/>
      <c r="D1" s="4" t="s">
        <v>1</v>
      </c>
      <c r="E1" s="4"/>
      <c r="F1" s="4"/>
      <c r="G1" s="4"/>
      <c r="H1" s="3"/>
      <c r="I1" s="3"/>
      <c r="J1" s="3"/>
      <c r="K1" s="3"/>
      <c r="L1" s="3"/>
      <c r="M1" s="23"/>
      <c r="N1" s="7" t="s">
        <v>2</v>
      </c>
      <c r="O1" s="7" t="s">
        <v>3</v>
      </c>
      <c r="P1" s="7" t="s">
        <v>4</v>
      </c>
      <c r="Q1" s="7" t="s">
        <v>5</v>
      </c>
      <c r="R1" s="7" t="s">
        <v>0</v>
      </c>
      <c r="S1" s="7" t="s">
        <v>6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ht="16.2" spans="1:50">
      <c r="A2" s="253" t="s">
        <v>7</v>
      </c>
      <c r="B2" s="254">
        <v>20</v>
      </c>
      <c r="C2" s="4" t="s">
        <v>8</v>
      </c>
      <c r="D2" s="4"/>
      <c r="E2" s="255"/>
      <c r="F2" s="4"/>
      <c r="G2" s="4"/>
      <c r="H2" s="3"/>
      <c r="I2" s="3"/>
      <c r="J2" s="264"/>
      <c r="K2" s="3"/>
      <c r="L2" s="3"/>
      <c r="M2" s="253" t="s">
        <v>9</v>
      </c>
      <c r="N2" s="29">
        <v>1</v>
      </c>
      <c r="O2" s="254">
        <v>1</v>
      </c>
      <c r="P2" s="254">
        <v>1</v>
      </c>
      <c r="Q2" s="254">
        <v>1</v>
      </c>
      <c r="R2" s="254">
        <v>1</v>
      </c>
      <c r="S2" s="254">
        <v>1</v>
      </c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ht="16.2" spans="1:50">
      <c r="A3" s="253" t="s">
        <v>10</v>
      </c>
      <c r="B3" s="254">
        <v>10</v>
      </c>
      <c r="C3" s="4" t="s">
        <v>11</v>
      </c>
      <c r="D3" s="4"/>
      <c r="E3" s="4"/>
      <c r="F3" s="4"/>
      <c r="G3" s="4"/>
      <c r="H3" s="3"/>
      <c r="I3" s="3"/>
      <c r="J3" s="3"/>
      <c r="K3" s="3"/>
      <c r="L3" s="3"/>
      <c r="M3" s="253" t="s">
        <v>12</v>
      </c>
      <c r="N3" s="29">
        <v>1.5</v>
      </c>
      <c r="O3" s="254">
        <v>1.5</v>
      </c>
      <c r="P3" s="254">
        <v>1.5</v>
      </c>
      <c r="Q3" s="254">
        <v>1.5</v>
      </c>
      <c r="R3" s="254">
        <v>1</v>
      </c>
      <c r="S3" s="254">
        <v>1.5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ht="16.2" spans="1:50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253" t="s">
        <v>13</v>
      </c>
      <c r="N4" s="29">
        <v>2.5</v>
      </c>
      <c r="O4" s="254">
        <v>2.5</v>
      </c>
      <c r="P4" s="254">
        <v>2.5</v>
      </c>
      <c r="Q4" s="254">
        <v>2.5</v>
      </c>
      <c r="R4" s="254">
        <v>1</v>
      </c>
      <c r="S4" s="254">
        <v>2.5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</row>
    <row r="5" ht="25.2" spans="1:50">
      <c r="A5" s="4"/>
      <c r="B5" s="4"/>
      <c r="C5" s="256" t="s">
        <v>14</v>
      </c>
      <c r="D5" s="256"/>
      <c r="E5" s="4"/>
      <c r="F5" s="4"/>
      <c r="G5" s="4"/>
      <c r="H5" s="3" t="s">
        <v>15</v>
      </c>
      <c r="I5" s="3"/>
      <c r="J5" s="3"/>
      <c r="K5" s="3"/>
      <c r="L5" s="3"/>
      <c r="M5" s="3"/>
      <c r="N5" s="3"/>
      <c r="O5" s="256" t="s">
        <v>16</v>
      </c>
      <c r="P5" s="256"/>
      <c r="Q5" s="4"/>
      <c r="R5" s="4"/>
      <c r="S5" s="4"/>
      <c r="T5" s="4"/>
      <c r="U5" s="4"/>
      <c r="V5" s="256" t="s">
        <v>17</v>
      </c>
      <c r="W5" s="256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>
      <c r="A6" s="4"/>
      <c r="B6" s="4"/>
      <c r="C6" s="4">
        <v>1</v>
      </c>
      <c r="D6" s="4">
        <v>5</v>
      </c>
      <c r="E6" s="4">
        <v>45</v>
      </c>
      <c r="F6" s="4">
        <v>0.2</v>
      </c>
      <c r="G6" s="4"/>
      <c r="H6" s="3" t="s">
        <v>18</v>
      </c>
      <c r="I6" s="3" t="s">
        <v>19</v>
      </c>
      <c r="J6" s="3"/>
      <c r="K6" s="3" t="s">
        <v>20</v>
      </c>
      <c r="L6" s="3"/>
      <c r="M6" s="3"/>
      <c r="N6" s="3"/>
      <c r="O6" s="4">
        <v>1</v>
      </c>
      <c r="P6" s="4">
        <v>0.2</v>
      </c>
      <c r="Q6" s="4">
        <v>1</v>
      </c>
      <c r="R6" s="4">
        <v>5</v>
      </c>
      <c r="S6" s="4">
        <v>45</v>
      </c>
      <c r="T6" s="4">
        <v>6</v>
      </c>
      <c r="U6" s="4"/>
      <c r="V6" s="4">
        <v>1</v>
      </c>
      <c r="W6" s="4">
        <v>0.2</v>
      </c>
      <c r="X6" s="4">
        <v>1</v>
      </c>
      <c r="Y6" s="4">
        <v>5</v>
      </c>
      <c r="Z6" s="4">
        <v>45</v>
      </c>
      <c r="AA6" s="4">
        <v>6</v>
      </c>
      <c r="AB6" s="4"/>
      <c r="AC6" s="4"/>
      <c r="AD6" s="4" t="s">
        <v>21</v>
      </c>
      <c r="AE6" s="4"/>
      <c r="AF6" s="4"/>
      <c r="AG6" s="4"/>
      <c r="AH6" s="4" t="s">
        <v>22</v>
      </c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ht="16.2" spans="1:50">
      <c r="A7" s="6" t="s">
        <v>23</v>
      </c>
      <c r="B7" s="7" t="s">
        <v>24</v>
      </c>
      <c r="C7" s="7" t="s">
        <v>2</v>
      </c>
      <c r="D7" s="7" t="s">
        <v>3</v>
      </c>
      <c r="E7" s="7" t="s">
        <v>4</v>
      </c>
      <c r="F7" s="7" t="s">
        <v>5</v>
      </c>
      <c r="G7" s="257" t="s">
        <v>25</v>
      </c>
      <c r="H7" s="258" t="s">
        <v>5</v>
      </c>
      <c r="I7" s="258" t="s">
        <v>5</v>
      </c>
      <c r="J7" s="7" t="s">
        <v>0</v>
      </c>
      <c r="K7" s="258" t="s">
        <v>2</v>
      </c>
      <c r="L7" s="7" t="s">
        <v>3</v>
      </c>
      <c r="M7" s="7" t="s">
        <v>4</v>
      </c>
      <c r="N7" s="265" t="s">
        <v>6</v>
      </c>
      <c r="O7" s="6" t="s">
        <v>6</v>
      </c>
      <c r="P7" s="7" t="s">
        <v>5</v>
      </c>
      <c r="Q7" s="7" t="s">
        <v>2</v>
      </c>
      <c r="R7" s="7" t="s">
        <v>3</v>
      </c>
      <c r="S7" s="7" t="s">
        <v>4</v>
      </c>
      <c r="T7" s="7" t="s">
        <v>0</v>
      </c>
      <c r="U7" s="257" t="s">
        <v>26</v>
      </c>
      <c r="V7" s="7" t="s">
        <v>6</v>
      </c>
      <c r="W7" s="7" t="s">
        <v>5</v>
      </c>
      <c r="X7" s="7" t="s">
        <v>2</v>
      </c>
      <c r="Y7" s="7" t="s">
        <v>3</v>
      </c>
      <c r="Z7" s="7" t="s">
        <v>4</v>
      </c>
      <c r="AA7" s="7" t="s">
        <v>0</v>
      </c>
      <c r="AB7" s="257" t="s">
        <v>27</v>
      </c>
      <c r="AC7" s="4"/>
      <c r="AD7" s="6" t="s">
        <v>28</v>
      </c>
      <c r="AE7" s="7" t="s">
        <v>29</v>
      </c>
      <c r="AF7" s="7" t="s">
        <v>30</v>
      </c>
      <c r="AG7" s="18" t="s">
        <v>31</v>
      </c>
      <c r="AH7" s="5" t="s">
        <v>32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</row>
    <row r="8" spans="1:50">
      <c r="A8" s="28" t="s">
        <v>9</v>
      </c>
      <c r="B8" s="29">
        <v>1</v>
      </c>
      <c r="C8" s="29">
        <v>5</v>
      </c>
      <c r="D8" s="254">
        <v>2</v>
      </c>
      <c r="E8" s="254"/>
      <c r="F8" s="254">
        <v>100</v>
      </c>
      <c r="G8" s="259">
        <f>SUMPRODUCT($C$6:$F$6,C8:F8)</f>
        <v>35</v>
      </c>
      <c r="H8" s="29">
        <v>200</v>
      </c>
      <c r="I8" s="266">
        <v>400</v>
      </c>
      <c r="J8" s="29">
        <v>6</v>
      </c>
      <c r="K8" s="266">
        <v>12</v>
      </c>
      <c r="L8" s="29">
        <v>8</v>
      </c>
      <c r="M8" s="29"/>
      <c r="N8" s="267">
        <v>100</v>
      </c>
      <c r="O8" s="268">
        <f>N8</f>
        <v>100</v>
      </c>
      <c r="P8" s="254">
        <f>H8+I8</f>
        <v>600</v>
      </c>
      <c r="Q8" s="254">
        <f>K8</f>
        <v>12</v>
      </c>
      <c r="R8" s="254">
        <f>L8</f>
        <v>8</v>
      </c>
      <c r="S8" s="254">
        <f>M8</f>
        <v>0</v>
      </c>
      <c r="T8" s="254">
        <f>J8</f>
        <v>6</v>
      </c>
      <c r="U8" s="254">
        <v>308</v>
      </c>
      <c r="V8" s="254">
        <f>SUM($O$8:O8)</f>
        <v>100</v>
      </c>
      <c r="W8" s="254">
        <f>SUM($P$8:P8)</f>
        <v>600</v>
      </c>
      <c r="X8" s="254">
        <f>SUM($Q$8:Q8)</f>
        <v>12</v>
      </c>
      <c r="Y8" s="254">
        <f>SUM($R$8:R8)</f>
        <v>8</v>
      </c>
      <c r="Z8" s="254">
        <f>SUM($S$8:S8)</f>
        <v>0</v>
      </c>
      <c r="AA8" s="254">
        <f>SUM($T$8:T8)</f>
        <v>6</v>
      </c>
      <c r="AB8" s="254">
        <f>SUMPRODUCT($V$6:$AA$6,V8:AA8)</f>
        <v>308</v>
      </c>
      <c r="AC8" s="4"/>
      <c r="AD8" s="275">
        <v>1</v>
      </c>
      <c r="AE8" s="254" t="s">
        <v>5</v>
      </c>
      <c r="AF8" s="254">
        <v>1000</v>
      </c>
      <c r="AG8" s="4" t="e">
        <v>#N/A</v>
      </c>
      <c r="AH8" s="4" t="s">
        <v>5</v>
      </c>
      <c r="AI8" s="4">
        <v>500</v>
      </c>
      <c r="AJ8" s="4"/>
      <c r="AK8" s="4"/>
      <c r="AL8" s="4"/>
      <c r="AM8" s="4"/>
      <c r="AN8" s="4"/>
      <c r="AO8" s="4"/>
      <c r="AP8" s="4"/>
      <c r="AQ8" s="4"/>
      <c r="AR8" s="4" t="s">
        <v>33</v>
      </c>
      <c r="AS8" s="4"/>
      <c r="AT8" s="4"/>
      <c r="AU8" s="4"/>
      <c r="AV8" s="4"/>
      <c r="AW8" s="4"/>
      <c r="AX8" s="4"/>
    </row>
    <row r="9" spans="1:50">
      <c r="A9" s="28" t="s">
        <v>9</v>
      </c>
      <c r="B9" s="29">
        <v>2</v>
      </c>
      <c r="C9" s="29">
        <v>5</v>
      </c>
      <c r="D9" s="254">
        <v>2</v>
      </c>
      <c r="E9" s="254"/>
      <c r="F9" s="254">
        <v>100</v>
      </c>
      <c r="G9" s="259">
        <f t="shared" ref="G9:G40" si="0">SUMPRODUCT($C$6:$F$6,C9:F9)</f>
        <v>35</v>
      </c>
      <c r="H9" s="29">
        <v>300</v>
      </c>
      <c r="I9" s="266">
        <v>600</v>
      </c>
      <c r="J9" s="29">
        <v>6</v>
      </c>
      <c r="K9" s="266">
        <v>14</v>
      </c>
      <c r="L9" s="29">
        <v>8</v>
      </c>
      <c r="M9" s="29"/>
      <c r="N9" s="267">
        <v>100</v>
      </c>
      <c r="O9" s="268">
        <f t="shared" ref="O9:O40" si="1">N9</f>
        <v>100</v>
      </c>
      <c r="P9" s="254">
        <f t="shared" ref="P9:P40" si="2">H9+I9</f>
        <v>900</v>
      </c>
      <c r="Q9" s="254">
        <f t="shared" ref="Q9:Q40" si="3">K9</f>
        <v>14</v>
      </c>
      <c r="R9" s="254">
        <f t="shared" ref="R9:R40" si="4">L9</f>
        <v>8</v>
      </c>
      <c r="S9" s="254">
        <f t="shared" ref="S9:S40" si="5">M9</f>
        <v>0</v>
      </c>
      <c r="T9" s="254">
        <f t="shared" ref="T9:T40" si="6">J9</f>
        <v>6</v>
      </c>
      <c r="U9" s="254">
        <v>370</v>
      </c>
      <c r="V9" s="254">
        <f>SUM($O$8:O9)</f>
        <v>200</v>
      </c>
      <c r="W9" s="254">
        <f>SUM($P$8:P9)</f>
        <v>1500</v>
      </c>
      <c r="X9" s="254">
        <f>SUM($Q$8:Q9)</f>
        <v>26</v>
      </c>
      <c r="Y9" s="254">
        <f>SUM($R$8:R9)</f>
        <v>16</v>
      </c>
      <c r="Z9" s="254">
        <f>SUM($S$8:S9)</f>
        <v>0</v>
      </c>
      <c r="AA9" s="254">
        <f>SUM($T$8:T9)</f>
        <v>12</v>
      </c>
      <c r="AB9" s="254">
        <f t="shared" ref="AB9:AB40" si="7">SUMPRODUCT($V$6:$AA$6,V9:AA9)</f>
        <v>678</v>
      </c>
      <c r="AC9" s="4"/>
      <c r="AD9" s="268">
        <v>2</v>
      </c>
      <c r="AE9" s="254" t="s">
        <v>34</v>
      </c>
      <c r="AF9" s="254">
        <v>1</v>
      </c>
      <c r="AG9" s="4" t="e">
        <v>#N/A</v>
      </c>
      <c r="AH9" s="4" t="s">
        <v>6</v>
      </c>
      <c r="AI9" s="4">
        <v>100</v>
      </c>
      <c r="AJ9" s="4"/>
      <c r="AK9" s="4"/>
      <c r="AL9" s="4"/>
      <c r="AM9" s="4"/>
      <c r="AN9" s="4"/>
      <c r="AO9" s="4"/>
      <c r="AP9" s="4"/>
      <c r="AQ9" s="4"/>
      <c r="AR9" s="4" t="s">
        <v>35</v>
      </c>
      <c r="AS9" s="4" t="s">
        <v>36</v>
      </c>
      <c r="AT9" s="4" t="s">
        <v>37</v>
      </c>
      <c r="AU9" s="4"/>
      <c r="AV9" s="4"/>
      <c r="AW9" s="4"/>
      <c r="AX9" s="4"/>
    </row>
    <row r="10" ht="16.2" spans="1:50">
      <c r="A10" s="28" t="s">
        <v>9</v>
      </c>
      <c r="B10" s="29">
        <v>3</v>
      </c>
      <c r="C10" s="29">
        <v>5</v>
      </c>
      <c r="D10" s="254">
        <v>2</v>
      </c>
      <c r="E10" s="254"/>
      <c r="F10" s="254">
        <v>110</v>
      </c>
      <c r="G10" s="259">
        <f t="shared" si="0"/>
        <v>37</v>
      </c>
      <c r="H10" s="29">
        <v>400</v>
      </c>
      <c r="I10" s="266">
        <v>800</v>
      </c>
      <c r="J10" s="29">
        <v>6</v>
      </c>
      <c r="K10" s="266">
        <v>16</v>
      </c>
      <c r="L10" s="29">
        <v>8</v>
      </c>
      <c r="M10" s="29"/>
      <c r="N10" s="267">
        <v>100</v>
      </c>
      <c r="O10" s="268">
        <f t="shared" si="1"/>
        <v>100</v>
      </c>
      <c r="P10" s="254">
        <f t="shared" si="2"/>
        <v>1200</v>
      </c>
      <c r="Q10" s="254">
        <f t="shared" si="3"/>
        <v>16</v>
      </c>
      <c r="R10" s="254">
        <f t="shared" si="4"/>
        <v>8</v>
      </c>
      <c r="S10" s="254">
        <f t="shared" si="5"/>
        <v>0</v>
      </c>
      <c r="T10" s="254">
        <f t="shared" si="6"/>
        <v>6</v>
      </c>
      <c r="U10" s="254">
        <v>432</v>
      </c>
      <c r="V10" s="254">
        <f>SUM($O$8:O10)</f>
        <v>300</v>
      </c>
      <c r="W10" s="254">
        <f>SUM($P$8:P10)</f>
        <v>2700</v>
      </c>
      <c r="X10" s="254">
        <f>SUM($Q$8:Q10)</f>
        <v>42</v>
      </c>
      <c r="Y10" s="254">
        <f>SUM($R$8:R10)</f>
        <v>24</v>
      </c>
      <c r="Z10" s="254">
        <f>SUM($S$8:S10)</f>
        <v>0</v>
      </c>
      <c r="AA10" s="254">
        <f>SUM($T$8:T10)</f>
        <v>18</v>
      </c>
      <c r="AB10" s="254">
        <f t="shared" si="7"/>
        <v>1110</v>
      </c>
      <c r="AC10" s="4"/>
      <c r="AD10" s="268">
        <v>3</v>
      </c>
      <c r="AE10" s="254" t="s">
        <v>3</v>
      </c>
      <c r="AF10" s="254">
        <v>15</v>
      </c>
      <c r="AG10" s="4" t="e">
        <v>#N/A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6" t="s">
        <v>5</v>
      </c>
      <c r="AT10" s="7" t="s">
        <v>31</v>
      </c>
      <c r="AU10" s="7" t="s">
        <v>38</v>
      </c>
      <c r="AV10" s="5" t="s">
        <v>39</v>
      </c>
      <c r="AW10" s="283" t="s">
        <v>40</v>
      </c>
      <c r="AX10" s="4"/>
    </row>
    <row r="11" spans="1:50">
      <c r="A11" s="28" t="s">
        <v>9</v>
      </c>
      <c r="B11" s="29">
        <v>4</v>
      </c>
      <c r="C11" s="29">
        <v>5</v>
      </c>
      <c r="D11" s="254">
        <v>2</v>
      </c>
      <c r="E11" s="254">
        <v>1</v>
      </c>
      <c r="F11" s="254">
        <v>110</v>
      </c>
      <c r="G11" s="259">
        <f t="shared" si="0"/>
        <v>82</v>
      </c>
      <c r="H11" s="29">
        <v>500</v>
      </c>
      <c r="I11" s="266">
        <v>1000</v>
      </c>
      <c r="J11" s="29">
        <v>6</v>
      </c>
      <c r="K11" s="266">
        <v>18</v>
      </c>
      <c r="L11" s="29">
        <v>8</v>
      </c>
      <c r="M11" s="29">
        <v>1</v>
      </c>
      <c r="N11" s="267">
        <v>100</v>
      </c>
      <c r="O11" s="268">
        <f t="shared" si="1"/>
        <v>100</v>
      </c>
      <c r="P11" s="254">
        <f t="shared" si="2"/>
        <v>1500</v>
      </c>
      <c r="Q11" s="254">
        <f t="shared" si="3"/>
        <v>18</v>
      </c>
      <c r="R11" s="254">
        <f t="shared" si="4"/>
        <v>8</v>
      </c>
      <c r="S11" s="254">
        <f t="shared" si="5"/>
        <v>1</v>
      </c>
      <c r="T11" s="254">
        <f t="shared" si="6"/>
        <v>6</v>
      </c>
      <c r="U11" s="254">
        <v>539</v>
      </c>
      <c r="V11" s="254">
        <f>SUM($O$8:O11)</f>
        <v>400</v>
      </c>
      <c r="W11" s="254">
        <f>SUM($P$8:P11)</f>
        <v>4200</v>
      </c>
      <c r="X11" s="254">
        <f>SUM($Q$8:Q11)</f>
        <v>60</v>
      </c>
      <c r="Y11" s="254">
        <f>SUM($R$8:R11)</f>
        <v>32</v>
      </c>
      <c r="Z11" s="254">
        <f>SUM($S$8:S11)</f>
        <v>1</v>
      </c>
      <c r="AA11" s="254">
        <f>SUM($T$8:T11)</f>
        <v>24</v>
      </c>
      <c r="AB11" s="254">
        <f t="shared" si="7"/>
        <v>1649</v>
      </c>
      <c r="AC11" s="4"/>
      <c r="AD11" s="268">
        <v>4</v>
      </c>
      <c r="AE11" s="254" t="s">
        <v>5</v>
      </c>
      <c r="AF11" s="254">
        <v>10000</v>
      </c>
      <c r="AG11" s="4" t="e">
        <v>#N/A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 t="s">
        <v>41</v>
      </c>
      <c r="AS11" s="4">
        <v>6000</v>
      </c>
      <c r="AT11" s="4">
        <v>15</v>
      </c>
      <c r="AU11" s="4">
        <v>10</v>
      </c>
      <c r="AV11" s="4">
        <v>6</v>
      </c>
      <c r="AW11" s="4">
        <v>6.54</v>
      </c>
      <c r="AX11" s="4">
        <v>6.24</v>
      </c>
    </row>
    <row r="12" s="250" customFormat="1" spans="1:50">
      <c r="A12" s="260" t="s">
        <v>9</v>
      </c>
      <c r="B12" s="261">
        <v>5</v>
      </c>
      <c r="C12" s="261">
        <v>6</v>
      </c>
      <c r="D12" s="254">
        <v>3</v>
      </c>
      <c r="E12" s="254">
        <v>1</v>
      </c>
      <c r="F12" s="254">
        <v>120</v>
      </c>
      <c r="G12" s="259">
        <f t="shared" si="0"/>
        <v>90</v>
      </c>
      <c r="H12" s="261">
        <v>600</v>
      </c>
      <c r="I12" s="269">
        <v>1200</v>
      </c>
      <c r="J12" s="261">
        <v>6</v>
      </c>
      <c r="K12" s="269">
        <v>20</v>
      </c>
      <c r="L12" s="261">
        <v>9</v>
      </c>
      <c r="M12" s="261">
        <v>1</v>
      </c>
      <c r="N12" s="270">
        <v>100</v>
      </c>
      <c r="O12" s="268">
        <f t="shared" si="1"/>
        <v>100</v>
      </c>
      <c r="P12" s="254">
        <f t="shared" si="2"/>
        <v>1800</v>
      </c>
      <c r="Q12" s="254">
        <f t="shared" si="3"/>
        <v>20</v>
      </c>
      <c r="R12" s="254">
        <f t="shared" si="4"/>
        <v>9</v>
      </c>
      <c r="S12" s="254">
        <f t="shared" si="5"/>
        <v>1</v>
      </c>
      <c r="T12" s="254">
        <f t="shared" si="6"/>
        <v>6</v>
      </c>
      <c r="U12" s="273">
        <v>606</v>
      </c>
      <c r="V12" s="254">
        <f>SUM($O$8:O12)</f>
        <v>500</v>
      </c>
      <c r="W12" s="254">
        <f>SUM($P$8:P12)</f>
        <v>6000</v>
      </c>
      <c r="X12" s="254">
        <f>SUM($Q$8:Q12)</f>
        <v>80</v>
      </c>
      <c r="Y12" s="254">
        <f>SUM($R$8:R12)</f>
        <v>41</v>
      </c>
      <c r="Z12" s="254">
        <f>SUM($S$8:S12)</f>
        <v>2</v>
      </c>
      <c r="AA12" s="254">
        <f>SUM($T$8:T12)</f>
        <v>30</v>
      </c>
      <c r="AB12" s="254">
        <f t="shared" si="7"/>
        <v>2255</v>
      </c>
      <c r="AC12" s="276"/>
      <c r="AD12" s="277">
        <v>5</v>
      </c>
      <c r="AE12" s="273" t="s">
        <v>6</v>
      </c>
      <c r="AF12" s="273">
        <v>400</v>
      </c>
      <c r="AG12" s="276" t="e">
        <v>#N/A</v>
      </c>
      <c r="AH12" s="276"/>
      <c r="AI12" s="276"/>
      <c r="AJ12" s="276"/>
      <c r="AK12" s="276"/>
      <c r="AL12" s="276"/>
      <c r="AM12" s="276"/>
      <c r="AN12" s="276"/>
      <c r="AO12" s="276"/>
      <c r="AP12" s="276"/>
      <c r="AQ12" s="276"/>
      <c r="AR12" s="276" t="s">
        <v>42</v>
      </c>
      <c r="AS12" s="276">
        <v>4100</v>
      </c>
      <c r="AT12" s="276">
        <v>26</v>
      </c>
      <c r="AU12" s="276">
        <v>20</v>
      </c>
      <c r="AV12" s="276">
        <v>10</v>
      </c>
      <c r="AW12" s="276">
        <v>36.4</v>
      </c>
      <c r="AX12" s="276">
        <v>24</v>
      </c>
    </row>
    <row r="13" spans="1:50">
      <c r="A13" s="28" t="s">
        <v>9</v>
      </c>
      <c r="B13" s="29">
        <v>6</v>
      </c>
      <c r="C13" s="29">
        <v>6</v>
      </c>
      <c r="D13" s="254">
        <v>3</v>
      </c>
      <c r="E13" s="254">
        <v>1</v>
      </c>
      <c r="F13" s="254">
        <v>120</v>
      </c>
      <c r="G13" s="259">
        <f t="shared" si="0"/>
        <v>90</v>
      </c>
      <c r="H13" s="29">
        <v>700</v>
      </c>
      <c r="I13" s="266">
        <v>1400</v>
      </c>
      <c r="J13" s="29">
        <v>6</v>
      </c>
      <c r="K13" s="266">
        <v>20</v>
      </c>
      <c r="L13" s="29">
        <v>10</v>
      </c>
      <c r="M13" s="29">
        <v>2</v>
      </c>
      <c r="N13" s="267">
        <v>100</v>
      </c>
      <c r="O13" s="268">
        <f t="shared" si="1"/>
        <v>100</v>
      </c>
      <c r="P13" s="254">
        <f t="shared" si="2"/>
        <v>2100</v>
      </c>
      <c r="Q13" s="254">
        <f t="shared" si="3"/>
        <v>20</v>
      </c>
      <c r="R13" s="254">
        <f t="shared" si="4"/>
        <v>10</v>
      </c>
      <c r="S13" s="254">
        <f t="shared" si="5"/>
        <v>2</v>
      </c>
      <c r="T13" s="254">
        <f t="shared" si="6"/>
        <v>6</v>
      </c>
      <c r="U13" s="254">
        <v>716</v>
      </c>
      <c r="V13" s="254">
        <f>SUM($O$8:O13)</f>
        <v>600</v>
      </c>
      <c r="W13" s="254">
        <f>SUM($P$8:P13)</f>
        <v>8100</v>
      </c>
      <c r="X13" s="254">
        <f>SUM($Q$8:Q13)</f>
        <v>100</v>
      </c>
      <c r="Y13" s="254">
        <f>SUM($R$8:R13)</f>
        <v>51</v>
      </c>
      <c r="Z13" s="254">
        <f>SUM($S$8:S13)</f>
        <v>4</v>
      </c>
      <c r="AA13" s="254">
        <f>SUM($T$8:T13)</f>
        <v>36</v>
      </c>
      <c r="AB13" s="254">
        <f t="shared" si="7"/>
        <v>2971</v>
      </c>
      <c r="AC13" s="4"/>
      <c r="AD13" s="275">
        <v>6</v>
      </c>
      <c r="AE13" s="254" t="s">
        <v>4</v>
      </c>
      <c r="AF13" s="254">
        <v>15</v>
      </c>
      <c r="AG13" s="4" t="e">
        <v>#N/A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 t="s">
        <v>43</v>
      </c>
      <c r="AS13" s="4">
        <v>5800</v>
      </c>
      <c r="AT13" s="4">
        <v>37</v>
      </c>
      <c r="AU13" s="4">
        <v>30</v>
      </c>
      <c r="AV13" s="4">
        <v>10</v>
      </c>
      <c r="AW13" s="4">
        <v>108.48</v>
      </c>
      <c r="AX13" s="4">
        <v>60</v>
      </c>
    </row>
    <row r="14" spans="1:50">
      <c r="A14" s="28" t="s">
        <v>9</v>
      </c>
      <c r="B14" s="29">
        <v>7</v>
      </c>
      <c r="C14" s="29">
        <v>7</v>
      </c>
      <c r="D14" s="254">
        <v>3</v>
      </c>
      <c r="E14" s="254">
        <v>1</v>
      </c>
      <c r="F14" s="254">
        <v>130</v>
      </c>
      <c r="G14" s="259">
        <f t="shared" si="0"/>
        <v>93</v>
      </c>
      <c r="H14" s="29">
        <v>800</v>
      </c>
      <c r="I14" s="266">
        <v>1600</v>
      </c>
      <c r="J14" s="29">
        <v>6</v>
      </c>
      <c r="K14" s="266">
        <v>22</v>
      </c>
      <c r="L14" s="29">
        <v>11</v>
      </c>
      <c r="M14" s="29">
        <v>2</v>
      </c>
      <c r="N14" s="267">
        <v>100</v>
      </c>
      <c r="O14" s="268">
        <f t="shared" si="1"/>
        <v>100</v>
      </c>
      <c r="P14" s="254">
        <f t="shared" si="2"/>
        <v>2400</v>
      </c>
      <c r="Q14" s="254">
        <f t="shared" si="3"/>
        <v>22</v>
      </c>
      <c r="R14" s="254">
        <f t="shared" si="4"/>
        <v>11</v>
      </c>
      <c r="S14" s="254">
        <f t="shared" si="5"/>
        <v>2</v>
      </c>
      <c r="T14" s="254">
        <f t="shared" si="6"/>
        <v>6</v>
      </c>
      <c r="U14" s="254">
        <v>783</v>
      </c>
      <c r="V14" s="254">
        <f>SUM($O$8:O14)</f>
        <v>700</v>
      </c>
      <c r="W14" s="254">
        <f>SUM($P$8:P14)</f>
        <v>10500</v>
      </c>
      <c r="X14" s="254">
        <f>SUM($Q$8:Q14)</f>
        <v>122</v>
      </c>
      <c r="Y14" s="254">
        <f>SUM($R$8:R14)</f>
        <v>62</v>
      </c>
      <c r="Z14" s="254">
        <f>SUM($S$8:S14)</f>
        <v>6</v>
      </c>
      <c r="AA14" s="254">
        <f>SUM($T$8:T14)</f>
        <v>42</v>
      </c>
      <c r="AB14" s="254">
        <f t="shared" si="7"/>
        <v>3754</v>
      </c>
      <c r="AC14" s="4"/>
      <c r="AD14" s="268">
        <v>7</v>
      </c>
      <c r="AE14" s="254" t="s">
        <v>44</v>
      </c>
      <c r="AF14" s="254">
        <v>1</v>
      </c>
      <c r="AG14" s="4" t="e">
        <v>#N/A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 t="s">
        <v>45</v>
      </c>
      <c r="AS14" s="4">
        <v>8500</v>
      </c>
      <c r="AT14" s="4">
        <v>55</v>
      </c>
      <c r="AU14" s="4">
        <v>45</v>
      </c>
      <c r="AV14" s="4">
        <v>10</v>
      </c>
      <c r="AW14" s="4">
        <v>337.78</v>
      </c>
      <c r="AX14" s="4">
        <v>114</v>
      </c>
    </row>
    <row r="15" spans="1:50">
      <c r="A15" s="28" t="s">
        <v>9</v>
      </c>
      <c r="B15" s="29">
        <v>8</v>
      </c>
      <c r="C15" s="29">
        <v>7</v>
      </c>
      <c r="D15" s="254">
        <v>3</v>
      </c>
      <c r="E15" s="254">
        <v>1</v>
      </c>
      <c r="F15" s="254">
        <v>130</v>
      </c>
      <c r="G15" s="259">
        <f t="shared" si="0"/>
        <v>93</v>
      </c>
      <c r="H15" s="29">
        <v>900</v>
      </c>
      <c r="I15" s="266">
        <v>1800</v>
      </c>
      <c r="J15" s="29">
        <v>6</v>
      </c>
      <c r="K15" s="266">
        <v>24</v>
      </c>
      <c r="L15" s="29">
        <v>12</v>
      </c>
      <c r="M15" s="29">
        <v>3</v>
      </c>
      <c r="N15" s="267">
        <v>100</v>
      </c>
      <c r="O15" s="268">
        <f t="shared" si="1"/>
        <v>100</v>
      </c>
      <c r="P15" s="254">
        <f t="shared" si="2"/>
        <v>2700</v>
      </c>
      <c r="Q15" s="254">
        <f t="shared" si="3"/>
        <v>24</v>
      </c>
      <c r="R15" s="254">
        <f t="shared" si="4"/>
        <v>12</v>
      </c>
      <c r="S15" s="254">
        <f t="shared" si="5"/>
        <v>3</v>
      </c>
      <c r="T15" s="254">
        <f t="shared" si="6"/>
        <v>6</v>
      </c>
      <c r="U15" s="254">
        <v>895</v>
      </c>
      <c r="V15" s="254">
        <f>SUM($O$8:O15)</f>
        <v>800</v>
      </c>
      <c r="W15" s="254">
        <f>SUM($P$8:P15)</f>
        <v>13200</v>
      </c>
      <c r="X15" s="254">
        <f>SUM($Q$8:Q15)</f>
        <v>146</v>
      </c>
      <c r="Y15" s="254">
        <f>SUM($R$8:R15)</f>
        <v>74</v>
      </c>
      <c r="Z15" s="254">
        <f>SUM($S$8:S15)</f>
        <v>9</v>
      </c>
      <c r="AA15" s="254">
        <f>SUM($T$8:T15)</f>
        <v>48</v>
      </c>
      <c r="AB15" s="254">
        <f t="shared" si="7"/>
        <v>4649</v>
      </c>
      <c r="AC15" s="4"/>
      <c r="AD15" s="268">
        <v>8</v>
      </c>
      <c r="AE15" s="254" t="s">
        <v>5</v>
      </c>
      <c r="AF15" s="254">
        <v>15000</v>
      </c>
      <c r="AG15" s="4" t="e">
        <v>#N/A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46</v>
      </c>
      <c r="AS15" s="4">
        <v>12200</v>
      </c>
      <c r="AT15" s="4">
        <v>67</v>
      </c>
      <c r="AU15" s="4">
        <v>60</v>
      </c>
      <c r="AV15" s="4">
        <v>10</v>
      </c>
      <c r="AW15" s="4">
        <v>747.84</v>
      </c>
      <c r="AX15" s="4">
        <v>168</v>
      </c>
    </row>
    <row r="16" spans="1:50">
      <c r="A16" s="28" t="s">
        <v>9</v>
      </c>
      <c r="B16" s="29">
        <v>9</v>
      </c>
      <c r="C16" s="29">
        <v>8</v>
      </c>
      <c r="D16" s="254">
        <v>4</v>
      </c>
      <c r="E16" s="254">
        <v>1</v>
      </c>
      <c r="F16" s="254">
        <v>150</v>
      </c>
      <c r="G16" s="259">
        <f t="shared" si="0"/>
        <v>103</v>
      </c>
      <c r="H16" s="29">
        <v>1100</v>
      </c>
      <c r="I16" s="266">
        <v>2000</v>
      </c>
      <c r="J16" s="29">
        <v>6</v>
      </c>
      <c r="K16" s="266">
        <v>28</v>
      </c>
      <c r="L16" s="29">
        <v>14</v>
      </c>
      <c r="M16" s="29">
        <v>4</v>
      </c>
      <c r="N16" s="267">
        <v>100</v>
      </c>
      <c r="O16" s="268">
        <f t="shared" si="1"/>
        <v>100</v>
      </c>
      <c r="P16" s="254">
        <f t="shared" si="2"/>
        <v>3100</v>
      </c>
      <c r="Q16" s="254">
        <f t="shared" si="3"/>
        <v>28</v>
      </c>
      <c r="R16" s="254">
        <f t="shared" si="4"/>
        <v>14</v>
      </c>
      <c r="S16" s="254">
        <f t="shared" si="5"/>
        <v>4</v>
      </c>
      <c r="T16" s="254">
        <f t="shared" si="6"/>
        <v>6</v>
      </c>
      <c r="U16" s="254">
        <v>962</v>
      </c>
      <c r="V16" s="254">
        <f>SUM($O$8:O16)</f>
        <v>900</v>
      </c>
      <c r="W16" s="254">
        <f>SUM($P$8:P16)</f>
        <v>16300</v>
      </c>
      <c r="X16" s="254">
        <f>SUM($Q$8:Q16)</f>
        <v>174</v>
      </c>
      <c r="Y16" s="254">
        <f>SUM($R$8:R16)</f>
        <v>88</v>
      </c>
      <c r="Z16" s="254">
        <f>SUM($S$8:S16)</f>
        <v>13</v>
      </c>
      <c r="AA16" s="254">
        <f>SUM($T$8:T16)</f>
        <v>54</v>
      </c>
      <c r="AB16" s="254">
        <f t="shared" si="7"/>
        <v>5683</v>
      </c>
      <c r="AC16" s="4"/>
      <c r="AD16" s="268">
        <v>9</v>
      </c>
      <c r="AE16" s="254" t="s">
        <v>6</v>
      </c>
      <c r="AF16" s="254">
        <v>600</v>
      </c>
      <c r="AG16" s="4" t="e">
        <v>#N/A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</row>
    <row r="17" spans="1:50">
      <c r="A17" s="28" t="s">
        <v>9</v>
      </c>
      <c r="B17" s="29">
        <v>10</v>
      </c>
      <c r="C17" s="29">
        <v>8</v>
      </c>
      <c r="D17" s="254">
        <v>4</v>
      </c>
      <c r="E17" s="254">
        <v>1</v>
      </c>
      <c r="F17" s="254">
        <v>150</v>
      </c>
      <c r="G17" s="259">
        <f t="shared" si="0"/>
        <v>103</v>
      </c>
      <c r="H17" s="29">
        <v>1300</v>
      </c>
      <c r="I17" s="266">
        <v>2400</v>
      </c>
      <c r="J17" s="29">
        <v>6</v>
      </c>
      <c r="K17" s="266">
        <v>32</v>
      </c>
      <c r="L17" s="29">
        <v>16</v>
      </c>
      <c r="M17" s="29">
        <v>5</v>
      </c>
      <c r="N17" s="267">
        <v>100</v>
      </c>
      <c r="O17" s="268">
        <f t="shared" si="1"/>
        <v>100</v>
      </c>
      <c r="P17" s="254">
        <f t="shared" si="2"/>
        <v>3700</v>
      </c>
      <c r="Q17" s="254">
        <f t="shared" si="3"/>
        <v>32</v>
      </c>
      <c r="R17" s="254">
        <f t="shared" si="4"/>
        <v>16</v>
      </c>
      <c r="S17" s="254">
        <f t="shared" si="5"/>
        <v>5</v>
      </c>
      <c r="T17" s="254">
        <f t="shared" si="6"/>
        <v>6</v>
      </c>
      <c r="U17" s="254">
        <v>1074</v>
      </c>
      <c r="V17" s="254">
        <f>SUM($O$8:O17)</f>
        <v>1000</v>
      </c>
      <c r="W17" s="254">
        <f>SUM($P$8:P17)</f>
        <v>20000</v>
      </c>
      <c r="X17" s="254">
        <f>SUM($Q$8:Q17)</f>
        <v>206</v>
      </c>
      <c r="Y17" s="254">
        <f>SUM($R$8:R17)</f>
        <v>104</v>
      </c>
      <c r="Z17" s="254">
        <f>SUM($S$8:S17)</f>
        <v>18</v>
      </c>
      <c r="AA17" s="254">
        <f>SUM($T$8:T17)</f>
        <v>60</v>
      </c>
      <c r="AB17" s="254">
        <f t="shared" si="7"/>
        <v>6896</v>
      </c>
      <c r="AC17" s="4"/>
      <c r="AD17" s="268">
        <v>10</v>
      </c>
      <c r="AE17" s="254" t="s">
        <v>4</v>
      </c>
      <c r="AF17" s="254">
        <v>20</v>
      </c>
      <c r="AG17" s="4" t="e">
        <v>#N/A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>
      <c r="A18" s="28" t="s">
        <v>9</v>
      </c>
      <c r="B18" s="29">
        <v>11</v>
      </c>
      <c r="C18" s="29">
        <v>9</v>
      </c>
      <c r="D18" s="254">
        <v>4</v>
      </c>
      <c r="E18" s="254">
        <v>1</v>
      </c>
      <c r="F18" s="254">
        <v>170</v>
      </c>
      <c r="G18" s="259">
        <f t="shared" si="0"/>
        <v>108</v>
      </c>
      <c r="H18" s="29">
        <v>1500</v>
      </c>
      <c r="I18" s="266">
        <v>2800</v>
      </c>
      <c r="J18" s="29">
        <v>6</v>
      </c>
      <c r="K18" s="266">
        <v>36</v>
      </c>
      <c r="L18" s="29">
        <v>18</v>
      </c>
      <c r="M18" s="29">
        <v>6</v>
      </c>
      <c r="N18" s="267">
        <v>150</v>
      </c>
      <c r="O18" s="268">
        <f t="shared" si="1"/>
        <v>150</v>
      </c>
      <c r="P18" s="254">
        <f t="shared" si="2"/>
        <v>4300</v>
      </c>
      <c r="Q18" s="254">
        <f t="shared" si="3"/>
        <v>36</v>
      </c>
      <c r="R18" s="254">
        <f t="shared" si="4"/>
        <v>18</v>
      </c>
      <c r="S18" s="254">
        <f t="shared" si="5"/>
        <v>6</v>
      </c>
      <c r="T18" s="254">
        <f t="shared" si="6"/>
        <v>6</v>
      </c>
      <c r="U18" s="254">
        <v>1141</v>
      </c>
      <c r="V18" s="254">
        <f>SUM($O$8:O18)</f>
        <v>1150</v>
      </c>
      <c r="W18" s="254">
        <f>SUM($P$8:P18)</f>
        <v>24300</v>
      </c>
      <c r="X18" s="254">
        <f>SUM($Q$8:Q18)</f>
        <v>242</v>
      </c>
      <c r="Y18" s="254">
        <f>SUM($R$8:R18)</f>
        <v>122</v>
      </c>
      <c r="Z18" s="254">
        <f>SUM($S$8:S18)</f>
        <v>24</v>
      </c>
      <c r="AA18" s="254">
        <f>SUM($T$8:T18)</f>
        <v>66</v>
      </c>
      <c r="AB18" s="254">
        <f t="shared" si="7"/>
        <v>8338</v>
      </c>
      <c r="AC18" s="4"/>
      <c r="AD18" s="275">
        <v>11</v>
      </c>
      <c r="AE18" s="254" t="s">
        <v>6</v>
      </c>
      <c r="AF18" s="254">
        <v>800</v>
      </c>
      <c r="AG18" s="4" t="e">
        <v>#N/A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>
      <c r="A19" s="28" t="s">
        <v>9</v>
      </c>
      <c r="B19" s="29">
        <v>12</v>
      </c>
      <c r="C19" s="29">
        <v>9</v>
      </c>
      <c r="D19" s="254">
        <v>4</v>
      </c>
      <c r="E19" s="254">
        <v>1</v>
      </c>
      <c r="F19" s="254">
        <v>170</v>
      </c>
      <c r="G19" s="259">
        <f t="shared" si="0"/>
        <v>108</v>
      </c>
      <c r="H19" s="29">
        <v>1700</v>
      </c>
      <c r="I19" s="266">
        <v>3200</v>
      </c>
      <c r="J19" s="29">
        <v>6</v>
      </c>
      <c r="K19" s="266">
        <v>40</v>
      </c>
      <c r="L19" s="29">
        <v>20</v>
      </c>
      <c r="M19" s="29">
        <v>7</v>
      </c>
      <c r="N19" s="267">
        <v>150</v>
      </c>
      <c r="O19" s="268">
        <f t="shared" si="1"/>
        <v>150</v>
      </c>
      <c r="P19" s="254">
        <f t="shared" si="2"/>
        <v>4900</v>
      </c>
      <c r="Q19" s="254">
        <f t="shared" si="3"/>
        <v>40</v>
      </c>
      <c r="R19" s="254">
        <f t="shared" si="4"/>
        <v>20</v>
      </c>
      <c r="S19" s="254">
        <f t="shared" si="5"/>
        <v>7</v>
      </c>
      <c r="T19" s="254">
        <f t="shared" si="6"/>
        <v>6</v>
      </c>
      <c r="U19" s="254">
        <v>1253</v>
      </c>
      <c r="V19" s="254">
        <f>SUM($O$8:O19)</f>
        <v>1300</v>
      </c>
      <c r="W19" s="254">
        <f>SUM($P$8:P19)</f>
        <v>29200</v>
      </c>
      <c r="X19" s="254">
        <f>SUM($Q$8:Q19)</f>
        <v>282</v>
      </c>
      <c r="Y19" s="254">
        <f>SUM($R$8:R19)</f>
        <v>142</v>
      </c>
      <c r="Z19" s="254">
        <f>SUM($S$8:S19)</f>
        <v>31</v>
      </c>
      <c r="AA19" s="254">
        <f>SUM($T$8:T19)</f>
        <v>72</v>
      </c>
      <c r="AB19" s="254">
        <f t="shared" si="7"/>
        <v>9959</v>
      </c>
      <c r="AC19" s="4"/>
      <c r="AD19" s="268">
        <v>12</v>
      </c>
      <c r="AE19" s="254" t="s">
        <v>5</v>
      </c>
      <c r="AF19" s="254">
        <v>20000</v>
      </c>
      <c r="AG19" s="4" t="e">
        <v>#N/A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</row>
    <row r="20" ht="16.2" spans="1:50">
      <c r="A20" s="28" t="s">
        <v>9</v>
      </c>
      <c r="B20" s="29">
        <v>13</v>
      </c>
      <c r="C20" s="29">
        <v>10</v>
      </c>
      <c r="D20" s="254">
        <v>5</v>
      </c>
      <c r="E20" s="254">
        <v>1</v>
      </c>
      <c r="F20" s="254">
        <v>190</v>
      </c>
      <c r="G20" s="259">
        <f t="shared" si="0"/>
        <v>118</v>
      </c>
      <c r="H20" s="29">
        <v>1900</v>
      </c>
      <c r="I20" s="266">
        <v>3600</v>
      </c>
      <c r="J20" s="29">
        <v>6</v>
      </c>
      <c r="K20" s="266">
        <v>44</v>
      </c>
      <c r="L20" s="29">
        <v>22</v>
      </c>
      <c r="M20" s="29">
        <v>8</v>
      </c>
      <c r="N20" s="267">
        <v>150</v>
      </c>
      <c r="O20" s="268">
        <f t="shared" si="1"/>
        <v>150</v>
      </c>
      <c r="P20" s="254">
        <f t="shared" si="2"/>
        <v>5500</v>
      </c>
      <c r="Q20" s="254">
        <f t="shared" si="3"/>
        <v>44</v>
      </c>
      <c r="R20" s="254">
        <f t="shared" si="4"/>
        <v>22</v>
      </c>
      <c r="S20" s="254">
        <f t="shared" si="5"/>
        <v>8</v>
      </c>
      <c r="T20" s="254">
        <f t="shared" si="6"/>
        <v>6</v>
      </c>
      <c r="U20" s="254">
        <v>1320</v>
      </c>
      <c r="V20" s="254">
        <f>SUM($O$8:O20)</f>
        <v>1450</v>
      </c>
      <c r="W20" s="254">
        <f>SUM($P$8:P20)</f>
        <v>34700</v>
      </c>
      <c r="X20" s="254">
        <f>SUM($Q$8:Q20)</f>
        <v>326</v>
      </c>
      <c r="Y20" s="254">
        <f>SUM($R$8:R20)</f>
        <v>164</v>
      </c>
      <c r="Z20" s="254">
        <f>SUM($S$8:S20)</f>
        <v>39</v>
      </c>
      <c r="AA20" s="254">
        <f>SUM($T$8:T20)</f>
        <v>78</v>
      </c>
      <c r="AB20" s="254">
        <f t="shared" si="7"/>
        <v>11759</v>
      </c>
      <c r="AC20" s="4"/>
      <c r="AD20" s="268">
        <v>13</v>
      </c>
      <c r="AE20" s="254" t="s">
        <v>6</v>
      </c>
      <c r="AF20" s="254">
        <v>1000</v>
      </c>
      <c r="AG20" s="4" t="e">
        <v>#N/A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 t="s">
        <v>47</v>
      </c>
      <c r="AS20" s="6" t="s">
        <v>5</v>
      </c>
      <c r="AT20" s="7" t="s">
        <v>6</v>
      </c>
      <c r="AU20" s="7" t="s">
        <v>48</v>
      </c>
      <c r="AV20" s="4"/>
      <c r="AW20" s="4"/>
      <c r="AX20" s="4"/>
    </row>
    <row r="21" spans="1:50">
      <c r="A21" s="28" t="s">
        <v>9</v>
      </c>
      <c r="B21" s="29">
        <v>14</v>
      </c>
      <c r="C21" s="29">
        <v>10</v>
      </c>
      <c r="D21" s="254">
        <v>5</v>
      </c>
      <c r="E21" s="254">
        <v>1</v>
      </c>
      <c r="F21" s="254">
        <v>190</v>
      </c>
      <c r="G21" s="259">
        <f t="shared" si="0"/>
        <v>118</v>
      </c>
      <c r="H21" s="29">
        <v>2100</v>
      </c>
      <c r="I21" s="266">
        <v>4000</v>
      </c>
      <c r="J21" s="29">
        <v>6</v>
      </c>
      <c r="K21" s="266">
        <v>48</v>
      </c>
      <c r="L21" s="29">
        <v>24</v>
      </c>
      <c r="M21" s="29">
        <v>9</v>
      </c>
      <c r="N21" s="267">
        <v>150</v>
      </c>
      <c r="O21" s="268">
        <f t="shared" si="1"/>
        <v>150</v>
      </c>
      <c r="P21" s="254">
        <f t="shared" si="2"/>
        <v>6100</v>
      </c>
      <c r="Q21" s="254">
        <f t="shared" si="3"/>
        <v>48</v>
      </c>
      <c r="R21" s="254">
        <f t="shared" si="4"/>
        <v>24</v>
      </c>
      <c r="S21" s="254">
        <f t="shared" si="5"/>
        <v>9</v>
      </c>
      <c r="T21" s="254">
        <f t="shared" si="6"/>
        <v>6</v>
      </c>
      <c r="U21" s="254">
        <v>1432</v>
      </c>
      <c r="V21" s="254">
        <f>SUM($O$8:O21)</f>
        <v>1600</v>
      </c>
      <c r="W21" s="254">
        <f>SUM($P$8:P21)</f>
        <v>40800</v>
      </c>
      <c r="X21" s="254">
        <f>SUM($Q$8:Q21)</f>
        <v>374</v>
      </c>
      <c r="Y21" s="254">
        <f>SUM($R$8:R21)</f>
        <v>188</v>
      </c>
      <c r="Z21" s="254">
        <f>SUM($S$8:S21)</f>
        <v>48</v>
      </c>
      <c r="AA21" s="254">
        <f>SUM($T$8:T21)</f>
        <v>84</v>
      </c>
      <c r="AB21" s="254">
        <f t="shared" si="7"/>
        <v>13738</v>
      </c>
      <c r="AC21" s="4"/>
      <c r="AD21" s="268">
        <v>14</v>
      </c>
      <c r="AE21" s="254" t="s">
        <v>34</v>
      </c>
      <c r="AF21" s="254">
        <v>1</v>
      </c>
      <c r="AG21" s="4" t="e">
        <v>#N/A</v>
      </c>
      <c r="AH21" s="278" t="s">
        <v>4</v>
      </c>
      <c r="AI21" s="4">
        <v>20</v>
      </c>
      <c r="AJ21" s="4" t="s">
        <v>3</v>
      </c>
      <c r="AK21" s="4">
        <v>40</v>
      </c>
      <c r="AL21" s="4"/>
      <c r="AM21" s="4"/>
      <c r="AN21" s="4"/>
      <c r="AO21" s="4"/>
      <c r="AP21" s="4"/>
      <c r="AQ21" s="4"/>
      <c r="AR21" s="4"/>
      <c r="AS21" s="4">
        <v>1000</v>
      </c>
      <c r="AT21" s="4">
        <v>50</v>
      </c>
      <c r="AU21" s="4">
        <v>1</v>
      </c>
      <c r="AV21" s="4"/>
      <c r="AW21" s="4"/>
      <c r="AX21" s="4"/>
    </row>
    <row r="22" spans="1:50">
      <c r="A22" s="28" t="s">
        <v>9</v>
      </c>
      <c r="B22" s="29">
        <v>15</v>
      </c>
      <c r="C22" s="29">
        <v>11</v>
      </c>
      <c r="D22" s="254">
        <v>5</v>
      </c>
      <c r="E22" s="254">
        <v>1</v>
      </c>
      <c r="F22" s="254">
        <v>210</v>
      </c>
      <c r="G22" s="259">
        <f t="shared" si="0"/>
        <v>123</v>
      </c>
      <c r="H22" s="29">
        <v>2300</v>
      </c>
      <c r="I22" s="266">
        <v>4400</v>
      </c>
      <c r="J22" s="29">
        <v>6</v>
      </c>
      <c r="K22" s="266">
        <v>52</v>
      </c>
      <c r="L22" s="29">
        <v>26</v>
      </c>
      <c r="M22" s="29">
        <v>10</v>
      </c>
      <c r="N22" s="267">
        <v>150</v>
      </c>
      <c r="O22" s="268">
        <f t="shared" si="1"/>
        <v>150</v>
      </c>
      <c r="P22" s="254">
        <f t="shared" si="2"/>
        <v>6700</v>
      </c>
      <c r="Q22" s="254">
        <f t="shared" si="3"/>
        <v>52</v>
      </c>
      <c r="R22" s="254">
        <f t="shared" si="4"/>
        <v>26</v>
      </c>
      <c r="S22" s="254">
        <f t="shared" si="5"/>
        <v>10</v>
      </c>
      <c r="T22" s="254">
        <f t="shared" si="6"/>
        <v>6</v>
      </c>
      <c r="U22" s="254">
        <v>1499</v>
      </c>
      <c r="V22" s="254">
        <f>SUM($O$8:O22)</f>
        <v>1750</v>
      </c>
      <c r="W22" s="254">
        <f>SUM($P$8:P22)</f>
        <v>47500</v>
      </c>
      <c r="X22" s="254">
        <f>SUM($Q$8:Q22)</f>
        <v>426</v>
      </c>
      <c r="Y22" s="254">
        <f>SUM($R$8:R22)</f>
        <v>214</v>
      </c>
      <c r="Z22" s="254">
        <f>SUM($S$8:S22)</f>
        <v>58</v>
      </c>
      <c r="AA22" s="254">
        <f>SUM($T$8:T22)</f>
        <v>90</v>
      </c>
      <c r="AB22" s="254">
        <f t="shared" si="7"/>
        <v>15896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</row>
    <row r="23" spans="1:50">
      <c r="A23" s="28" t="s">
        <v>9</v>
      </c>
      <c r="B23" s="29">
        <v>16</v>
      </c>
      <c r="C23" s="29">
        <v>11</v>
      </c>
      <c r="D23" s="254">
        <v>5</v>
      </c>
      <c r="E23" s="254">
        <v>1</v>
      </c>
      <c r="F23" s="254">
        <v>210</v>
      </c>
      <c r="G23" s="259">
        <f t="shared" si="0"/>
        <v>123</v>
      </c>
      <c r="H23" s="29">
        <v>2500</v>
      </c>
      <c r="I23" s="266">
        <v>4800</v>
      </c>
      <c r="J23" s="29">
        <v>6</v>
      </c>
      <c r="K23" s="266">
        <v>56</v>
      </c>
      <c r="L23" s="29">
        <v>28</v>
      </c>
      <c r="M23" s="29">
        <v>11</v>
      </c>
      <c r="N23" s="267">
        <v>150</v>
      </c>
      <c r="O23" s="268">
        <f t="shared" si="1"/>
        <v>150</v>
      </c>
      <c r="P23" s="254">
        <f t="shared" si="2"/>
        <v>7300</v>
      </c>
      <c r="Q23" s="254">
        <f t="shared" si="3"/>
        <v>56</v>
      </c>
      <c r="R23" s="254">
        <f t="shared" si="4"/>
        <v>28</v>
      </c>
      <c r="S23" s="254">
        <f t="shared" si="5"/>
        <v>11</v>
      </c>
      <c r="T23" s="254">
        <f t="shared" si="6"/>
        <v>6</v>
      </c>
      <c r="U23" s="254">
        <v>1611</v>
      </c>
      <c r="V23" s="254">
        <f>SUM($O$8:O23)</f>
        <v>1900</v>
      </c>
      <c r="W23" s="254">
        <f>SUM($P$8:P23)</f>
        <v>54800</v>
      </c>
      <c r="X23" s="254">
        <f>SUM($Q$8:Q23)</f>
        <v>482</v>
      </c>
      <c r="Y23" s="254">
        <f>SUM($R$8:R23)</f>
        <v>242</v>
      </c>
      <c r="Z23" s="254">
        <f>SUM($S$8:S23)</f>
        <v>69</v>
      </c>
      <c r="AA23" s="254">
        <f>SUM($T$8:T23)</f>
        <v>96</v>
      </c>
      <c r="AB23" s="254">
        <f t="shared" si="7"/>
        <v>18233</v>
      </c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>
      <c r="A24" s="28" t="s">
        <v>9</v>
      </c>
      <c r="B24" s="29">
        <v>17</v>
      </c>
      <c r="C24" s="29">
        <v>12</v>
      </c>
      <c r="D24" s="254">
        <v>6</v>
      </c>
      <c r="E24" s="254">
        <v>2</v>
      </c>
      <c r="F24" s="254">
        <v>230</v>
      </c>
      <c r="G24" s="259">
        <f t="shared" si="0"/>
        <v>178</v>
      </c>
      <c r="H24" s="29">
        <v>2700</v>
      </c>
      <c r="I24" s="266">
        <v>5200</v>
      </c>
      <c r="J24" s="29">
        <v>6</v>
      </c>
      <c r="K24" s="266">
        <v>60</v>
      </c>
      <c r="L24" s="29">
        <v>30</v>
      </c>
      <c r="M24" s="29">
        <v>12</v>
      </c>
      <c r="N24" s="267">
        <v>150</v>
      </c>
      <c r="O24" s="268">
        <f t="shared" si="1"/>
        <v>150</v>
      </c>
      <c r="P24" s="254">
        <f t="shared" si="2"/>
        <v>7900</v>
      </c>
      <c r="Q24" s="254">
        <f t="shared" si="3"/>
        <v>60</v>
      </c>
      <c r="R24" s="254">
        <f t="shared" si="4"/>
        <v>30</v>
      </c>
      <c r="S24" s="254">
        <f t="shared" si="5"/>
        <v>12</v>
      </c>
      <c r="T24" s="254">
        <f t="shared" si="6"/>
        <v>6</v>
      </c>
      <c r="U24" s="254">
        <v>1678</v>
      </c>
      <c r="V24" s="254">
        <f>SUM($O$8:O24)</f>
        <v>2050</v>
      </c>
      <c r="W24" s="254">
        <f>SUM($P$8:P24)</f>
        <v>62700</v>
      </c>
      <c r="X24" s="254">
        <f>SUM($Q$8:Q24)</f>
        <v>542</v>
      </c>
      <c r="Y24" s="254">
        <f>SUM($R$8:R24)</f>
        <v>272</v>
      </c>
      <c r="Z24" s="254">
        <f>SUM($S$8:S24)</f>
        <v>81</v>
      </c>
      <c r="AA24" s="254">
        <f>SUM($T$8:T24)</f>
        <v>102</v>
      </c>
      <c r="AB24" s="254">
        <f t="shared" si="7"/>
        <v>20749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>
      <c r="A25" s="28" t="s">
        <v>9</v>
      </c>
      <c r="B25" s="29">
        <v>18</v>
      </c>
      <c r="C25" s="29">
        <v>12</v>
      </c>
      <c r="D25" s="254">
        <v>6</v>
      </c>
      <c r="E25" s="254">
        <v>3</v>
      </c>
      <c r="F25" s="254">
        <v>230</v>
      </c>
      <c r="G25" s="259">
        <f t="shared" si="0"/>
        <v>223</v>
      </c>
      <c r="H25" s="29">
        <v>2900</v>
      </c>
      <c r="I25" s="266">
        <v>5600</v>
      </c>
      <c r="J25" s="29">
        <v>6</v>
      </c>
      <c r="K25" s="266">
        <v>64</v>
      </c>
      <c r="L25" s="29">
        <v>32</v>
      </c>
      <c r="M25" s="29">
        <v>13</v>
      </c>
      <c r="N25" s="267">
        <v>150</v>
      </c>
      <c r="O25" s="268">
        <f t="shared" si="1"/>
        <v>150</v>
      </c>
      <c r="P25" s="254">
        <f t="shared" si="2"/>
        <v>8500</v>
      </c>
      <c r="Q25" s="254">
        <f t="shared" si="3"/>
        <v>64</v>
      </c>
      <c r="R25" s="254">
        <f t="shared" si="4"/>
        <v>32</v>
      </c>
      <c r="S25" s="254">
        <f t="shared" si="5"/>
        <v>13</v>
      </c>
      <c r="T25" s="254">
        <f t="shared" si="6"/>
        <v>6</v>
      </c>
      <c r="U25" s="254">
        <v>1790</v>
      </c>
      <c r="V25" s="254">
        <f>SUM($O$8:O25)</f>
        <v>2200</v>
      </c>
      <c r="W25" s="254">
        <f>SUM($P$8:P25)</f>
        <v>71200</v>
      </c>
      <c r="X25" s="254">
        <f>SUM($Q$8:Q25)</f>
        <v>606</v>
      </c>
      <c r="Y25" s="254">
        <f>SUM($R$8:R25)</f>
        <v>304</v>
      </c>
      <c r="Z25" s="254">
        <f>SUM($S$8:S25)</f>
        <v>94</v>
      </c>
      <c r="AA25" s="254">
        <f>SUM($T$8:T25)</f>
        <v>108</v>
      </c>
      <c r="AB25" s="254">
        <f t="shared" si="7"/>
        <v>23444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</row>
    <row r="26" spans="1:50">
      <c r="A26" s="28" t="s">
        <v>9</v>
      </c>
      <c r="B26" s="29">
        <v>19</v>
      </c>
      <c r="C26" s="29">
        <v>13</v>
      </c>
      <c r="D26" s="254">
        <v>6</v>
      </c>
      <c r="E26" s="254">
        <v>3</v>
      </c>
      <c r="F26" s="254">
        <v>250</v>
      </c>
      <c r="G26" s="259">
        <f t="shared" si="0"/>
        <v>228</v>
      </c>
      <c r="H26" s="29">
        <v>3100</v>
      </c>
      <c r="I26" s="266">
        <v>6000</v>
      </c>
      <c r="J26" s="29">
        <v>6</v>
      </c>
      <c r="K26" s="266">
        <v>68</v>
      </c>
      <c r="L26" s="29">
        <v>34</v>
      </c>
      <c r="M26" s="29">
        <v>14</v>
      </c>
      <c r="N26" s="267">
        <v>150</v>
      </c>
      <c r="O26" s="268">
        <f t="shared" si="1"/>
        <v>150</v>
      </c>
      <c r="P26" s="254">
        <f t="shared" si="2"/>
        <v>9100</v>
      </c>
      <c r="Q26" s="254">
        <f t="shared" si="3"/>
        <v>68</v>
      </c>
      <c r="R26" s="254">
        <f t="shared" si="4"/>
        <v>34</v>
      </c>
      <c r="S26" s="254">
        <f t="shared" si="5"/>
        <v>14</v>
      </c>
      <c r="T26" s="254">
        <f t="shared" si="6"/>
        <v>6</v>
      </c>
      <c r="U26" s="254">
        <v>1857</v>
      </c>
      <c r="V26" s="254">
        <f>SUM($O$8:O26)</f>
        <v>2350</v>
      </c>
      <c r="W26" s="254">
        <f>SUM($P$8:P26)</f>
        <v>80300</v>
      </c>
      <c r="X26" s="254">
        <f>SUM($Q$8:Q26)</f>
        <v>674</v>
      </c>
      <c r="Y26" s="254">
        <f>SUM($R$8:R26)</f>
        <v>338</v>
      </c>
      <c r="Z26" s="254">
        <f>SUM($S$8:S26)</f>
        <v>108</v>
      </c>
      <c r="AA26" s="254">
        <f>SUM($T$8:T26)</f>
        <v>114</v>
      </c>
      <c r="AB26" s="254">
        <f t="shared" si="7"/>
        <v>26318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>
      <c r="A27" s="28" t="s">
        <v>9</v>
      </c>
      <c r="B27" s="29">
        <v>20</v>
      </c>
      <c r="C27" s="29">
        <v>14</v>
      </c>
      <c r="D27" s="254">
        <v>7</v>
      </c>
      <c r="E27" s="254">
        <v>3</v>
      </c>
      <c r="F27" s="254">
        <v>250</v>
      </c>
      <c r="G27" s="259">
        <f t="shared" si="0"/>
        <v>234</v>
      </c>
      <c r="H27" s="29">
        <v>3300</v>
      </c>
      <c r="I27" s="266">
        <v>6400</v>
      </c>
      <c r="J27" s="29">
        <v>6</v>
      </c>
      <c r="K27" s="266">
        <v>72</v>
      </c>
      <c r="L27" s="29">
        <v>36</v>
      </c>
      <c r="M27" s="29">
        <v>15</v>
      </c>
      <c r="N27" s="267">
        <v>150</v>
      </c>
      <c r="O27" s="268">
        <f t="shared" si="1"/>
        <v>150</v>
      </c>
      <c r="P27" s="254">
        <f t="shared" si="2"/>
        <v>9700</v>
      </c>
      <c r="Q27" s="254">
        <f t="shared" si="3"/>
        <v>72</v>
      </c>
      <c r="R27" s="254">
        <f t="shared" si="4"/>
        <v>36</v>
      </c>
      <c r="S27" s="254">
        <f t="shared" si="5"/>
        <v>15</v>
      </c>
      <c r="T27" s="254">
        <f t="shared" si="6"/>
        <v>6</v>
      </c>
      <c r="U27" s="254">
        <v>1969</v>
      </c>
      <c r="V27" s="254">
        <f>SUM($O$8:O27)</f>
        <v>2500</v>
      </c>
      <c r="W27" s="254">
        <f>SUM($P$8:P27)</f>
        <v>90000</v>
      </c>
      <c r="X27" s="254">
        <f>SUM($Q$8:Q27)</f>
        <v>746</v>
      </c>
      <c r="Y27" s="254">
        <f>SUM($R$8:R27)</f>
        <v>374</v>
      </c>
      <c r="Z27" s="254">
        <f>SUM($S$8:S27)</f>
        <v>123</v>
      </c>
      <c r="AA27" s="254">
        <f>SUM($T$8:T27)</f>
        <v>120</v>
      </c>
      <c r="AB27" s="254">
        <f t="shared" si="7"/>
        <v>29371</v>
      </c>
      <c r="AC27" s="4"/>
      <c r="AD27" s="278"/>
      <c r="AE27" s="252"/>
      <c r="AF27" s="252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>
      <c r="A28" s="28" t="s">
        <v>9</v>
      </c>
      <c r="B28" s="29">
        <v>21</v>
      </c>
      <c r="C28" s="29">
        <v>15</v>
      </c>
      <c r="D28" s="254">
        <v>7</v>
      </c>
      <c r="E28" s="254">
        <v>3</v>
      </c>
      <c r="F28" s="254">
        <v>270</v>
      </c>
      <c r="G28" s="259">
        <f t="shared" si="0"/>
        <v>239</v>
      </c>
      <c r="H28" s="29">
        <v>3500</v>
      </c>
      <c r="I28" s="266">
        <v>6800</v>
      </c>
      <c r="J28" s="29">
        <v>6</v>
      </c>
      <c r="K28" s="266">
        <v>76</v>
      </c>
      <c r="L28" s="29">
        <v>38</v>
      </c>
      <c r="M28" s="29">
        <v>16</v>
      </c>
      <c r="N28" s="267">
        <v>200</v>
      </c>
      <c r="O28" s="268">
        <f t="shared" si="1"/>
        <v>200</v>
      </c>
      <c r="P28" s="254">
        <f t="shared" si="2"/>
        <v>10300</v>
      </c>
      <c r="Q28" s="254">
        <f t="shared" si="3"/>
        <v>76</v>
      </c>
      <c r="R28" s="254">
        <f t="shared" si="4"/>
        <v>38</v>
      </c>
      <c r="S28" s="254">
        <f t="shared" si="5"/>
        <v>16</v>
      </c>
      <c r="T28" s="254">
        <f t="shared" si="6"/>
        <v>6</v>
      </c>
      <c r="U28" s="254">
        <v>2036</v>
      </c>
      <c r="V28" s="254">
        <f>SUM($O$8:O28)</f>
        <v>2700</v>
      </c>
      <c r="W28" s="254">
        <f>SUM($P$8:P28)</f>
        <v>100300</v>
      </c>
      <c r="X28" s="254">
        <f>SUM($Q$8:Q28)</f>
        <v>822</v>
      </c>
      <c r="Y28" s="254">
        <f>SUM($R$8:R28)</f>
        <v>412</v>
      </c>
      <c r="Z28" s="254">
        <f>SUM($S$8:S28)</f>
        <v>139</v>
      </c>
      <c r="AA28" s="254">
        <f>SUM($T$8:T28)</f>
        <v>126</v>
      </c>
      <c r="AB28" s="254">
        <f t="shared" si="7"/>
        <v>32653</v>
      </c>
      <c r="AC28" s="4"/>
      <c r="AD28" s="268"/>
      <c r="AE28" s="254"/>
      <c r="AF28" s="25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</row>
    <row r="29" spans="1:50">
      <c r="A29" s="28" t="s">
        <v>9</v>
      </c>
      <c r="B29" s="29">
        <v>22</v>
      </c>
      <c r="C29" s="29">
        <v>16</v>
      </c>
      <c r="D29" s="254">
        <v>8</v>
      </c>
      <c r="E29" s="254">
        <v>3</v>
      </c>
      <c r="F29" s="254">
        <v>270</v>
      </c>
      <c r="G29" s="259">
        <f t="shared" si="0"/>
        <v>245</v>
      </c>
      <c r="H29" s="29">
        <v>3700</v>
      </c>
      <c r="I29" s="266">
        <v>7200</v>
      </c>
      <c r="J29" s="29">
        <v>6</v>
      </c>
      <c r="K29" s="266">
        <v>80</v>
      </c>
      <c r="L29" s="29">
        <v>40</v>
      </c>
      <c r="M29" s="29">
        <v>17</v>
      </c>
      <c r="N29" s="267">
        <v>200</v>
      </c>
      <c r="O29" s="268">
        <f t="shared" si="1"/>
        <v>200</v>
      </c>
      <c r="P29" s="254">
        <f t="shared" si="2"/>
        <v>10900</v>
      </c>
      <c r="Q29" s="254">
        <f t="shared" si="3"/>
        <v>80</v>
      </c>
      <c r="R29" s="254">
        <f t="shared" si="4"/>
        <v>40</v>
      </c>
      <c r="S29" s="254">
        <f t="shared" si="5"/>
        <v>17</v>
      </c>
      <c r="T29" s="254">
        <f t="shared" si="6"/>
        <v>6</v>
      </c>
      <c r="U29" s="254">
        <v>2148</v>
      </c>
      <c r="V29" s="254">
        <f>SUM($O$8:O29)</f>
        <v>2900</v>
      </c>
      <c r="W29" s="254">
        <f>SUM($P$8:P29)</f>
        <v>111200</v>
      </c>
      <c r="X29" s="254">
        <f>SUM($Q$8:Q29)</f>
        <v>902</v>
      </c>
      <c r="Y29" s="254">
        <f>SUM($R$8:R29)</f>
        <v>452</v>
      </c>
      <c r="Z29" s="254">
        <f>SUM($S$8:S29)</f>
        <v>156</v>
      </c>
      <c r="AA29" s="254">
        <f>SUM($T$8:T29)</f>
        <v>132</v>
      </c>
      <c r="AB29" s="254">
        <f t="shared" si="7"/>
        <v>36114</v>
      </c>
      <c r="AC29" s="4"/>
      <c r="AD29" s="268"/>
      <c r="AE29" s="254"/>
      <c r="AF29" s="25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</row>
    <row r="30" spans="1:50">
      <c r="A30" s="28" t="s">
        <v>9</v>
      </c>
      <c r="B30" s="29">
        <v>23</v>
      </c>
      <c r="C30" s="29">
        <v>17</v>
      </c>
      <c r="D30" s="254">
        <v>8</v>
      </c>
      <c r="E30" s="254">
        <v>4</v>
      </c>
      <c r="F30" s="254">
        <v>290</v>
      </c>
      <c r="G30" s="259">
        <f t="shared" si="0"/>
        <v>295</v>
      </c>
      <c r="H30" s="29">
        <v>3900</v>
      </c>
      <c r="I30" s="266">
        <v>7600</v>
      </c>
      <c r="J30" s="29">
        <v>6</v>
      </c>
      <c r="K30" s="266">
        <v>84</v>
      </c>
      <c r="L30" s="29">
        <v>42</v>
      </c>
      <c r="M30" s="29">
        <v>18</v>
      </c>
      <c r="N30" s="267">
        <v>200</v>
      </c>
      <c r="O30" s="268">
        <f t="shared" si="1"/>
        <v>200</v>
      </c>
      <c r="P30" s="254">
        <f t="shared" si="2"/>
        <v>11500</v>
      </c>
      <c r="Q30" s="254">
        <f t="shared" si="3"/>
        <v>84</v>
      </c>
      <c r="R30" s="254">
        <f t="shared" si="4"/>
        <v>42</v>
      </c>
      <c r="S30" s="254">
        <f t="shared" si="5"/>
        <v>18</v>
      </c>
      <c r="T30" s="254">
        <f t="shared" si="6"/>
        <v>6</v>
      </c>
      <c r="U30" s="254">
        <v>2215</v>
      </c>
      <c r="V30" s="254">
        <f>SUM($O$8:O30)</f>
        <v>3100</v>
      </c>
      <c r="W30" s="254">
        <f>SUM($P$8:P30)</f>
        <v>122700</v>
      </c>
      <c r="X30" s="254">
        <f>SUM($Q$8:Q30)</f>
        <v>986</v>
      </c>
      <c r="Y30" s="254">
        <f>SUM($R$8:R30)</f>
        <v>494</v>
      </c>
      <c r="Z30" s="254">
        <f>SUM($S$8:S30)</f>
        <v>174</v>
      </c>
      <c r="AA30" s="254">
        <f>SUM($T$8:T30)</f>
        <v>138</v>
      </c>
      <c r="AB30" s="254">
        <f t="shared" si="7"/>
        <v>39754</v>
      </c>
      <c r="AC30" s="4"/>
      <c r="AD30" s="268"/>
      <c r="AE30" s="254"/>
      <c r="AF30" s="25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</row>
    <row r="31" spans="1:50">
      <c r="A31" s="28" t="s">
        <v>9</v>
      </c>
      <c r="B31" s="29">
        <v>24</v>
      </c>
      <c r="C31" s="29">
        <v>18</v>
      </c>
      <c r="D31" s="254">
        <v>9</v>
      </c>
      <c r="E31" s="254">
        <v>4</v>
      </c>
      <c r="F31" s="254">
        <v>290</v>
      </c>
      <c r="G31" s="259">
        <f t="shared" si="0"/>
        <v>301</v>
      </c>
      <c r="H31" s="29">
        <v>4100</v>
      </c>
      <c r="I31" s="266">
        <v>8000</v>
      </c>
      <c r="J31" s="29">
        <v>6</v>
      </c>
      <c r="K31" s="266">
        <v>88</v>
      </c>
      <c r="L31" s="29">
        <v>44</v>
      </c>
      <c r="M31" s="29">
        <v>19</v>
      </c>
      <c r="N31" s="267">
        <v>200</v>
      </c>
      <c r="O31" s="268">
        <f t="shared" si="1"/>
        <v>200</v>
      </c>
      <c r="P31" s="254">
        <f t="shared" si="2"/>
        <v>12100</v>
      </c>
      <c r="Q31" s="254">
        <f t="shared" si="3"/>
        <v>88</v>
      </c>
      <c r="R31" s="254">
        <f t="shared" si="4"/>
        <v>44</v>
      </c>
      <c r="S31" s="254">
        <f t="shared" si="5"/>
        <v>19</v>
      </c>
      <c r="T31" s="254">
        <f t="shared" si="6"/>
        <v>6</v>
      </c>
      <c r="U31" s="254">
        <v>2327</v>
      </c>
      <c r="V31" s="254">
        <f>SUM($O$8:O31)</f>
        <v>3300</v>
      </c>
      <c r="W31" s="254">
        <f>SUM($P$8:P31)</f>
        <v>134800</v>
      </c>
      <c r="X31" s="254">
        <f>SUM($Q$8:Q31)</f>
        <v>1074</v>
      </c>
      <c r="Y31" s="254">
        <f>SUM($R$8:R31)</f>
        <v>538</v>
      </c>
      <c r="Z31" s="254">
        <f>SUM($S$8:S31)</f>
        <v>193</v>
      </c>
      <c r="AA31" s="254">
        <f>SUM($T$8:T31)</f>
        <v>144</v>
      </c>
      <c r="AB31" s="254">
        <f t="shared" si="7"/>
        <v>43573</v>
      </c>
      <c r="AC31" s="4"/>
      <c r="AD31" s="268"/>
      <c r="AE31" s="254"/>
      <c r="AF31" s="25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</row>
    <row r="32" s="251" customFormat="1" spans="1:50">
      <c r="A32" s="262" t="s">
        <v>9</v>
      </c>
      <c r="B32" s="263">
        <v>25</v>
      </c>
      <c r="C32" s="263">
        <v>18</v>
      </c>
      <c r="D32" s="254">
        <v>9</v>
      </c>
      <c r="E32" s="254">
        <v>4</v>
      </c>
      <c r="F32" s="254">
        <v>310</v>
      </c>
      <c r="G32" s="259">
        <f t="shared" si="0"/>
        <v>305</v>
      </c>
      <c r="H32" s="263">
        <v>4300</v>
      </c>
      <c r="I32" s="271">
        <v>8400</v>
      </c>
      <c r="J32" s="263">
        <v>6</v>
      </c>
      <c r="K32" s="271">
        <v>92</v>
      </c>
      <c r="L32" s="263">
        <v>46</v>
      </c>
      <c r="M32" s="263">
        <v>20</v>
      </c>
      <c r="N32" s="272">
        <v>200</v>
      </c>
      <c r="O32" s="268">
        <f t="shared" si="1"/>
        <v>200</v>
      </c>
      <c r="P32" s="254">
        <f t="shared" si="2"/>
        <v>12700</v>
      </c>
      <c r="Q32" s="254">
        <f t="shared" si="3"/>
        <v>92</v>
      </c>
      <c r="R32" s="254">
        <f t="shared" si="4"/>
        <v>46</v>
      </c>
      <c r="S32" s="254">
        <f t="shared" si="5"/>
        <v>20</v>
      </c>
      <c r="T32" s="254">
        <f t="shared" si="6"/>
        <v>6</v>
      </c>
      <c r="U32" s="274">
        <v>2394</v>
      </c>
      <c r="V32" s="254">
        <f>SUM($O$8:O32)</f>
        <v>3500</v>
      </c>
      <c r="W32" s="254">
        <f>SUM($P$8:P32)</f>
        <v>147500</v>
      </c>
      <c r="X32" s="254">
        <f>SUM($Q$8:Q32)</f>
        <v>1166</v>
      </c>
      <c r="Y32" s="254">
        <f>SUM($R$8:R32)</f>
        <v>584</v>
      </c>
      <c r="Z32" s="254">
        <f>SUM($S$8:S32)</f>
        <v>213</v>
      </c>
      <c r="AA32" s="254">
        <f>SUM($T$8:T32)</f>
        <v>150</v>
      </c>
      <c r="AB32" s="254">
        <f t="shared" si="7"/>
        <v>47571</v>
      </c>
      <c r="AC32" s="279"/>
      <c r="AD32" s="280"/>
      <c r="AE32" s="274"/>
      <c r="AF32" s="274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</row>
    <row r="33" s="251" customFormat="1" spans="1:50">
      <c r="A33" s="262" t="s">
        <v>9</v>
      </c>
      <c r="B33" s="263">
        <v>26</v>
      </c>
      <c r="C33" s="263">
        <v>19</v>
      </c>
      <c r="D33" s="254">
        <v>9</v>
      </c>
      <c r="E33" s="254">
        <v>4</v>
      </c>
      <c r="F33" s="254">
        <v>310</v>
      </c>
      <c r="G33" s="259">
        <f t="shared" si="0"/>
        <v>306</v>
      </c>
      <c r="H33" s="263">
        <v>4500</v>
      </c>
      <c r="I33" s="271">
        <v>8800</v>
      </c>
      <c r="J33" s="263">
        <v>6</v>
      </c>
      <c r="K33" s="271">
        <v>96</v>
      </c>
      <c r="L33" s="263">
        <v>48</v>
      </c>
      <c r="M33" s="263">
        <v>21</v>
      </c>
      <c r="N33" s="272">
        <v>200</v>
      </c>
      <c r="O33" s="268">
        <f t="shared" si="1"/>
        <v>200</v>
      </c>
      <c r="P33" s="254">
        <f t="shared" si="2"/>
        <v>13300</v>
      </c>
      <c r="Q33" s="254">
        <f t="shared" si="3"/>
        <v>96</v>
      </c>
      <c r="R33" s="254">
        <f t="shared" si="4"/>
        <v>48</v>
      </c>
      <c r="S33" s="254">
        <f t="shared" si="5"/>
        <v>21</v>
      </c>
      <c r="T33" s="254">
        <f t="shared" si="6"/>
        <v>6</v>
      </c>
      <c r="U33" s="274">
        <v>2506</v>
      </c>
      <c r="V33" s="254">
        <f>SUM($O$8:O33)</f>
        <v>3700</v>
      </c>
      <c r="W33" s="254">
        <f>SUM($P$8:P33)</f>
        <v>160800</v>
      </c>
      <c r="X33" s="254">
        <f>SUM($Q$8:Q33)</f>
        <v>1262</v>
      </c>
      <c r="Y33" s="254">
        <f>SUM($R$8:R33)</f>
        <v>632</v>
      </c>
      <c r="Z33" s="254">
        <f>SUM($S$8:S33)</f>
        <v>234</v>
      </c>
      <c r="AA33" s="254">
        <f>SUM($T$8:T33)</f>
        <v>156</v>
      </c>
      <c r="AB33" s="254">
        <f t="shared" si="7"/>
        <v>51748</v>
      </c>
      <c r="AC33" s="279"/>
      <c r="AD33" s="280"/>
      <c r="AE33" s="274"/>
      <c r="AF33" s="274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</row>
    <row r="34" s="251" customFormat="1" spans="1:50">
      <c r="A34" s="262" t="s">
        <v>9</v>
      </c>
      <c r="B34" s="263">
        <v>27</v>
      </c>
      <c r="C34" s="263">
        <v>20</v>
      </c>
      <c r="D34" s="254">
        <v>10</v>
      </c>
      <c r="E34" s="254">
        <v>4</v>
      </c>
      <c r="F34" s="254">
        <v>330</v>
      </c>
      <c r="G34" s="259">
        <f t="shared" si="0"/>
        <v>316</v>
      </c>
      <c r="H34" s="263">
        <v>4700</v>
      </c>
      <c r="I34" s="271">
        <v>9200</v>
      </c>
      <c r="J34" s="263">
        <v>6</v>
      </c>
      <c r="K34" s="271">
        <v>100</v>
      </c>
      <c r="L34" s="263">
        <v>50</v>
      </c>
      <c r="M34" s="263">
        <v>22</v>
      </c>
      <c r="N34" s="272">
        <v>200</v>
      </c>
      <c r="O34" s="268">
        <f t="shared" si="1"/>
        <v>200</v>
      </c>
      <c r="P34" s="254">
        <f t="shared" si="2"/>
        <v>13900</v>
      </c>
      <c r="Q34" s="254">
        <f t="shared" si="3"/>
        <v>100</v>
      </c>
      <c r="R34" s="254">
        <f t="shared" si="4"/>
        <v>50</v>
      </c>
      <c r="S34" s="254">
        <f t="shared" si="5"/>
        <v>22</v>
      </c>
      <c r="T34" s="254">
        <f t="shared" si="6"/>
        <v>6</v>
      </c>
      <c r="U34" s="274">
        <v>2573</v>
      </c>
      <c r="V34" s="254">
        <f>SUM($O$8:O34)</f>
        <v>3900</v>
      </c>
      <c r="W34" s="254">
        <f>SUM($P$8:P34)</f>
        <v>174700</v>
      </c>
      <c r="X34" s="254">
        <f>SUM($Q$8:Q34)</f>
        <v>1362</v>
      </c>
      <c r="Y34" s="254">
        <f>SUM($R$8:R34)</f>
        <v>682</v>
      </c>
      <c r="Z34" s="254">
        <f>SUM($S$8:S34)</f>
        <v>256</v>
      </c>
      <c r="AA34" s="254">
        <f>SUM($T$8:T34)</f>
        <v>162</v>
      </c>
      <c r="AB34" s="254">
        <f t="shared" si="7"/>
        <v>56104</v>
      </c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</row>
    <row r="35" s="251" customFormat="1" spans="1:50">
      <c r="A35" s="262" t="s">
        <v>9</v>
      </c>
      <c r="B35" s="263">
        <v>28</v>
      </c>
      <c r="C35" s="263">
        <v>21</v>
      </c>
      <c r="D35" s="254">
        <v>10</v>
      </c>
      <c r="E35" s="254">
        <v>5</v>
      </c>
      <c r="F35" s="254">
        <v>330</v>
      </c>
      <c r="G35" s="259">
        <f t="shared" si="0"/>
        <v>362</v>
      </c>
      <c r="H35" s="263">
        <v>4900</v>
      </c>
      <c r="I35" s="271">
        <v>9600</v>
      </c>
      <c r="J35" s="263">
        <v>6</v>
      </c>
      <c r="K35" s="271">
        <v>104</v>
      </c>
      <c r="L35" s="263">
        <v>52</v>
      </c>
      <c r="M35" s="263">
        <v>23</v>
      </c>
      <c r="N35" s="272">
        <v>200</v>
      </c>
      <c r="O35" s="268">
        <f t="shared" si="1"/>
        <v>200</v>
      </c>
      <c r="P35" s="254">
        <f t="shared" si="2"/>
        <v>14500</v>
      </c>
      <c r="Q35" s="254">
        <f t="shared" si="3"/>
        <v>104</v>
      </c>
      <c r="R35" s="254">
        <f t="shared" si="4"/>
        <v>52</v>
      </c>
      <c r="S35" s="254">
        <f t="shared" si="5"/>
        <v>23</v>
      </c>
      <c r="T35" s="254">
        <f t="shared" si="6"/>
        <v>6</v>
      </c>
      <c r="U35" s="274">
        <v>2685</v>
      </c>
      <c r="V35" s="254">
        <f>SUM($O$8:O35)</f>
        <v>4100</v>
      </c>
      <c r="W35" s="254">
        <f>SUM($P$8:P35)</f>
        <v>189200</v>
      </c>
      <c r="X35" s="254">
        <f>SUM($Q$8:Q35)</f>
        <v>1466</v>
      </c>
      <c r="Y35" s="254">
        <f>SUM($R$8:R35)</f>
        <v>734</v>
      </c>
      <c r="Z35" s="254">
        <f>SUM($S$8:S35)</f>
        <v>279</v>
      </c>
      <c r="AA35" s="254">
        <f>SUM($T$8:T35)</f>
        <v>168</v>
      </c>
      <c r="AB35" s="254">
        <f t="shared" si="7"/>
        <v>60639</v>
      </c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</row>
    <row r="36" s="251" customFormat="1" spans="1:50">
      <c r="A36" s="262" t="s">
        <v>9</v>
      </c>
      <c r="B36" s="263">
        <v>29</v>
      </c>
      <c r="C36" s="263">
        <v>22</v>
      </c>
      <c r="D36" s="254">
        <v>11</v>
      </c>
      <c r="E36" s="254">
        <v>5</v>
      </c>
      <c r="F36" s="254">
        <v>350</v>
      </c>
      <c r="G36" s="259">
        <f t="shared" si="0"/>
        <v>372</v>
      </c>
      <c r="H36" s="263">
        <v>5100</v>
      </c>
      <c r="I36" s="271">
        <v>10000</v>
      </c>
      <c r="J36" s="263">
        <v>6</v>
      </c>
      <c r="K36" s="271">
        <v>108</v>
      </c>
      <c r="L36" s="263">
        <v>54</v>
      </c>
      <c r="M36" s="263">
        <v>24</v>
      </c>
      <c r="N36" s="272">
        <v>200</v>
      </c>
      <c r="O36" s="268">
        <f t="shared" si="1"/>
        <v>200</v>
      </c>
      <c r="P36" s="254">
        <f t="shared" si="2"/>
        <v>15100</v>
      </c>
      <c r="Q36" s="254">
        <f t="shared" si="3"/>
        <v>108</v>
      </c>
      <c r="R36" s="254">
        <f t="shared" si="4"/>
        <v>54</v>
      </c>
      <c r="S36" s="254">
        <f t="shared" si="5"/>
        <v>24</v>
      </c>
      <c r="T36" s="254">
        <f t="shared" si="6"/>
        <v>6</v>
      </c>
      <c r="U36" s="274">
        <v>2752</v>
      </c>
      <c r="V36" s="254">
        <f>SUM($O$8:O36)</f>
        <v>4300</v>
      </c>
      <c r="W36" s="254">
        <f>SUM($P$8:P36)</f>
        <v>204300</v>
      </c>
      <c r="X36" s="254">
        <f>SUM($Q$8:Q36)</f>
        <v>1574</v>
      </c>
      <c r="Y36" s="254">
        <f>SUM($R$8:R36)</f>
        <v>788</v>
      </c>
      <c r="Z36" s="254">
        <f>SUM($S$8:S36)</f>
        <v>303</v>
      </c>
      <c r="AA36" s="254">
        <f>SUM($T$8:T36)</f>
        <v>174</v>
      </c>
      <c r="AB36" s="254">
        <f t="shared" si="7"/>
        <v>65353</v>
      </c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</row>
    <row r="37" s="251" customFormat="1" spans="1:50">
      <c r="A37" s="262" t="s">
        <v>9</v>
      </c>
      <c r="B37" s="263">
        <v>30</v>
      </c>
      <c r="C37" s="263">
        <v>22</v>
      </c>
      <c r="D37" s="254">
        <v>11</v>
      </c>
      <c r="E37" s="254">
        <v>5</v>
      </c>
      <c r="F37" s="254">
        <v>350</v>
      </c>
      <c r="G37" s="259">
        <f t="shared" si="0"/>
        <v>372</v>
      </c>
      <c r="H37" s="263">
        <v>5300</v>
      </c>
      <c r="I37" s="271">
        <v>10400</v>
      </c>
      <c r="J37" s="263">
        <v>6</v>
      </c>
      <c r="K37" s="271">
        <v>112</v>
      </c>
      <c r="L37" s="263">
        <v>56</v>
      </c>
      <c r="M37" s="263">
        <v>25</v>
      </c>
      <c r="N37" s="272">
        <v>200</v>
      </c>
      <c r="O37" s="268">
        <f t="shared" si="1"/>
        <v>200</v>
      </c>
      <c r="P37" s="254">
        <f t="shared" si="2"/>
        <v>15700</v>
      </c>
      <c r="Q37" s="254">
        <f t="shared" si="3"/>
        <v>112</v>
      </c>
      <c r="R37" s="254">
        <f t="shared" si="4"/>
        <v>56</v>
      </c>
      <c r="S37" s="254">
        <f t="shared" si="5"/>
        <v>25</v>
      </c>
      <c r="T37" s="254">
        <f t="shared" si="6"/>
        <v>6</v>
      </c>
      <c r="U37" s="274">
        <v>2864</v>
      </c>
      <c r="V37" s="254">
        <f>SUM($O$8:O37)</f>
        <v>4500</v>
      </c>
      <c r="W37" s="254">
        <f>SUM($P$8:P37)</f>
        <v>220000</v>
      </c>
      <c r="X37" s="254">
        <f>SUM($Q$8:Q37)</f>
        <v>1686</v>
      </c>
      <c r="Y37" s="254">
        <f>SUM($R$8:R37)</f>
        <v>844</v>
      </c>
      <c r="Z37" s="254">
        <f>SUM($S$8:S37)</f>
        <v>328</v>
      </c>
      <c r="AA37" s="254">
        <f>SUM($T$8:T37)</f>
        <v>180</v>
      </c>
      <c r="AB37" s="254">
        <f t="shared" si="7"/>
        <v>70246</v>
      </c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AX37" s="279"/>
    </row>
    <row r="38" s="251" customFormat="1" spans="1:50">
      <c r="A38" s="262" t="s">
        <v>9</v>
      </c>
      <c r="B38" s="263">
        <v>31</v>
      </c>
      <c r="C38" s="263">
        <v>23</v>
      </c>
      <c r="D38" s="254">
        <v>11</v>
      </c>
      <c r="E38" s="254">
        <v>5</v>
      </c>
      <c r="F38" s="254">
        <v>370</v>
      </c>
      <c r="G38" s="259">
        <f t="shared" si="0"/>
        <v>377</v>
      </c>
      <c r="H38" s="263">
        <v>5500</v>
      </c>
      <c r="I38" s="271">
        <v>10800</v>
      </c>
      <c r="J38" s="263">
        <v>6</v>
      </c>
      <c r="K38" s="271">
        <v>116</v>
      </c>
      <c r="L38" s="263">
        <v>58</v>
      </c>
      <c r="M38" s="263">
        <v>26</v>
      </c>
      <c r="N38" s="272">
        <v>200</v>
      </c>
      <c r="O38" s="268">
        <f t="shared" si="1"/>
        <v>200</v>
      </c>
      <c r="P38" s="254">
        <f t="shared" si="2"/>
        <v>16300</v>
      </c>
      <c r="Q38" s="254">
        <f t="shared" si="3"/>
        <v>116</v>
      </c>
      <c r="R38" s="254">
        <f t="shared" si="4"/>
        <v>58</v>
      </c>
      <c r="S38" s="254">
        <f t="shared" si="5"/>
        <v>26</v>
      </c>
      <c r="T38" s="254">
        <f t="shared" si="6"/>
        <v>6</v>
      </c>
      <c r="U38" s="274">
        <v>2931</v>
      </c>
      <c r="V38" s="254">
        <f>SUM($O$8:O38)</f>
        <v>4700</v>
      </c>
      <c r="W38" s="254">
        <f>SUM($P$8:P38)</f>
        <v>236300</v>
      </c>
      <c r="X38" s="254">
        <f>SUM($Q$8:Q38)</f>
        <v>1802</v>
      </c>
      <c r="Y38" s="254">
        <f>SUM($R$8:R38)</f>
        <v>902</v>
      </c>
      <c r="Z38" s="254">
        <f>SUM($S$8:S38)</f>
        <v>354</v>
      </c>
      <c r="AA38" s="254">
        <f>SUM($T$8:T38)</f>
        <v>186</v>
      </c>
      <c r="AB38" s="254">
        <f t="shared" si="7"/>
        <v>75318</v>
      </c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</row>
    <row r="39" s="251" customFormat="1" spans="1:50">
      <c r="A39" s="262" t="s">
        <v>9</v>
      </c>
      <c r="B39" s="263">
        <v>32</v>
      </c>
      <c r="C39" s="263">
        <v>24</v>
      </c>
      <c r="D39" s="254">
        <v>12</v>
      </c>
      <c r="E39" s="254">
        <v>5</v>
      </c>
      <c r="F39" s="254">
        <v>370</v>
      </c>
      <c r="G39" s="259">
        <f t="shared" si="0"/>
        <v>383</v>
      </c>
      <c r="H39" s="263">
        <v>5700</v>
      </c>
      <c r="I39" s="271">
        <v>11200</v>
      </c>
      <c r="J39" s="263">
        <v>6</v>
      </c>
      <c r="K39" s="271">
        <v>120</v>
      </c>
      <c r="L39" s="263">
        <v>60</v>
      </c>
      <c r="M39" s="263">
        <v>27</v>
      </c>
      <c r="N39" s="272">
        <v>200</v>
      </c>
      <c r="O39" s="268">
        <f t="shared" si="1"/>
        <v>200</v>
      </c>
      <c r="P39" s="254">
        <f t="shared" si="2"/>
        <v>16900</v>
      </c>
      <c r="Q39" s="254">
        <f t="shared" si="3"/>
        <v>120</v>
      </c>
      <c r="R39" s="254">
        <f t="shared" si="4"/>
        <v>60</v>
      </c>
      <c r="S39" s="254">
        <f t="shared" si="5"/>
        <v>27</v>
      </c>
      <c r="T39" s="254">
        <f t="shared" si="6"/>
        <v>6</v>
      </c>
      <c r="U39" s="274">
        <v>3043</v>
      </c>
      <c r="V39" s="254">
        <f>SUM($O$8:O39)</f>
        <v>4900</v>
      </c>
      <c r="W39" s="254">
        <f>SUM($P$8:P39)</f>
        <v>253200</v>
      </c>
      <c r="X39" s="254">
        <f>SUM($Q$8:Q39)</f>
        <v>1922</v>
      </c>
      <c r="Y39" s="254">
        <f>SUM($R$8:R39)</f>
        <v>962</v>
      </c>
      <c r="Z39" s="254">
        <f>SUM($S$8:S39)</f>
        <v>381</v>
      </c>
      <c r="AA39" s="254">
        <f>SUM($T$8:T39)</f>
        <v>192</v>
      </c>
      <c r="AB39" s="254">
        <f t="shared" si="7"/>
        <v>80569</v>
      </c>
      <c r="AC39" s="279"/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</row>
    <row r="40" s="251" customFormat="1" spans="1:50">
      <c r="A40" s="262" t="s">
        <v>9</v>
      </c>
      <c r="B40" s="263">
        <v>33</v>
      </c>
      <c r="C40" s="263">
        <v>25</v>
      </c>
      <c r="D40" s="254">
        <v>12</v>
      </c>
      <c r="E40" s="254">
        <v>6</v>
      </c>
      <c r="F40" s="254">
        <v>390</v>
      </c>
      <c r="G40" s="259">
        <f t="shared" si="0"/>
        <v>433</v>
      </c>
      <c r="H40" s="263">
        <v>5900</v>
      </c>
      <c r="I40" s="271">
        <v>11600</v>
      </c>
      <c r="J40" s="263">
        <v>6</v>
      </c>
      <c r="K40" s="271">
        <v>124</v>
      </c>
      <c r="L40" s="263">
        <v>62</v>
      </c>
      <c r="M40" s="263">
        <v>28</v>
      </c>
      <c r="N40" s="272">
        <v>200</v>
      </c>
      <c r="O40" s="268">
        <f t="shared" si="1"/>
        <v>200</v>
      </c>
      <c r="P40" s="254">
        <f t="shared" si="2"/>
        <v>17500</v>
      </c>
      <c r="Q40" s="254">
        <f t="shared" si="3"/>
        <v>124</v>
      </c>
      <c r="R40" s="254">
        <f t="shared" si="4"/>
        <v>62</v>
      </c>
      <c r="S40" s="254">
        <f t="shared" si="5"/>
        <v>28</v>
      </c>
      <c r="T40" s="254">
        <f t="shared" si="6"/>
        <v>6</v>
      </c>
      <c r="U40" s="274">
        <v>3110</v>
      </c>
      <c r="V40" s="254">
        <f>SUM($O$8:O40)</f>
        <v>5100</v>
      </c>
      <c r="W40" s="254">
        <f>SUM($P$8:P40)</f>
        <v>270700</v>
      </c>
      <c r="X40" s="254">
        <f>SUM($Q$8:Q40)</f>
        <v>2046</v>
      </c>
      <c r="Y40" s="254">
        <f>SUM($R$8:R40)</f>
        <v>1024</v>
      </c>
      <c r="Z40" s="254">
        <f>SUM($S$8:S40)</f>
        <v>409</v>
      </c>
      <c r="AA40" s="254">
        <f>SUM($T$8:T40)</f>
        <v>198</v>
      </c>
      <c r="AB40" s="254">
        <f t="shared" si="7"/>
        <v>85999</v>
      </c>
      <c r="AC40" s="279"/>
      <c r="AD40" s="279"/>
      <c r="AE40" s="279"/>
      <c r="AF40" s="279"/>
      <c r="AG40" s="279"/>
      <c r="AH40" s="279"/>
      <c r="AI40" s="279"/>
      <c r="AJ40" s="279"/>
      <c r="AK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AX40" s="279"/>
    </row>
    <row r="41" s="251" customFormat="1" spans="1:50">
      <c r="A41" s="262" t="s">
        <v>9</v>
      </c>
      <c r="B41" s="263">
        <v>34</v>
      </c>
      <c r="C41" s="263">
        <v>26</v>
      </c>
      <c r="D41" s="254">
        <v>13</v>
      </c>
      <c r="E41" s="254">
        <v>6</v>
      </c>
      <c r="F41" s="254">
        <v>390</v>
      </c>
      <c r="G41" s="259">
        <f t="shared" ref="G41:G72" si="8">SUMPRODUCT($C$6:$F$6,C41:F41)</f>
        <v>439</v>
      </c>
      <c r="H41" s="263">
        <v>6100</v>
      </c>
      <c r="I41" s="271">
        <v>12000</v>
      </c>
      <c r="J41" s="263">
        <v>6</v>
      </c>
      <c r="K41" s="271">
        <v>128</v>
      </c>
      <c r="L41" s="263">
        <v>64</v>
      </c>
      <c r="M41" s="263">
        <v>29</v>
      </c>
      <c r="N41" s="272">
        <v>200</v>
      </c>
      <c r="O41" s="268">
        <f t="shared" ref="O41:O72" si="9">N41</f>
        <v>200</v>
      </c>
      <c r="P41" s="254">
        <f t="shared" ref="P41:P72" si="10">H41+I41</f>
        <v>18100</v>
      </c>
      <c r="Q41" s="254">
        <f t="shared" ref="Q41:Q72" si="11">K41</f>
        <v>128</v>
      </c>
      <c r="R41" s="254">
        <f t="shared" ref="R41:R72" si="12">L41</f>
        <v>64</v>
      </c>
      <c r="S41" s="254">
        <f t="shared" ref="S41:S72" si="13">M41</f>
        <v>29</v>
      </c>
      <c r="T41" s="254">
        <f t="shared" ref="T41:T72" si="14">J41</f>
        <v>6</v>
      </c>
      <c r="U41" s="274">
        <v>3222</v>
      </c>
      <c r="V41" s="254">
        <f>SUM($O$8:O41)</f>
        <v>5300</v>
      </c>
      <c r="W41" s="254">
        <f>SUM($P$8:P41)</f>
        <v>288800</v>
      </c>
      <c r="X41" s="254">
        <f>SUM($Q$8:Q41)</f>
        <v>2174</v>
      </c>
      <c r="Y41" s="254">
        <f>SUM($R$8:R41)</f>
        <v>1088</v>
      </c>
      <c r="Z41" s="254">
        <f>SUM($S$8:S41)</f>
        <v>438</v>
      </c>
      <c r="AA41" s="254">
        <f>SUM($T$8:T41)</f>
        <v>204</v>
      </c>
      <c r="AB41" s="254">
        <f t="shared" ref="AB41:AB72" si="15">SUMPRODUCT($V$6:$AA$6,V41:AA41)</f>
        <v>91608</v>
      </c>
      <c r="AC41" s="279"/>
      <c r="AD41" s="279"/>
      <c r="AE41" s="279"/>
      <c r="AF41" s="279"/>
      <c r="AG41" s="279"/>
      <c r="AH41" s="279"/>
      <c r="AI41" s="279"/>
      <c r="AJ41" s="279"/>
      <c r="AK41" s="279"/>
      <c r="AL41" s="279"/>
      <c r="AM41" s="279"/>
      <c r="AN41" s="279"/>
      <c r="AO41" s="279"/>
      <c r="AP41" s="279"/>
      <c r="AQ41" s="279"/>
      <c r="AR41" s="279"/>
      <c r="AS41" s="279"/>
      <c r="AT41" s="279"/>
      <c r="AU41" s="279"/>
      <c r="AV41" s="279"/>
      <c r="AW41" s="279"/>
      <c r="AX41" s="279"/>
    </row>
    <row r="42" s="251" customFormat="1" spans="1:50">
      <c r="A42" s="262" t="s">
        <v>9</v>
      </c>
      <c r="B42" s="263">
        <v>35</v>
      </c>
      <c r="C42" s="263">
        <v>26</v>
      </c>
      <c r="D42" s="254">
        <v>13</v>
      </c>
      <c r="E42" s="254">
        <v>6</v>
      </c>
      <c r="F42" s="254">
        <v>410</v>
      </c>
      <c r="G42" s="259">
        <f t="shared" si="8"/>
        <v>443</v>
      </c>
      <c r="H42" s="263">
        <v>6300</v>
      </c>
      <c r="I42" s="271">
        <v>12400</v>
      </c>
      <c r="J42" s="263">
        <v>6</v>
      </c>
      <c r="K42" s="271">
        <v>132</v>
      </c>
      <c r="L42" s="263">
        <v>66</v>
      </c>
      <c r="M42" s="263">
        <v>30</v>
      </c>
      <c r="N42" s="272">
        <v>200</v>
      </c>
      <c r="O42" s="268">
        <f t="shared" si="9"/>
        <v>200</v>
      </c>
      <c r="P42" s="254">
        <f t="shared" si="10"/>
        <v>18700</v>
      </c>
      <c r="Q42" s="254">
        <f t="shared" si="11"/>
        <v>132</v>
      </c>
      <c r="R42" s="254">
        <f t="shared" si="12"/>
        <v>66</v>
      </c>
      <c r="S42" s="254">
        <f t="shared" si="13"/>
        <v>30</v>
      </c>
      <c r="T42" s="254">
        <f t="shared" si="14"/>
        <v>6</v>
      </c>
      <c r="U42" s="274">
        <v>3289</v>
      </c>
      <c r="V42" s="254">
        <f>SUM($O$8:O42)</f>
        <v>5500</v>
      </c>
      <c r="W42" s="254">
        <f>SUM($P$8:P42)</f>
        <v>307500</v>
      </c>
      <c r="X42" s="254">
        <f>SUM($Q$8:Q42)</f>
        <v>2306</v>
      </c>
      <c r="Y42" s="254">
        <f>SUM($R$8:R42)</f>
        <v>1154</v>
      </c>
      <c r="Z42" s="254">
        <f>SUM($S$8:S42)</f>
        <v>468</v>
      </c>
      <c r="AA42" s="254">
        <f>SUM($T$8:T42)</f>
        <v>210</v>
      </c>
      <c r="AB42" s="254">
        <f t="shared" si="15"/>
        <v>97396</v>
      </c>
      <c r="AC42" s="279"/>
      <c r="AD42" s="279"/>
      <c r="AE42" s="279"/>
      <c r="AF42" s="279"/>
      <c r="AG42" s="279"/>
      <c r="AH42" s="279"/>
      <c r="AI42" s="279"/>
      <c r="AJ42" s="279"/>
      <c r="AK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279"/>
    </row>
    <row r="43" s="251" customFormat="1" spans="1:50">
      <c r="A43" s="262" t="s">
        <v>9</v>
      </c>
      <c r="B43" s="263">
        <v>36</v>
      </c>
      <c r="C43" s="263">
        <v>27</v>
      </c>
      <c r="D43" s="254">
        <v>13</v>
      </c>
      <c r="E43" s="254">
        <v>6</v>
      </c>
      <c r="F43" s="254">
        <v>410</v>
      </c>
      <c r="G43" s="259">
        <f t="shared" si="8"/>
        <v>444</v>
      </c>
      <c r="H43" s="263">
        <v>6500</v>
      </c>
      <c r="I43" s="271">
        <v>12800</v>
      </c>
      <c r="J43" s="263">
        <v>6</v>
      </c>
      <c r="K43" s="271">
        <v>136</v>
      </c>
      <c r="L43" s="263">
        <v>68</v>
      </c>
      <c r="M43" s="263">
        <v>31</v>
      </c>
      <c r="N43" s="272">
        <v>200</v>
      </c>
      <c r="O43" s="268">
        <f t="shared" si="9"/>
        <v>200</v>
      </c>
      <c r="P43" s="254">
        <f t="shared" si="10"/>
        <v>19300</v>
      </c>
      <c r="Q43" s="254">
        <f t="shared" si="11"/>
        <v>136</v>
      </c>
      <c r="R43" s="254">
        <f t="shared" si="12"/>
        <v>68</v>
      </c>
      <c r="S43" s="254">
        <f t="shared" si="13"/>
        <v>31</v>
      </c>
      <c r="T43" s="254">
        <f t="shared" si="14"/>
        <v>6</v>
      </c>
      <c r="U43" s="274">
        <v>3401</v>
      </c>
      <c r="V43" s="254">
        <f>SUM($O$8:O43)</f>
        <v>5700</v>
      </c>
      <c r="W43" s="254">
        <f>SUM($P$8:P43)</f>
        <v>326800</v>
      </c>
      <c r="X43" s="254">
        <f>SUM($Q$8:Q43)</f>
        <v>2442</v>
      </c>
      <c r="Y43" s="254">
        <f>SUM($R$8:R43)</f>
        <v>1222</v>
      </c>
      <c r="Z43" s="254">
        <f>SUM($S$8:S43)</f>
        <v>499</v>
      </c>
      <c r="AA43" s="254">
        <f>SUM($T$8:T43)</f>
        <v>216</v>
      </c>
      <c r="AB43" s="254">
        <f t="shared" si="15"/>
        <v>103363</v>
      </c>
      <c r="AC43" s="279"/>
      <c r="AD43" s="279"/>
      <c r="AE43" s="279"/>
      <c r="AF43" s="279"/>
      <c r="AG43" s="279"/>
      <c r="AH43" s="279"/>
      <c r="AI43" s="279"/>
      <c r="AJ43" s="279"/>
      <c r="AK43" s="279"/>
      <c r="AL43" s="279"/>
      <c r="AM43" s="279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AX43" s="279"/>
    </row>
    <row r="44" s="251" customFormat="1" spans="1:50">
      <c r="A44" s="262" t="s">
        <v>9</v>
      </c>
      <c r="B44" s="263">
        <v>37</v>
      </c>
      <c r="C44" s="263">
        <v>28</v>
      </c>
      <c r="D44" s="254">
        <v>14</v>
      </c>
      <c r="E44" s="254">
        <v>6</v>
      </c>
      <c r="F44" s="254">
        <v>430</v>
      </c>
      <c r="G44" s="259">
        <f t="shared" si="8"/>
        <v>454</v>
      </c>
      <c r="H44" s="263">
        <v>6700</v>
      </c>
      <c r="I44" s="271">
        <v>13200</v>
      </c>
      <c r="J44" s="263">
        <v>6</v>
      </c>
      <c r="K44" s="271">
        <v>140</v>
      </c>
      <c r="L44" s="263">
        <v>70</v>
      </c>
      <c r="M44" s="263">
        <v>32</v>
      </c>
      <c r="N44" s="272">
        <v>200</v>
      </c>
      <c r="O44" s="268">
        <f t="shared" si="9"/>
        <v>200</v>
      </c>
      <c r="P44" s="254">
        <f t="shared" si="10"/>
        <v>19900</v>
      </c>
      <c r="Q44" s="254">
        <f t="shared" si="11"/>
        <v>140</v>
      </c>
      <c r="R44" s="254">
        <f t="shared" si="12"/>
        <v>70</v>
      </c>
      <c r="S44" s="254">
        <f t="shared" si="13"/>
        <v>32</v>
      </c>
      <c r="T44" s="254">
        <f t="shared" si="14"/>
        <v>6</v>
      </c>
      <c r="U44" s="274">
        <v>3468</v>
      </c>
      <c r="V44" s="254">
        <f>SUM($O$8:O44)</f>
        <v>5900</v>
      </c>
      <c r="W44" s="254">
        <f>SUM($P$8:P44)</f>
        <v>346700</v>
      </c>
      <c r="X44" s="254">
        <f>SUM($Q$8:Q44)</f>
        <v>2582</v>
      </c>
      <c r="Y44" s="254">
        <f>SUM($R$8:R44)</f>
        <v>1292</v>
      </c>
      <c r="Z44" s="254">
        <f>SUM($S$8:S44)</f>
        <v>531</v>
      </c>
      <c r="AA44" s="254">
        <f>SUM($T$8:T44)</f>
        <v>222</v>
      </c>
      <c r="AB44" s="254">
        <f t="shared" si="15"/>
        <v>109509</v>
      </c>
      <c r="AC44" s="279"/>
      <c r="AD44" s="279"/>
      <c r="AE44" s="279"/>
      <c r="AF44" s="279"/>
      <c r="AG44" s="279"/>
      <c r="AH44" s="279"/>
      <c r="AI44" s="279"/>
      <c r="AJ44" s="279"/>
      <c r="AK44" s="279"/>
      <c r="AL44" s="279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AX44" s="279"/>
    </row>
    <row r="45" s="251" customFormat="1" spans="1:50">
      <c r="A45" s="262" t="s">
        <v>9</v>
      </c>
      <c r="B45" s="263">
        <v>38</v>
      </c>
      <c r="C45" s="263">
        <v>29</v>
      </c>
      <c r="D45" s="254">
        <v>14</v>
      </c>
      <c r="E45" s="254">
        <v>7</v>
      </c>
      <c r="F45" s="254">
        <v>430</v>
      </c>
      <c r="G45" s="259">
        <f t="shared" si="8"/>
        <v>500</v>
      </c>
      <c r="H45" s="263">
        <v>6900</v>
      </c>
      <c r="I45" s="271">
        <v>13600</v>
      </c>
      <c r="J45" s="263">
        <v>6</v>
      </c>
      <c r="K45" s="271">
        <v>144</v>
      </c>
      <c r="L45" s="263">
        <v>72</v>
      </c>
      <c r="M45" s="263">
        <v>33</v>
      </c>
      <c r="N45" s="272">
        <v>200</v>
      </c>
      <c r="O45" s="268">
        <f t="shared" si="9"/>
        <v>200</v>
      </c>
      <c r="P45" s="254">
        <f t="shared" si="10"/>
        <v>20500</v>
      </c>
      <c r="Q45" s="254">
        <f t="shared" si="11"/>
        <v>144</v>
      </c>
      <c r="R45" s="254">
        <f t="shared" si="12"/>
        <v>72</v>
      </c>
      <c r="S45" s="254">
        <f t="shared" si="13"/>
        <v>33</v>
      </c>
      <c r="T45" s="254">
        <f t="shared" si="14"/>
        <v>6</v>
      </c>
      <c r="U45" s="274">
        <v>3580</v>
      </c>
      <c r="V45" s="254">
        <f>SUM($O$8:O45)</f>
        <v>6100</v>
      </c>
      <c r="W45" s="254">
        <f>SUM($P$8:P45)</f>
        <v>367200</v>
      </c>
      <c r="X45" s="254">
        <f>SUM($Q$8:Q45)</f>
        <v>2726</v>
      </c>
      <c r="Y45" s="254">
        <f>SUM($R$8:R45)</f>
        <v>1364</v>
      </c>
      <c r="Z45" s="254">
        <f>SUM($S$8:S45)</f>
        <v>564</v>
      </c>
      <c r="AA45" s="254">
        <f>SUM($T$8:T45)</f>
        <v>228</v>
      </c>
      <c r="AB45" s="254">
        <f t="shared" si="15"/>
        <v>115834</v>
      </c>
      <c r="AC45" s="279"/>
      <c r="AD45" s="279"/>
      <c r="AE45" s="279"/>
      <c r="AF45" s="279"/>
      <c r="AG45" s="279"/>
      <c r="AH45" s="279"/>
      <c r="AI45" s="279"/>
      <c r="AJ45" s="279"/>
      <c r="AK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</row>
    <row r="46" s="251" customFormat="1" spans="1:50">
      <c r="A46" s="262" t="s">
        <v>9</v>
      </c>
      <c r="B46" s="263">
        <v>39</v>
      </c>
      <c r="C46" s="263">
        <v>30</v>
      </c>
      <c r="D46" s="254">
        <v>15</v>
      </c>
      <c r="E46" s="254">
        <v>7</v>
      </c>
      <c r="F46" s="254">
        <v>450</v>
      </c>
      <c r="G46" s="259">
        <f t="shared" si="8"/>
        <v>510</v>
      </c>
      <c r="H46" s="263">
        <v>7100</v>
      </c>
      <c r="I46" s="271">
        <v>14000</v>
      </c>
      <c r="J46" s="263">
        <v>6</v>
      </c>
      <c r="K46" s="271">
        <v>148</v>
      </c>
      <c r="L46" s="263">
        <v>74</v>
      </c>
      <c r="M46" s="263">
        <v>34</v>
      </c>
      <c r="N46" s="272">
        <v>200</v>
      </c>
      <c r="O46" s="268">
        <f t="shared" si="9"/>
        <v>200</v>
      </c>
      <c r="P46" s="254">
        <f t="shared" si="10"/>
        <v>21100</v>
      </c>
      <c r="Q46" s="254">
        <f t="shared" si="11"/>
        <v>148</v>
      </c>
      <c r="R46" s="254">
        <f t="shared" si="12"/>
        <v>74</v>
      </c>
      <c r="S46" s="254">
        <f t="shared" si="13"/>
        <v>34</v>
      </c>
      <c r="T46" s="254">
        <f t="shared" si="14"/>
        <v>6</v>
      </c>
      <c r="U46" s="274">
        <v>3647</v>
      </c>
      <c r="V46" s="254">
        <f>SUM($O$8:O46)</f>
        <v>6300</v>
      </c>
      <c r="W46" s="254">
        <f>SUM($P$8:P46)</f>
        <v>388300</v>
      </c>
      <c r="X46" s="254">
        <f>SUM($Q$8:Q46)</f>
        <v>2874</v>
      </c>
      <c r="Y46" s="254">
        <f>SUM($R$8:R46)</f>
        <v>1438</v>
      </c>
      <c r="Z46" s="254">
        <f>SUM($S$8:S46)</f>
        <v>598</v>
      </c>
      <c r="AA46" s="254">
        <f>SUM($T$8:T46)</f>
        <v>234</v>
      </c>
      <c r="AB46" s="254">
        <f t="shared" si="15"/>
        <v>122338</v>
      </c>
      <c r="AC46" s="279"/>
      <c r="AD46" s="279"/>
      <c r="AE46" s="279"/>
      <c r="AF46" s="279"/>
      <c r="AG46" s="279"/>
      <c r="AH46" s="279"/>
      <c r="AI46" s="279"/>
      <c r="AJ46" s="279"/>
      <c r="AK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AX46" s="279"/>
    </row>
    <row r="47" s="251" customFormat="1" spans="1:50">
      <c r="A47" s="262" t="s">
        <v>9</v>
      </c>
      <c r="B47" s="263">
        <v>40</v>
      </c>
      <c r="C47" s="263">
        <v>30</v>
      </c>
      <c r="D47" s="254">
        <v>15</v>
      </c>
      <c r="E47" s="254">
        <v>7</v>
      </c>
      <c r="F47" s="254">
        <v>450</v>
      </c>
      <c r="G47" s="259">
        <f t="shared" si="8"/>
        <v>510</v>
      </c>
      <c r="H47" s="263">
        <v>7300</v>
      </c>
      <c r="I47" s="271">
        <v>14400</v>
      </c>
      <c r="J47" s="263">
        <v>6</v>
      </c>
      <c r="K47" s="271">
        <v>152</v>
      </c>
      <c r="L47" s="263">
        <v>76</v>
      </c>
      <c r="M47" s="263">
        <v>35</v>
      </c>
      <c r="N47" s="272">
        <v>200</v>
      </c>
      <c r="O47" s="268">
        <f t="shared" si="9"/>
        <v>200</v>
      </c>
      <c r="P47" s="254">
        <f t="shared" si="10"/>
        <v>21700</v>
      </c>
      <c r="Q47" s="254">
        <f t="shared" si="11"/>
        <v>152</v>
      </c>
      <c r="R47" s="254">
        <f t="shared" si="12"/>
        <v>76</v>
      </c>
      <c r="S47" s="254">
        <f t="shared" si="13"/>
        <v>35</v>
      </c>
      <c r="T47" s="254">
        <f t="shared" si="14"/>
        <v>6</v>
      </c>
      <c r="U47" s="274">
        <v>3759</v>
      </c>
      <c r="V47" s="254">
        <f>SUM($O$8:O47)</f>
        <v>6500</v>
      </c>
      <c r="W47" s="254">
        <f>SUM($P$8:P47)</f>
        <v>410000</v>
      </c>
      <c r="X47" s="254">
        <f>SUM($Q$8:Q47)</f>
        <v>3026</v>
      </c>
      <c r="Y47" s="254">
        <f>SUM($R$8:R47)</f>
        <v>1514</v>
      </c>
      <c r="Z47" s="254">
        <f>SUM($S$8:S47)</f>
        <v>633</v>
      </c>
      <c r="AA47" s="254">
        <f>SUM($T$8:T47)</f>
        <v>240</v>
      </c>
      <c r="AB47" s="254">
        <f t="shared" si="15"/>
        <v>129021</v>
      </c>
      <c r="AC47" s="279"/>
      <c r="AD47" s="279"/>
      <c r="AE47" s="279"/>
      <c r="AF47" s="279"/>
      <c r="AG47" s="279"/>
      <c r="AH47" s="279"/>
      <c r="AI47" s="279"/>
      <c r="AJ47" s="279"/>
      <c r="AK47" s="279"/>
      <c r="AL47" s="279"/>
      <c r="AM47" s="279"/>
      <c r="AN47" s="279"/>
      <c r="AO47" s="279"/>
      <c r="AP47" s="279"/>
      <c r="AQ47" s="279"/>
      <c r="AR47" s="279"/>
      <c r="AS47" s="279"/>
      <c r="AT47" s="279"/>
      <c r="AU47" s="279"/>
      <c r="AV47" s="279"/>
      <c r="AW47" s="279"/>
      <c r="AX47" s="279"/>
    </row>
    <row r="48" s="251" customFormat="1" spans="1:50">
      <c r="A48" s="262" t="s">
        <v>9</v>
      </c>
      <c r="B48" s="263">
        <v>41</v>
      </c>
      <c r="C48" s="263">
        <v>31</v>
      </c>
      <c r="D48" s="254">
        <v>15</v>
      </c>
      <c r="E48" s="254">
        <v>7</v>
      </c>
      <c r="F48" s="254">
        <v>470</v>
      </c>
      <c r="G48" s="259">
        <f t="shared" si="8"/>
        <v>515</v>
      </c>
      <c r="H48" s="263">
        <v>7500</v>
      </c>
      <c r="I48" s="271">
        <v>14800</v>
      </c>
      <c r="J48" s="263">
        <v>6</v>
      </c>
      <c r="K48" s="271">
        <v>156</v>
      </c>
      <c r="L48" s="263">
        <v>78</v>
      </c>
      <c r="M48" s="263">
        <v>36</v>
      </c>
      <c r="N48" s="272">
        <v>200</v>
      </c>
      <c r="O48" s="268">
        <f t="shared" si="9"/>
        <v>200</v>
      </c>
      <c r="P48" s="254">
        <f t="shared" si="10"/>
        <v>22300</v>
      </c>
      <c r="Q48" s="254">
        <f t="shared" si="11"/>
        <v>156</v>
      </c>
      <c r="R48" s="254">
        <f t="shared" si="12"/>
        <v>78</v>
      </c>
      <c r="S48" s="254">
        <f t="shared" si="13"/>
        <v>36</v>
      </c>
      <c r="T48" s="254">
        <f t="shared" si="14"/>
        <v>6</v>
      </c>
      <c r="U48" s="274">
        <v>3826</v>
      </c>
      <c r="V48" s="254">
        <f>SUM($O$8:O48)</f>
        <v>6700</v>
      </c>
      <c r="W48" s="254">
        <f>SUM($P$8:P48)</f>
        <v>432300</v>
      </c>
      <c r="X48" s="254">
        <f>SUM($Q$8:Q48)</f>
        <v>3182</v>
      </c>
      <c r="Y48" s="254">
        <f>SUM($R$8:R48)</f>
        <v>1592</v>
      </c>
      <c r="Z48" s="254">
        <f>SUM($S$8:S48)</f>
        <v>669</v>
      </c>
      <c r="AA48" s="254">
        <f>SUM($T$8:T48)</f>
        <v>246</v>
      </c>
      <c r="AB48" s="254">
        <f t="shared" si="15"/>
        <v>135883</v>
      </c>
      <c r="AC48" s="279"/>
      <c r="AD48" s="279"/>
      <c r="AE48" s="279"/>
      <c r="AF48" s="279"/>
      <c r="AG48" s="279"/>
      <c r="AH48" s="279"/>
      <c r="AI48" s="279"/>
      <c r="AJ48" s="279"/>
      <c r="AK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</row>
    <row r="49" s="251" customFormat="1" spans="1:50">
      <c r="A49" s="262" t="s">
        <v>9</v>
      </c>
      <c r="B49" s="263">
        <v>42</v>
      </c>
      <c r="C49" s="263">
        <v>32</v>
      </c>
      <c r="D49" s="254">
        <v>16</v>
      </c>
      <c r="E49" s="254">
        <v>7</v>
      </c>
      <c r="F49" s="254">
        <v>470</v>
      </c>
      <c r="G49" s="259">
        <f t="shared" si="8"/>
        <v>521</v>
      </c>
      <c r="H49" s="263">
        <v>7700</v>
      </c>
      <c r="I49" s="271">
        <v>15200</v>
      </c>
      <c r="J49" s="263">
        <v>6</v>
      </c>
      <c r="K49" s="271">
        <v>160</v>
      </c>
      <c r="L49" s="263">
        <v>80</v>
      </c>
      <c r="M49" s="263">
        <v>37</v>
      </c>
      <c r="N49" s="272">
        <v>200</v>
      </c>
      <c r="O49" s="268">
        <f t="shared" si="9"/>
        <v>200</v>
      </c>
      <c r="P49" s="254">
        <f t="shared" si="10"/>
        <v>22900</v>
      </c>
      <c r="Q49" s="254">
        <f t="shared" si="11"/>
        <v>160</v>
      </c>
      <c r="R49" s="254">
        <f t="shared" si="12"/>
        <v>80</v>
      </c>
      <c r="S49" s="254">
        <f t="shared" si="13"/>
        <v>37</v>
      </c>
      <c r="T49" s="254">
        <f t="shared" si="14"/>
        <v>6</v>
      </c>
      <c r="U49" s="274">
        <v>3938</v>
      </c>
      <c r="V49" s="254">
        <f>SUM($O$8:O49)</f>
        <v>6900</v>
      </c>
      <c r="W49" s="254">
        <f>SUM($P$8:P49)</f>
        <v>455200</v>
      </c>
      <c r="X49" s="254">
        <f>SUM($Q$8:Q49)</f>
        <v>3342</v>
      </c>
      <c r="Y49" s="254">
        <f>SUM($R$8:R49)</f>
        <v>1672</v>
      </c>
      <c r="Z49" s="254">
        <f>SUM($S$8:S49)</f>
        <v>706</v>
      </c>
      <c r="AA49" s="254">
        <f>SUM($T$8:T49)</f>
        <v>252</v>
      </c>
      <c r="AB49" s="254">
        <f t="shared" si="15"/>
        <v>142924</v>
      </c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AX49" s="279"/>
    </row>
    <row r="50" s="251" customFormat="1" spans="1:50">
      <c r="A50" s="262" t="s">
        <v>9</v>
      </c>
      <c r="B50" s="263">
        <v>43</v>
      </c>
      <c r="C50" s="263">
        <v>33</v>
      </c>
      <c r="D50" s="254">
        <v>16</v>
      </c>
      <c r="E50" s="254">
        <v>8</v>
      </c>
      <c r="F50" s="254">
        <v>490</v>
      </c>
      <c r="G50" s="259">
        <f t="shared" si="8"/>
        <v>571</v>
      </c>
      <c r="H50" s="263">
        <v>7900</v>
      </c>
      <c r="I50" s="271">
        <v>15600</v>
      </c>
      <c r="J50" s="263">
        <v>6</v>
      </c>
      <c r="K50" s="271">
        <v>164</v>
      </c>
      <c r="L50" s="263">
        <v>82</v>
      </c>
      <c r="M50" s="263">
        <v>38</v>
      </c>
      <c r="N50" s="272">
        <v>200</v>
      </c>
      <c r="O50" s="268">
        <f t="shared" si="9"/>
        <v>200</v>
      </c>
      <c r="P50" s="254">
        <f t="shared" si="10"/>
        <v>23500</v>
      </c>
      <c r="Q50" s="254">
        <f t="shared" si="11"/>
        <v>164</v>
      </c>
      <c r="R50" s="254">
        <f t="shared" si="12"/>
        <v>82</v>
      </c>
      <c r="S50" s="254">
        <f t="shared" si="13"/>
        <v>38</v>
      </c>
      <c r="T50" s="254">
        <f t="shared" si="14"/>
        <v>6</v>
      </c>
      <c r="U50" s="274">
        <v>4005</v>
      </c>
      <c r="V50" s="254">
        <f>SUM($O$8:O50)</f>
        <v>7100</v>
      </c>
      <c r="W50" s="254">
        <f>SUM($P$8:P50)</f>
        <v>478700</v>
      </c>
      <c r="X50" s="254">
        <f>SUM($Q$8:Q50)</f>
        <v>3506</v>
      </c>
      <c r="Y50" s="254">
        <f>SUM($R$8:R50)</f>
        <v>1754</v>
      </c>
      <c r="Z50" s="254">
        <f>SUM($S$8:S50)</f>
        <v>744</v>
      </c>
      <c r="AA50" s="254">
        <f>SUM($T$8:T50)</f>
        <v>258</v>
      </c>
      <c r="AB50" s="254">
        <f t="shared" si="15"/>
        <v>150144</v>
      </c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</row>
    <row r="51" s="251" customFormat="1" spans="1:50">
      <c r="A51" s="262" t="s">
        <v>9</v>
      </c>
      <c r="B51" s="263">
        <v>44</v>
      </c>
      <c r="C51" s="263">
        <v>34</v>
      </c>
      <c r="D51" s="254">
        <v>17</v>
      </c>
      <c r="E51" s="254">
        <v>8</v>
      </c>
      <c r="F51" s="254">
        <v>490</v>
      </c>
      <c r="G51" s="259">
        <f t="shared" si="8"/>
        <v>577</v>
      </c>
      <c r="H51" s="263">
        <v>8100</v>
      </c>
      <c r="I51" s="271">
        <v>16000</v>
      </c>
      <c r="J51" s="263">
        <v>6</v>
      </c>
      <c r="K51" s="271">
        <v>168</v>
      </c>
      <c r="L51" s="263">
        <v>84</v>
      </c>
      <c r="M51" s="263">
        <v>39</v>
      </c>
      <c r="N51" s="272">
        <v>200</v>
      </c>
      <c r="O51" s="268">
        <f t="shared" si="9"/>
        <v>200</v>
      </c>
      <c r="P51" s="254">
        <f t="shared" si="10"/>
        <v>24100</v>
      </c>
      <c r="Q51" s="254">
        <f t="shared" si="11"/>
        <v>168</v>
      </c>
      <c r="R51" s="254">
        <f t="shared" si="12"/>
        <v>84</v>
      </c>
      <c r="S51" s="254">
        <f t="shared" si="13"/>
        <v>39</v>
      </c>
      <c r="T51" s="254">
        <f t="shared" si="14"/>
        <v>6</v>
      </c>
      <c r="U51" s="274">
        <v>4117</v>
      </c>
      <c r="V51" s="254">
        <f>SUM($O$8:O51)</f>
        <v>7300</v>
      </c>
      <c r="W51" s="254">
        <f>SUM($P$8:P51)</f>
        <v>502800</v>
      </c>
      <c r="X51" s="254">
        <f>SUM($Q$8:Q51)</f>
        <v>3674</v>
      </c>
      <c r="Y51" s="254">
        <f>SUM($R$8:R51)</f>
        <v>1838</v>
      </c>
      <c r="Z51" s="254">
        <f>SUM($S$8:S51)</f>
        <v>783</v>
      </c>
      <c r="AA51" s="254">
        <f>SUM($T$8:T51)</f>
        <v>264</v>
      </c>
      <c r="AB51" s="254">
        <f t="shared" si="15"/>
        <v>157543</v>
      </c>
      <c r="AC51" s="279"/>
      <c r="AD51" s="279"/>
      <c r="AE51" s="279"/>
      <c r="AF51" s="279"/>
      <c r="AG51" s="279"/>
      <c r="AH51" s="279"/>
      <c r="AI51" s="279"/>
      <c r="AJ51" s="279"/>
      <c r="AK51" s="279"/>
      <c r="AL51" s="279"/>
      <c r="AM51" s="279"/>
      <c r="AN51" s="279"/>
      <c r="AO51" s="279"/>
      <c r="AP51" s="279"/>
      <c r="AQ51" s="279"/>
      <c r="AR51" s="279"/>
      <c r="AS51" s="279"/>
      <c r="AT51" s="279"/>
      <c r="AU51" s="279"/>
      <c r="AV51" s="279"/>
      <c r="AW51" s="279"/>
      <c r="AX51" s="279"/>
    </row>
    <row r="52" s="251" customFormat="1" spans="1:50">
      <c r="A52" s="262" t="s">
        <v>9</v>
      </c>
      <c r="B52" s="263">
        <v>45</v>
      </c>
      <c r="C52" s="263">
        <v>34</v>
      </c>
      <c r="D52" s="254">
        <v>17</v>
      </c>
      <c r="E52" s="254">
        <v>8</v>
      </c>
      <c r="F52" s="254">
        <v>510</v>
      </c>
      <c r="G52" s="259">
        <f t="shared" si="8"/>
        <v>581</v>
      </c>
      <c r="H52" s="263">
        <v>8300</v>
      </c>
      <c r="I52" s="271">
        <v>16400</v>
      </c>
      <c r="J52" s="263">
        <v>6</v>
      </c>
      <c r="K52" s="271">
        <v>172</v>
      </c>
      <c r="L52" s="263">
        <v>86</v>
      </c>
      <c r="M52" s="263">
        <v>40</v>
      </c>
      <c r="N52" s="272">
        <v>200</v>
      </c>
      <c r="O52" s="268">
        <f t="shared" si="9"/>
        <v>200</v>
      </c>
      <c r="P52" s="254">
        <f t="shared" si="10"/>
        <v>24700</v>
      </c>
      <c r="Q52" s="254">
        <f t="shared" si="11"/>
        <v>172</v>
      </c>
      <c r="R52" s="254">
        <f t="shared" si="12"/>
        <v>86</v>
      </c>
      <c r="S52" s="254">
        <f t="shared" si="13"/>
        <v>40</v>
      </c>
      <c r="T52" s="254">
        <f t="shared" si="14"/>
        <v>6</v>
      </c>
      <c r="U52" s="274">
        <v>4184</v>
      </c>
      <c r="V52" s="254">
        <f>SUM($O$8:O52)</f>
        <v>7500</v>
      </c>
      <c r="W52" s="254">
        <f>SUM($P$8:P52)</f>
        <v>527500</v>
      </c>
      <c r="X52" s="254">
        <f>SUM($Q$8:Q52)</f>
        <v>3846</v>
      </c>
      <c r="Y52" s="254">
        <f>SUM($R$8:R52)</f>
        <v>1924</v>
      </c>
      <c r="Z52" s="254">
        <f>SUM($S$8:S52)</f>
        <v>823</v>
      </c>
      <c r="AA52" s="254">
        <f>SUM($T$8:T52)</f>
        <v>270</v>
      </c>
      <c r="AB52" s="254">
        <f t="shared" si="15"/>
        <v>165121</v>
      </c>
      <c r="AC52" s="279"/>
      <c r="AD52" s="279"/>
      <c r="AE52" s="279"/>
      <c r="AF52" s="279"/>
      <c r="AG52" s="279"/>
      <c r="AH52" s="279"/>
      <c r="AI52" s="279"/>
      <c r="AJ52" s="279"/>
      <c r="AK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AX52" s="279"/>
    </row>
    <row r="53" s="251" customFormat="1" spans="1:50">
      <c r="A53" s="262" t="s">
        <v>9</v>
      </c>
      <c r="B53" s="263">
        <v>46</v>
      </c>
      <c r="C53" s="263">
        <v>35</v>
      </c>
      <c r="D53" s="254">
        <v>17</v>
      </c>
      <c r="E53" s="254">
        <v>8</v>
      </c>
      <c r="F53" s="254">
        <v>510</v>
      </c>
      <c r="G53" s="259">
        <f t="shared" si="8"/>
        <v>582</v>
      </c>
      <c r="H53" s="263">
        <v>8500</v>
      </c>
      <c r="I53" s="271">
        <v>16800</v>
      </c>
      <c r="J53" s="263">
        <v>6</v>
      </c>
      <c r="K53" s="271">
        <v>176</v>
      </c>
      <c r="L53" s="263">
        <v>88</v>
      </c>
      <c r="M53" s="263">
        <v>41</v>
      </c>
      <c r="N53" s="272">
        <v>200</v>
      </c>
      <c r="O53" s="268">
        <f t="shared" si="9"/>
        <v>200</v>
      </c>
      <c r="P53" s="254">
        <f t="shared" si="10"/>
        <v>25300</v>
      </c>
      <c r="Q53" s="254">
        <f t="shared" si="11"/>
        <v>176</v>
      </c>
      <c r="R53" s="254">
        <f t="shared" si="12"/>
        <v>88</v>
      </c>
      <c r="S53" s="254">
        <f t="shared" si="13"/>
        <v>41</v>
      </c>
      <c r="T53" s="254">
        <f t="shared" si="14"/>
        <v>6</v>
      </c>
      <c r="U53" s="274">
        <v>4296</v>
      </c>
      <c r="V53" s="254">
        <f>SUM($O$8:O53)</f>
        <v>7700</v>
      </c>
      <c r="W53" s="254">
        <f>SUM($P$8:P53)</f>
        <v>552800</v>
      </c>
      <c r="X53" s="254">
        <f>SUM($Q$8:Q53)</f>
        <v>4022</v>
      </c>
      <c r="Y53" s="254">
        <f>SUM($R$8:R53)</f>
        <v>2012</v>
      </c>
      <c r="Z53" s="254">
        <f>SUM($S$8:S53)</f>
        <v>864</v>
      </c>
      <c r="AA53" s="254">
        <f>SUM($T$8:T53)</f>
        <v>276</v>
      </c>
      <c r="AB53" s="254">
        <f t="shared" si="15"/>
        <v>172878</v>
      </c>
      <c r="AC53" s="279"/>
      <c r="AD53" s="279"/>
      <c r="AE53" s="279"/>
      <c r="AF53" s="279"/>
      <c r="AG53" s="279"/>
      <c r="AH53" s="279"/>
      <c r="AI53" s="279"/>
      <c r="AJ53" s="279"/>
      <c r="AK53" s="279"/>
      <c r="AL53" s="279"/>
      <c r="AM53" s="279"/>
      <c r="AN53" s="279"/>
      <c r="AO53" s="279"/>
      <c r="AP53" s="279"/>
      <c r="AQ53" s="279"/>
      <c r="AR53" s="279"/>
      <c r="AS53" s="279"/>
      <c r="AT53" s="279"/>
      <c r="AU53" s="279"/>
      <c r="AV53" s="279"/>
      <c r="AW53" s="279"/>
      <c r="AX53" s="279"/>
    </row>
    <row r="54" s="251" customFormat="1" spans="1:50">
      <c r="A54" s="262" t="s">
        <v>9</v>
      </c>
      <c r="B54" s="263">
        <v>47</v>
      </c>
      <c r="C54" s="263">
        <v>36</v>
      </c>
      <c r="D54" s="254">
        <v>18</v>
      </c>
      <c r="E54" s="254">
        <v>8</v>
      </c>
      <c r="F54" s="254">
        <v>530</v>
      </c>
      <c r="G54" s="259">
        <f t="shared" si="8"/>
        <v>592</v>
      </c>
      <c r="H54" s="263">
        <v>8700</v>
      </c>
      <c r="I54" s="271">
        <v>17200</v>
      </c>
      <c r="J54" s="263">
        <v>6</v>
      </c>
      <c r="K54" s="271">
        <v>180</v>
      </c>
      <c r="L54" s="263">
        <v>90</v>
      </c>
      <c r="M54" s="263">
        <v>42</v>
      </c>
      <c r="N54" s="272">
        <v>200</v>
      </c>
      <c r="O54" s="268">
        <f t="shared" si="9"/>
        <v>200</v>
      </c>
      <c r="P54" s="254">
        <f t="shared" si="10"/>
        <v>25900</v>
      </c>
      <c r="Q54" s="254">
        <f t="shared" si="11"/>
        <v>180</v>
      </c>
      <c r="R54" s="254">
        <f t="shared" si="12"/>
        <v>90</v>
      </c>
      <c r="S54" s="254">
        <f t="shared" si="13"/>
        <v>42</v>
      </c>
      <c r="T54" s="254">
        <f t="shared" si="14"/>
        <v>6</v>
      </c>
      <c r="U54" s="274">
        <v>4363</v>
      </c>
      <c r="V54" s="254">
        <f>SUM($O$8:O54)</f>
        <v>7900</v>
      </c>
      <c r="W54" s="254">
        <f>SUM($P$8:P54)</f>
        <v>578700</v>
      </c>
      <c r="X54" s="254">
        <f>SUM($Q$8:Q54)</f>
        <v>4202</v>
      </c>
      <c r="Y54" s="254">
        <f>SUM($R$8:R54)</f>
        <v>2102</v>
      </c>
      <c r="Z54" s="254">
        <f>SUM($S$8:S54)</f>
        <v>906</v>
      </c>
      <c r="AA54" s="254">
        <f>SUM($T$8:T54)</f>
        <v>282</v>
      </c>
      <c r="AB54" s="254">
        <f t="shared" si="15"/>
        <v>180814</v>
      </c>
      <c r="AC54" s="279"/>
      <c r="AD54" s="279"/>
      <c r="AE54" s="279"/>
      <c r="AF54" s="279"/>
      <c r="AG54" s="279"/>
      <c r="AH54" s="279"/>
      <c r="AI54" s="279"/>
      <c r="AJ54" s="279"/>
      <c r="AK54" s="279"/>
      <c r="AL54" s="279"/>
      <c r="AM54" s="279"/>
      <c r="AN54" s="279"/>
      <c r="AO54" s="279"/>
      <c r="AP54" s="279"/>
      <c r="AQ54" s="279"/>
      <c r="AR54" s="279"/>
      <c r="AS54" s="279"/>
      <c r="AT54" s="279"/>
      <c r="AU54" s="279"/>
      <c r="AV54" s="279"/>
      <c r="AW54" s="279"/>
      <c r="AX54" s="279"/>
    </row>
    <row r="55" s="251" customFormat="1" spans="1:50">
      <c r="A55" s="262" t="s">
        <v>9</v>
      </c>
      <c r="B55" s="263">
        <v>48</v>
      </c>
      <c r="C55" s="263">
        <v>37</v>
      </c>
      <c r="D55" s="254">
        <v>18</v>
      </c>
      <c r="E55" s="254">
        <v>9</v>
      </c>
      <c r="F55" s="254">
        <v>530</v>
      </c>
      <c r="G55" s="259">
        <f t="shared" si="8"/>
        <v>638</v>
      </c>
      <c r="H55" s="263">
        <v>8900</v>
      </c>
      <c r="I55" s="271">
        <v>17600</v>
      </c>
      <c r="J55" s="263">
        <v>6</v>
      </c>
      <c r="K55" s="271">
        <v>184</v>
      </c>
      <c r="L55" s="263">
        <v>92</v>
      </c>
      <c r="M55" s="263">
        <v>43</v>
      </c>
      <c r="N55" s="272">
        <v>200</v>
      </c>
      <c r="O55" s="268">
        <f t="shared" si="9"/>
        <v>200</v>
      </c>
      <c r="P55" s="254">
        <f t="shared" si="10"/>
        <v>26500</v>
      </c>
      <c r="Q55" s="254">
        <f t="shared" si="11"/>
        <v>184</v>
      </c>
      <c r="R55" s="254">
        <f t="shared" si="12"/>
        <v>92</v>
      </c>
      <c r="S55" s="254">
        <f t="shared" si="13"/>
        <v>43</v>
      </c>
      <c r="T55" s="254">
        <f t="shared" si="14"/>
        <v>6</v>
      </c>
      <c r="U55" s="274">
        <v>4475</v>
      </c>
      <c r="V55" s="254">
        <f>SUM($O$8:O55)</f>
        <v>8100</v>
      </c>
      <c r="W55" s="254">
        <f>SUM($P$8:P55)</f>
        <v>605200</v>
      </c>
      <c r="X55" s="254">
        <f>SUM($Q$8:Q55)</f>
        <v>4386</v>
      </c>
      <c r="Y55" s="254">
        <f>SUM($R$8:R55)</f>
        <v>2194</v>
      </c>
      <c r="Z55" s="254">
        <f>SUM($S$8:S55)</f>
        <v>949</v>
      </c>
      <c r="AA55" s="254">
        <f>SUM($T$8:T55)</f>
        <v>288</v>
      </c>
      <c r="AB55" s="254">
        <f t="shared" si="15"/>
        <v>188929</v>
      </c>
      <c r="AC55" s="279"/>
      <c r="AD55" s="279"/>
      <c r="AE55" s="279"/>
      <c r="AF55" s="279"/>
      <c r="AG55" s="279"/>
      <c r="AH55" s="279"/>
      <c r="AI55" s="279"/>
      <c r="AJ55" s="279"/>
      <c r="AK55" s="279"/>
      <c r="AL55" s="279"/>
      <c r="AM55" s="279"/>
      <c r="AN55" s="279"/>
      <c r="AO55" s="279"/>
      <c r="AP55" s="279"/>
      <c r="AQ55" s="279"/>
      <c r="AR55" s="279"/>
      <c r="AS55" s="279"/>
      <c r="AT55" s="279"/>
      <c r="AU55" s="279"/>
      <c r="AV55" s="279"/>
      <c r="AW55" s="279"/>
      <c r="AX55" s="279"/>
    </row>
    <row r="56" s="251" customFormat="1" spans="1:50">
      <c r="A56" s="262" t="s">
        <v>9</v>
      </c>
      <c r="B56" s="263">
        <v>49</v>
      </c>
      <c r="C56" s="263">
        <v>38</v>
      </c>
      <c r="D56" s="254">
        <v>19</v>
      </c>
      <c r="E56" s="254">
        <v>9</v>
      </c>
      <c r="F56" s="254">
        <v>550</v>
      </c>
      <c r="G56" s="259">
        <f t="shared" si="8"/>
        <v>648</v>
      </c>
      <c r="H56" s="263">
        <v>9100</v>
      </c>
      <c r="I56" s="271">
        <v>18000</v>
      </c>
      <c r="J56" s="263">
        <v>6</v>
      </c>
      <c r="K56" s="271">
        <v>188</v>
      </c>
      <c r="L56" s="263">
        <v>94</v>
      </c>
      <c r="M56" s="263">
        <v>44</v>
      </c>
      <c r="N56" s="272">
        <v>200</v>
      </c>
      <c r="O56" s="268">
        <f t="shared" si="9"/>
        <v>200</v>
      </c>
      <c r="P56" s="254">
        <f t="shared" si="10"/>
        <v>27100</v>
      </c>
      <c r="Q56" s="254">
        <f t="shared" si="11"/>
        <v>188</v>
      </c>
      <c r="R56" s="254">
        <f t="shared" si="12"/>
        <v>94</v>
      </c>
      <c r="S56" s="254">
        <f t="shared" si="13"/>
        <v>44</v>
      </c>
      <c r="T56" s="254">
        <f t="shared" si="14"/>
        <v>6</v>
      </c>
      <c r="U56" s="274">
        <v>4542</v>
      </c>
      <c r="V56" s="254">
        <f>SUM($O$8:O56)</f>
        <v>8300</v>
      </c>
      <c r="W56" s="254">
        <f>SUM($P$8:P56)</f>
        <v>632300</v>
      </c>
      <c r="X56" s="254">
        <f>SUM($Q$8:Q56)</f>
        <v>4574</v>
      </c>
      <c r="Y56" s="254">
        <f>SUM($R$8:R56)</f>
        <v>2288</v>
      </c>
      <c r="Z56" s="254">
        <f>SUM($S$8:S56)</f>
        <v>993</v>
      </c>
      <c r="AA56" s="254">
        <f>SUM($T$8:T56)</f>
        <v>294</v>
      </c>
      <c r="AB56" s="254">
        <f t="shared" si="15"/>
        <v>197223</v>
      </c>
      <c r="AC56" s="279"/>
      <c r="AD56" s="279"/>
      <c r="AE56" s="279"/>
      <c r="AF56" s="279"/>
      <c r="AG56" s="279"/>
      <c r="AH56" s="279"/>
      <c r="AI56" s="279"/>
      <c r="AJ56" s="279"/>
      <c r="AK56" s="279"/>
      <c r="AL56" s="279"/>
      <c r="AM56" s="279"/>
      <c r="AN56" s="279"/>
      <c r="AO56" s="279"/>
      <c r="AP56" s="279"/>
      <c r="AQ56" s="279"/>
      <c r="AR56" s="279"/>
      <c r="AS56" s="279"/>
      <c r="AT56" s="279"/>
      <c r="AU56" s="279"/>
      <c r="AV56" s="279"/>
      <c r="AW56" s="279"/>
      <c r="AX56" s="279"/>
    </row>
    <row r="57" s="251" customFormat="1" spans="1:50">
      <c r="A57" s="262" t="s">
        <v>9</v>
      </c>
      <c r="B57" s="263">
        <v>50</v>
      </c>
      <c r="C57" s="263">
        <v>38</v>
      </c>
      <c r="D57" s="254">
        <v>19</v>
      </c>
      <c r="E57" s="254">
        <v>9</v>
      </c>
      <c r="F57" s="254">
        <v>550</v>
      </c>
      <c r="G57" s="259">
        <f t="shared" si="8"/>
        <v>648</v>
      </c>
      <c r="H57" s="263">
        <v>9300</v>
      </c>
      <c r="I57" s="271">
        <v>18400</v>
      </c>
      <c r="J57" s="263">
        <v>6</v>
      </c>
      <c r="K57" s="271">
        <v>192</v>
      </c>
      <c r="L57" s="263">
        <v>96</v>
      </c>
      <c r="M57" s="263">
        <v>45</v>
      </c>
      <c r="N57" s="272">
        <v>200</v>
      </c>
      <c r="O57" s="268">
        <f t="shared" si="9"/>
        <v>200</v>
      </c>
      <c r="P57" s="254">
        <f t="shared" si="10"/>
        <v>27700</v>
      </c>
      <c r="Q57" s="254">
        <f t="shared" si="11"/>
        <v>192</v>
      </c>
      <c r="R57" s="254">
        <f t="shared" si="12"/>
        <v>96</v>
      </c>
      <c r="S57" s="254">
        <f t="shared" si="13"/>
        <v>45</v>
      </c>
      <c r="T57" s="254">
        <f t="shared" si="14"/>
        <v>6</v>
      </c>
      <c r="U57" s="274">
        <v>4654</v>
      </c>
      <c r="V57" s="254">
        <f>SUM($O$8:O57)</f>
        <v>8500</v>
      </c>
      <c r="W57" s="254">
        <f>SUM($P$8:P57)</f>
        <v>660000</v>
      </c>
      <c r="X57" s="254">
        <f>SUM($Q$8:Q57)</f>
        <v>4766</v>
      </c>
      <c r="Y57" s="254">
        <f>SUM($R$8:R57)</f>
        <v>2384</v>
      </c>
      <c r="Z57" s="254">
        <f>SUM($S$8:S57)</f>
        <v>1038</v>
      </c>
      <c r="AA57" s="254">
        <f>SUM($T$8:T57)</f>
        <v>300</v>
      </c>
      <c r="AB57" s="254">
        <f t="shared" si="15"/>
        <v>205696</v>
      </c>
      <c r="AC57" s="279"/>
      <c r="AD57" s="279"/>
      <c r="AE57" s="279"/>
      <c r="AF57" s="279"/>
      <c r="AG57" s="279"/>
      <c r="AH57" s="279"/>
      <c r="AI57" s="279"/>
      <c r="AJ57" s="279"/>
      <c r="AK57" s="279"/>
      <c r="AL57" s="279"/>
      <c r="AM57" s="279"/>
      <c r="AN57" s="279"/>
      <c r="AO57" s="279"/>
      <c r="AP57" s="279"/>
      <c r="AQ57" s="279"/>
      <c r="AR57" s="279"/>
      <c r="AS57" s="279"/>
      <c r="AT57" s="279"/>
      <c r="AU57" s="279"/>
      <c r="AV57" s="279"/>
      <c r="AW57" s="279"/>
      <c r="AX57" s="279"/>
    </row>
    <row r="58" s="251" customFormat="1" spans="1:50">
      <c r="A58" s="262" t="s">
        <v>9</v>
      </c>
      <c r="B58" s="263">
        <v>51</v>
      </c>
      <c r="C58" s="263">
        <v>39</v>
      </c>
      <c r="D58" s="254">
        <v>19</v>
      </c>
      <c r="E58" s="254">
        <v>9</v>
      </c>
      <c r="F58" s="254">
        <v>570</v>
      </c>
      <c r="G58" s="259">
        <f t="shared" si="8"/>
        <v>653</v>
      </c>
      <c r="H58" s="263">
        <v>9500</v>
      </c>
      <c r="I58" s="271">
        <v>18800</v>
      </c>
      <c r="J58" s="263">
        <v>6</v>
      </c>
      <c r="K58" s="271">
        <v>196</v>
      </c>
      <c r="L58" s="263">
        <v>98</v>
      </c>
      <c r="M58" s="263">
        <v>46</v>
      </c>
      <c r="N58" s="272">
        <v>200</v>
      </c>
      <c r="O58" s="268">
        <f t="shared" si="9"/>
        <v>200</v>
      </c>
      <c r="P58" s="254">
        <f t="shared" si="10"/>
        <v>28300</v>
      </c>
      <c r="Q58" s="254">
        <f t="shared" si="11"/>
        <v>196</v>
      </c>
      <c r="R58" s="254">
        <f t="shared" si="12"/>
        <v>98</v>
      </c>
      <c r="S58" s="254">
        <f t="shared" si="13"/>
        <v>46</v>
      </c>
      <c r="T58" s="254">
        <f t="shared" si="14"/>
        <v>6</v>
      </c>
      <c r="U58" s="274">
        <v>4721</v>
      </c>
      <c r="V58" s="254">
        <f>SUM($O$8:O58)</f>
        <v>8700</v>
      </c>
      <c r="W58" s="254">
        <f>SUM($P$8:P58)</f>
        <v>688300</v>
      </c>
      <c r="X58" s="254">
        <f>SUM($Q$8:Q58)</f>
        <v>4962</v>
      </c>
      <c r="Y58" s="254">
        <f>SUM($R$8:R58)</f>
        <v>2482</v>
      </c>
      <c r="Z58" s="254">
        <f>SUM($S$8:S58)</f>
        <v>1084</v>
      </c>
      <c r="AA58" s="254">
        <f>SUM($T$8:T58)</f>
        <v>306</v>
      </c>
      <c r="AB58" s="254">
        <f t="shared" si="15"/>
        <v>214348</v>
      </c>
      <c r="AC58" s="279"/>
      <c r="AD58" s="281"/>
      <c r="AE58" s="282"/>
      <c r="AF58" s="282"/>
      <c r="AG58" s="279"/>
      <c r="AH58" s="279"/>
      <c r="AI58" s="279"/>
      <c r="AJ58" s="279"/>
      <c r="AK58" s="279"/>
      <c r="AL58" s="279"/>
      <c r="AM58" s="279"/>
      <c r="AN58" s="279"/>
      <c r="AO58" s="279"/>
      <c r="AP58" s="279"/>
      <c r="AQ58" s="279"/>
      <c r="AR58" s="279"/>
      <c r="AS58" s="279"/>
      <c r="AT58" s="279"/>
      <c r="AU58" s="279"/>
      <c r="AV58" s="279"/>
      <c r="AW58" s="279"/>
      <c r="AX58" s="279"/>
    </row>
    <row r="59" s="251" customFormat="1" spans="1:50">
      <c r="A59" s="262" t="s">
        <v>9</v>
      </c>
      <c r="B59" s="263">
        <v>52</v>
      </c>
      <c r="C59" s="263">
        <v>40</v>
      </c>
      <c r="D59" s="254">
        <v>20</v>
      </c>
      <c r="E59" s="254">
        <v>9</v>
      </c>
      <c r="F59" s="254">
        <v>570</v>
      </c>
      <c r="G59" s="259">
        <f t="shared" si="8"/>
        <v>659</v>
      </c>
      <c r="H59" s="263">
        <v>9700</v>
      </c>
      <c r="I59" s="271">
        <v>19200</v>
      </c>
      <c r="J59" s="263">
        <v>6</v>
      </c>
      <c r="K59" s="271">
        <v>200</v>
      </c>
      <c r="L59" s="263">
        <v>100</v>
      </c>
      <c r="M59" s="263">
        <v>47</v>
      </c>
      <c r="N59" s="272">
        <v>200</v>
      </c>
      <c r="O59" s="268">
        <f t="shared" si="9"/>
        <v>200</v>
      </c>
      <c r="P59" s="254">
        <f t="shared" si="10"/>
        <v>28900</v>
      </c>
      <c r="Q59" s="254">
        <f t="shared" si="11"/>
        <v>200</v>
      </c>
      <c r="R59" s="254">
        <f t="shared" si="12"/>
        <v>100</v>
      </c>
      <c r="S59" s="254">
        <f t="shared" si="13"/>
        <v>47</v>
      </c>
      <c r="T59" s="254">
        <f t="shared" si="14"/>
        <v>6</v>
      </c>
      <c r="U59" s="274">
        <v>4833</v>
      </c>
      <c r="V59" s="254">
        <f>SUM($O$8:O59)</f>
        <v>8900</v>
      </c>
      <c r="W59" s="254">
        <f>SUM($P$8:P59)</f>
        <v>717200</v>
      </c>
      <c r="X59" s="254">
        <f>SUM($Q$8:Q59)</f>
        <v>5162</v>
      </c>
      <c r="Y59" s="254">
        <f>SUM($R$8:R59)</f>
        <v>2582</v>
      </c>
      <c r="Z59" s="254">
        <f>SUM($S$8:S59)</f>
        <v>1131</v>
      </c>
      <c r="AA59" s="254">
        <f>SUM($T$8:T59)</f>
        <v>312</v>
      </c>
      <c r="AB59" s="254">
        <f t="shared" si="15"/>
        <v>223179</v>
      </c>
      <c r="AC59" s="279"/>
      <c r="AD59" s="280"/>
      <c r="AE59" s="274"/>
      <c r="AF59" s="274"/>
      <c r="AG59" s="279"/>
      <c r="AH59" s="279"/>
      <c r="AI59" s="279"/>
      <c r="AJ59" s="279"/>
      <c r="AK59" s="279"/>
      <c r="AL59" s="279"/>
      <c r="AM59" s="279"/>
      <c r="AN59" s="279"/>
      <c r="AO59" s="279"/>
      <c r="AP59" s="279"/>
      <c r="AQ59" s="279"/>
      <c r="AR59" s="279"/>
      <c r="AS59" s="279"/>
      <c r="AT59" s="279"/>
      <c r="AU59" s="279"/>
      <c r="AV59" s="279"/>
      <c r="AW59" s="279"/>
      <c r="AX59" s="279"/>
    </row>
    <row r="60" s="251" customFormat="1" spans="1:50">
      <c r="A60" s="262" t="s">
        <v>9</v>
      </c>
      <c r="B60" s="263">
        <v>53</v>
      </c>
      <c r="C60" s="263">
        <v>41</v>
      </c>
      <c r="D60" s="254">
        <v>20</v>
      </c>
      <c r="E60" s="254">
        <v>10</v>
      </c>
      <c r="F60" s="254">
        <v>590</v>
      </c>
      <c r="G60" s="259">
        <f t="shared" si="8"/>
        <v>709</v>
      </c>
      <c r="H60" s="263">
        <v>9900</v>
      </c>
      <c r="I60" s="271">
        <v>19600</v>
      </c>
      <c r="J60" s="263">
        <v>6</v>
      </c>
      <c r="K60" s="271">
        <v>204</v>
      </c>
      <c r="L60" s="263">
        <v>102</v>
      </c>
      <c r="M60" s="263">
        <v>48</v>
      </c>
      <c r="N60" s="272">
        <v>200</v>
      </c>
      <c r="O60" s="268">
        <f t="shared" si="9"/>
        <v>200</v>
      </c>
      <c r="P60" s="254">
        <f t="shared" si="10"/>
        <v>29500</v>
      </c>
      <c r="Q60" s="254">
        <f t="shared" si="11"/>
        <v>204</v>
      </c>
      <c r="R60" s="254">
        <f t="shared" si="12"/>
        <v>102</v>
      </c>
      <c r="S60" s="254">
        <f t="shared" si="13"/>
        <v>48</v>
      </c>
      <c r="T60" s="254">
        <f t="shared" si="14"/>
        <v>6</v>
      </c>
      <c r="U60" s="274">
        <v>4900</v>
      </c>
      <c r="V60" s="254">
        <f>SUM($O$8:O60)</f>
        <v>9100</v>
      </c>
      <c r="W60" s="254">
        <f>SUM($P$8:P60)</f>
        <v>746700</v>
      </c>
      <c r="X60" s="254">
        <f>SUM($Q$8:Q60)</f>
        <v>5366</v>
      </c>
      <c r="Y60" s="254">
        <f>SUM($R$8:R60)</f>
        <v>2684</v>
      </c>
      <c r="Z60" s="254">
        <f>SUM($S$8:S60)</f>
        <v>1179</v>
      </c>
      <c r="AA60" s="254">
        <f>SUM($T$8:T60)</f>
        <v>318</v>
      </c>
      <c r="AB60" s="254">
        <f t="shared" si="15"/>
        <v>232189</v>
      </c>
      <c r="AC60" s="279"/>
      <c r="AD60" s="280"/>
      <c r="AE60" s="274"/>
      <c r="AF60" s="274"/>
      <c r="AG60" s="279"/>
      <c r="AH60" s="279"/>
      <c r="AI60" s="279"/>
      <c r="AJ60" s="279"/>
      <c r="AK60" s="279"/>
      <c r="AL60" s="279"/>
      <c r="AM60" s="279"/>
      <c r="AN60" s="279"/>
      <c r="AO60" s="279"/>
      <c r="AP60" s="279"/>
      <c r="AQ60" s="279"/>
      <c r="AR60" s="279"/>
      <c r="AS60" s="279"/>
      <c r="AT60" s="279"/>
      <c r="AU60" s="279"/>
      <c r="AV60" s="279"/>
      <c r="AW60" s="279"/>
      <c r="AX60" s="279"/>
    </row>
    <row r="61" s="251" customFormat="1" spans="1:50">
      <c r="A61" s="262" t="s">
        <v>9</v>
      </c>
      <c r="B61" s="263">
        <v>54</v>
      </c>
      <c r="C61" s="263">
        <v>42</v>
      </c>
      <c r="D61" s="254">
        <v>21</v>
      </c>
      <c r="E61" s="254">
        <v>10</v>
      </c>
      <c r="F61" s="254">
        <v>590</v>
      </c>
      <c r="G61" s="259">
        <f t="shared" si="8"/>
        <v>715</v>
      </c>
      <c r="H61" s="263">
        <v>10100</v>
      </c>
      <c r="I61" s="271">
        <v>20000</v>
      </c>
      <c r="J61" s="263">
        <v>6</v>
      </c>
      <c r="K61" s="271">
        <v>208</v>
      </c>
      <c r="L61" s="263">
        <v>104</v>
      </c>
      <c r="M61" s="263">
        <v>49</v>
      </c>
      <c r="N61" s="272">
        <v>200</v>
      </c>
      <c r="O61" s="268">
        <f t="shared" si="9"/>
        <v>200</v>
      </c>
      <c r="P61" s="254">
        <f t="shared" si="10"/>
        <v>30100</v>
      </c>
      <c r="Q61" s="254">
        <f t="shared" si="11"/>
        <v>208</v>
      </c>
      <c r="R61" s="254">
        <f t="shared" si="12"/>
        <v>104</v>
      </c>
      <c r="S61" s="254">
        <f t="shared" si="13"/>
        <v>49</v>
      </c>
      <c r="T61" s="254">
        <f t="shared" si="14"/>
        <v>6</v>
      </c>
      <c r="U61" s="274">
        <v>5012</v>
      </c>
      <c r="V61" s="254">
        <f>SUM($O$8:O61)</f>
        <v>9300</v>
      </c>
      <c r="W61" s="254">
        <f>SUM($P$8:P61)</f>
        <v>776800</v>
      </c>
      <c r="X61" s="254">
        <f>SUM($Q$8:Q61)</f>
        <v>5574</v>
      </c>
      <c r="Y61" s="254">
        <f>SUM($R$8:R61)</f>
        <v>2788</v>
      </c>
      <c r="Z61" s="254">
        <f>SUM($S$8:S61)</f>
        <v>1228</v>
      </c>
      <c r="AA61" s="254">
        <f>SUM($T$8:T61)</f>
        <v>324</v>
      </c>
      <c r="AB61" s="254">
        <f t="shared" si="15"/>
        <v>241378</v>
      </c>
      <c r="AC61" s="279"/>
      <c r="AD61" s="280"/>
      <c r="AE61" s="274"/>
      <c r="AF61" s="274"/>
      <c r="AG61" s="279"/>
      <c r="AH61" s="279"/>
      <c r="AI61" s="279"/>
      <c r="AJ61" s="279"/>
      <c r="AK61" s="279"/>
      <c r="AL61" s="279"/>
      <c r="AM61" s="279"/>
      <c r="AN61" s="279"/>
      <c r="AO61" s="279"/>
      <c r="AP61" s="279"/>
      <c r="AQ61" s="279"/>
      <c r="AR61" s="279"/>
      <c r="AS61" s="279"/>
      <c r="AT61" s="279"/>
      <c r="AU61" s="279"/>
      <c r="AV61" s="279"/>
      <c r="AW61" s="279"/>
      <c r="AX61" s="279"/>
    </row>
    <row r="62" s="251" customFormat="1" spans="1:50">
      <c r="A62" s="262" t="s">
        <v>9</v>
      </c>
      <c r="B62" s="263">
        <v>55</v>
      </c>
      <c r="C62" s="263">
        <v>42</v>
      </c>
      <c r="D62" s="254">
        <v>21</v>
      </c>
      <c r="E62" s="254">
        <v>10</v>
      </c>
      <c r="F62" s="254">
        <v>610</v>
      </c>
      <c r="G62" s="259">
        <f t="shared" si="8"/>
        <v>719</v>
      </c>
      <c r="H62" s="263">
        <v>10300</v>
      </c>
      <c r="I62" s="271">
        <v>20400</v>
      </c>
      <c r="J62" s="263">
        <v>6</v>
      </c>
      <c r="K62" s="271">
        <v>212</v>
      </c>
      <c r="L62" s="263">
        <v>106</v>
      </c>
      <c r="M62" s="263">
        <v>50</v>
      </c>
      <c r="N62" s="272">
        <v>200</v>
      </c>
      <c r="O62" s="268">
        <f t="shared" si="9"/>
        <v>200</v>
      </c>
      <c r="P62" s="254">
        <f t="shared" si="10"/>
        <v>30700</v>
      </c>
      <c r="Q62" s="254">
        <f t="shared" si="11"/>
        <v>212</v>
      </c>
      <c r="R62" s="254">
        <f t="shared" si="12"/>
        <v>106</v>
      </c>
      <c r="S62" s="254">
        <f t="shared" si="13"/>
        <v>50</v>
      </c>
      <c r="T62" s="254">
        <f t="shared" si="14"/>
        <v>6</v>
      </c>
      <c r="U62" s="274">
        <v>5079</v>
      </c>
      <c r="V62" s="254">
        <f>SUM($O$8:O62)</f>
        <v>9500</v>
      </c>
      <c r="W62" s="254">
        <f>SUM($P$8:P62)</f>
        <v>807500</v>
      </c>
      <c r="X62" s="254">
        <f>SUM($Q$8:Q62)</f>
        <v>5786</v>
      </c>
      <c r="Y62" s="254">
        <f>SUM($R$8:R62)</f>
        <v>2894</v>
      </c>
      <c r="Z62" s="254">
        <f>SUM($S$8:S62)</f>
        <v>1278</v>
      </c>
      <c r="AA62" s="254">
        <f>SUM($T$8:T62)</f>
        <v>330</v>
      </c>
      <c r="AB62" s="254">
        <f t="shared" si="15"/>
        <v>250746</v>
      </c>
      <c r="AC62" s="279"/>
      <c r="AD62" s="280"/>
      <c r="AE62" s="274"/>
      <c r="AF62" s="274"/>
      <c r="AG62" s="279"/>
      <c r="AH62" s="279"/>
      <c r="AI62" s="279"/>
      <c r="AJ62" s="279"/>
      <c r="AK62" s="279"/>
      <c r="AL62" s="279"/>
      <c r="AM62" s="279"/>
      <c r="AN62" s="279"/>
      <c r="AO62" s="279"/>
      <c r="AP62" s="279"/>
      <c r="AQ62" s="279"/>
      <c r="AR62" s="279"/>
      <c r="AS62" s="279"/>
      <c r="AT62" s="279"/>
      <c r="AU62" s="279"/>
      <c r="AV62" s="279"/>
      <c r="AW62" s="279"/>
      <c r="AX62" s="279"/>
    </row>
    <row r="63" s="251" customFormat="1" spans="1:50">
      <c r="A63" s="262" t="s">
        <v>9</v>
      </c>
      <c r="B63" s="263">
        <v>56</v>
      </c>
      <c r="C63" s="263">
        <v>43</v>
      </c>
      <c r="D63" s="254">
        <v>21</v>
      </c>
      <c r="E63" s="254">
        <v>10</v>
      </c>
      <c r="F63" s="254">
        <v>610</v>
      </c>
      <c r="G63" s="259">
        <f t="shared" si="8"/>
        <v>720</v>
      </c>
      <c r="H63" s="263">
        <v>10500</v>
      </c>
      <c r="I63" s="271">
        <v>20800</v>
      </c>
      <c r="J63" s="263">
        <v>6</v>
      </c>
      <c r="K63" s="271">
        <v>216</v>
      </c>
      <c r="L63" s="263">
        <v>108</v>
      </c>
      <c r="M63" s="263">
        <v>51</v>
      </c>
      <c r="N63" s="272">
        <v>200</v>
      </c>
      <c r="O63" s="268">
        <f t="shared" si="9"/>
        <v>200</v>
      </c>
      <c r="P63" s="254">
        <f t="shared" si="10"/>
        <v>31300</v>
      </c>
      <c r="Q63" s="254">
        <f t="shared" si="11"/>
        <v>216</v>
      </c>
      <c r="R63" s="254">
        <f t="shared" si="12"/>
        <v>108</v>
      </c>
      <c r="S63" s="254">
        <f t="shared" si="13"/>
        <v>51</v>
      </c>
      <c r="T63" s="254">
        <f t="shared" si="14"/>
        <v>6</v>
      </c>
      <c r="U63" s="274">
        <v>5191</v>
      </c>
      <c r="V63" s="254">
        <f>SUM($O$8:O63)</f>
        <v>9700</v>
      </c>
      <c r="W63" s="254">
        <f>SUM($P$8:P63)</f>
        <v>838800</v>
      </c>
      <c r="X63" s="254">
        <f>SUM($Q$8:Q63)</f>
        <v>6002</v>
      </c>
      <c r="Y63" s="254">
        <f>SUM($R$8:R63)</f>
        <v>3002</v>
      </c>
      <c r="Z63" s="254">
        <f>SUM($S$8:S63)</f>
        <v>1329</v>
      </c>
      <c r="AA63" s="254">
        <f>SUM($T$8:T63)</f>
        <v>336</v>
      </c>
      <c r="AB63" s="254">
        <f t="shared" si="15"/>
        <v>260293</v>
      </c>
      <c r="AC63" s="279"/>
      <c r="AD63" s="280"/>
      <c r="AE63" s="274"/>
      <c r="AF63" s="274"/>
      <c r="AG63" s="279"/>
      <c r="AH63" s="279"/>
      <c r="AI63" s="279"/>
      <c r="AJ63" s="279"/>
      <c r="AK63" s="279"/>
      <c r="AL63" s="279"/>
      <c r="AM63" s="279"/>
      <c r="AN63" s="279"/>
      <c r="AO63" s="279"/>
      <c r="AP63" s="279"/>
      <c r="AQ63" s="279"/>
      <c r="AR63" s="279"/>
      <c r="AS63" s="279"/>
      <c r="AT63" s="279"/>
      <c r="AU63" s="279"/>
      <c r="AV63" s="279"/>
      <c r="AW63" s="279"/>
      <c r="AX63" s="279"/>
    </row>
    <row r="64" s="251" customFormat="1" spans="1:50">
      <c r="A64" s="262" t="s">
        <v>9</v>
      </c>
      <c r="B64" s="263">
        <v>57</v>
      </c>
      <c r="C64" s="263">
        <v>44</v>
      </c>
      <c r="D64" s="254">
        <v>22</v>
      </c>
      <c r="E64" s="254">
        <v>10</v>
      </c>
      <c r="F64" s="254">
        <v>630</v>
      </c>
      <c r="G64" s="259">
        <f t="shared" si="8"/>
        <v>730</v>
      </c>
      <c r="H64" s="263">
        <v>10700</v>
      </c>
      <c r="I64" s="271">
        <v>21200</v>
      </c>
      <c r="J64" s="263">
        <v>6</v>
      </c>
      <c r="K64" s="271">
        <v>220</v>
      </c>
      <c r="L64" s="263">
        <v>110</v>
      </c>
      <c r="M64" s="263">
        <v>52</v>
      </c>
      <c r="N64" s="272">
        <v>200</v>
      </c>
      <c r="O64" s="268">
        <f t="shared" si="9"/>
        <v>200</v>
      </c>
      <c r="P64" s="254">
        <f t="shared" si="10"/>
        <v>31900</v>
      </c>
      <c r="Q64" s="254">
        <f t="shared" si="11"/>
        <v>220</v>
      </c>
      <c r="R64" s="254">
        <f t="shared" si="12"/>
        <v>110</v>
      </c>
      <c r="S64" s="254">
        <f t="shared" si="13"/>
        <v>52</v>
      </c>
      <c r="T64" s="254">
        <f t="shared" si="14"/>
        <v>6</v>
      </c>
      <c r="U64" s="274">
        <v>5258</v>
      </c>
      <c r="V64" s="254">
        <f>SUM($O$8:O64)</f>
        <v>9900</v>
      </c>
      <c r="W64" s="254">
        <f>SUM($P$8:P64)</f>
        <v>870700</v>
      </c>
      <c r="X64" s="254">
        <f>SUM($Q$8:Q64)</f>
        <v>6222</v>
      </c>
      <c r="Y64" s="254">
        <f>SUM($R$8:R64)</f>
        <v>3112</v>
      </c>
      <c r="Z64" s="254">
        <f>SUM($S$8:S64)</f>
        <v>1381</v>
      </c>
      <c r="AA64" s="254">
        <f>SUM($T$8:T64)</f>
        <v>342</v>
      </c>
      <c r="AB64" s="254">
        <f t="shared" si="15"/>
        <v>270019</v>
      </c>
      <c r="AC64" s="279"/>
      <c r="AD64" s="280"/>
      <c r="AE64" s="274"/>
      <c r="AF64" s="274"/>
      <c r="AG64" s="279"/>
      <c r="AH64" s="279"/>
      <c r="AI64" s="279"/>
      <c r="AJ64" s="279"/>
      <c r="AK64" s="279"/>
      <c r="AL64" s="279"/>
      <c r="AM64" s="279"/>
      <c r="AN64" s="279"/>
      <c r="AO64" s="279"/>
      <c r="AP64" s="279"/>
      <c r="AQ64" s="279"/>
      <c r="AR64" s="279"/>
      <c r="AS64" s="279"/>
      <c r="AT64" s="279"/>
      <c r="AU64" s="279"/>
      <c r="AV64" s="279"/>
      <c r="AW64" s="279"/>
      <c r="AX64" s="279"/>
    </row>
    <row r="65" s="251" customFormat="1" spans="1:50">
      <c r="A65" s="262" t="s">
        <v>9</v>
      </c>
      <c r="B65" s="263">
        <v>58</v>
      </c>
      <c r="C65" s="263">
        <v>45</v>
      </c>
      <c r="D65" s="254">
        <v>22</v>
      </c>
      <c r="E65" s="254">
        <v>11</v>
      </c>
      <c r="F65" s="254">
        <v>630</v>
      </c>
      <c r="G65" s="259">
        <f t="shared" si="8"/>
        <v>776</v>
      </c>
      <c r="H65" s="263">
        <v>10900</v>
      </c>
      <c r="I65" s="271">
        <v>21600</v>
      </c>
      <c r="J65" s="263">
        <v>6</v>
      </c>
      <c r="K65" s="271">
        <v>224</v>
      </c>
      <c r="L65" s="263">
        <v>112</v>
      </c>
      <c r="M65" s="263">
        <v>53</v>
      </c>
      <c r="N65" s="272">
        <v>200</v>
      </c>
      <c r="O65" s="268">
        <f t="shared" si="9"/>
        <v>200</v>
      </c>
      <c r="P65" s="254">
        <f t="shared" si="10"/>
        <v>32500</v>
      </c>
      <c r="Q65" s="254">
        <f t="shared" si="11"/>
        <v>224</v>
      </c>
      <c r="R65" s="254">
        <f t="shared" si="12"/>
        <v>112</v>
      </c>
      <c r="S65" s="254">
        <f t="shared" si="13"/>
        <v>53</v>
      </c>
      <c r="T65" s="254">
        <f t="shared" si="14"/>
        <v>6</v>
      </c>
      <c r="U65" s="274">
        <v>5370</v>
      </c>
      <c r="V65" s="254">
        <f>SUM($O$8:O65)</f>
        <v>10100</v>
      </c>
      <c r="W65" s="254">
        <f>SUM($P$8:P65)</f>
        <v>903200</v>
      </c>
      <c r="X65" s="254">
        <f>SUM($Q$8:Q65)</f>
        <v>6446</v>
      </c>
      <c r="Y65" s="254">
        <f>SUM($R$8:R65)</f>
        <v>3224</v>
      </c>
      <c r="Z65" s="254">
        <f>SUM($S$8:S65)</f>
        <v>1434</v>
      </c>
      <c r="AA65" s="254">
        <f>SUM($T$8:T65)</f>
        <v>348</v>
      </c>
      <c r="AB65" s="254">
        <f t="shared" si="15"/>
        <v>279924</v>
      </c>
      <c r="AC65" s="279"/>
      <c r="AD65" s="279"/>
      <c r="AE65" s="279"/>
      <c r="AF65" s="279"/>
      <c r="AG65" s="279"/>
      <c r="AH65" s="279"/>
      <c r="AI65" s="279"/>
      <c r="AJ65" s="279"/>
      <c r="AK65" s="279"/>
      <c r="AL65" s="279"/>
      <c r="AM65" s="279"/>
      <c r="AN65" s="279"/>
      <c r="AO65" s="279"/>
      <c r="AP65" s="279"/>
      <c r="AQ65" s="279"/>
      <c r="AR65" s="279"/>
      <c r="AS65" s="279"/>
      <c r="AT65" s="279"/>
      <c r="AU65" s="279"/>
      <c r="AV65" s="279"/>
      <c r="AW65" s="279"/>
      <c r="AX65" s="279"/>
    </row>
    <row r="66" s="251" customFormat="1" spans="1:50">
      <c r="A66" s="262" t="s">
        <v>9</v>
      </c>
      <c r="B66" s="263">
        <v>59</v>
      </c>
      <c r="C66" s="263">
        <v>46</v>
      </c>
      <c r="D66" s="254">
        <v>23</v>
      </c>
      <c r="E66" s="254">
        <v>11</v>
      </c>
      <c r="F66" s="254">
        <v>650</v>
      </c>
      <c r="G66" s="259">
        <f t="shared" si="8"/>
        <v>786</v>
      </c>
      <c r="H66" s="263">
        <v>11100</v>
      </c>
      <c r="I66" s="271">
        <v>22000</v>
      </c>
      <c r="J66" s="263">
        <v>6</v>
      </c>
      <c r="K66" s="271">
        <v>228</v>
      </c>
      <c r="L66" s="263">
        <v>114</v>
      </c>
      <c r="M66" s="263">
        <v>54</v>
      </c>
      <c r="N66" s="272">
        <v>200</v>
      </c>
      <c r="O66" s="268">
        <f t="shared" si="9"/>
        <v>200</v>
      </c>
      <c r="P66" s="254">
        <f t="shared" si="10"/>
        <v>33100</v>
      </c>
      <c r="Q66" s="254">
        <f t="shared" si="11"/>
        <v>228</v>
      </c>
      <c r="R66" s="254">
        <f t="shared" si="12"/>
        <v>114</v>
      </c>
      <c r="S66" s="254">
        <f t="shared" si="13"/>
        <v>54</v>
      </c>
      <c r="T66" s="254">
        <f t="shared" si="14"/>
        <v>6</v>
      </c>
      <c r="U66" s="274">
        <v>5437</v>
      </c>
      <c r="V66" s="254">
        <f>SUM($O$8:O66)</f>
        <v>10300</v>
      </c>
      <c r="W66" s="254">
        <f>SUM($P$8:P66)</f>
        <v>936300</v>
      </c>
      <c r="X66" s="254">
        <f>SUM($Q$8:Q66)</f>
        <v>6674</v>
      </c>
      <c r="Y66" s="254">
        <f>SUM($R$8:R66)</f>
        <v>3338</v>
      </c>
      <c r="Z66" s="254">
        <f>SUM($S$8:S66)</f>
        <v>1488</v>
      </c>
      <c r="AA66" s="254">
        <f>SUM($T$8:T66)</f>
        <v>354</v>
      </c>
      <c r="AB66" s="254">
        <f t="shared" si="15"/>
        <v>290008</v>
      </c>
      <c r="AC66" s="279"/>
      <c r="AD66" s="279"/>
      <c r="AE66" s="279"/>
      <c r="AF66" s="279"/>
      <c r="AG66" s="279"/>
      <c r="AH66" s="279"/>
      <c r="AI66" s="279"/>
      <c r="AJ66" s="279"/>
      <c r="AK66" s="279"/>
      <c r="AL66" s="279"/>
      <c r="AM66" s="279"/>
      <c r="AN66" s="279"/>
      <c r="AO66" s="279"/>
      <c r="AP66" s="279"/>
      <c r="AQ66" s="279"/>
      <c r="AR66" s="279"/>
      <c r="AS66" s="279"/>
      <c r="AT66" s="279"/>
      <c r="AU66" s="279"/>
      <c r="AV66" s="279"/>
      <c r="AW66" s="279"/>
      <c r="AX66" s="279"/>
    </row>
    <row r="67" s="251" customFormat="1" spans="1:50">
      <c r="A67" s="262" t="s">
        <v>9</v>
      </c>
      <c r="B67" s="263">
        <v>60</v>
      </c>
      <c r="C67" s="263">
        <v>46</v>
      </c>
      <c r="D67" s="254">
        <v>23</v>
      </c>
      <c r="E67" s="254">
        <v>11</v>
      </c>
      <c r="F67" s="254">
        <v>650</v>
      </c>
      <c r="G67" s="259">
        <f t="shared" si="8"/>
        <v>786</v>
      </c>
      <c r="H67" s="263">
        <v>11300</v>
      </c>
      <c r="I67" s="271">
        <v>22400</v>
      </c>
      <c r="J67" s="263">
        <v>6</v>
      </c>
      <c r="K67" s="271">
        <v>232</v>
      </c>
      <c r="L67" s="263">
        <v>116</v>
      </c>
      <c r="M67" s="263">
        <v>55</v>
      </c>
      <c r="N67" s="272">
        <v>200</v>
      </c>
      <c r="O67" s="268">
        <f t="shared" si="9"/>
        <v>200</v>
      </c>
      <c r="P67" s="254">
        <f t="shared" si="10"/>
        <v>33700</v>
      </c>
      <c r="Q67" s="254">
        <f t="shared" si="11"/>
        <v>232</v>
      </c>
      <c r="R67" s="254">
        <f t="shared" si="12"/>
        <v>116</v>
      </c>
      <c r="S67" s="254">
        <f t="shared" si="13"/>
        <v>55</v>
      </c>
      <c r="T67" s="254">
        <f t="shared" si="14"/>
        <v>6</v>
      </c>
      <c r="U67" s="274">
        <v>5549</v>
      </c>
      <c r="V67" s="254">
        <f>SUM($O$8:O67)</f>
        <v>10500</v>
      </c>
      <c r="W67" s="254">
        <f>SUM($P$8:P67)</f>
        <v>970000</v>
      </c>
      <c r="X67" s="254">
        <f>SUM($Q$8:Q67)</f>
        <v>6906</v>
      </c>
      <c r="Y67" s="254">
        <f>SUM($R$8:R67)</f>
        <v>3454</v>
      </c>
      <c r="Z67" s="254">
        <f>SUM($S$8:S67)</f>
        <v>1543</v>
      </c>
      <c r="AA67" s="254">
        <f>SUM($T$8:T67)</f>
        <v>360</v>
      </c>
      <c r="AB67" s="254">
        <f t="shared" si="15"/>
        <v>300271</v>
      </c>
      <c r="AC67" s="279"/>
      <c r="AD67" s="279"/>
      <c r="AE67" s="279"/>
      <c r="AF67" s="279"/>
      <c r="AG67" s="279"/>
      <c r="AH67" s="279"/>
      <c r="AI67" s="279"/>
      <c r="AJ67" s="279"/>
      <c r="AK67" s="279"/>
      <c r="AL67" s="279"/>
      <c r="AM67" s="279"/>
      <c r="AN67" s="279"/>
      <c r="AO67" s="279"/>
      <c r="AP67" s="279"/>
      <c r="AQ67" s="279"/>
      <c r="AR67" s="279"/>
      <c r="AS67" s="279"/>
      <c r="AT67" s="279"/>
      <c r="AU67" s="279"/>
      <c r="AV67" s="279"/>
      <c r="AW67" s="279"/>
      <c r="AX67" s="279"/>
    </row>
    <row r="68" s="251" customFormat="1" spans="1:50">
      <c r="A68" s="262" t="s">
        <v>9</v>
      </c>
      <c r="B68" s="263">
        <v>61</v>
      </c>
      <c r="C68" s="263">
        <v>47</v>
      </c>
      <c r="D68" s="254">
        <v>23</v>
      </c>
      <c r="E68" s="254">
        <v>11</v>
      </c>
      <c r="F68" s="254">
        <v>670</v>
      </c>
      <c r="G68" s="259">
        <f t="shared" si="8"/>
        <v>791</v>
      </c>
      <c r="H68" s="263">
        <v>11500</v>
      </c>
      <c r="I68" s="271">
        <v>22800</v>
      </c>
      <c r="J68" s="263">
        <v>6</v>
      </c>
      <c r="K68" s="271">
        <v>236</v>
      </c>
      <c r="L68" s="263">
        <v>118</v>
      </c>
      <c r="M68" s="263">
        <v>56</v>
      </c>
      <c r="N68" s="272">
        <v>200</v>
      </c>
      <c r="O68" s="268">
        <f t="shared" si="9"/>
        <v>200</v>
      </c>
      <c r="P68" s="254">
        <f t="shared" si="10"/>
        <v>34300</v>
      </c>
      <c r="Q68" s="254">
        <f t="shared" si="11"/>
        <v>236</v>
      </c>
      <c r="R68" s="254">
        <f t="shared" si="12"/>
        <v>118</v>
      </c>
      <c r="S68" s="254">
        <f t="shared" si="13"/>
        <v>56</v>
      </c>
      <c r="T68" s="254">
        <f t="shared" si="14"/>
        <v>6</v>
      </c>
      <c r="U68" s="274">
        <v>5616</v>
      </c>
      <c r="V68" s="254">
        <f>SUM($O$8:O68)</f>
        <v>10700</v>
      </c>
      <c r="W68" s="254">
        <f>SUM($P$8:P68)</f>
        <v>1004300</v>
      </c>
      <c r="X68" s="254">
        <f>SUM($Q$8:Q68)</f>
        <v>7142</v>
      </c>
      <c r="Y68" s="254">
        <f>SUM($R$8:R68)</f>
        <v>3572</v>
      </c>
      <c r="Z68" s="254">
        <f>SUM($S$8:S68)</f>
        <v>1599</v>
      </c>
      <c r="AA68" s="254">
        <f>SUM($T$8:T68)</f>
        <v>366</v>
      </c>
      <c r="AB68" s="254">
        <f t="shared" si="15"/>
        <v>310713</v>
      </c>
      <c r="AC68" s="279"/>
      <c r="AD68" s="279"/>
      <c r="AE68" s="279"/>
      <c r="AF68" s="279"/>
      <c r="AG68" s="279"/>
      <c r="AH68" s="279"/>
      <c r="AI68" s="279"/>
      <c r="AJ68" s="279"/>
      <c r="AK68" s="279"/>
      <c r="AL68" s="279"/>
      <c r="AM68" s="279"/>
      <c r="AN68" s="279"/>
      <c r="AO68" s="279"/>
      <c r="AP68" s="279"/>
      <c r="AQ68" s="279"/>
      <c r="AR68" s="279"/>
      <c r="AS68" s="279"/>
      <c r="AT68" s="279"/>
      <c r="AU68" s="279"/>
      <c r="AV68" s="279"/>
      <c r="AW68" s="279"/>
      <c r="AX68" s="279"/>
    </row>
    <row r="69" s="251" customFormat="1" spans="1:50">
      <c r="A69" s="262" t="s">
        <v>9</v>
      </c>
      <c r="B69" s="263">
        <v>62</v>
      </c>
      <c r="C69" s="263">
        <v>48</v>
      </c>
      <c r="D69" s="254">
        <v>24</v>
      </c>
      <c r="E69" s="254">
        <v>11</v>
      </c>
      <c r="F69" s="254">
        <v>670</v>
      </c>
      <c r="G69" s="259">
        <f t="shared" si="8"/>
        <v>797</v>
      </c>
      <c r="H69" s="263">
        <v>11700</v>
      </c>
      <c r="I69" s="271">
        <v>23200</v>
      </c>
      <c r="J69" s="263">
        <v>6</v>
      </c>
      <c r="K69" s="271">
        <v>240</v>
      </c>
      <c r="L69" s="263">
        <v>120</v>
      </c>
      <c r="M69" s="263">
        <v>57</v>
      </c>
      <c r="N69" s="272">
        <v>200</v>
      </c>
      <c r="O69" s="268">
        <f t="shared" si="9"/>
        <v>200</v>
      </c>
      <c r="P69" s="254">
        <f t="shared" si="10"/>
        <v>34900</v>
      </c>
      <c r="Q69" s="254">
        <f t="shared" si="11"/>
        <v>240</v>
      </c>
      <c r="R69" s="254">
        <f t="shared" si="12"/>
        <v>120</v>
      </c>
      <c r="S69" s="254">
        <f t="shared" si="13"/>
        <v>57</v>
      </c>
      <c r="T69" s="254">
        <f t="shared" si="14"/>
        <v>6</v>
      </c>
      <c r="U69" s="274">
        <v>5728</v>
      </c>
      <c r="V69" s="254">
        <f>SUM($O$8:O69)</f>
        <v>10900</v>
      </c>
      <c r="W69" s="254">
        <f>SUM($P$8:P69)</f>
        <v>1039200</v>
      </c>
      <c r="X69" s="254">
        <f>SUM($Q$8:Q69)</f>
        <v>7382</v>
      </c>
      <c r="Y69" s="254">
        <f>SUM($R$8:R69)</f>
        <v>3692</v>
      </c>
      <c r="Z69" s="254">
        <f>SUM($S$8:S69)</f>
        <v>1656</v>
      </c>
      <c r="AA69" s="254">
        <f>SUM($T$8:T69)</f>
        <v>372</v>
      </c>
      <c r="AB69" s="254">
        <f t="shared" si="15"/>
        <v>321334</v>
      </c>
      <c r="AC69" s="279"/>
      <c r="AD69" s="279"/>
      <c r="AE69" s="279"/>
      <c r="AF69" s="279"/>
      <c r="AG69" s="279"/>
      <c r="AH69" s="279"/>
      <c r="AI69" s="279"/>
      <c r="AJ69" s="279"/>
      <c r="AK69" s="279"/>
      <c r="AL69" s="279"/>
      <c r="AM69" s="279"/>
      <c r="AN69" s="279"/>
      <c r="AO69" s="279"/>
      <c r="AP69" s="279"/>
      <c r="AQ69" s="279"/>
      <c r="AR69" s="279"/>
      <c r="AS69" s="279"/>
      <c r="AT69" s="279"/>
      <c r="AU69" s="279"/>
      <c r="AV69" s="279"/>
      <c r="AW69" s="279"/>
      <c r="AX69" s="279"/>
    </row>
    <row r="70" s="251" customFormat="1" spans="1:50">
      <c r="A70" s="262" t="s">
        <v>9</v>
      </c>
      <c r="B70" s="263">
        <v>63</v>
      </c>
      <c r="C70" s="263">
        <v>49</v>
      </c>
      <c r="D70" s="254">
        <v>24</v>
      </c>
      <c r="E70" s="254">
        <v>12</v>
      </c>
      <c r="F70" s="254">
        <v>690</v>
      </c>
      <c r="G70" s="259">
        <f t="shared" si="8"/>
        <v>847</v>
      </c>
      <c r="H70" s="263">
        <v>11900</v>
      </c>
      <c r="I70" s="271">
        <v>23600</v>
      </c>
      <c r="J70" s="263">
        <v>6</v>
      </c>
      <c r="K70" s="271">
        <v>244</v>
      </c>
      <c r="L70" s="263">
        <v>122</v>
      </c>
      <c r="M70" s="263">
        <v>58</v>
      </c>
      <c r="N70" s="272">
        <v>200</v>
      </c>
      <c r="O70" s="268">
        <f t="shared" si="9"/>
        <v>200</v>
      </c>
      <c r="P70" s="254">
        <f t="shared" si="10"/>
        <v>35500</v>
      </c>
      <c r="Q70" s="254">
        <f t="shared" si="11"/>
        <v>244</v>
      </c>
      <c r="R70" s="254">
        <f t="shared" si="12"/>
        <v>122</v>
      </c>
      <c r="S70" s="254">
        <f t="shared" si="13"/>
        <v>58</v>
      </c>
      <c r="T70" s="254">
        <f t="shared" si="14"/>
        <v>6</v>
      </c>
      <c r="U70" s="274">
        <v>5795</v>
      </c>
      <c r="V70" s="254">
        <f>SUM($O$8:O70)</f>
        <v>11100</v>
      </c>
      <c r="W70" s="254">
        <f>SUM($P$8:P70)</f>
        <v>1074700</v>
      </c>
      <c r="X70" s="254">
        <f>SUM($Q$8:Q70)</f>
        <v>7626</v>
      </c>
      <c r="Y70" s="254">
        <f>SUM($R$8:R70)</f>
        <v>3814</v>
      </c>
      <c r="Z70" s="254">
        <f>SUM($S$8:S70)</f>
        <v>1714</v>
      </c>
      <c r="AA70" s="254">
        <f>SUM($T$8:T70)</f>
        <v>378</v>
      </c>
      <c r="AB70" s="254">
        <f t="shared" si="15"/>
        <v>332134</v>
      </c>
      <c r="AC70" s="279"/>
      <c r="AD70" s="279"/>
      <c r="AE70" s="279"/>
      <c r="AF70" s="279"/>
      <c r="AG70" s="279"/>
      <c r="AH70" s="279"/>
      <c r="AI70" s="279"/>
      <c r="AJ70" s="279"/>
      <c r="AK70" s="279"/>
      <c r="AL70" s="279"/>
      <c r="AM70" s="279"/>
      <c r="AN70" s="279"/>
      <c r="AO70" s="279"/>
      <c r="AP70" s="279"/>
      <c r="AQ70" s="279"/>
      <c r="AR70" s="279"/>
      <c r="AS70" s="279"/>
      <c r="AT70" s="279"/>
      <c r="AU70" s="279"/>
      <c r="AV70" s="279"/>
      <c r="AW70" s="279"/>
      <c r="AX70" s="279"/>
    </row>
    <row r="71" s="251" customFormat="1" spans="1:50">
      <c r="A71" s="262" t="s">
        <v>9</v>
      </c>
      <c r="B71" s="263">
        <v>64</v>
      </c>
      <c r="C71" s="263">
        <v>50</v>
      </c>
      <c r="D71" s="254">
        <v>25</v>
      </c>
      <c r="E71" s="254">
        <v>12</v>
      </c>
      <c r="F71" s="254">
        <v>690</v>
      </c>
      <c r="G71" s="259">
        <f t="shared" si="8"/>
        <v>853</v>
      </c>
      <c r="H71" s="263">
        <v>12100</v>
      </c>
      <c r="I71" s="271">
        <v>24000</v>
      </c>
      <c r="J71" s="263">
        <v>6</v>
      </c>
      <c r="K71" s="271">
        <v>248</v>
      </c>
      <c r="L71" s="263">
        <v>124</v>
      </c>
      <c r="M71" s="263">
        <v>59</v>
      </c>
      <c r="N71" s="272">
        <v>200</v>
      </c>
      <c r="O71" s="268">
        <f t="shared" si="9"/>
        <v>200</v>
      </c>
      <c r="P71" s="254">
        <f t="shared" si="10"/>
        <v>36100</v>
      </c>
      <c r="Q71" s="254">
        <f t="shared" si="11"/>
        <v>248</v>
      </c>
      <c r="R71" s="254">
        <f t="shared" si="12"/>
        <v>124</v>
      </c>
      <c r="S71" s="254">
        <f t="shared" si="13"/>
        <v>59</v>
      </c>
      <c r="T71" s="254">
        <f t="shared" si="14"/>
        <v>6</v>
      </c>
      <c r="U71" s="274">
        <v>5907</v>
      </c>
      <c r="V71" s="254">
        <f>SUM($O$8:O71)</f>
        <v>11300</v>
      </c>
      <c r="W71" s="254">
        <f>SUM($P$8:P71)</f>
        <v>1110800</v>
      </c>
      <c r="X71" s="254">
        <f>SUM($Q$8:Q71)</f>
        <v>7874</v>
      </c>
      <c r="Y71" s="254">
        <f>SUM($R$8:R71)</f>
        <v>3938</v>
      </c>
      <c r="Z71" s="254">
        <f>SUM($S$8:S71)</f>
        <v>1773</v>
      </c>
      <c r="AA71" s="254">
        <f>SUM($T$8:T71)</f>
        <v>384</v>
      </c>
      <c r="AB71" s="254">
        <f t="shared" si="15"/>
        <v>343113</v>
      </c>
      <c r="AC71" s="279"/>
      <c r="AD71" s="279"/>
      <c r="AE71" s="279"/>
      <c r="AF71" s="279"/>
      <c r="AG71" s="279"/>
      <c r="AH71" s="279"/>
      <c r="AI71" s="279"/>
      <c r="AJ71" s="279"/>
      <c r="AK71" s="279"/>
      <c r="AL71" s="279"/>
      <c r="AM71" s="279"/>
      <c r="AN71" s="279"/>
      <c r="AO71" s="279"/>
      <c r="AP71" s="279"/>
      <c r="AQ71" s="279"/>
      <c r="AR71" s="279"/>
      <c r="AS71" s="279"/>
      <c r="AT71" s="279"/>
      <c r="AU71" s="279"/>
      <c r="AV71" s="279"/>
      <c r="AW71" s="279"/>
      <c r="AX71" s="279"/>
    </row>
    <row r="72" s="251" customFormat="1" spans="1:50">
      <c r="A72" s="262" t="s">
        <v>9</v>
      </c>
      <c r="B72" s="263">
        <v>65</v>
      </c>
      <c r="C72" s="263">
        <v>50</v>
      </c>
      <c r="D72" s="254">
        <v>25</v>
      </c>
      <c r="E72" s="254">
        <v>12</v>
      </c>
      <c r="F72" s="254">
        <v>710</v>
      </c>
      <c r="G72" s="259">
        <f t="shared" si="8"/>
        <v>857</v>
      </c>
      <c r="H72" s="263">
        <v>12300</v>
      </c>
      <c r="I72" s="271">
        <v>24400</v>
      </c>
      <c r="J72" s="263">
        <v>6</v>
      </c>
      <c r="K72" s="271">
        <v>252</v>
      </c>
      <c r="L72" s="263">
        <v>126</v>
      </c>
      <c r="M72" s="263">
        <v>60</v>
      </c>
      <c r="N72" s="272">
        <v>200</v>
      </c>
      <c r="O72" s="268">
        <f t="shared" si="9"/>
        <v>200</v>
      </c>
      <c r="P72" s="254">
        <f t="shared" si="10"/>
        <v>36700</v>
      </c>
      <c r="Q72" s="254">
        <f t="shared" si="11"/>
        <v>252</v>
      </c>
      <c r="R72" s="254">
        <f t="shared" si="12"/>
        <v>126</v>
      </c>
      <c r="S72" s="254">
        <f t="shared" si="13"/>
        <v>60</v>
      </c>
      <c r="T72" s="254">
        <f t="shared" si="14"/>
        <v>6</v>
      </c>
      <c r="U72" s="274">
        <v>5974</v>
      </c>
      <c r="V72" s="254">
        <f>SUM($O$8:O72)</f>
        <v>11500</v>
      </c>
      <c r="W72" s="254">
        <f>SUM($P$8:P72)</f>
        <v>1147500</v>
      </c>
      <c r="X72" s="254">
        <f>SUM($Q$8:Q72)</f>
        <v>8126</v>
      </c>
      <c r="Y72" s="254">
        <f>SUM($R$8:R72)</f>
        <v>4064</v>
      </c>
      <c r="Z72" s="254">
        <f>SUM($S$8:S72)</f>
        <v>1833</v>
      </c>
      <c r="AA72" s="254">
        <f>SUM($T$8:T72)</f>
        <v>390</v>
      </c>
      <c r="AB72" s="254">
        <f t="shared" si="15"/>
        <v>354271</v>
      </c>
      <c r="AC72" s="279"/>
      <c r="AD72" s="279"/>
      <c r="AE72" s="279"/>
      <c r="AF72" s="279"/>
      <c r="AG72" s="279"/>
      <c r="AH72" s="279"/>
      <c r="AI72" s="279"/>
      <c r="AJ72" s="279"/>
      <c r="AK72" s="279"/>
      <c r="AL72" s="279"/>
      <c r="AM72" s="279"/>
      <c r="AN72" s="279"/>
      <c r="AO72" s="279"/>
      <c r="AP72" s="279"/>
      <c r="AQ72" s="279"/>
      <c r="AR72" s="279"/>
      <c r="AS72" s="279"/>
      <c r="AT72" s="279"/>
      <c r="AU72" s="279"/>
      <c r="AV72" s="279"/>
      <c r="AW72" s="279"/>
      <c r="AX72" s="279"/>
    </row>
    <row r="73" s="251" customFormat="1" spans="1:50">
      <c r="A73" s="262" t="s">
        <v>9</v>
      </c>
      <c r="B73" s="263">
        <v>66</v>
      </c>
      <c r="C73" s="263">
        <v>51</v>
      </c>
      <c r="D73" s="254">
        <v>25</v>
      </c>
      <c r="E73" s="254">
        <v>12</v>
      </c>
      <c r="F73" s="254">
        <v>710</v>
      </c>
      <c r="G73" s="259">
        <f t="shared" ref="G73:G104" si="16">SUMPRODUCT($C$6:$F$6,C73:F73)</f>
        <v>858</v>
      </c>
      <c r="H73" s="263">
        <v>12500</v>
      </c>
      <c r="I73" s="271">
        <v>24800</v>
      </c>
      <c r="J73" s="263">
        <v>6</v>
      </c>
      <c r="K73" s="271">
        <v>256</v>
      </c>
      <c r="L73" s="263">
        <v>128</v>
      </c>
      <c r="M73" s="263">
        <v>61</v>
      </c>
      <c r="N73" s="272">
        <v>200</v>
      </c>
      <c r="O73" s="268">
        <f t="shared" ref="O73:O104" si="17">N73</f>
        <v>200</v>
      </c>
      <c r="P73" s="254">
        <f t="shared" ref="P73:P104" si="18">H73+I73</f>
        <v>37300</v>
      </c>
      <c r="Q73" s="254">
        <f t="shared" ref="Q73:Q104" si="19">K73</f>
        <v>256</v>
      </c>
      <c r="R73" s="254">
        <f t="shared" ref="R73:R104" si="20">L73</f>
        <v>128</v>
      </c>
      <c r="S73" s="254">
        <f t="shared" ref="S73:S104" si="21">M73</f>
        <v>61</v>
      </c>
      <c r="T73" s="254">
        <f t="shared" ref="T73:T104" si="22">J73</f>
        <v>6</v>
      </c>
      <c r="U73" s="274">
        <v>6086</v>
      </c>
      <c r="V73" s="254">
        <f>SUM($O$8:O73)</f>
        <v>11700</v>
      </c>
      <c r="W73" s="254">
        <f>SUM($P$8:P73)</f>
        <v>1184800</v>
      </c>
      <c r="X73" s="254">
        <f>SUM($Q$8:Q73)</f>
        <v>8382</v>
      </c>
      <c r="Y73" s="254">
        <f>SUM($R$8:R73)</f>
        <v>4192</v>
      </c>
      <c r="Z73" s="254">
        <f>SUM($S$8:S73)</f>
        <v>1894</v>
      </c>
      <c r="AA73" s="254">
        <f>SUM($T$8:T73)</f>
        <v>396</v>
      </c>
      <c r="AB73" s="254">
        <f t="shared" ref="AB73:AB104" si="23">SUMPRODUCT($V$6:$AA$6,V73:AA73)</f>
        <v>365608</v>
      </c>
      <c r="AC73" s="279"/>
      <c r="AD73" s="279"/>
      <c r="AE73" s="279"/>
      <c r="AF73" s="279"/>
      <c r="AG73" s="279"/>
      <c r="AH73" s="279"/>
      <c r="AI73" s="279"/>
      <c r="AJ73" s="279"/>
      <c r="AK73" s="279"/>
      <c r="AL73" s="279"/>
      <c r="AM73" s="279"/>
      <c r="AN73" s="279"/>
      <c r="AO73" s="279"/>
      <c r="AP73" s="279"/>
      <c r="AQ73" s="279"/>
      <c r="AR73" s="279"/>
      <c r="AS73" s="279"/>
      <c r="AT73" s="279"/>
      <c r="AU73" s="279"/>
      <c r="AV73" s="279"/>
      <c r="AW73" s="279"/>
      <c r="AX73" s="279"/>
    </row>
    <row r="74" s="251" customFormat="1" spans="1:50">
      <c r="A74" s="262" t="s">
        <v>9</v>
      </c>
      <c r="B74" s="263">
        <v>67</v>
      </c>
      <c r="C74" s="263">
        <v>52</v>
      </c>
      <c r="D74" s="254">
        <v>26</v>
      </c>
      <c r="E74" s="254">
        <v>12</v>
      </c>
      <c r="F74" s="254">
        <v>730</v>
      </c>
      <c r="G74" s="259">
        <f t="shared" si="16"/>
        <v>868</v>
      </c>
      <c r="H74" s="263">
        <v>12700</v>
      </c>
      <c r="I74" s="271">
        <v>25200</v>
      </c>
      <c r="J74" s="263">
        <v>6</v>
      </c>
      <c r="K74" s="271">
        <v>260</v>
      </c>
      <c r="L74" s="263">
        <v>130</v>
      </c>
      <c r="M74" s="263">
        <v>62</v>
      </c>
      <c r="N74" s="272">
        <v>200</v>
      </c>
      <c r="O74" s="268">
        <f t="shared" si="17"/>
        <v>200</v>
      </c>
      <c r="P74" s="254">
        <f t="shared" si="18"/>
        <v>37900</v>
      </c>
      <c r="Q74" s="254">
        <f t="shared" si="19"/>
        <v>260</v>
      </c>
      <c r="R74" s="254">
        <f t="shared" si="20"/>
        <v>130</v>
      </c>
      <c r="S74" s="254">
        <f t="shared" si="21"/>
        <v>62</v>
      </c>
      <c r="T74" s="254">
        <f t="shared" si="22"/>
        <v>6</v>
      </c>
      <c r="U74" s="274">
        <v>6153</v>
      </c>
      <c r="V74" s="254">
        <f>SUM($O$8:O74)</f>
        <v>11900</v>
      </c>
      <c r="W74" s="254">
        <f>SUM($P$8:P74)</f>
        <v>1222700</v>
      </c>
      <c r="X74" s="254">
        <f>SUM($Q$8:Q74)</f>
        <v>8642</v>
      </c>
      <c r="Y74" s="254">
        <f>SUM($R$8:R74)</f>
        <v>4322</v>
      </c>
      <c r="Z74" s="254">
        <f>SUM($S$8:S74)</f>
        <v>1956</v>
      </c>
      <c r="AA74" s="254">
        <f>SUM($T$8:T74)</f>
        <v>402</v>
      </c>
      <c r="AB74" s="254">
        <f t="shared" si="23"/>
        <v>377124</v>
      </c>
      <c r="AC74" s="279"/>
      <c r="AD74" s="279"/>
      <c r="AE74" s="279"/>
      <c r="AF74" s="279"/>
      <c r="AG74" s="279"/>
      <c r="AH74" s="279"/>
      <c r="AI74" s="279"/>
      <c r="AJ74" s="279"/>
      <c r="AK74" s="279"/>
      <c r="AL74" s="279"/>
      <c r="AM74" s="279"/>
      <c r="AN74" s="279"/>
      <c r="AO74" s="279"/>
      <c r="AP74" s="279"/>
      <c r="AQ74" s="279"/>
      <c r="AR74" s="279"/>
      <c r="AS74" s="279"/>
      <c r="AT74" s="279"/>
      <c r="AU74" s="279"/>
      <c r="AV74" s="279"/>
      <c r="AW74" s="279"/>
      <c r="AX74" s="279"/>
    </row>
    <row r="75" s="251" customFormat="1" spans="1:50">
      <c r="A75" s="262" t="s">
        <v>9</v>
      </c>
      <c r="B75" s="263">
        <v>68</v>
      </c>
      <c r="C75" s="263">
        <v>53</v>
      </c>
      <c r="D75" s="254">
        <v>26</v>
      </c>
      <c r="E75" s="254">
        <v>13</v>
      </c>
      <c r="F75" s="254">
        <v>730</v>
      </c>
      <c r="G75" s="259">
        <f t="shared" si="16"/>
        <v>914</v>
      </c>
      <c r="H75" s="263">
        <v>12900</v>
      </c>
      <c r="I75" s="271">
        <v>25600</v>
      </c>
      <c r="J75" s="263">
        <v>6</v>
      </c>
      <c r="K75" s="271">
        <v>264</v>
      </c>
      <c r="L75" s="263">
        <v>132</v>
      </c>
      <c r="M75" s="263">
        <v>63</v>
      </c>
      <c r="N75" s="272">
        <v>200</v>
      </c>
      <c r="O75" s="268">
        <f t="shared" si="17"/>
        <v>200</v>
      </c>
      <c r="P75" s="254">
        <f t="shared" si="18"/>
        <v>38500</v>
      </c>
      <c r="Q75" s="254">
        <f t="shared" si="19"/>
        <v>264</v>
      </c>
      <c r="R75" s="254">
        <f t="shared" si="20"/>
        <v>132</v>
      </c>
      <c r="S75" s="254">
        <f t="shared" si="21"/>
        <v>63</v>
      </c>
      <c r="T75" s="254">
        <f t="shared" si="22"/>
        <v>6</v>
      </c>
      <c r="U75" s="274">
        <v>6265</v>
      </c>
      <c r="V75" s="254">
        <f>SUM($O$8:O75)</f>
        <v>12100</v>
      </c>
      <c r="W75" s="254">
        <f>SUM($P$8:P75)</f>
        <v>1261200</v>
      </c>
      <c r="X75" s="254">
        <f>SUM($Q$8:Q75)</f>
        <v>8906</v>
      </c>
      <c r="Y75" s="254">
        <f>SUM($R$8:R75)</f>
        <v>4454</v>
      </c>
      <c r="Z75" s="254">
        <f>SUM($S$8:S75)</f>
        <v>2019</v>
      </c>
      <c r="AA75" s="254">
        <f>SUM($T$8:T75)</f>
        <v>408</v>
      </c>
      <c r="AB75" s="254">
        <f t="shared" si="23"/>
        <v>388819</v>
      </c>
      <c r="AC75" s="279"/>
      <c r="AD75" s="279"/>
      <c r="AE75" s="279"/>
      <c r="AF75" s="279"/>
      <c r="AG75" s="279"/>
      <c r="AH75" s="279"/>
      <c r="AI75" s="279"/>
      <c r="AJ75" s="279"/>
      <c r="AK75" s="279"/>
      <c r="AL75" s="279"/>
      <c r="AM75" s="279"/>
      <c r="AN75" s="279"/>
      <c r="AO75" s="279"/>
      <c r="AP75" s="279"/>
      <c r="AQ75" s="279"/>
      <c r="AR75" s="279"/>
      <c r="AS75" s="279"/>
      <c r="AT75" s="279"/>
      <c r="AU75" s="279"/>
      <c r="AV75" s="279"/>
      <c r="AW75" s="279"/>
      <c r="AX75" s="279"/>
    </row>
    <row r="76" s="251" customFormat="1" spans="1:50">
      <c r="A76" s="262" t="s">
        <v>9</v>
      </c>
      <c r="B76" s="263">
        <v>69</v>
      </c>
      <c r="C76" s="263">
        <v>54</v>
      </c>
      <c r="D76" s="254">
        <v>27</v>
      </c>
      <c r="E76" s="254">
        <v>13</v>
      </c>
      <c r="F76" s="254">
        <v>750</v>
      </c>
      <c r="G76" s="259">
        <f t="shared" si="16"/>
        <v>924</v>
      </c>
      <c r="H76" s="263">
        <v>13100</v>
      </c>
      <c r="I76" s="271">
        <v>26000</v>
      </c>
      <c r="J76" s="263">
        <v>6</v>
      </c>
      <c r="K76" s="271">
        <v>268</v>
      </c>
      <c r="L76" s="263">
        <v>134</v>
      </c>
      <c r="M76" s="263">
        <v>64</v>
      </c>
      <c r="N76" s="272">
        <v>200</v>
      </c>
      <c r="O76" s="268">
        <f t="shared" si="17"/>
        <v>200</v>
      </c>
      <c r="P76" s="254">
        <f t="shared" si="18"/>
        <v>39100</v>
      </c>
      <c r="Q76" s="254">
        <f t="shared" si="19"/>
        <v>268</v>
      </c>
      <c r="R76" s="254">
        <f t="shared" si="20"/>
        <v>134</v>
      </c>
      <c r="S76" s="254">
        <f t="shared" si="21"/>
        <v>64</v>
      </c>
      <c r="T76" s="254">
        <f t="shared" si="22"/>
        <v>6</v>
      </c>
      <c r="U76" s="274">
        <v>6332</v>
      </c>
      <c r="V76" s="254">
        <f>SUM($O$8:O76)</f>
        <v>12300</v>
      </c>
      <c r="W76" s="254">
        <f>SUM($P$8:P76)</f>
        <v>1300300</v>
      </c>
      <c r="X76" s="254">
        <f>SUM($Q$8:Q76)</f>
        <v>9174</v>
      </c>
      <c r="Y76" s="254">
        <f>SUM($R$8:R76)</f>
        <v>4588</v>
      </c>
      <c r="Z76" s="254">
        <f>SUM($S$8:S76)</f>
        <v>2083</v>
      </c>
      <c r="AA76" s="254">
        <f>SUM($T$8:T76)</f>
        <v>414</v>
      </c>
      <c r="AB76" s="254">
        <f t="shared" si="23"/>
        <v>400693</v>
      </c>
      <c r="AC76" s="279"/>
      <c r="AD76" s="279"/>
      <c r="AE76" s="279"/>
      <c r="AF76" s="279"/>
      <c r="AG76" s="279"/>
      <c r="AH76" s="279"/>
      <c r="AI76" s="279"/>
      <c r="AJ76" s="279"/>
      <c r="AK76" s="279"/>
      <c r="AL76" s="279"/>
      <c r="AM76" s="279"/>
      <c r="AN76" s="279"/>
      <c r="AO76" s="279"/>
      <c r="AP76" s="279"/>
      <c r="AQ76" s="279"/>
      <c r="AR76" s="279"/>
      <c r="AS76" s="279"/>
      <c r="AT76" s="279"/>
      <c r="AU76" s="279"/>
      <c r="AV76" s="279"/>
      <c r="AW76" s="279"/>
      <c r="AX76" s="279"/>
    </row>
    <row r="77" s="251" customFormat="1" spans="1:50">
      <c r="A77" s="262" t="s">
        <v>9</v>
      </c>
      <c r="B77" s="263">
        <v>70</v>
      </c>
      <c r="C77" s="263">
        <v>54</v>
      </c>
      <c r="D77" s="254">
        <v>27</v>
      </c>
      <c r="E77" s="254">
        <v>13</v>
      </c>
      <c r="F77" s="254">
        <v>750</v>
      </c>
      <c r="G77" s="259">
        <f t="shared" si="16"/>
        <v>924</v>
      </c>
      <c r="H77" s="263">
        <v>13300</v>
      </c>
      <c r="I77" s="271">
        <v>26400</v>
      </c>
      <c r="J77" s="263">
        <v>6</v>
      </c>
      <c r="K77" s="271">
        <v>272</v>
      </c>
      <c r="L77" s="263">
        <v>136</v>
      </c>
      <c r="M77" s="263">
        <v>65</v>
      </c>
      <c r="N77" s="272">
        <v>200</v>
      </c>
      <c r="O77" s="268">
        <f t="shared" si="17"/>
        <v>200</v>
      </c>
      <c r="P77" s="254">
        <f t="shared" si="18"/>
        <v>39700</v>
      </c>
      <c r="Q77" s="254">
        <f t="shared" si="19"/>
        <v>272</v>
      </c>
      <c r="R77" s="254">
        <f t="shared" si="20"/>
        <v>136</v>
      </c>
      <c r="S77" s="254">
        <f t="shared" si="21"/>
        <v>65</v>
      </c>
      <c r="T77" s="254">
        <f t="shared" si="22"/>
        <v>6</v>
      </c>
      <c r="U77" s="274">
        <v>6444</v>
      </c>
      <c r="V77" s="254">
        <f>SUM($O$8:O77)</f>
        <v>12500</v>
      </c>
      <c r="W77" s="254">
        <f>SUM($P$8:P77)</f>
        <v>1340000</v>
      </c>
      <c r="X77" s="254">
        <f>SUM($Q$8:Q77)</f>
        <v>9446</v>
      </c>
      <c r="Y77" s="254">
        <f>SUM($R$8:R77)</f>
        <v>4724</v>
      </c>
      <c r="Z77" s="254">
        <f>SUM($S$8:S77)</f>
        <v>2148</v>
      </c>
      <c r="AA77" s="254">
        <f>SUM($T$8:T77)</f>
        <v>420</v>
      </c>
      <c r="AB77" s="254">
        <f t="shared" si="23"/>
        <v>412746</v>
      </c>
      <c r="AC77" s="279"/>
      <c r="AD77" s="281"/>
      <c r="AE77" s="282"/>
      <c r="AF77" s="282"/>
      <c r="AG77" s="279"/>
      <c r="AH77" s="279"/>
      <c r="AI77" s="279"/>
      <c r="AJ77" s="279"/>
      <c r="AK77" s="279"/>
      <c r="AL77" s="279"/>
      <c r="AM77" s="279"/>
      <c r="AN77" s="279"/>
      <c r="AO77" s="279"/>
      <c r="AP77" s="279"/>
      <c r="AQ77" s="279"/>
      <c r="AR77" s="279"/>
      <c r="AS77" s="279"/>
      <c r="AT77" s="279"/>
      <c r="AU77" s="279"/>
      <c r="AV77" s="279"/>
      <c r="AW77" s="279"/>
      <c r="AX77" s="279"/>
    </row>
    <row r="78" s="251" customFormat="1" spans="1:50">
      <c r="A78" s="262" t="s">
        <v>9</v>
      </c>
      <c r="B78" s="263">
        <v>71</v>
      </c>
      <c r="C78" s="263">
        <v>55</v>
      </c>
      <c r="D78" s="254">
        <v>27</v>
      </c>
      <c r="E78" s="254">
        <v>13</v>
      </c>
      <c r="F78" s="254">
        <v>770</v>
      </c>
      <c r="G78" s="259">
        <f t="shared" si="16"/>
        <v>929</v>
      </c>
      <c r="H78" s="263">
        <v>13500</v>
      </c>
      <c r="I78" s="271">
        <v>26800</v>
      </c>
      <c r="J78" s="263">
        <v>6</v>
      </c>
      <c r="K78" s="271">
        <v>276</v>
      </c>
      <c r="L78" s="263">
        <v>138</v>
      </c>
      <c r="M78" s="263">
        <v>66</v>
      </c>
      <c r="N78" s="272">
        <v>200</v>
      </c>
      <c r="O78" s="268">
        <f t="shared" si="17"/>
        <v>200</v>
      </c>
      <c r="P78" s="254">
        <f t="shared" si="18"/>
        <v>40300</v>
      </c>
      <c r="Q78" s="254">
        <f t="shared" si="19"/>
        <v>276</v>
      </c>
      <c r="R78" s="254">
        <f t="shared" si="20"/>
        <v>138</v>
      </c>
      <c r="S78" s="254">
        <f t="shared" si="21"/>
        <v>66</v>
      </c>
      <c r="T78" s="254">
        <f t="shared" si="22"/>
        <v>6</v>
      </c>
      <c r="U78" s="274">
        <v>6511</v>
      </c>
      <c r="V78" s="254">
        <f>SUM($O$8:O78)</f>
        <v>12700</v>
      </c>
      <c r="W78" s="254">
        <f>SUM($P$8:P78)</f>
        <v>1380300</v>
      </c>
      <c r="X78" s="254">
        <f>SUM($Q$8:Q78)</f>
        <v>9722</v>
      </c>
      <c r="Y78" s="254">
        <f>SUM($R$8:R78)</f>
        <v>4862</v>
      </c>
      <c r="Z78" s="254">
        <f>SUM($S$8:S78)</f>
        <v>2214</v>
      </c>
      <c r="AA78" s="254">
        <f>SUM($T$8:T78)</f>
        <v>426</v>
      </c>
      <c r="AB78" s="254">
        <f t="shared" si="23"/>
        <v>424978</v>
      </c>
      <c r="AC78" s="279"/>
      <c r="AD78" s="280"/>
      <c r="AE78" s="274"/>
      <c r="AF78" s="274"/>
      <c r="AG78" s="279"/>
      <c r="AH78" s="279"/>
      <c r="AI78" s="279"/>
      <c r="AJ78" s="279"/>
      <c r="AK78" s="279"/>
      <c r="AL78" s="279"/>
      <c r="AM78" s="279"/>
      <c r="AN78" s="279"/>
      <c r="AO78" s="279"/>
      <c r="AP78" s="279"/>
      <c r="AQ78" s="279"/>
      <c r="AR78" s="279"/>
      <c r="AS78" s="279"/>
      <c r="AT78" s="279"/>
      <c r="AU78" s="279"/>
      <c r="AV78" s="279"/>
      <c r="AW78" s="279"/>
      <c r="AX78" s="279"/>
    </row>
    <row r="79" s="251" customFormat="1" spans="1:50">
      <c r="A79" s="262" t="s">
        <v>9</v>
      </c>
      <c r="B79" s="263">
        <v>72</v>
      </c>
      <c r="C79" s="263">
        <v>56</v>
      </c>
      <c r="D79" s="254">
        <v>28</v>
      </c>
      <c r="E79" s="254">
        <v>13</v>
      </c>
      <c r="F79" s="254">
        <v>770</v>
      </c>
      <c r="G79" s="259">
        <f t="shared" si="16"/>
        <v>935</v>
      </c>
      <c r="H79" s="263">
        <v>13700</v>
      </c>
      <c r="I79" s="271">
        <v>27200</v>
      </c>
      <c r="J79" s="263">
        <v>6</v>
      </c>
      <c r="K79" s="271">
        <v>280</v>
      </c>
      <c r="L79" s="263">
        <v>140</v>
      </c>
      <c r="M79" s="263">
        <v>67</v>
      </c>
      <c r="N79" s="272">
        <v>200</v>
      </c>
      <c r="O79" s="268">
        <f t="shared" si="17"/>
        <v>200</v>
      </c>
      <c r="P79" s="254">
        <f t="shared" si="18"/>
        <v>40900</v>
      </c>
      <c r="Q79" s="254">
        <f t="shared" si="19"/>
        <v>280</v>
      </c>
      <c r="R79" s="254">
        <f t="shared" si="20"/>
        <v>140</v>
      </c>
      <c r="S79" s="254">
        <f t="shared" si="21"/>
        <v>67</v>
      </c>
      <c r="T79" s="254">
        <f t="shared" si="22"/>
        <v>6</v>
      </c>
      <c r="U79" s="274">
        <v>6623</v>
      </c>
      <c r="V79" s="254">
        <f>SUM($O$8:O79)</f>
        <v>12900</v>
      </c>
      <c r="W79" s="254">
        <f>SUM($P$8:P79)</f>
        <v>1421200</v>
      </c>
      <c r="X79" s="254">
        <f>SUM($Q$8:Q79)</f>
        <v>10002</v>
      </c>
      <c r="Y79" s="254">
        <f>SUM($R$8:R79)</f>
        <v>5002</v>
      </c>
      <c r="Z79" s="254">
        <f>SUM($S$8:S79)</f>
        <v>2281</v>
      </c>
      <c r="AA79" s="254">
        <f>SUM($T$8:T79)</f>
        <v>432</v>
      </c>
      <c r="AB79" s="254">
        <f t="shared" si="23"/>
        <v>437389</v>
      </c>
      <c r="AC79" s="279"/>
      <c r="AD79" s="280"/>
      <c r="AE79" s="274"/>
      <c r="AF79" s="274"/>
      <c r="AG79" s="279"/>
      <c r="AH79" s="279"/>
      <c r="AI79" s="279"/>
      <c r="AJ79" s="279"/>
      <c r="AK79" s="279"/>
      <c r="AL79" s="279"/>
      <c r="AM79" s="279"/>
      <c r="AN79" s="279"/>
      <c r="AO79" s="279"/>
      <c r="AP79" s="279"/>
      <c r="AQ79" s="279"/>
      <c r="AR79" s="279"/>
      <c r="AS79" s="279"/>
      <c r="AT79" s="279"/>
      <c r="AU79" s="279"/>
      <c r="AV79" s="279"/>
      <c r="AW79" s="279"/>
      <c r="AX79" s="279"/>
    </row>
    <row r="80" s="251" customFormat="1" spans="1:50">
      <c r="A80" s="262" t="s">
        <v>9</v>
      </c>
      <c r="B80" s="263">
        <v>73</v>
      </c>
      <c r="C80" s="263">
        <v>57</v>
      </c>
      <c r="D80" s="254">
        <v>28</v>
      </c>
      <c r="E80" s="254">
        <v>14</v>
      </c>
      <c r="F80" s="254">
        <v>790</v>
      </c>
      <c r="G80" s="259">
        <f t="shared" si="16"/>
        <v>985</v>
      </c>
      <c r="H80" s="263">
        <v>13900</v>
      </c>
      <c r="I80" s="271">
        <v>27600</v>
      </c>
      <c r="J80" s="263">
        <v>6</v>
      </c>
      <c r="K80" s="271">
        <v>284</v>
      </c>
      <c r="L80" s="263">
        <v>142</v>
      </c>
      <c r="M80" s="263">
        <v>68</v>
      </c>
      <c r="N80" s="272">
        <v>200</v>
      </c>
      <c r="O80" s="268">
        <f t="shared" si="17"/>
        <v>200</v>
      </c>
      <c r="P80" s="254">
        <f t="shared" si="18"/>
        <v>41500</v>
      </c>
      <c r="Q80" s="254">
        <f t="shared" si="19"/>
        <v>284</v>
      </c>
      <c r="R80" s="254">
        <f t="shared" si="20"/>
        <v>142</v>
      </c>
      <c r="S80" s="254">
        <f t="shared" si="21"/>
        <v>68</v>
      </c>
      <c r="T80" s="254">
        <f t="shared" si="22"/>
        <v>6</v>
      </c>
      <c r="U80" s="274">
        <v>6690</v>
      </c>
      <c r="V80" s="254">
        <f>SUM($O$8:O80)</f>
        <v>13100</v>
      </c>
      <c r="W80" s="254">
        <f>SUM($P$8:P80)</f>
        <v>1462700</v>
      </c>
      <c r="X80" s="254">
        <f>SUM($Q$8:Q80)</f>
        <v>10286</v>
      </c>
      <c r="Y80" s="254">
        <f>SUM($R$8:R80)</f>
        <v>5144</v>
      </c>
      <c r="Z80" s="254">
        <f>SUM($S$8:S80)</f>
        <v>2349</v>
      </c>
      <c r="AA80" s="254">
        <f>SUM($T$8:T80)</f>
        <v>438</v>
      </c>
      <c r="AB80" s="254">
        <f t="shared" si="23"/>
        <v>449979</v>
      </c>
      <c r="AC80" s="279"/>
      <c r="AD80" s="280"/>
      <c r="AE80" s="274"/>
      <c r="AF80" s="274"/>
      <c r="AG80" s="279"/>
      <c r="AH80" s="279"/>
      <c r="AI80" s="279"/>
      <c r="AJ80" s="279"/>
      <c r="AK80" s="279"/>
      <c r="AL80" s="279"/>
      <c r="AM80" s="279"/>
      <c r="AN80" s="279"/>
      <c r="AO80" s="279"/>
      <c r="AP80" s="279"/>
      <c r="AQ80" s="279"/>
      <c r="AR80" s="279"/>
      <c r="AS80" s="279"/>
      <c r="AT80" s="279"/>
      <c r="AU80" s="279"/>
      <c r="AV80" s="279"/>
      <c r="AW80" s="279"/>
      <c r="AX80" s="279"/>
    </row>
    <row r="81" s="251" customFormat="1" spans="1:50">
      <c r="A81" s="262" t="s">
        <v>9</v>
      </c>
      <c r="B81" s="263">
        <v>74</v>
      </c>
      <c r="C81" s="263">
        <v>58</v>
      </c>
      <c r="D81" s="254">
        <v>29</v>
      </c>
      <c r="E81" s="254">
        <v>14</v>
      </c>
      <c r="F81" s="254">
        <v>790</v>
      </c>
      <c r="G81" s="259">
        <f t="shared" si="16"/>
        <v>991</v>
      </c>
      <c r="H81" s="263">
        <v>14100</v>
      </c>
      <c r="I81" s="271">
        <v>28000</v>
      </c>
      <c r="J81" s="263">
        <v>6</v>
      </c>
      <c r="K81" s="271">
        <v>288</v>
      </c>
      <c r="L81" s="263">
        <v>144</v>
      </c>
      <c r="M81" s="263">
        <v>69</v>
      </c>
      <c r="N81" s="272">
        <v>200</v>
      </c>
      <c r="O81" s="268">
        <f t="shared" si="17"/>
        <v>200</v>
      </c>
      <c r="P81" s="254">
        <f t="shared" si="18"/>
        <v>42100</v>
      </c>
      <c r="Q81" s="254">
        <f t="shared" si="19"/>
        <v>288</v>
      </c>
      <c r="R81" s="254">
        <f t="shared" si="20"/>
        <v>144</v>
      </c>
      <c r="S81" s="254">
        <f t="shared" si="21"/>
        <v>69</v>
      </c>
      <c r="T81" s="254">
        <f t="shared" si="22"/>
        <v>6</v>
      </c>
      <c r="U81" s="274">
        <v>6802</v>
      </c>
      <c r="V81" s="254">
        <f>SUM($O$8:O81)</f>
        <v>13300</v>
      </c>
      <c r="W81" s="254">
        <f>SUM($P$8:P81)</f>
        <v>1504800</v>
      </c>
      <c r="X81" s="254">
        <f>SUM($Q$8:Q81)</f>
        <v>10574</v>
      </c>
      <c r="Y81" s="254">
        <f>SUM($R$8:R81)</f>
        <v>5288</v>
      </c>
      <c r="Z81" s="254">
        <f>SUM($S$8:S81)</f>
        <v>2418</v>
      </c>
      <c r="AA81" s="254">
        <f>SUM($T$8:T81)</f>
        <v>444</v>
      </c>
      <c r="AB81" s="254">
        <f t="shared" si="23"/>
        <v>462748</v>
      </c>
      <c r="AC81" s="279"/>
      <c r="AD81" s="280"/>
      <c r="AE81" s="274"/>
      <c r="AF81" s="274"/>
      <c r="AG81" s="279"/>
      <c r="AH81" s="279"/>
      <c r="AI81" s="279"/>
      <c r="AJ81" s="279"/>
      <c r="AK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V81" s="279"/>
      <c r="AW81" s="279"/>
      <c r="AX81" s="279"/>
    </row>
    <row r="82" s="251" customFormat="1" spans="1:50">
      <c r="A82" s="262" t="s">
        <v>9</v>
      </c>
      <c r="B82" s="263">
        <v>75</v>
      </c>
      <c r="C82" s="263">
        <v>58</v>
      </c>
      <c r="D82" s="254">
        <v>29</v>
      </c>
      <c r="E82" s="254">
        <v>14</v>
      </c>
      <c r="F82" s="254">
        <v>810</v>
      </c>
      <c r="G82" s="259">
        <f t="shared" si="16"/>
        <v>995</v>
      </c>
      <c r="H82" s="263">
        <v>14300</v>
      </c>
      <c r="I82" s="271">
        <v>28400</v>
      </c>
      <c r="J82" s="263">
        <v>6</v>
      </c>
      <c r="K82" s="271">
        <v>292</v>
      </c>
      <c r="L82" s="263">
        <v>146</v>
      </c>
      <c r="M82" s="263">
        <v>70</v>
      </c>
      <c r="N82" s="272">
        <v>200</v>
      </c>
      <c r="O82" s="268">
        <f t="shared" si="17"/>
        <v>200</v>
      </c>
      <c r="P82" s="254">
        <f t="shared" si="18"/>
        <v>42700</v>
      </c>
      <c r="Q82" s="254">
        <f t="shared" si="19"/>
        <v>292</v>
      </c>
      <c r="R82" s="254">
        <f t="shared" si="20"/>
        <v>146</v>
      </c>
      <c r="S82" s="254">
        <f t="shared" si="21"/>
        <v>70</v>
      </c>
      <c r="T82" s="254">
        <f t="shared" si="22"/>
        <v>6</v>
      </c>
      <c r="U82" s="274">
        <v>6869</v>
      </c>
      <c r="V82" s="254">
        <f>SUM($O$8:O82)</f>
        <v>13500</v>
      </c>
      <c r="W82" s="254">
        <f>SUM($P$8:P82)</f>
        <v>1547500</v>
      </c>
      <c r="X82" s="254">
        <f>SUM($Q$8:Q82)</f>
        <v>10866</v>
      </c>
      <c r="Y82" s="254">
        <f>SUM($R$8:R82)</f>
        <v>5434</v>
      </c>
      <c r="Z82" s="254">
        <f>SUM($S$8:S82)</f>
        <v>2488</v>
      </c>
      <c r="AA82" s="254">
        <f>SUM($T$8:T82)</f>
        <v>450</v>
      </c>
      <c r="AB82" s="254">
        <f t="shared" si="23"/>
        <v>475696</v>
      </c>
      <c r="AC82" s="279"/>
      <c r="AD82" s="280"/>
      <c r="AE82" s="274"/>
      <c r="AF82" s="274"/>
      <c r="AG82" s="279"/>
      <c r="AH82" s="279"/>
      <c r="AI82" s="279"/>
      <c r="AJ82" s="279"/>
      <c r="AK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279"/>
      <c r="AW82" s="279"/>
      <c r="AX82" s="279"/>
    </row>
    <row r="83" s="251" customFormat="1" spans="1:50">
      <c r="A83" s="262" t="s">
        <v>9</v>
      </c>
      <c r="B83" s="263">
        <v>76</v>
      </c>
      <c r="C83" s="263">
        <v>59</v>
      </c>
      <c r="D83" s="254">
        <v>29</v>
      </c>
      <c r="E83" s="254">
        <v>14</v>
      </c>
      <c r="F83" s="254">
        <v>810</v>
      </c>
      <c r="G83" s="259">
        <f t="shared" si="16"/>
        <v>996</v>
      </c>
      <c r="H83" s="263">
        <v>14500</v>
      </c>
      <c r="I83" s="271">
        <v>28800</v>
      </c>
      <c r="J83" s="263">
        <v>6</v>
      </c>
      <c r="K83" s="271">
        <v>296</v>
      </c>
      <c r="L83" s="263">
        <v>148</v>
      </c>
      <c r="M83" s="263">
        <v>71</v>
      </c>
      <c r="N83" s="272">
        <v>200</v>
      </c>
      <c r="O83" s="268">
        <f t="shared" si="17"/>
        <v>200</v>
      </c>
      <c r="P83" s="254">
        <f t="shared" si="18"/>
        <v>43300</v>
      </c>
      <c r="Q83" s="254">
        <f t="shared" si="19"/>
        <v>296</v>
      </c>
      <c r="R83" s="254">
        <f t="shared" si="20"/>
        <v>148</v>
      </c>
      <c r="S83" s="254">
        <f t="shared" si="21"/>
        <v>71</v>
      </c>
      <c r="T83" s="254">
        <f t="shared" si="22"/>
        <v>6</v>
      </c>
      <c r="U83" s="274">
        <v>6981</v>
      </c>
      <c r="V83" s="254">
        <f>SUM($O$8:O83)</f>
        <v>13700</v>
      </c>
      <c r="W83" s="254">
        <f>SUM($P$8:P83)</f>
        <v>1590800</v>
      </c>
      <c r="X83" s="254">
        <f>SUM($Q$8:Q83)</f>
        <v>11162</v>
      </c>
      <c r="Y83" s="254">
        <f>SUM($R$8:R83)</f>
        <v>5582</v>
      </c>
      <c r="Z83" s="254">
        <f>SUM($S$8:S83)</f>
        <v>2559</v>
      </c>
      <c r="AA83" s="254">
        <f>SUM($T$8:T83)</f>
        <v>456</v>
      </c>
      <c r="AB83" s="254">
        <f t="shared" si="23"/>
        <v>488823</v>
      </c>
      <c r="AC83" s="279"/>
      <c r="AD83" s="280"/>
      <c r="AE83" s="274"/>
      <c r="AF83" s="274"/>
      <c r="AG83" s="279"/>
      <c r="AH83" s="279"/>
      <c r="AI83" s="279"/>
      <c r="AJ83" s="279"/>
      <c r="AK83" s="279"/>
      <c r="AL83" s="279"/>
      <c r="AM83" s="279"/>
      <c r="AN83" s="279"/>
      <c r="AO83" s="279"/>
      <c r="AP83" s="279"/>
      <c r="AQ83" s="279"/>
      <c r="AR83" s="279"/>
      <c r="AS83" s="279"/>
      <c r="AT83" s="279"/>
      <c r="AU83" s="279"/>
      <c r="AV83" s="279"/>
      <c r="AW83" s="279"/>
      <c r="AX83" s="279"/>
    </row>
    <row r="84" s="251" customFormat="1" spans="1:50">
      <c r="A84" s="262" t="s">
        <v>9</v>
      </c>
      <c r="B84" s="263">
        <v>77</v>
      </c>
      <c r="C84" s="263">
        <v>60</v>
      </c>
      <c r="D84" s="254">
        <v>30</v>
      </c>
      <c r="E84" s="254">
        <v>14</v>
      </c>
      <c r="F84" s="254">
        <v>830</v>
      </c>
      <c r="G84" s="259">
        <f t="shared" si="16"/>
        <v>1006</v>
      </c>
      <c r="H84" s="263">
        <v>14700</v>
      </c>
      <c r="I84" s="271">
        <v>29200</v>
      </c>
      <c r="J84" s="263">
        <v>6</v>
      </c>
      <c r="K84" s="271">
        <v>300</v>
      </c>
      <c r="L84" s="263">
        <v>150</v>
      </c>
      <c r="M84" s="263">
        <v>72</v>
      </c>
      <c r="N84" s="272">
        <v>200</v>
      </c>
      <c r="O84" s="268">
        <f t="shared" si="17"/>
        <v>200</v>
      </c>
      <c r="P84" s="254">
        <f t="shared" si="18"/>
        <v>43900</v>
      </c>
      <c r="Q84" s="254">
        <f t="shared" si="19"/>
        <v>300</v>
      </c>
      <c r="R84" s="254">
        <f t="shared" si="20"/>
        <v>150</v>
      </c>
      <c r="S84" s="254">
        <f t="shared" si="21"/>
        <v>72</v>
      </c>
      <c r="T84" s="254">
        <f t="shared" si="22"/>
        <v>6</v>
      </c>
      <c r="U84" s="274">
        <v>7048</v>
      </c>
      <c r="V84" s="254">
        <f>SUM($O$8:O84)</f>
        <v>13900</v>
      </c>
      <c r="W84" s="254">
        <f>SUM($P$8:P84)</f>
        <v>1634700</v>
      </c>
      <c r="X84" s="254">
        <f>SUM($Q$8:Q84)</f>
        <v>11462</v>
      </c>
      <c r="Y84" s="254">
        <f>SUM($R$8:R84)</f>
        <v>5732</v>
      </c>
      <c r="Z84" s="254">
        <f>SUM($S$8:S84)</f>
        <v>2631</v>
      </c>
      <c r="AA84" s="254">
        <f>SUM($T$8:T84)</f>
        <v>462</v>
      </c>
      <c r="AB84" s="254">
        <f t="shared" si="23"/>
        <v>502129</v>
      </c>
      <c r="AC84" s="279"/>
      <c r="AD84" s="279"/>
      <c r="AE84" s="279"/>
      <c r="AF84" s="279"/>
      <c r="AG84" s="279"/>
      <c r="AH84" s="279"/>
      <c r="AI84" s="279"/>
      <c r="AJ84" s="279"/>
      <c r="AK84" s="279"/>
      <c r="AL84" s="279"/>
      <c r="AM84" s="279"/>
      <c r="AN84" s="279"/>
      <c r="AO84" s="279"/>
      <c r="AP84" s="279"/>
      <c r="AQ84" s="279"/>
      <c r="AR84" s="279"/>
      <c r="AS84" s="279"/>
      <c r="AT84" s="279"/>
      <c r="AU84" s="279"/>
      <c r="AV84" s="279"/>
      <c r="AW84" s="279"/>
      <c r="AX84" s="279"/>
    </row>
    <row r="85" s="251" customFormat="1" spans="1:50">
      <c r="A85" s="262" t="s">
        <v>9</v>
      </c>
      <c r="B85" s="263">
        <v>78</v>
      </c>
      <c r="C85" s="263">
        <v>61</v>
      </c>
      <c r="D85" s="254">
        <v>30</v>
      </c>
      <c r="E85" s="254">
        <v>15</v>
      </c>
      <c r="F85" s="254">
        <v>830</v>
      </c>
      <c r="G85" s="259">
        <f t="shared" si="16"/>
        <v>1052</v>
      </c>
      <c r="H85" s="263">
        <v>14900</v>
      </c>
      <c r="I85" s="271">
        <v>29600</v>
      </c>
      <c r="J85" s="263">
        <v>6</v>
      </c>
      <c r="K85" s="271">
        <v>304</v>
      </c>
      <c r="L85" s="263">
        <v>152</v>
      </c>
      <c r="M85" s="263">
        <v>73</v>
      </c>
      <c r="N85" s="272">
        <v>200</v>
      </c>
      <c r="O85" s="268">
        <f t="shared" si="17"/>
        <v>200</v>
      </c>
      <c r="P85" s="254">
        <f t="shared" si="18"/>
        <v>44500</v>
      </c>
      <c r="Q85" s="254">
        <f t="shared" si="19"/>
        <v>304</v>
      </c>
      <c r="R85" s="254">
        <f t="shared" si="20"/>
        <v>152</v>
      </c>
      <c r="S85" s="254">
        <f t="shared" si="21"/>
        <v>73</v>
      </c>
      <c r="T85" s="254">
        <f t="shared" si="22"/>
        <v>6</v>
      </c>
      <c r="U85" s="274">
        <v>7160</v>
      </c>
      <c r="V85" s="254">
        <f>SUM($O$8:O85)</f>
        <v>14100</v>
      </c>
      <c r="W85" s="254">
        <f>SUM($P$8:P85)</f>
        <v>1679200</v>
      </c>
      <c r="X85" s="254">
        <f>SUM($Q$8:Q85)</f>
        <v>11766</v>
      </c>
      <c r="Y85" s="254">
        <f>SUM($R$8:R85)</f>
        <v>5884</v>
      </c>
      <c r="Z85" s="254">
        <f>SUM($S$8:S85)</f>
        <v>2704</v>
      </c>
      <c r="AA85" s="254">
        <f>SUM($T$8:T85)</f>
        <v>468</v>
      </c>
      <c r="AB85" s="254">
        <f t="shared" si="23"/>
        <v>515614</v>
      </c>
      <c r="AC85" s="279"/>
      <c r="AD85" s="279"/>
      <c r="AE85" s="279"/>
      <c r="AF85" s="279"/>
      <c r="AG85" s="279"/>
      <c r="AH85" s="279"/>
      <c r="AI85" s="279"/>
      <c r="AJ85" s="279"/>
      <c r="AK85" s="279"/>
      <c r="AL85" s="279"/>
      <c r="AM85" s="279"/>
      <c r="AN85" s="279"/>
      <c r="AO85" s="279"/>
      <c r="AP85" s="279"/>
      <c r="AQ85" s="279"/>
      <c r="AR85" s="279"/>
      <c r="AS85" s="279"/>
      <c r="AT85" s="279"/>
      <c r="AU85" s="279"/>
      <c r="AV85" s="279"/>
      <c r="AW85" s="279"/>
      <c r="AX85" s="279"/>
    </row>
    <row r="86" s="251" customFormat="1" spans="1:50">
      <c r="A86" s="262" t="s">
        <v>9</v>
      </c>
      <c r="B86" s="263">
        <v>79</v>
      </c>
      <c r="C86" s="263">
        <v>62</v>
      </c>
      <c r="D86" s="254">
        <v>31</v>
      </c>
      <c r="E86" s="254">
        <v>15</v>
      </c>
      <c r="F86" s="254">
        <v>850</v>
      </c>
      <c r="G86" s="259">
        <f t="shared" si="16"/>
        <v>1062</v>
      </c>
      <c r="H86" s="263">
        <v>15100</v>
      </c>
      <c r="I86" s="271">
        <v>30000</v>
      </c>
      <c r="J86" s="263">
        <v>6</v>
      </c>
      <c r="K86" s="271">
        <v>308</v>
      </c>
      <c r="L86" s="263">
        <v>154</v>
      </c>
      <c r="M86" s="263">
        <v>74</v>
      </c>
      <c r="N86" s="272">
        <v>200</v>
      </c>
      <c r="O86" s="268">
        <f t="shared" si="17"/>
        <v>200</v>
      </c>
      <c r="P86" s="254">
        <f t="shared" si="18"/>
        <v>45100</v>
      </c>
      <c r="Q86" s="254">
        <f t="shared" si="19"/>
        <v>308</v>
      </c>
      <c r="R86" s="254">
        <f t="shared" si="20"/>
        <v>154</v>
      </c>
      <c r="S86" s="254">
        <f t="shared" si="21"/>
        <v>74</v>
      </c>
      <c r="T86" s="254">
        <f t="shared" si="22"/>
        <v>6</v>
      </c>
      <c r="U86" s="274">
        <v>7227</v>
      </c>
      <c r="V86" s="254">
        <f>SUM($O$8:O86)</f>
        <v>14300</v>
      </c>
      <c r="W86" s="254">
        <f>SUM($P$8:P86)</f>
        <v>1724300</v>
      </c>
      <c r="X86" s="254">
        <f>SUM($Q$8:Q86)</f>
        <v>12074</v>
      </c>
      <c r="Y86" s="254">
        <f>SUM($R$8:R86)</f>
        <v>6038</v>
      </c>
      <c r="Z86" s="254">
        <f>SUM($S$8:S86)</f>
        <v>2778</v>
      </c>
      <c r="AA86" s="254">
        <f>SUM($T$8:T86)</f>
        <v>474</v>
      </c>
      <c r="AB86" s="254">
        <f t="shared" si="23"/>
        <v>529278</v>
      </c>
      <c r="AC86" s="279"/>
      <c r="AD86" s="279"/>
      <c r="AE86" s="279"/>
      <c r="AF86" s="279"/>
      <c r="AG86" s="279"/>
      <c r="AH86" s="279"/>
      <c r="AI86" s="279"/>
      <c r="AJ86" s="279"/>
      <c r="AK86" s="279"/>
      <c r="AL86" s="279"/>
      <c r="AM86" s="279"/>
      <c r="AN86" s="279"/>
      <c r="AO86" s="279"/>
      <c r="AP86" s="279"/>
      <c r="AQ86" s="279"/>
      <c r="AR86" s="279"/>
      <c r="AS86" s="279"/>
      <c r="AT86" s="279"/>
      <c r="AU86" s="279"/>
      <c r="AV86" s="279"/>
      <c r="AW86" s="279"/>
      <c r="AX86" s="279"/>
    </row>
    <row r="87" s="251" customFormat="1" spans="1:50">
      <c r="A87" s="262" t="s">
        <v>9</v>
      </c>
      <c r="B87" s="263">
        <v>80</v>
      </c>
      <c r="C87" s="263">
        <v>62</v>
      </c>
      <c r="D87" s="254">
        <v>31</v>
      </c>
      <c r="E87" s="254">
        <v>15</v>
      </c>
      <c r="F87" s="254">
        <v>850</v>
      </c>
      <c r="G87" s="259">
        <f t="shared" si="16"/>
        <v>1062</v>
      </c>
      <c r="H87" s="263">
        <v>15300</v>
      </c>
      <c r="I87" s="271">
        <v>30400</v>
      </c>
      <c r="J87" s="263">
        <v>6</v>
      </c>
      <c r="K87" s="271">
        <v>312</v>
      </c>
      <c r="L87" s="263">
        <v>156</v>
      </c>
      <c r="M87" s="263">
        <v>75</v>
      </c>
      <c r="N87" s="272">
        <v>200</v>
      </c>
      <c r="O87" s="268">
        <f t="shared" si="17"/>
        <v>200</v>
      </c>
      <c r="P87" s="254">
        <f t="shared" si="18"/>
        <v>45700</v>
      </c>
      <c r="Q87" s="254">
        <f t="shared" si="19"/>
        <v>312</v>
      </c>
      <c r="R87" s="254">
        <f t="shared" si="20"/>
        <v>156</v>
      </c>
      <c r="S87" s="254">
        <f t="shared" si="21"/>
        <v>75</v>
      </c>
      <c r="T87" s="254">
        <f t="shared" si="22"/>
        <v>6</v>
      </c>
      <c r="U87" s="274">
        <v>7339</v>
      </c>
      <c r="V87" s="254">
        <f>SUM($O$8:O87)</f>
        <v>14500</v>
      </c>
      <c r="W87" s="254">
        <f>SUM($P$8:P87)</f>
        <v>1770000</v>
      </c>
      <c r="X87" s="254">
        <f>SUM($Q$8:Q87)</f>
        <v>12386</v>
      </c>
      <c r="Y87" s="254">
        <f>SUM($R$8:R87)</f>
        <v>6194</v>
      </c>
      <c r="Z87" s="254">
        <f>SUM($S$8:S87)</f>
        <v>2853</v>
      </c>
      <c r="AA87" s="254">
        <f>SUM($T$8:T87)</f>
        <v>480</v>
      </c>
      <c r="AB87" s="254">
        <f t="shared" si="23"/>
        <v>543121</v>
      </c>
      <c r="AC87" s="279"/>
      <c r="AD87" s="279"/>
      <c r="AE87" s="279"/>
      <c r="AF87" s="279"/>
      <c r="AG87" s="279"/>
      <c r="AH87" s="279"/>
      <c r="AI87" s="279"/>
      <c r="AJ87" s="279"/>
      <c r="AK87" s="279"/>
      <c r="AL87" s="279"/>
      <c r="AM87" s="279"/>
      <c r="AN87" s="279"/>
      <c r="AO87" s="279"/>
      <c r="AP87" s="279"/>
      <c r="AQ87" s="279"/>
      <c r="AR87" s="279"/>
      <c r="AS87" s="279"/>
      <c r="AT87" s="279"/>
      <c r="AU87" s="279"/>
      <c r="AV87" s="279"/>
      <c r="AW87" s="279"/>
      <c r="AX87" s="279"/>
    </row>
    <row r="88" s="251" customFormat="1" spans="1:50">
      <c r="A88" s="262" t="s">
        <v>9</v>
      </c>
      <c r="B88" s="263">
        <v>81</v>
      </c>
      <c r="C88" s="263">
        <v>63</v>
      </c>
      <c r="D88" s="254">
        <v>31</v>
      </c>
      <c r="E88" s="254">
        <v>15</v>
      </c>
      <c r="F88" s="254">
        <v>870</v>
      </c>
      <c r="G88" s="259">
        <f t="shared" si="16"/>
        <v>1067</v>
      </c>
      <c r="H88" s="263">
        <v>15500</v>
      </c>
      <c r="I88" s="271">
        <v>30800</v>
      </c>
      <c r="J88" s="263">
        <v>6</v>
      </c>
      <c r="K88" s="271">
        <v>316</v>
      </c>
      <c r="L88" s="263">
        <v>158</v>
      </c>
      <c r="M88" s="263">
        <v>76</v>
      </c>
      <c r="N88" s="272">
        <v>200</v>
      </c>
      <c r="O88" s="268">
        <f t="shared" si="17"/>
        <v>200</v>
      </c>
      <c r="P88" s="254">
        <f t="shared" si="18"/>
        <v>46300</v>
      </c>
      <c r="Q88" s="254">
        <f t="shared" si="19"/>
        <v>316</v>
      </c>
      <c r="R88" s="254">
        <f t="shared" si="20"/>
        <v>158</v>
      </c>
      <c r="S88" s="254">
        <f t="shared" si="21"/>
        <v>76</v>
      </c>
      <c r="T88" s="254">
        <f t="shared" si="22"/>
        <v>6</v>
      </c>
      <c r="U88" s="274">
        <v>7406</v>
      </c>
      <c r="V88" s="254">
        <f>SUM($O$8:O88)</f>
        <v>14700</v>
      </c>
      <c r="W88" s="254">
        <f>SUM($P$8:P88)</f>
        <v>1816300</v>
      </c>
      <c r="X88" s="254">
        <f>SUM($Q$8:Q88)</f>
        <v>12702</v>
      </c>
      <c r="Y88" s="254">
        <f>SUM($R$8:R88)</f>
        <v>6352</v>
      </c>
      <c r="Z88" s="254">
        <f>SUM($S$8:S88)</f>
        <v>2929</v>
      </c>
      <c r="AA88" s="254">
        <f>SUM($T$8:T88)</f>
        <v>486</v>
      </c>
      <c r="AB88" s="254">
        <f t="shared" si="23"/>
        <v>557143</v>
      </c>
      <c r="AC88" s="279"/>
      <c r="AD88" s="279"/>
      <c r="AE88" s="279"/>
      <c r="AF88" s="279"/>
      <c r="AG88" s="279"/>
      <c r="AH88" s="279"/>
      <c r="AI88" s="279"/>
      <c r="AJ88" s="279"/>
      <c r="AK88" s="279"/>
      <c r="AL88" s="279"/>
      <c r="AM88" s="279"/>
      <c r="AN88" s="279"/>
      <c r="AO88" s="279"/>
      <c r="AP88" s="279"/>
      <c r="AQ88" s="279"/>
      <c r="AR88" s="279"/>
      <c r="AS88" s="279"/>
      <c r="AT88" s="279"/>
      <c r="AU88" s="279"/>
      <c r="AV88" s="279"/>
      <c r="AW88" s="279"/>
      <c r="AX88" s="279"/>
    </row>
    <row r="89" s="251" customFormat="1" spans="1:50">
      <c r="A89" s="262" t="s">
        <v>9</v>
      </c>
      <c r="B89" s="263">
        <v>82</v>
      </c>
      <c r="C89" s="263">
        <v>64</v>
      </c>
      <c r="D89" s="254">
        <v>32</v>
      </c>
      <c r="E89" s="254">
        <v>15</v>
      </c>
      <c r="F89" s="254">
        <v>870</v>
      </c>
      <c r="G89" s="259">
        <f t="shared" si="16"/>
        <v>1073</v>
      </c>
      <c r="H89" s="263">
        <v>15700</v>
      </c>
      <c r="I89" s="271">
        <v>31200</v>
      </c>
      <c r="J89" s="263">
        <v>6</v>
      </c>
      <c r="K89" s="271">
        <v>320</v>
      </c>
      <c r="L89" s="263">
        <v>160</v>
      </c>
      <c r="M89" s="263">
        <v>77</v>
      </c>
      <c r="N89" s="272">
        <v>200</v>
      </c>
      <c r="O89" s="268">
        <f t="shared" si="17"/>
        <v>200</v>
      </c>
      <c r="P89" s="254">
        <f t="shared" si="18"/>
        <v>46900</v>
      </c>
      <c r="Q89" s="254">
        <f t="shared" si="19"/>
        <v>320</v>
      </c>
      <c r="R89" s="254">
        <f t="shared" si="20"/>
        <v>160</v>
      </c>
      <c r="S89" s="254">
        <f t="shared" si="21"/>
        <v>77</v>
      </c>
      <c r="T89" s="254">
        <f t="shared" si="22"/>
        <v>6</v>
      </c>
      <c r="U89" s="274">
        <v>7518</v>
      </c>
      <c r="V89" s="254">
        <f>SUM($O$8:O89)</f>
        <v>14900</v>
      </c>
      <c r="W89" s="254">
        <f>SUM($P$8:P89)</f>
        <v>1863200</v>
      </c>
      <c r="X89" s="254">
        <f>SUM($Q$8:Q89)</f>
        <v>13022</v>
      </c>
      <c r="Y89" s="254">
        <f>SUM($R$8:R89)</f>
        <v>6512</v>
      </c>
      <c r="Z89" s="254">
        <f>SUM($S$8:S89)</f>
        <v>3006</v>
      </c>
      <c r="AA89" s="254">
        <f>SUM($T$8:T89)</f>
        <v>492</v>
      </c>
      <c r="AB89" s="254">
        <f t="shared" si="23"/>
        <v>571344</v>
      </c>
      <c r="AC89" s="279"/>
      <c r="AD89" s="279"/>
      <c r="AE89" s="279"/>
      <c r="AF89" s="279"/>
      <c r="AG89" s="279"/>
      <c r="AH89" s="279"/>
      <c r="AI89" s="279"/>
      <c r="AJ89" s="279"/>
      <c r="AK89" s="279"/>
      <c r="AL89" s="279"/>
      <c r="AM89" s="279"/>
      <c r="AN89" s="279"/>
      <c r="AO89" s="279"/>
      <c r="AP89" s="279"/>
      <c r="AQ89" s="279"/>
      <c r="AR89" s="279"/>
      <c r="AS89" s="279"/>
      <c r="AT89" s="279"/>
      <c r="AU89" s="279"/>
      <c r="AV89" s="279"/>
      <c r="AW89" s="279"/>
      <c r="AX89" s="279"/>
    </row>
    <row r="90" s="251" customFormat="1" spans="1:50">
      <c r="A90" s="262" t="s">
        <v>9</v>
      </c>
      <c r="B90" s="263">
        <v>83</v>
      </c>
      <c r="C90" s="263">
        <v>65</v>
      </c>
      <c r="D90" s="254">
        <v>32</v>
      </c>
      <c r="E90" s="254">
        <v>16</v>
      </c>
      <c r="F90" s="254">
        <v>890</v>
      </c>
      <c r="G90" s="259">
        <f t="shared" si="16"/>
        <v>1123</v>
      </c>
      <c r="H90" s="263">
        <v>15900</v>
      </c>
      <c r="I90" s="271">
        <v>31600</v>
      </c>
      <c r="J90" s="263">
        <v>6</v>
      </c>
      <c r="K90" s="271">
        <v>324</v>
      </c>
      <c r="L90" s="263">
        <v>162</v>
      </c>
      <c r="M90" s="263">
        <v>78</v>
      </c>
      <c r="N90" s="272">
        <v>200</v>
      </c>
      <c r="O90" s="268">
        <f t="shared" si="17"/>
        <v>200</v>
      </c>
      <c r="P90" s="254">
        <f t="shared" si="18"/>
        <v>47500</v>
      </c>
      <c r="Q90" s="254">
        <f t="shared" si="19"/>
        <v>324</v>
      </c>
      <c r="R90" s="254">
        <f t="shared" si="20"/>
        <v>162</v>
      </c>
      <c r="S90" s="254">
        <f t="shared" si="21"/>
        <v>78</v>
      </c>
      <c r="T90" s="254">
        <f t="shared" si="22"/>
        <v>6</v>
      </c>
      <c r="U90" s="274">
        <v>7585</v>
      </c>
      <c r="V90" s="254">
        <f>SUM($O$8:O90)</f>
        <v>15100</v>
      </c>
      <c r="W90" s="254">
        <f>SUM($P$8:P90)</f>
        <v>1910700</v>
      </c>
      <c r="X90" s="254">
        <f>SUM($Q$8:Q90)</f>
        <v>13346</v>
      </c>
      <c r="Y90" s="254">
        <f>SUM($R$8:R90)</f>
        <v>6674</v>
      </c>
      <c r="Z90" s="254">
        <f>SUM($S$8:S90)</f>
        <v>3084</v>
      </c>
      <c r="AA90" s="254">
        <f>SUM($T$8:T90)</f>
        <v>498</v>
      </c>
      <c r="AB90" s="254">
        <f t="shared" si="23"/>
        <v>585724</v>
      </c>
      <c r="AC90" s="279"/>
      <c r="AD90" s="279"/>
      <c r="AE90" s="279"/>
      <c r="AF90" s="279"/>
      <c r="AG90" s="279"/>
      <c r="AH90" s="279"/>
      <c r="AI90" s="279"/>
      <c r="AJ90" s="279"/>
      <c r="AK90" s="279"/>
      <c r="AL90" s="279"/>
      <c r="AM90" s="279"/>
      <c r="AN90" s="279"/>
      <c r="AO90" s="279"/>
      <c r="AP90" s="279"/>
      <c r="AQ90" s="279"/>
      <c r="AR90" s="279"/>
      <c r="AS90" s="279"/>
      <c r="AT90" s="279"/>
      <c r="AU90" s="279"/>
      <c r="AV90" s="279"/>
      <c r="AW90" s="279"/>
      <c r="AX90" s="279"/>
    </row>
    <row r="91" s="251" customFormat="1" spans="1:50">
      <c r="A91" s="262" t="s">
        <v>9</v>
      </c>
      <c r="B91" s="263">
        <v>84</v>
      </c>
      <c r="C91" s="263">
        <v>66</v>
      </c>
      <c r="D91" s="254">
        <v>33</v>
      </c>
      <c r="E91" s="254">
        <v>16</v>
      </c>
      <c r="F91" s="254">
        <v>890</v>
      </c>
      <c r="G91" s="259">
        <f t="shared" si="16"/>
        <v>1129</v>
      </c>
      <c r="H91" s="263">
        <v>16100</v>
      </c>
      <c r="I91" s="271">
        <v>32000</v>
      </c>
      <c r="J91" s="263">
        <v>6</v>
      </c>
      <c r="K91" s="271">
        <v>328</v>
      </c>
      <c r="L91" s="263">
        <v>164</v>
      </c>
      <c r="M91" s="263">
        <v>79</v>
      </c>
      <c r="N91" s="272">
        <v>200</v>
      </c>
      <c r="O91" s="268">
        <f t="shared" si="17"/>
        <v>200</v>
      </c>
      <c r="P91" s="254">
        <f t="shared" si="18"/>
        <v>48100</v>
      </c>
      <c r="Q91" s="254">
        <f t="shared" si="19"/>
        <v>328</v>
      </c>
      <c r="R91" s="254">
        <f t="shared" si="20"/>
        <v>164</v>
      </c>
      <c r="S91" s="254">
        <f t="shared" si="21"/>
        <v>79</v>
      </c>
      <c r="T91" s="254">
        <f t="shared" si="22"/>
        <v>6</v>
      </c>
      <c r="U91" s="274">
        <v>7697</v>
      </c>
      <c r="V91" s="254">
        <f>SUM($O$8:O91)</f>
        <v>15300</v>
      </c>
      <c r="W91" s="254">
        <f>SUM($P$8:P91)</f>
        <v>1958800</v>
      </c>
      <c r="X91" s="254">
        <f>SUM($Q$8:Q91)</f>
        <v>13674</v>
      </c>
      <c r="Y91" s="254">
        <f>SUM($R$8:R91)</f>
        <v>6838</v>
      </c>
      <c r="Z91" s="254">
        <f>SUM($S$8:S91)</f>
        <v>3163</v>
      </c>
      <c r="AA91" s="254">
        <f>SUM($T$8:T91)</f>
        <v>504</v>
      </c>
      <c r="AB91" s="254">
        <f t="shared" si="23"/>
        <v>600283</v>
      </c>
      <c r="AC91" s="279"/>
      <c r="AD91" s="279"/>
      <c r="AE91" s="279"/>
      <c r="AF91" s="279"/>
      <c r="AG91" s="279"/>
      <c r="AH91" s="279"/>
      <c r="AI91" s="279"/>
      <c r="AJ91" s="279"/>
      <c r="AK91" s="279"/>
      <c r="AL91" s="279"/>
      <c r="AM91" s="279"/>
      <c r="AN91" s="279"/>
      <c r="AO91" s="279"/>
      <c r="AP91" s="279"/>
      <c r="AQ91" s="279"/>
      <c r="AR91" s="279"/>
      <c r="AS91" s="279"/>
      <c r="AT91" s="279"/>
      <c r="AU91" s="279"/>
      <c r="AV91" s="279"/>
      <c r="AW91" s="279"/>
      <c r="AX91" s="279"/>
    </row>
    <row r="92" s="251" customFormat="1" spans="1:50">
      <c r="A92" s="262" t="s">
        <v>9</v>
      </c>
      <c r="B92" s="263">
        <v>85</v>
      </c>
      <c r="C92" s="263">
        <v>66</v>
      </c>
      <c r="D92" s="254">
        <v>33</v>
      </c>
      <c r="E92" s="254">
        <v>16</v>
      </c>
      <c r="F92" s="254">
        <v>910</v>
      </c>
      <c r="G92" s="259">
        <f t="shared" si="16"/>
        <v>1133</v>
      </c>
      <c r="H92" s="263">
        <v>16300</v>
      </c>
      <c r="I92" s="271">
        <v>32400</v>
      </c>
      <c r="J92" s="263">
        <v>6</v>
      </c>
      <c r="K92" s="271">
        <v>332</v>
      </c>
      <c r="L92" s="263">
        <v>166</v>
      </c>
      <c r="M92" s="263">
        <v>80</v>
      </c>
      <c r="N92" s="272">
        <v>200</v>
      </c>
      <c r="O92" s="268">
        <f t="shared" si="17"/>
        <v>200</v>
      </c>
      <c r="P92" s="254">
        <f t="shared" si="18"/>
        <v>48700</v>
      </c>
      <c r="Q92" s="254">
        <f t="shared" si="19"/>
        <v>332</v>
      </c>
      <c r="R92" s="254">
        <f t="shared" si="20"/>
        <v>166</v>
      </c>
      <c r="S92" s="254">
        <f t="shared" si="21"/>
        <v>80</v>
      </c>
      <c r="T92" s="254">
        <f t="shared" si="22"/>
        <v>6</v>
      </c>
      <c r="U92" s="274">
        <v>7764</v>
      </c>
      <c r="V92" s="254">
        <f>SUM($O$8:O92)</f>
        <v>15500</v>
      </c>
      <c r="W92" s="254">
        <f>SUM($P$8:P92)</f>
        <v>2007500</v>
      </c>
      <c r="X92" s="254">
        <f>SUM($Q$8:Q92)</f>
        <v>14006</v>
      </c>
      <c r="Y92" s="254">
        <f>SUM($R$8:R92)</f>
        <v>7004</v>
      </c>
      <c r="Z92" s="254">
        <f>SUM($S$8:S92)</f>
        <v>3243</v>
      </c>
      <c r="AA92" s="254">
        <f>SUM($T$8:T92)</f>
        <v>510</v>
      </c>
      <c r="AB92" s="254">
        <f t="shared" si="23"/>
        <v>615021</v>
      </c>
      <c r="AC92" s="279"/>
      <c r="AD92" s="279"/>
      <c r="AE92" s="279"/>
      <c r="AF92" s="279"/>
      <c r="AG92" s="279"/>
      <c r="AH92" s="279"/>
      <c r="AI92" s="279"/>
      <c r="AJ92" s="279"/>
      <c r="AK92" s="279"/>
      <c r="AL92" s="279"/>
      <c r="AM92" s="279"/>
      <c r="AN92" s="279"/>
      <c r="AO92" s="279"/>
      <c r="AP92" s="279"/>
      <c r="AQ92" s="279"/>
      <c r="AR92" s="279"/>
      <c r="AS92" s="279"/>
      <c r="AT92" s="279"/>
      <c r="AU92" s="279"/>
      <c r="AV92" s="279"/>
      <c r="AW92" s="279"/>
      <c r="AX92" s="279"/>
    </row>
    <row r="93" s="251" customFormat="1" spans="1:50">
      <c r="A93" s="262" t="s">
        <v>9</v>
      </c>
      <c r="B93" s="263">
        <v>86</v>
      </c>
      <c r="C93" s="263">
        <v>67</v>
      </c>
      <c r="D93" s="254">
        <v>33</v>
      </c>
      <c r="E93" s="254">
        <v>16</v>
      </c>
      <c r="F93" s="254">
        <v>910</v>
      </c>
      <c r="G93" s="259">
        <f t="shared" si="16"/>
        <v>1134</v>
      </c>
      <c r="H93" s="263">
        <v>16500</v>
      </c>
      <c r="I93" s="271">
        <v>32800</v>
      </c>
      <c r="J93" s="263">
        <v>6</v>
      </c>
      <c r="K93" s="271">
        <v>336</v>
      </c>
      <c r="L93" s="263">
        <v>168</v>
      </c>
      <c r="M93" s="263">
        <v>81</v>
      </c>
      <c r="N93" s="272">
        <v>200</v>
      </c>
      <c r="O93" s="268">
        <f t="shared" si="17"/>
        <v>200</v>
      </c>
      <c r="P93" s="254">
        <f t="shared" si="18"/>
        <v>49300</v>
      </c>
      <c r="Q93" s="254">
        <f t="shared" si="19"/>
        <v>336</v>
      </c>
      <c r="R93" s="254">
        <f t="shared" si="20"/>
        <v>168</v>
      </c>
      <c r="S93" s="254">
        <f t="shared" si="21"/>
        <v>81</v>
      </c>
      <c r="T93" s="254">
        <f t="shared" si="22"/>
        <v>6</v>
      </c>
      <c r="U93" s="274">
        <v>7876</v>
      </c>
      <c r="V93" s="254">
        <f>SUM($O$8:O93)</f>
        <v>15700</v>
      </c>
      <c r="W93" s="254">
        <f>SUM($P$8:P93)</f>
        <v>2056800</v>
      </c>
      <c r="X93" s="254">
        <f>SUM($Q$8:Q93)</f>
        <v>14342</v>
      </c>
      <c r="Y93" s="254">
        <f>SUM($R$8:R93)</f>
        <v>7172</v>
      </c>
      <c r="Z93" s="254">
        <f>SUM($S$8:S93)</f>
        <v>3324</v>
      </c>
      <c r="AA93" s="254">
        <f>SUM($T$8:T93)</f>
        <v>516</v>
      </c>
      <c r="AB93" s="254">
        <f t="shared" si="23"/>
        <v>629938</v>
      </c>
      <c r="AC93" s="279"/>
      <c r="AD93" s="279"/>
      <c r="AE93" s="279"/>
      <c r="AF93" s="279"/>
      <c r="AG93" s="279"/>
      <c r="AH93" s="279"/>
      <c r="AI93" s="279"/>
      <c r="AJ93" s="279"/>
      <c r="AK93" s="279"/>
      <c r="AL93" s="279"/>
      <c r="AM93" s="279"/>
      <c r="AN93" s="279"/>
      <c r="AO93" s="279"/>
      <c r="AP93" s="279"/>
      <c r="AQ93" s="279"/>
      <c r="AR93" s="279"/>
      <c r="AS93" s="279"/>
      <c r="AT93" s="279"/>
      <c r="AU93" s="279"/>
      <c r="AV93" s="279"/>
      <c r="AW93" s="279"/>
      <c r="AX93" s="279"/>
    </row>
    <row r="94" s="251" customFormat="1" spans="1:50">
      <c r="A94" s="262" t="s">
        <v>9</v>
      </c>
      <c r="B94" s="263">
        <v>87</v>
      </c>
      <c r="C94" s="263">
        <v>68</v>
      </c>
      <c r="D94" s="254">
        <v>34</v>
      </c>
      <c r="E94" s="254">
        <v>16</v>
      </c>
      <c r="F94" s="254">
        <v>930</v>
      </c>
      <c r="G94" s="259">
        <f t="shared" si="16"/>
        <v>1144</v>
      </c>
      <c r="H94" s="263">
        <v>16700</v>
      </c>
      <c r="I94" s="271">
        <v>33200</v>
      </c>
      <c r="J94" s="263">
        <v>6</v>
      </c>
      <c r="K94" s="271">
        <v>340</v>
      </c>
      <c r="L94" s="263">
        <v>170</v>
      </c>
      <c r="M94" s="263">
        <v>82</v>
      </c>
      <c r="N94" s="272">
        <v>200</v>
      </c>
      <c r="O94" s="268">
        <f t="shared" si="17"/>
        <v>200</v>
      </c>
      <c r="P94" s="254">
        <f t="shared" si="18"/>
        <v>49900</v>
      </c>
      <c r="Q94" s="254">
        <f t="shared" si="19"/>
        <v>340</v>
      </c>
      <c r="R94" s="254">
        <f t="shared" si="20"/>
        <v>170</v>
      </c>
      <c r="S94" s="254">
        <f t="shared" si="21"/>
        <v>82</v>
      </c>
      <c r="T94" s="254">
        <f t="shared" si="22"/>
        <v>6</v>
      </c>
      <c r="U94" s="274">
        <v>7943</v>
      </c>
      <c r="V94" s="254">
        <f>SUM($O$8:O94)</f>
        <v>15900</v>
      </c>
      <c r="W94" s="254">
        <f>SUM($P$8:P94)</f>
        <v>2106700</v>
      </c>
      <c r="X94" s="254">
        <f>SUM($Q$8:Q94)</f>
        <v>14682</v>
      </c>
      <c r="Y94" s="254">
        <f>SUM($R$8:R94)</f>
        <v>7342</v>
      </c>
      <c r="Z94" s="254">
        <f>SUM($S$8:S94)</f>
        <v>3406</v>
      </c>
      <c r="AA94" s="254">
        <f>SUM($T$8:T94)</f>
        <v>522</v>
      </c>
      <c r="AB94" s="254">
        <f t="shared" si="23"/>
        <v>645034</v>
      </c>
      <c r="AC94" s="279"/>
      <c r="AD94" s="279"/>
      <c r="AE94" s="279"/>
      <c r="AF94" s="279"/>
      <c r="AG94" s="279"/>
      <c r="AH94" s="279"/>
      <c r="AI94" s="279"/>
      <c r="AJ94" s="279"/>
      <c r="AK94" s="279"/>
      <c r="AL94" s="279"/>
      <c r="AM94" s="279"/>
      <c r="AN94" s="279"/>
      <c r="AO94" s="279"/>
      <c r="AP94" s="279"/>
      <c r="AQ94" s="279"/>
      <c r="AR94" s="279"/>
      <c r="AS94" s="279"/>
      <c r="AT94" s="279"/>
      <c r="AU94" s="279"/>
      <c r="AV94" s="279"/>
      <c r="AW94" s="279"/>
      <c r="AX94" s="279"/>
    </row>
    <row r="95" s="251" customFormat="1" spans="1:50">
      <c r="A95" s="262" t="s">
        <v>9</v>
      </c>
      <c r="B95" s="263">
        <v>88</v>
      </c>
      <c r="C95" s="263">
        <v>69</v>
      </c>
      <c r="D95" s="254">
        <v>34</v>
      </c>
      <c r="E95" s="254">
        <v>17</v>
      </c>
      <c r="F95" s="254">
        <v>930</v>
      </c>
      <c r="G95" s="259">
        <f t="shared" si="16"/>
        <v>1190</v>
      </c>
      <c r="H95" s="263">
        <v>16900</v>
      </c>
      <c r="I95" s="271">
        <v>33600</v>
      </c>
      <c r="J95" s="263">
        <v>6</v>
      </c>
      <c r="K95" s="271">
        <v>344</v>
      </c>
      <c r="L95" s="263">
        <v>172</v>
      </c>
      <c r="M95" s="263">
        <v>83</v>
      </c>
      <c r="N95" s="272">
        <v>200</v>
      </c>
      <c r="O95" s="268">
        <f t="shared" si="17"/>
        <v>200</v>
      </c>
      <c r="P95" s="254">
        <f t="shared" si="18"/>
        <v>50500</v>
      </c>
      <c r="Q95" s="254">
        <f t="shared" si="19"/>
        <v>344</v>
      </c>
      <c r="R95" s="254">
        <f t="shared" si="20"/>
        <v>172</v>
      </c>
      <c r="S95" s="254">
        <f t="shared" si="21"/>
        <v>83</v>
      </c>
      <c r="T95" s="254">
        <f t="shared" si="22"/>
        <v>6</v>
      </c>
      <c r="U95" s="274">
        <v>8055</v>
      </c>
      <c r="V95" s="254">
        <f>SUM($O$8:O95)</f>
        <v>16100</v>
      </c>
      <c r="W95" s="254">
        <f>SUM($P$8:P95)</f>
        <v>2157200</v>
      </c>
      <c r="X95" s="254">
        <f>SUM($Q$8:Q95)</f>
        <v>15026</v>
      </c>
      <c r="Y95" s="254">
        <f>SUM($R$8:R95)</f>
        <v>7514</v>
      </c>
      <c r="Z95" s="254">
        <f>SUM($S$8:S95)</f>
        <v>3489</v>
      </c>
      <c r="AA95" s="254">
        <f>SUM($T$8:T95)</f>
        <v>528</v>
      </c>
      <c r="AB95" s="254">
        <f t="shared" si="23"/>
        <v>660309</v>
      </c>
      <c r="AC95" s="279"/>
      <c r="AD95" s="279"/>
      <c r="AE95" s="279"/>
      <c r="AF95" s="279"/>
      <c r="AG95" s="279"/>
      <c r="AH95" s="279"/>
      <c r="AI95" s="279"/>
      <c r="AJ95" s="279"/>
      <c r="AK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AX95" s="279"/>
    </row>
    <row r="96" s="251" customFormat="1" spans="1:50">
      <c r="A96" s="262" t="s">
        <v>9</v>
      </c>
      <c r="B96" s="263">
        <v>89</v>
      </c>
      <c r="C96" s="263">
        <v>70</v>
      </c>
      <c r="D96" s="254">
        <v>35</v>
      </c>
      <c r="E96" s="254">
        <v>17</v>
      </c>
      <c r="F96" s="254">
        <v>950</v>
      </c>
      <c r="G96" s="259">
        <f t="shared" si="16"/>
        <v>1200</v>
      </c>
      <c r="H96" s="263">
        <v>17100</v>
      </c>
      <c r="I96" s="271">
        <v>34000</v>
      </c>
      <c r="J96" s="263">
        <v>6</v>
      </c>
      <c r="K96" s="271">
        <v>348</v>
      </c>
      <c r="L96" s="263">
        <v>174</v>
      </c>
      <c r="M96" s="263">
        <v>84</v>
      </c>
      <c r="N96" s="272">
        <v>200</v>
      </c>
      <c r="O96" s="268">
        <f t="shared" si="17"/>
        <v>200</v>
      </c>
      <c r="P96" s="254">
        <f t="shared" si="18"/>
        <v>51100</v>
      </c>
      <c r="Q96" s="254">
        <f t="shared" si="19"/>
        <v>348</v>
      </c>
      <c r="R96" s="254">
        <f t="shared" si="20"/>
        <v>174</v>
      </c>
      <c r="S96" s="254">
        <f t="shared" si="21"/>
        <v>84</v>
      </c>
      <c r="T96" s="254">
        <f t="shared" si="22"/>
        <v>6</v>
      </c>
      <c r="U96" s="274">
        <v>8122</v>
      </c>
      <c r="V96" s="254">
        <f>SUM($O$8:O96)</f>
        <v>16300</v>
      </c>
      <c r="W96" s="254">
        <f>SUM($P$8:P96)</f>
        <v>2208300</v>
      </c>
      <c r="X96" s="254">
        <f>SUM($Q$8:Q96)</f>
        <v>15374</v>
      </c>
      <c r="Y96" s="254">
        <f>SUM($R$8:R96)</f>
        <v>7688</v>
      </c>
      <c r="Z96" s="254">
        <f>SUM($S$8:S96)</f>
        <v>3573</v>
      </c>
      <c r="AA96" s="254">
        <f>SUM($T$8:T96)</f>
        <v>534</v>
      </c>
      <c r="AB96" s="254">
        <f t="shared" si="23"/>
        <v>675763</v>
      </c>
      <c r="AC96" s="279"/>
      <c r="AD96" s="279"/>
      <c r="AE96" s="279"/>
      <c r="AF96" s="279"/>
      <c r="AG96" s="279"/>
      <c r="AH96" s="279"/>
      <c r="AI96" s="279"/>
      <c r="AJ96" s="279"/>
      <c r="AK96" s="279"/>
      <c r="AL96" s="279"/>
      <c r="AM96" s="279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AX96" s="279"/>
    </row>
    <row r="97" s="251" customFormat="1" spans="1:50">
      <c r="A97" s="262" t="s">
        <v>9</v>
      </c>
      <c r="B97" s="263">
        <v>90</v>
      </c>
      <c r="C97" s="263">
        <v>70</v>
      </c>
      <c r="D97" s="254">
        <v>35</v>
      </c>
      <c r="E97" s="254">
        <v>17</v>
      </c>
      <c r="F97" s="254">
        <v>950</v>
      </c>
      <c r="G97" s="259">
        <f t="shared" si="16"/>
        <v>1200</v>
      </c>
      <c r="H97" s="263">
        <v>17300</v>
      </c>
      <c r="I97" s="271">
        <v>34400</v>
      </c>
      <c r="J97" s="263">
        <v>6</v>
      </c>
      <c r="K97" s="271">
        <v>352</v>
      </c>
      <c r="L97" s="263">
        <v>176</v>
      </c>
      <c r="M97" s="263">
        <v>85</v>
      </c>
      <c r="N97" s="272">
        <v>200</v>
      </c>
      <c r="O97" s="268">
        <f t="shared" si="17"/>
        <v>200</v>
      </c>
      <c r="P97" s="254">
        <f t="shared" si="18"/>
        <v>51700</v>
      </c>
      <c r="Q97" s="254">
        <f t="shared" si="19"/>
        <v>352</v>
      </c>
      <c r="R97" s="254">
        <f t="shared" si="20"/>
        <v>176</v>
      </c>
      <c r="S97" s="254">
        <f t="shared" si="21"/>
        <v>85</v>
      </c>
      <c r="T97" s="254">
        <f t="shared" si="22"/>
        <v>6</v>
      </c>
      <c r="U97" s="274">
        <v>8234</v>
      </c>
      <c r="V97" s="254">
        <f>SUM($O$8:O97)</f>
        <v>16500</v>
      </c>
      <c r="W97" s="254">
        <f>SUM($P$8:P97)</f>
        <v>2260000</v>
      </c>
      <c r="X97" s="254">
        <f>SUM($Q$8:Q97)</f>
        <v>15726</v>
      </c>
      <c r="Y97" s="254">
        <f>SUM($R$8:R97)</f>
        <v>7864</v>
      </c>
      <c r="Z97" s="254">
        <f>SUM($S$8:S97)</f>
        <v>3658</v>
      </c>
      <c r="AA97" s="254">
        <f>SUM($T$8:T97)</f>
        <v>540</v>
      </c>
      <c r="AB97" s="254">
        <f t="shared" si="23"/>
        <v>691396</v>
      </c>
      <c r="AC97" s="279"/>
      <c r="AD97" s="279"/>
      <c r="AE97" s="279"/>
      <c r="AF97" s="279"/>
      <c r="AG97" s="279"/>
      <c r="AH97" s="279"/>
      <c r="AI97" s="279"/>
      <c r="AJ97" s="279"/>
      <c r="AK97" s="279"/>
      <c r="AL97" s="279"/>
      <c r="AM97" s="279"/>
      <c r="AN97" s="279"/>
      <c r="AO97" s="279"/>
      <c r="AP97" s="279"/>
      <c r="AQ97" s="279"/>
      <c r="AR97" s="279"/>
      <c r="AS97" s="279"/>
      <c r="AT97" s="279"/>
      <c r="AU97" s="279"/>
      <c r="AV97" s="279"/>
      <c r="AW97" s="279"/>
      <c r="AX97" s="279"/>
    </row>
    <row r="98" s="251" customFormat="1" spans="1:50">
      <c r="A98" s="262" t="s">
        <v>9</v>
      </c>
      <c r="B98" s="263">
        <v>91</v>
      </c>
      <c r="C98" s="263">
        <v>71</v>
      </c>
      <c r="D98" s="254">
        <v>35</v>
      </c>
      <c r="E98" s="254">
        <v>17</v>
      </c>
      <c r="F98" s="254">
        <v>970</v>
      </c>
      <c r="G98" s="259">
        <f t="shared" si="16"/>
        <v>1205</v>
      </c>
      <c r="H98" s="263">
        <v>17500</v>
      </c>
      <c r="I98" s="271">
        <v>34800</v>
      </c>
      <c r="J98" s="263">
        <v>6</v>
      </c>
      <c r="K98" s="271">
        <v>356</v>
      </c>
      <c r="L98" s="263">
        <v>178</v>
      </c>
      <c r="M98" s="263">
        <v>86</v>
      </c>
      <c r="N98" s="272">
        <v>200</v>
      </c>
      <c r="O98" s="268">
        <f t="shared" si="17"/>
        <v>200</v>
      </c>
      <c r="P98" s="254">
        <f t="shared" si="18"/>
        <v>52300</v>
      </c>
      <c r="Q98" s="254">
        <f t="shared" si="19"/>
        <v>356</v>
      </c>
      <c r="R98" s="254">
        <f t="shared" si="20"/>
        <v>178</v>
      </c>
      <c r="S98" s="254">
        <f t="shared" si="21"/>
        <v>86</v>
      </c>
      <c r="T98" s="254">
        <f t="shared" si="22"/>
        <v>6</v>
      </c>
      <c r="U98" s="274">
        <v>8301</v>
      </c>
      <c r="V98" s="254">
        <f>SUM($O$8:O98)</f>
        <v>16700</v>
      </c>
      <c r="W98" s="254">
        <f>SUM($P$8:P98)</f>
        <v>2312300</v>
      </c>
      <c r="X98" s="254">
        <f>SUM($Q$8:Q98)</f>
        <v>16082</v>
      </c>
      <c r="Y98" s="254">
        <f>SUM($R$8:R98)</f>
        <v>8042</v>
      </c>
      <c r="Z98" s="254">
        <f>SUM($S$8:S98)</f>
        <v>3744</v>
      </c>
      <c r="AA98" s="254">
        <f>SUM($T$8:T98)</f>
        <v>546</v>
      </c>
      <c r="AB98" s="254">
        <f t="shared" si="23"/>
        <v>707208</v>
      </c>
      <c r="AC98" s="279"/>
      <c r="AD98" s="279"/>
      <c r="AE98" s="279"/>
      <c r="AF98" s="279"/>
      <c r="AG98" s="279"/>
      <c r="AH98" s="279"/>
      <c r="AI98" s="279"/>
      <c r="AJ98" s="279"/>
      <c r="AK98" s="279"/>
      <c r="AL98" s="279"/>
      <c r="AM98" s="279"/>
      <c r="AN98" s="279"/>
      <c r="AO98" s="279"/>
      <c r="AP98" s="279"/>
      <c r="AQ98" s="279"/>
      <c r="AR98" s="279"/>
      <c r="AS98" s="279"/>
      <c r="AT98" s="279"/>
      <c r="AU98" s="279"/>
      <c r="AV98" s="279"/>
      <c r="AW98" s="279"/>
      <c r="AX98" s="279"/>
    </row>
    <row r="99" s="251" customFormat="1" spans="1:50">
      <c r="A99" s="262" t="s">
        <v>9</v>
      </c>
      <c r="B99" s="263">
        <v>92</v>
      </c>
      <c r="C99" s="263">
        <v>72</v>
      </c>
      <c r="D99" s="254">
        <v>36</v>
      </c>
      <c r="E99" s="254">
        <v>17</v>
      </c>
      <c r="F99" s="254">
        <v>970</v>
      </c>
      <c r="G99" s="259">
        <f t="shared" si="16"/>
        <v>1211</v>
      </c>
      <c r="H99" s="263">
        <v>17700</v>
      </c>
      <c r="I99" s="271">
        <v>35200</v>
      </c>
      <c r="J99" s="263">
        <v>6</v>
      </c>
      <c r="K99" s="271">
        <v>360</v>
      </c>
      <c r="L99" s="263">
        <v>180</v>
      </c>
      <c r="M99" s="263">
        <v>87</v>
      </c>
      <c r="N99" s="272">
        <v>200</v>
      </c>
      <c r="O99" s="268">
        <f t="shared" si="17"/>
        <v>200</v>
      </c>
      <c r="P99" s="254">
        <f t="shared" si="18"/>
        <v>52900</v>
      </c>
      <c r="Q99" s="254">
        <f t="shared" si="19"/>
        <v>360</v>
      </c>
      <c r="R99" s="254">
        <f t="shared" si="20"/>
        <v>180</v>
      </c>
      <c r="S99" s="254">
        <f t="shared" si="21"/>
        <v>87</v>
      </c>
      <c r="T99" s="254">
        <f t="shared" si="22"/>
        <v>6</v>
      </c>
      <c r="U99" s="274">
        <v>8413</v>
      </c>
      <c r="V99" s="254">
        <f>SUM($O$8:O99)</f>
        <v>16900</v>
      </c>
      <c r="W99" s="254">
        <f>SUM($P$8:P99)</f>
        <v>2365200</v>
      </c>
      <c r="X99" s="254">
        <f>SUM($Q$8:Q99)</f>
        <v>16442</v>
      </c>
      <c r="Y99" s="254">
        <f>SUM($R$8:R99)</f>
        <v>8222</v>
      </c>
      <c r="Z99" s="254">
        <f>SUM($S$8:S99)</f>
        <v>3831</v>
      </c>
      <c r="AA99" s="254">
        <f>SUM($T$8:T99)</f>
        <v>552</v>
      </c>
      <c r="AB99" s="254">
        <f t="shared" si="23"/>
        <v>723199</v>
      </c>
      <c r="AC99" s="279"/>
      <c r="AD99" s="279"/>
      <c r="AE99" s="279"/>
      <c r="AF99" s="279"/>
      <c r="AG99" s="279"/>
      <c r="AH99" s="279"/>
      <c r="AI99" s="279"/>
      <c r="AJ99" s="279"/>
      <c r="AK99" s="279"/>
      <c r="AL99" s="279"/>
      <c r="AM99" s="279"/>
      <c r="AN99" s="279"/>
      <c r="AO99" s="279"/>
      <c r="AP99" s="279"/>
      <c r="AQ99" s="279"/>
      <c r="AR99" s="279"/>
      <c r="AS99" s="279"/>
      <c r="AT99" s="279"/>
      <c r="AU99" s="279"/>
      <c r="AV99" s="279"/>
      <c r="AW99" s="279"/>
      <c r="AX99" s="279"/>
    </row>
    <row r="100" s="251" customFormat="1" spans="1:50">
      <c r="A100" s="262" t="s">
        <v>9</v>
      </c>
      <c r="B100" s="263">
        <v>93</v>
      </c>
      <c r="C100" s="263">
        <v>73</v>
      </c>
      <c r="D100" s="254">
        <v>36</v>
      </c>
      <c r="E100" s="254">
        <v>18</v>
      </c>
      <c r="F100" s="254">
        <v>990</v>
      </c>
      <c r="G100" s="259">
        <f t="shared" si="16"/>
        <v>1261</v>
      </c>
      <c r="H100" s="263">
        <v>17900</v>
      </c>
      <c r="I100" s="271">
        <v>35600</v>
      </c>
      <c r="J100" s="263">
        <v>6</v>
      </c>
      <c r="K100" s="271">
        <v>364</v>
      </c>
      <c r="L100" s="263">
        <v>182</v>
      </c>
      <c r="M100" s="263">
        <v>88</v>
      </c>
      <c r="N100" s="272">
        <v>200</v>
      </c>
      <c r="O100" s="268">
        <f t="shared" si="17"/>
        <v>200</v>
      </c>
      <c r="P100" s="254">
        <f t="shared" si="18"/>
        <v>53500</v>
      </c>
      <c r="Q100" s="254">
        <f t="shared" si="19"/>
        <v>364</v>
      </c>
      <c r="R100" s="254">
        <f t="shared" si="20"/>
        <v>182</v>
      </c>
      <c r="S100" s="254">
        <f t="shared" si="21"/>
        <v>88</v>
      </c>
      <c r="T100" s="254">
        <f t="shared" si="22"/>
        <v>6</v>
      </c>
      <c r="U100" s="274">
        <v>8480</v>
      </c>
      <c r="V100" s="254">
        <f>SUM($O$8:O100)</f>
        <v>17100</v>
      </c>
      <c r="W100" s="254">
        <f>SUM($P$8:P100)</f>
        <v>2418700</v>
      </c>
      <c r="X100" s="254">
        <f>SUM($Q$8:Q100)</f>
        <v>16806</v>
      </c>
      <c r="Y100" s="254">
        <f>SUM($R$8:R100)</f>
        <v>8404</v>
      </c>
      <c r="Z100" s="254">
        <f>SUM($S$8:S100)</f>
        <v>3919</v>
      </c>
      <c r="AA100" s="254">
        <f>SUM($T$8:T100)</f>
        <v>558</v>
      </c>
      <c r="AB100" s="254">
        <f t="shared" si="23"/>
        <v>739369</v>
      </c>
      <c r="AC100" s="279"/>
      <c r="AD100" s="279"/>
      <c r="AE100" s="279"/>
      <c r="AF100" s="279"/>
      <c r="AG100" s="279"/>
      <c r="AH100" s="279"/>
      <c r="AI100" s="279"/>
      <c r="AJ100" s="279"/>
      <c r="AK100" s="279"/>
      <c r="AL100" s="279"/>
      <c r="AM100" s="279"/>
      <c r="AN100" s="279"/>
      <c r="AO100" s="279"/>
      <c r="AP100" s="279"/>
      <c r="AQ100" s="279"/>
      <c r="AR100" s="279"/>
      <c r="AS100" s="279"/>
      <c r="AT100" s="279"/>
      <c r="AU100" s="279"/>
      <c r="AV100" s="279"/>
      <c r="AW100" s="279"/>
      <c r="AX100" s="279"/>
    </row>
    <row r="101" s="251" customFormat="1" spans="1:50">
      <c r="A101" s="262" t="s">
        <v>9</v>
      </c>
      <c r="B101" s="263">
        <v>94</v>
      </c>
      <c r="C101" s="263">
        <v>74</v>
      </c>
      <c r="D101" s="254">
        <v>37</v>
      </c>
      <c r="E101" s="254">
        <v>18</v>
      </c>
      <c r="F101" s="254">
        <v>990</v>
      </c>
      <c r="G101" s="259">
        <f t="shared" si="16"/>
        <v>1267</v>
      </c>
      <c r="H101" s="263">
        <v>18100</v>
      </c>
      <c r="I101" s="271">
        <v>36000</v>
      </c>
      <c r="J101" s="263">
        <v>6</v>
      </c>
      <c r="K101" s="271">
        <v>368</v>
      </c>
      <c r="L101" s="263">
        <v>184</v>
      </c>
      <c r="M101" s="263">
        <v>89</v>
      </c>
      <c r="N101" s="272">
        <v>200</v>
      </c>
      <c r="O101" s="268">
        <f t="shared" si="17"/>
        <v>200</v>
      </c>
      <c r="P101" s="254">
        <f t="shared" si="18"/>
        <v>54100</v>
      </c>
      <c r="Q101" s="254">
        <f t="shared" si="19"/>
        <v>368</v>
      </c>
      <c r="R101" s="254">
        <f t="shared" si="20"/>
        <v>184</v>
      </c>
      <c r="S101" s="254">
        <f t="shared" si="21"/>
        <v>89</v>
      </c>
      <c r="T101" s="254">
        <f t="shared" si="22"/>
        <v>6</v>
      </c>
      <c r="U101" s="274">
        <v>8592</v>
      </c>
      <c r="V101" s="254">
        <f>SUM($O$8:O101)</f>
        <v>17300</v>
      </c>
      <c r="W101" s="254">
        <f>SUM($P$8:P101)</f>
        <v>2472800</v>
      </c>
      <c r="X101" s="254">
        <f>SUM($Q$8:Q101)</f>
        <v>17174</v>
      </c>
      <c r="Y101" s="254">
        <f>SUM($R$8:R101)</f>
        <v>8588</v>
      </c>
      <c r="Z101" s="254">
        <f>SUM($S$8:S101)</f>
        <v>4008</v>
      </c>
      <c r="AA101" s="254">
        <f>SUM($T$8:T101)</f>
        <v>564</v>
      </c>
      <c r="AB101" s="254">
        <f t="shared" si="23"/>
        <v>755718</v>
      </c>
      <c r="AC101" s="279"/>
      <c r="AD101" s="279"/>
      <c r="AE101" s="279"/>
      <c r="AF101" s="279"/>
      <c r="AG101" s="279"/>
      <c r="AH101" s="279"/>
      <c r="AI101" s="279"/>
      <c r="AJ101" s="279"/>
      <c r="AK101" s="279"/>
      <c r="AL101" s="279"/>
      <c r="AM101" s="279"/>
      <c r="AN101" s="279"/>
      <c r="AO101" s="279"/>
      <c r="AP101" s="279"/>
      <c r="AQ101" s="279"/>
      <c r="AR101" s="279"/>
      <c r="AS101" s="279"/>
      <c r="AT101" s="279"/>
      <c r="AU101" s="279"/>
      <c r="AV101" s="279"/>
      <c r="AW101" s="279"/>
      <c r="AX101" s="279"/>
    </row>
    <row r="102" s="251" customFormat="1" spans="1:50">
      <c r="A102" s="262" t="s">
        <v>9</v>
      </c>
      <c r="B102" s="263">
        <v>95</v>
      </c>
      <c r="C102" s="263">
        <v>74</v>
      </c>
      <c r="D102" s="254">
        <v>37</v>
      </c>
      <c r="E102" s="254">
        <v>18</v>
      </c>
      <c r="F102" s="254">
        <v>1010</v>
      </c>
      <c r="G102" s="259">
        <f t="shared" si="16"/>
        <v>1271</v>
      </c>
      <c r="H102" s="263">
        <v>18300</v>
      </c>
      <c r="I102" s="271">
        <v>36400</v>
      </c>
      <c r="J102" s="263">
        <v>6</v>
      </c>
      <c r="K102" s="271">
        <v>372</v>
      </c>
      <c r="L102" s="263">
        <v>186</v>
      </c>
      <c r="M102" s="263">
        <v>90</v>
      </c>
      <c r="N102" s="272">
        <v>200</v>
      </c>
      <c r="O102" s="268">
        <f t="shared" si="17"/>
        <v>200</v>
      </c>
      <c r="P102" s="254">
        <f t="shared" si="18"/>
        <v>54700</v>
      </c>
      <c r="Q102" s="254">
        <f t="shared" si="19"/>
        <v>372</v>
      </c>
      <c r="R102" s="254">
        <f t="shared" si="20"/>
        <v>186</v>
      </c>
      <c r="S102" s="254">
        <f t="shared" si="21"/>
        <v>90</v>
      </c>
      <c r="T102" s="254">
        <f t="shared" si="22"/>
        <v>6</v>
      </c>
      <c r="U102" s="274">
        <v>8659</v>
      </c>
      <c r="V102" s="254">
        <f>SUM($O$8:O102)</f>
        <v>17500</v>
      </c>
      <c r="W102" s="254">
        <f>SUM($P$8:P102)</f>
        <v>2527500</v>
      </c>
      <c r="X102" s="254">
        <f>SUM($Q$8:Q102)</f>
        <v>17546</v>
      </c>
      <c r="Y102" s="254">
        <f>SUM($R$8:R102)</f>
        <v>8774</v>
      </c>
      <c r="Z102" s="254">
        <f>SUM($S$8:S102)</f>
        <v>4098</v>
      </c>
      <c r="AA102" s="254">
        <f>SUM($T$8:T102)</f>
        <v>570</v>
      </c>
      <c r="AB102" s="254">
        <f t="shared" si="23"/>
        <v>772246</v>
      </c>
      <c r="AC102" s="279"/>
      <c r="AD102" s="279"/>
      <c r="AE102" s="279"/>
      <c r="AF102" s="279"/>
      <c r="AG102" s="279"/>
      <c r="AH102" s="279"/>
      <c r="AI102" s="279"/>
      <c r="AJ102" s="279"/>
      <c r="AK102" s="279"/>
      <c r="AL102" s="279"/>
      <c r="AM102" s="279"/>
      <c r="AN102" s="279"/>
      <c r="AO102" s="279"/>
      <c r="AP102" s="279"/>
      <c r="AQ102" s="279"/>
      <c r="AR102" s="279"/>
      <c r="AS102" s="279"/>
      <c r="AT102" s="279"/>
      <c r="AU102" s="279"/>
      <c r="AV102" s="279"/>
      <c r="AW102" s="279"/>
      <c r="AX102" s="279"/>
    </row>
    <row r="103" s="251" customFormat="1" spans="1:50">
      <c r="A103" s="262" t="s">
        <v>9</v>
      </c>
      <c r="B103" s="263">
        <v>96</v>
      </c>
      <c r="C103" s="263">
        <v>75</v>
      </c>
      <c r="D103" s="254">
        <v>37</v>
      </c>
      <c r="E103" s="254">
        <v>18</v>
      </c>
      <c r="F103" s="254">
        <v>1010</v>
      </c>
      <c r="G103" s="259">
        <f t="shared" si="16"/>
        <v>1272</v>
      </c>
      <c r="H103" s="263">
        <v>18500</v>
      </c>
      <c r="I103" s="271">
        <v>36800</v>
      </c>
      <c r="J103" s="263">
        <v>6</v>
      </c>
      <c r="K103" s="271">
        <v>376</v>
      </c>
      <c r="L103" s="263">
        <v>188</v>
      </c>
      <c r="M103" s="263">
        <v>91</v>
      </c>
      <c r="N103" s="272">
        <v>200</v>
      </c>
      <c r="O103" s="268">
        <f t="shared" si="17"/>
        <v>200</v>
      </c>
      <c r="P103" s="254">
        <f t="shared" si="18"/>
        <v>55300</v>
      </c>
      <c r="Q103" s="254">
        <f t="shared" si="19"/>
        <v>376</v>
      </c>
      <c r="R103" s="254">
        <f t="shared" si="20"/>
        <v>188</v>
      </c>
      <c r="S103" s="254">
        <f t="shared" si="21"/>
        <v>91</v>
      </c>
      <c r="T103" s="254">
        <f t="shared" si="22"/>
        <v>6</v>
      </c>
      <c r="U103" s="274">
        <v>8771</v>
      </c>
      <c r="V103" s="254">
        <f>SUM($O$8:O103)</f>
        <v>17700</v>
      </c>
      <c r="W103" s="254">
        <f>SUM($P$8:P103)</f>
        <v>2582800</v>
      </c>
      <c r="X103" s="254">
        <f>SUM($Q$8:Q103)</f>
        <v>17922</v>
      </c>
      <c r="Y103" s="254">
        <f>SUM($R$8:R103)</f>
        <v>8962</v>
      </c>
      <c r="Z103" s="254">
        <f>SUM($S$8:S103)</f>
        <v>4189</v>
      </c>
      <c r="AA103" s="254">
        <f>SUM($T$8:T103)</f>
        <v>576</v>
      </c>
      <c r="AB103" s="254">
        <f t="shared" si="23"/>
        <v>788953</v>
      </c>
      <c r="AC103" s="279"/>
      <c r="AD103" s="279"/>
      <c r="AE103" s="279"/>
      <c r="AF103" s="279"/>
      <c r="AG103" s="279"/>
      <c r="AH103" s="279"/>
      <c r="AI103" s="279"/>
      <c r="AJ103" s="279"/>
      <c r="AK103" s="279"/>
      <c r="AL103" s="279"/>
      <c r="AM103" s="279"/>
      <c r="AN103" s="279"/>
      <c r="AO103" s="279"/>
      <c r="AP103" s="279"/>
      <c r="AQ103" s="279"/>
      <c r="AR103" s="279"/>
      <c r="AS103" s="279"/>
      <c r="AT103" s="279"/>
      <c r="AU103" s="279"/>
      <c r="AV103" s="279"/>
      <c r="AW103" s="279"/>
      <c r="AX103" s="279"/>
    </row>
    <row r="104" s="251" customFormat="1" spans="1:50">
      <c r="A104" s="262" t="s">
        <v>9</v>
      </c>
      <c r="B104" s="263">
        <v>97</v>
      </c>
      <c r="C104" s="263">
        <v>76</v>
      </c>
      <c r="D104" s="254">
        <v>38</v>
      </c>
      <c r="E104" s="254">
        <v>18</v>
      </c>
      <c r="F104" s="254">
        <v>1030</v>
      </c>
      <c r="G104" s="259">
        <f t="shared" si="16"/>
        <v>1282</v>
      </c>
      <c r="H104" s="263">
        <v>18700</v>
      </c>
      <c r="I104" s="271">
        <v>37200</v>
      </c>
      <c r="J104" s="263">
        <v>6</v>
      </c>
      <c r="K104" s="271">
        <v>380</v>
      </c>
      <c r="L104" s="263">
        <v>190</v>
      </c>
      <c r="M104" s="263">
        <v>92</v>
      </c>
      <c r="N104" s="272">
        <v>200</v>
      </c>
      <c r="O104" s="268">
        <f t="shared" si="17"/>
        <v>200</v>
      </c>
      <c r="P104" s="254">
        <f t="shared" si="18"/>
        <v>55900</v>
      </c>
      <c r="Q104" s="254">
        <f t="shared" si="19"/>
        <v>380</v>
      </c>
      <c r="R104" s="254">
        <f t="shared" si="20"/>
        <v>190</v>
      </c>
      <c r="S104" s="254">
        <f t="shared" si="21"/>
        <v>92</v>
      </c>
      <c r="T104" s="254">
        <f t="shared" si="22"/>
        <v>6</v>
      </c>
      <c r="U104" s="274">
        <v>8838</v>
      </c>
      <c r="V104" s="254">
        <f>SUM($O$8:O104)</f>
        <v>17900</v>
      </c>
      <c r="W104" s="254">
        <f>SUM($P$8:P104)</f>
        <v>2638700</v>
      </c>
      <c r="X104" s="254">
        <f>SUM($Q$8:Q104)</f>
        <v>18302</v>
      </c>
      <c r="Y104" s="254">
        <f>SUM($R$8:R104)</f>
        <v>9152</v>
      </c>
      <c r="Z104" s="254">
        <f>SUM($S$8:S104)</f>
        <v>4281</v>
      </c>
      <c r="AA104" s="254">
        <f>SUM($T$8:T104)</f>
        <v>582</v>
      </c>
      <c r="AB104" s="254">
        <f t="shared" si="23"/>
        <v>805839</v>
      </c>
      <c r="AC104" s="279"/>
      <c r="AD104" s="279"/>
      <c r="AE104" s="279"/>
      <c r="AF104" s="279"/>
      <c r="AG104" s="279"/>
      <c r="AH104" s="279"/>
      <c r="AI104" s="279"/>
      <c r="AJ104" s="279"/>
      <c r="AK104" s="279"/>
      <c r="AL104" s="279"/>
      <c r="AM104" s="279"/>
      <c r="AN104" s="279"/>
      <c r="AO104" s="279"/>
      <c r="AP104" s="279"/>
      <c r="AQ104" s="279"/>
      <c r="AR104" s="279"/>
      <c r="AS104" s="279"/>
      <c r="AT104" s="279"/>
      <c r="AU104" s="279"/>
      <c r="AV104" s="279"/>
      <c r="AW104" s="279"/>
      <c r="AX104" s="279"/>
    </row>
    <row r="105" s="251" customFormat="1" spans="1:50">
      <c r="A105" s="262" t="s">
        <v>9</v>
      </c>
      <c r="B105" s="263">
        <v>98</v>
      </c>
      <c r="C105" s="263">
        <v>77</v>
      </c>
      <c r="D105" s="254">
        <v>38</v>
      </c>
      <c r="E105" s="254">
        <v>19</v>
      </c>
      <c r="F105" s="254">
        <v>1030</v>
      </c>
      <c r="G105" s="259">
        <f t="shared" ref="G105:G136" si="24">SUMPRODUCT($C$6:$F$6,C105:F105)</f>
        <v>1328</v>
      </c>
      <c r="H105" s="263">
        <v>18900</v>
      </c>
      <c r="I105" s="271">
        <v>37600</v>
      </c>
      <c r="J105" s="263">
        <v>6</v>
      </c>
      <c r="K105" s="271">
        <v>384</v>
      </c>
      <c r="L105" s="263">
        <v>192</v>
      </c>
      <c r="M105" s="263">
        <v>93</v>
      </c>
      <c r="N105" s="272">
        <v>200</v>
      </c>
      <c r="O105" s="268">
        <f t="shared" ref="O105:O136" si="25">N105</f>
        <v>200</v>
      </c>
      <c r="P105" s="254">
        <f t="shared" ref="P105:P136" si="26">H105+I105</f>
        <v>56500</v>
      </c>
      <c r="Q105" s="254">
        <f t="shared" ref="Q105:Q136" si="27">K105</f>
        <v>384</v>
      </c>
      <c r="R105" s="254">
        <f t="shared" ref="R105:R136" si="28">L105</f>
        <v>192</v>
      </c>
      <c r="S105" s="254">
        <f t="shared" ref="S105:S136" si="29">M105</f>
        <v>93</v>
      </c>
      <c r="T105" s="254">
        <f t="shared" ref="T105:T136" si="30">J105</f>
        <v>6</v>
      </c>
      <c r="U105" s="274">
        <v>8950</v>
      </c>
      <c r="V105" s="254">
        <f>SUM($O$8:O105)</f>
        <v>18100</v>
      </c>
      <c r="W105" s="254">
        <f>SUM($P$8:P105)</f>
        <v>2695200</v>
      </c>
      <c r="X105" s="254">
        <f>SUM($Q$8:Q105)</f>
        <v>18686</v>
      </c>
      <c r="Y105" s="254">
        <f>SUM($R$8:R105)</f>
        <v>9344</v>
      </c>
      <c r="Z105" s="254">
        <f>SUM($S$8:S105)</f>
        <v>4374</v>
      </c>
      <c r="AA105" s="254">
        <f>SUM($T$8:T105)</f>
        <v>588</v>
      </c>
      <c r="AB105" s="254">
        <f t="shared" ref="AB105:AB136" si="31">SUMPRODUCT($V$6:$AA$6,V105:AA105)</f>
        <v>822904</v>
      </c>
      <c r="AC105" s="279"/>
      <c r="AD105" s="279"/>
      <c r="AE105" s="279"/>
      <c r="AF105" s="279"/>
      <c r="AG105" s="279"/>
      <c r="AH105" s="279"/>
      <c r="AI105" s="279"/>
      <c r="AJ105" s="279"/>
      <c r="AK105" s="279"/>
      <c r="AL105" s="279"/>
      <c r="AM105" s="279"/>
      <c r="AN105" s="279"/>
      <c r="AO105" s="279"/>
      <c r="AP105" s="279"/>
      <c r="AQ105" s="279"/>
      <c r="AR105" s="279"/>
      <c r="AS105" s="279"/>
      <c r="AT105" s="279"/>
      <c r="AU105" s="279"/>
      <c r="AV105" s="279"/>
      <c r="AW105" s="279"/>
      <c r="AX105" s="279"/>
    </row>
    <row r="106" s="251" customFormat="1" spans="1:50">
      <c r="A106" s="262" t="s">
        <v>9</v>
      </c>
      <c r="B106" s="263">
        <v>99</v>
      </c>
      <c r="C106" s="263">
        <v>78</v>
      </c>
      <c r="D106" s="254">
        <v>39</v>
      </c>
      <c r="E106" s="254">
        <v>19</v>
      </c>
      <c r="F106" s="254">
        <v>1050</v>
      </c>
      <c r="G106" s="259">
        <f t="shared" si="24"/>
        <v>1338</v>
      </c>
      <c r="H106" s="263">
        <v>19100</v>
      </c>
      <c r="I106" s="271">
        <v>38000</v>
      </c>
      <c r="J106" s="263">
        <v>6</v>
      </c>
      <c r="K106" s="271">
        <v>388</v>
      </c>
      <c r="L106" s="263">
        <v>194</v>
      </c>
      <c r="M106" s="263">
        <v>94</v>
      </c>
      <c r="N106" s="272">
        <v>200</v>
      </c>
      <c r="O106" s="268">
        <f t="shared" si="25"/>
        <v>200</v>
      </c>
      <c r="P106" s="254">
        <f t="shared" si="26"/>
        <v>57100</v>
      </c>
      <c r="Q106" s="254">
        <f t="shared" si="27"/>
        <v>388</v>
      </c>
      <c r="R106" s="254">
        <f t="shared" si="28"/>
        <v>194</v>
      </c>
      <c r="S106" s="254">
        <f t="shared" si="29"/>
        <v>94</v>
      </c>
      <c r="T106" s="254">
        <f t="shared" si="30"/>
        <v>6</v>
      </c>
      <c r="U106" s="274">
        <v>9017</v>
      </c>
      <c r="V106" s="254">
        <f>SUM($O$8:O106)</f>
        <v>18300</v>
      </c>
      <c r="W106" s="254">
        <f>SUM($P$8:P106)</f>
        <v>2752300</v>
      </c>
      <c r="X106" s="254">
        <f>SUM($Q$8:Q106)</f>
        <v>19074</v>
      </c>
      <c r="Y106" s="254">
        <f>SUM($R$8:R106)</f>
        <v>9538</v>
      </c>
      <c r="Z106" s="254">
        <f>SUM($S$8:S106)</f>
        <v>4468</v>
      </c>
      <c r="AA106" s="254">
        <f>SUM($T$8:T106)</f>
        <v>594</v>
      </c>
      <c r="AB106" s="254">
        <f t="shared" si="31"/>
        <v>840148</v>
      </c>
      <c r="AC106" s="279"/>
      <c r="AD106" s="279"/>
      <c r="AE106" s="279"/>
      <c r="AF106" s="279"/>
      <c r="AG106" s="279"/>
      <c r="AH106" s="279"/>
      <c r="AI106" s="279"/>
      <c r="AJ106" s="279"/>
      <c r="AK106" s="279"/>
      <c r="AL106" s="279"/>
      <c r="AM106" s="279"/>
      <c r="AN106" s="279"/>
      <c r="AO106" s="279"/>
      <c r="AP106" s="279"/>
      <c r="AQ106" s="279"/>
      <c r="AR106" s="279"/>
      <c r="AS106" s="279"/>
      <c r="AT106" s="279"/>
      <c r="AU106" s="279"/>
      <c r="AV106" s="279"/>
      <c r="AW106" s="279"/>
      <c r="AX106" s="279"/>
    </row>
    <row r="107" s="251" customFormat="1" ht="14.55" spans="1:50">
      <c r="A107" s="262" t="s">
        <v>9</v>
      </c>
      <c r="B107" s="284">
        <v>100</v>
      </c>
      <c r="C107" s="284">
        <v>78</v>
      </c>
      <c r="D107" s="254">
        <v>39</v>
      </c>
      <c r="E107" s="254">
        <v>19</v>
      </c>
      <c r="F107" s="254">
        <v>1050</v>
      </c>
      <c r="G107" s="259">
        <f t="shared" si="24"/>
        <v>1338</v>
      </c>
      <c r="H107" s="284">
        <v>19300</v>
      </c>
      <c r="I107" s="286">
        <v>38400</v>
      </c>
      <c r="J107" s="284">
        <v>6</v>
      </c>
      <c r="K107" s="286">
        <v>392</v>
      </c>
      <c r="L107" s="284">
        <v>196</v>
      </c>
      <c r="M107" s="284">
        <v>95</v>
      </c>
      <c r="N107" s="287">
        <v>200</v>
      </c>
      <c r="O107" s="268">
        <f t="shared" si="25"/>
        <v>200</v>
      </c>
      <c r="P107" s="254">
        <f t="shared" si="26"/>
        <v>57700</v>
      </c>
      <c r="Q107" s="254">
        <f t="shared" si="27"/>
        <v>392</v>
      </c>
      <c r="R107" s="254">
        <f t="shared" si="28"/>
        <v>196</v>
      </c>
      <c r="S107" s="254">
        <f t="shared" si="29"/>
        <v>95</v>
      </c>
      <c r="T107" s="254">
        <f t="shared" si="30"/>
        <v>6</v>
      </c>
      <c r="U107" s="274">
        <v>9129</v>
      </c>
      <c r="V107" s="254">
        <f>SUM($O$8:O107)</f>
        <v>18500</v>
      </c>
      <c r="W107" s="254">
        <f>SUM($P$8:P107)</f>
        <v>2810000</v>
      </c>
      <c r="X107" s="254">
        <f>SUM($Q$8:Q107)</f>
        <v>19466</v>
      </c>
      <c r="Y107" s="254">
        <f>SUM($R$8:R107)</f>
        <v>9734</v>
      </c>
      <c r="Z107" s="254">
        <f>SUM($S$8:S107)</f>
        <v>4563</v>
      </c>
      <c r="AA107" s="254">
        <f>SUM($T$8:T107)</f>
        <v>600</v>
      </c>
      <c r="AB107" s="254">
        <f t="shared" si="31"/>
        <v>857571</v>
      </c>
      <c r="AC107" s="279"/>
      <c r="AD107" s="279"/>
      <c r="AE107" s="279"/>
      <c r="AF107" s="279"/>
      <c r="AG107" s="279"/>
      <c r="AH107" s="279"/>
      <c r="AI107" s="279"/>
      <c r="AJ107" s="279"/>
      <c r="AK107" s="279"/>
      <c r="AL107" s="279"/>
      <c r="AM107" s="279"/>
      <c r="AN107" s="279"/>
      <c r="AO107" s="279"/>
      <c r="AP107" s="279"/>
      <c r="AQ107" s="279"/>
      <c r="AR107" s="279"/>
      <c r="AS107" s="279"/>
      <c r="AT107" s="279"/>
      <c r="AU107" s="279"/>
      <c r="AV107" s="279"/>
      <c r="AW107" s="279"/>
      <c r="AX107" s="279"/>
    </row>
    <row r="108" s="251" customFormat="1" ht="14.55" spans="1:50">
      <c r="A108" s="262" t="s">
        <v>9</v>
      </c>
      <c r="B108" s="285">
        <v>101</v>
      </c>
      <c r="C108" s="285">
        <v>79</v>
      </c>
      <c r="D108" s="254">
        <v>39</v>
      </c>
      <c r="E108" s="254">
        <v>19</v>
      </c>
      <c r="F108" s="254">
        <v>1070</v>
      </c>
      <c r="G108" s="259">
        <f t="shared" si="24"/>
        <v>1343</v>
      </c>
      <c r="H108" s="285">
        <v>19500</v>
      </c>
      <c r="I108" s="288">
        <v>38800</v>
      </c>
      <c r="J108" s="285">
        <v>6</v>
      </c>
      <c r="K108" s="288">
        <v>396</v>
      </c>
      <c r="L108" s="285">
        <v>198</v>
      </c>
      <c r="M108" s="285">
        <v>96</v>
      </c>
      <c r="N108" s="289">
        <v>200</v>
      </c>
      <c r="O108" s="268">
        <f t="shared" si="25"/>
        <v>200</v>
      </c>
      <c r="P108" s="254">
        <f t="shared" si="26"/>
        <v>58300</v>
      </c>
      <c r="Q108" s="254">
        <f t="shared" si="27"/>
        <v>396</v>
      </c>
      <c r="R108" s="254">
        <f t="shared" si="28"/>
        <v>198</v>
      </c>
      <c r="S108" s="254">
        <f t="shared" si="29"/>
        <v>96</v>
      </c>
      <c r="T108" s="254">
        <f t="shared" si="30"/>
        <v>6</v>
      </c>
      <c r="U108" s="274">
        <v>9196</v>
      </c>
      <c r="V108" s="254">
        <f>SUM($O$8:O108)</f>
        <v>18700</v>
      </c>
      <c r="W108" s="254">
        <f>SUM($P$8:P108)</f>
        <v>2868300</v>
      </c>
      <c r="X108" s="254">
        <f>SUM($Q$8:Q108)</f>
        <v>19862</v>
      </c>
      <c r="Y108" s="254">
        <f>SUM($R$8:R108)</f>
        <v>9932</v>
      </c>
      <c r="Z108" s="254">
        <f>SUM($S$8:S108)</f>
        <v>4659</v>
      </c>
      <c r="AA108" s="254">
        <f>SUM($T$8:T108)</f>
        <v>606</v>
      </c>
      <c r="AB108" s="254">
        <f t="shared" si="31"/>
        <v>875173</v>
      </c>
      <c r="AC108" s="290"/>
      <c r="AD108" s="290"/>
      <c r="AE108" s="290"/>
      <c r="AF108" s="290"/>
      <c r="AG108" s="290"/>
      <c r="AH108" s="290"/>
      <c r="AI108" s="290"/>
      <c r="AJ108" s="290"/>
      <c r="AK108" s="290"/>
      <c r="AL108" s="290"/>
      <c r="AM108" s="290"/>
      <c r="AN108" s="290"/>
      <c r="AO108" s="290"/>
      <c r="AP108" s="290"/>
      <c r="AQ108" s="290"/>
      <c r="AR108" s="290"/>
      <c r="AS108" s="290"/>
      <c r="AT108" s="290"/>
      <c r="AU108" s="290"/>
      <c r="AV108" s="290"/>
      <c r="AW108" s="290"/>
      <c r="AX108" s="290"/>
    </row>
    <row r="109" s="251" customFormat="1" spans="1:50">
      <c r="A109" s="262" t="s">
        <v>9</v>
      </c>
      <c r="B109" s="263">
        <v>102</v>
      </c>
      <c r="C109" s="263">
        <v>80</v>
      </c>
      <c r="D109" s="254">
        <v>40</v>
      </c>
      <c r="E109" s="254">
        <v>19</v>
      </c>
      <c r="F109" s="254">
        <v>1070</v>
      </c>
      <c r="G109" s="259">
        <f t="shared" si="24"/>
        <v>1349</v>
      </c>
      <c r="H109" s="263">
        <v>19700</v>
      </c>
      <c r="I109" s="271">
        <v>39200</v>
      </c>
      <c r="J109" s="263">
        <v>6</v>
      </c>
      <c r="K109" s="271">
        <v>400</v>
      </c>
      <c r="L109" s="263">
        <v>200</v>
      </c>
      <c r="M109" s="263">
        <v>97</v>
      </c>
      <c r="N109" s="272">
        <v>200</v>
      </c>
      <c r="O109" s="268">
        <f t="shared" si="25"/>
        <v>200</v>
      </c>
      <c r="P109" s="254">
        <f t="shared" si="26"/>
        <v>58900</v>
      </c>
      <c r="Q109" s="254">
        <f t="shared" si="27"/>
        <v>400</v>
      </c>
      <c r="R109" s="254">
        <f t="shared" si="28"/>
        <v>200</v>
      </c>
      <c r="S109" s="254">
        <f t="shared" si="29"/>
        <v>97</v>
      </c>
      <c r="T109" s="254">
        <f t="shared" si="30"/>
        <v>6</v>
      </c>
      <c r="U109" s="274">
        <v>9308</v>
      </c>
      <c r="V109" s="254">
        <f>SUM($O$8:O109)</f>
        <v>18900</v>
      </c>
      <c r="W109" s="254">
        <f>SUM($P$8:P109)</f>
        <v>2927200</v>
      </c>
      <c r="X109" s="254">
        <f>SUM($Q$8:Q109)</f>
        <v>20262</v>
      </c>
      <c r="Y109" s="254">
        <f>SUM($R$8:R109)</f>
        <v>10132</v>
      </c>
      <c r="Z109" s="254">
        <f>SUM($S$8:S109)</f>
        <v>4756</v>
      </c>
      <c r="AA109" s="254">
        <f>SUM($T$8:T109)</f>
        <v>612</v>
      </c>
      <c r="AB109" s="254">
        <f t="shared" si="31"/>
        <v>892954</v>
      </c>
      <c r="AC109" s="279"/>
      <c r="AD109" s="279"/>
      <c r="AE109" s="279"/>
      <c r="AF109" s="279"/>
      <c r="AG109" s="279"/>
      <c r="AH109" s="279"/>
      <c r="AI109" s="279"/>
      <c r="AJ109" s="279"/>
      <c r="AK109" s="279"/>
      <c r="AL109" s="279"/>
      <c r="AM109" s="279"/>
      <c r="AN109" s="279"/>
      <c r="AO109" s="279"/>
      <c r="AP109" s="279"/>
      <c r="AQ109" s="279"/>
      <c r="AR109" s="279"/>
      <c r="AS109" s="279"/>
      <c r="AT109" s="279"/>
      <c r="AU109" s="279"/>
      <c r="AV109" s="279"/>
      <c r="AW109" s="279"/>
      <c r="AX109" s="279"/>
    </row>
    <row r="110" s="251" customFormat="1" ht="16.2" spans="1:50">
      <c r="A110" s="262" t="s">
        <v>9</v>
      </c>
      <c r="B110" s="263">
        <v>103</v>
      </c>
      <c r="C110" s="263">
        <v>81</v>
      </c>
      <c r="D110" s="254">
        <v>40</v>
      </c>
      <c r="E110" s="254">
        <v>20</v>
      </c>
      <c r="F110" s="254">
        <v>1090</v>
      </c>
      <c r="G110" s="259">
        <f t="shared" si="24"/>
        <v>1399</v>
      </c>
      <c r="H110" s="263">
        <v>19900</v>
      </c>
      <c r="I110" s="271">
        <v>39600</v>
      </c>
      <c r="J110" s="263">
        <v>6</v>
      </c>
      <c r="K110" s="271">
        <v>404</v>
      </c>
      <c r="L110" s="263">
        <v>202</v>
      </c>
      <c r="M110" s="263">
        <v>98</v>
      </c>
      <c r="N110" s="272">
        <v>200</v>
      </c>
      <c r="O110" s="268">
        <f t="shared" si="25"/>
        <v>200</v>
      </c>
      <c r="P110" s="254">
        <f t="shared" si="26"/>
        <v>59500</v>
      </c>
      <c r="Q110" s="254">
        <f t="shared" si="27"/>
        <v>404</v>
      </c>
      <c r="R110" s="254">
        <f t="shared" si="28"/>
        <v>202</v>
      </c>
      <c r="S110" s="254">
        <f t="shared" si="29"/>
        <v>98</v>
      </c>
      <c r="T110" s="254">
        <f t="shared" si="30"/>
        <v>6</v>
      </c>
      <c r="U110" s="274">
        <v>9375</v>
      </c>
      <c r="V110" s="254">
        <f>SUM($O$8:O110)</f>
        <v>19100</v>
      </c>
      <c r="W110" s="254">
        <f>SUM($P$8:P110)</f>
        <v>2986700</v>
      </c>
      <c r="X110" s="254">
        <f>SUM($Q$8:Q110)</f>
        <v>20666</v>
      </c>
      <c r="Y110" s="254">
        <f>SUM($R$8:R110)</f>
        <v>10334</v>
      </c>
      <c r="Z110" s="254">
        <f>SUM($S$8:S110)</f>
        <v>4854</v>
      </c>
      <c r="AA110" s="254">
        <f>SUM($T$8:T110)</f>
        <v>618</v>
      </c>
      <c r="AB110" s="254">
        <f t="shared" si="31"/>
        <v>910914</v>
      </c>
      <c r="AC110" s="279"/>
      <c r="AD110" s="279"/>
      <c r="AE110" s="279"/>
      <c r="AF110" s="279"/>
      <c r="AG110" s="279"/>
      <c r="AH110" s="279"/>
      <c r="AI110" s="279"/>
      <c r="AJ110" s="279"/>
      <c r="AK110" s="279"/>
      <c r="AL110" s="279"/>
      <c r="AM110" s="279"/>
      <c r="AN110" s="279"/>
      <c r="AO110" s="279"/>
      <c r="AP110" s="279"/>
      <c r="AQ110" s="279"/>
      <c r="AR110" s="279"/>
      <c r="AS110" s="279"/>
      <c r="AT110" s="279"/>
      <c r="AU110" s="279"/>
      <c r="AV110" s="279"/>
      <c r="AW110" s="291"/>
      <c r="AX110" s="279"/>
    </row>
    <row r="111" s="251" customFormat="1" spans="1:50">
      <c r="A111" s="262" t="s">
        <v>9</v>
      </c>
      <c r="B111" s="263">
        <v>104</v>
      </c>
      <c r="C111" s="263">
        <v>82</v>
      </c>
      <c r="D111" s="254">
        <v>41</v>
      </c>
      <c r="E111" s="254">
        <v>20</v>
      </c>
      <c r="F111" s="254">
        <v>1090</v>
      </c>
      <c r="G111" s="259">
        <f t="shared" si="24"/>
        <v>1405</v>
      </c>
      <c r="H111" s="263">
        <v>20100</v>
      </c>
      <c r="I111" s="271">
        <v>40000</v>
      </c>
      <c r="J111" s="263">
        <v>6</v>
      </c>
      <c r="K111" s="271">
        <v>408</v>
      </c>
      <c r="L111" s="263">
        <v>204</v>
      </c>
      <c r="M111" s="263">
        <v>99</v>
      </c>
      <c r="N111" s="272">
        <v>200</v>
      </c>
      <c r="O111" s="268">
        <f t="shared" si="25"/>
        <v>200</v>
      </c>
      <c r="P111" s="254">
        <f t="shared" si="26"/>
        <v>60100</v>
      </c>
      <c r="Q111" s="254">
        <f t="shared" si="27"/>
        <v>408</v>
      </c>
      <c r="R111" s="254">
        <f t="shared" si="28"/>
        <v>204</v>
      </c>
      <c r="S111" s="254">
        <f t="shared" si="29"/>
        <v>99</v>
      </c>
      <c r="T111" s="254">
        <f t="shared" si="30"/>
        <v>6</v>
      </c>
      <c r="U111" s="274">
        <v>9487</v>
      </c>
      <c r="V111" s="254">
        <f>SUM($O$8:O111)</f>
        <v>19300</v>
      </c>
      <c r="W111" s="254">
        <f>SUM($P$8:P111)</f>
        <v>3046800</v>
      </c>
      <c r="X111" s="254">
        <f>SUM($Q$8:Q111)</f>
        <v>21074</v>
      </c>
      <c r="Y111" s="254">
        <f>SUM($R$8:R111)</f>
        <v>10538</v>
      </c>
      <c r="Z111" s="254">
        <f>SUM($S$8:S111)</f>
        <v>4953</v>
      </c>
      <c r="AA111" s="254">
        <f>SUM($T$8:T111)</f>
        <v>624</v>
      </c>
      <c r="AB111" s="254">
        <f t="shared" si="31"/>
        <v>929053</v>
      </c>
      <c r="AC111" s="279"/>
      <c r="AD111" s="279"/>
      <c r="AE111" s="279"/>
      <c r="AF111" s="279"/>
      <c r="AG111" s="279"/>
      <c r="AH111" s="279"/>
      <c r="AI111" s="279"/>
      <c r="AJ111" s="279"/>
      <c r="AK111" s="279"/>
      <c r="AL111" s="279"/>
      <c r="AM111" s="279"/>
      <c r="AN111" s="279"/>
      <c r="AO111" s="279"/>
      <c r="AP111" s="279"/>
      <c r="AQ111" s="279"/>
      <c r="AR111" s="279"/>
      <c r="AS111" s="279"/>
      <c r="AT111" s="279"/>
      <c r="AU111" s="279"/>
      <c r="AV111" s="279"/>
      <c r="AW111" s="279"/>
      <c r="AX111" s="279"/>
    </row>
    <row r="112" s="251" customFormat="1" spans="1:50">
      <c r="A112" s="262" t="s">
        <v>9</v>
      </c>
      <c r="B112" s="263">
        <v>105</v>
      </c>
      <c r="C112" s="263">
        <v>82</v>
      </c>
      <c r="D112" s="254">
        <v>41</v>
      </c>
      <c r="E112" s="254">
        <v>20</v>
      </c>
      <c r="F112" s="254">
        <v>1110</v>
      </c>
      <c r="G112" s="259">
        <f t="shared" si="24"/>
        <v>1409</v>
      </c>
      <c r="H112" s="263">
        <v>20300</v>
      </c>
      <c r="I112" s="271">
        <v>40400</v>
      </c>
      <c r="J112" s="263">
        <v>6</v>
      </c>
      <c r="K112" s="271">
        <v>412</v>
      </c>
      <c r="L112" s="263">
        <v>206</v>
      </c>
      <c r="M112" s="263">
        <v>100</v>
      </c>
      <c r="N112" s="272">
        <v>200</v>
      </c>
      <c r="O112" s="268">
        <f t="shared" si="25"/>
        <v>200</v>
      </c>
      <c r="P112" s="254">
        <f t="shared" si="26"/>
        <v>60700</v>
      </c>
      <c r="Q112" s="254">
        <f t="shared" si="27"/>
        <v>412</v>
      </c>
      <c r="R112" s="254">
        <f t="shared" si="28"/>
        <v>206</v>
      </c>
      <c r="S112" s="254">
        <f t="shared" si="29"/>
        <v>100</v>
      </c>
      <c r="T112" s="254">
        <f t="shared" si="30"/>
        <v>6</v>
      </c>
      <c r="U112" s="274">
        <v>9554</v>
      </c>
      <c r="V112" s="254">
        <f>SUM($O$8:O112)</f>
        <v>19500</v>
      </c>
      <c r="W112" s="254">
        <f>SUM($P$8:P112)</f>
        <v>3107500</v>
      </c>
      <c r="X112" s="254">
        <f>SUM($Q$8:Q112)</f>
        <v>21486</v>
      </c>
      <c r="Y112" s="254">
        <f>SUM($R$8:R112)</f>
        <v>10744</v>
      </c>
      <c r="Z112" s="254">
        <f>SUM($S$8:S112)</f>
        <v>5053</v>
      </c>
      <c r="AA112" s="254">
        <f>SUM($T$8:T112)</f>
        <v>630</v>
      </c>
      <c r="AB112" s="254">
        <f t="shared" si="31"/>
        <v>947371</v>
      </c>
      <c r="AC112" s="279"/>
      <c r="AD112" s="279"/>
      <c r="AE112" s="279"/>
      <c r="AF112" s="279"/>
      <c r="AG112" s="279"/>
      <c r="AH112" s="279"/>
      <c r="AI112" s="279"/>
      <c r="AJ112" s="279"/>
      <c r="AK112" s="279"/>
      <c r="AL112" s="279"/>
      <c r="AM112" s="279"/>
      <c r="AN112" s="279"/>
      <c r="AO112" s="279"/>
      <c r="AP112" s="279"/>
      <c r="AQ112" s="279"/>
      <c r="AR112" s="279"/>
      <c r="AS112" s="279"/>
      <c r="AT112" s="279"/>
      <c r="AU112" s="279"/>
      <c r="AV112" s="279"/>
      <c r="AW112" s="279"/>
      <c r="AX112" s="279"/>
    </row>
    <row r="113" s="251" customFormat="1" spans="1:50">
      <c r="A113" s="262" t="s">
        <v>9</v>
      </c>
      <c r="B113" s="263">
        <v>106</v>
      </c>
      <c r="C113" s="263">
        <v>83</v>
      </c>
      <c r="D113" s="254">
        <v>41</v>
      </c>
      <c r="E113" s="254">
        <v>20</v>
      </c>
      <c r="F113" s="254">
        <v>1110</v>
      </c>
      <c r="G113" s="259">
        <f t="shared" si="24"/>
        <v>1410</v>
      </c>
      <c r="H113" s="263">
        <v>20500</v>
      </c>
      <c r="I113" s="271">
        <v>40800</v>
      </c>
      <c r="J113" s="263">
        <v>6</v>
      </c>
      <c r="K113" s="271">
        <v>416</v>
      </c>
      <c r="L113" s="263">
        <v>208</v>
      </c>
      <c r="M113" s="263">
        <v>101</v>
      </c>
      <c r="N113" s="272">
        <v>200</v>
      </c>
      <c r="O113" s="268">
        <f t="shared" si="25"/>
        <v>200</v>
      </c>
      <c r="P113" s="254">
        <f t="shared" si="26"/>
        <v>61300</v>
      </c>
      <c r="Q113" s="254">
        <f t="shared" si="27"/>
        <v>416</v>
      </c>
      <c r="R113" s="254">
        <f t="shared" si="28"/>
        <v>208</v>
      </c>
      <c r="S113" s="254">
        <f t="shared" si="29"/>
        <v>101</v>
      </c>
      <c r="T113" s="254">
        <f t="shared" si="30"/>
        <v>6</v>
      </c>
      <c r="U113" s="274">
        <v>9666</v>
      </c>
      <c r="V113" s="254">
        <f>SUM($O$8:O113)</f>
        <v>19700</v>
      </c>
      <c r="W113" s="254">
        <f>SUM($P$8:P113)</f>
        <v>3168800</v>
      </c>
      <c r="X113" s="254">
        <f>SUM($Q$8:Q113)</f>
        <v>21902</v>
      </c>
      <c r="Y113" s="254">
        <f>SUM($R$8:R113)</f>
        <v>10952</v>
      </c>
      <c r="Z113" s="254">
        <f>SUM($S$8:S113)</f>
        <v>5154</v>
      </c>
      <c r="AA113" s="254">
        <f>SUM($T$8:T113)</f>
        <v>636</v>
      </c>
      <c r="AB113" s="254">
        <f t="shared" si="31"/>
        <v>965868</v>
      </c>
      <c r="AC113" s="279"/>
      <c r="AD113" s="279"/>
      <c r="AE113" s="279"/>
      <c r="AF113" s="279"/>
      <c r="AG113" s="279"/>
      <c r="AH113" s="279"/>
      <c r="AI113" s="279"/>
      <c r="AJ113" s="279"/>
      <c r="AK113" s="279"/>
      <c r="AL113" s="279"/>
      <c r="AM113" s="279"/>
      <c r="AN113" s="279"/>
      <c r="AO113" s="279"/>
      <c r="AP113" s="279"/>
      <c r="AQ113" s="279"/>
      <c r="AR113" s="279"/>
      <c r="AS113" s="279"/>
      <c r="AT113" s="279"/>
      <c r="AU113" s="279"/>
      <c r="AV113" s="279"/>
      <c r="AW113" s="279"/>
      <c r="AX113" s="279"/>
    </row>
    <row r="114" s="251" customFormat="1" spans="1:50">
      <c r="A114" s="262" t="s">
        <v>9</v>
      </c>
      <c r="B114" s="263">
        <v>107</v>
      </c>
      <c r="C114" s="263">
        <v>84</v>
      </c>
      <c r="D114" s="254">
        <v>42</v>
      </c>
      <c r="E114" s="254">
        <v>20</v>
      </c>
      <c r="F114" s="254">
        <v>1130</v>
      </c>
      <c r="G114" s="259">
        <f t="shared" si="24"/>
        <v>1420</v>
      </c>
      <c r="H114" s="263">
        <v>20700</v>
      </c>
      <c r="I114" s="271">
        <v>41200</v>
      </c>
      <c r="J114" s="263">
        <v>6</v>
      </c>
      <c r="K114" s="271">
        <v>420</v>
      </c>
      <c r="L114" s="263">
        <v>210</v>
      </c>
      <c r="M114" s="263">
        <v>102</v>
      </c>
      <c r="N114" s="272">
        <v>200</v>
      </c>
      <c r="O114" s="268">
        <f t="shared" si="25"/>
        <v>200</v>
      </c>
      <c r="P114" s="254">
        <f t="shared" si="26"/>
        <v>61900</v>
      </c>
      <c r="Q114" s="254">
        <f t="shared" si="27"/>
        <v>420</v>
      </c>
      <c r="R114" s="254">
        <f t="shared" si="28"/>
        <v>210</v>
      </c>
      <c r="S114" s="254">
        <f t="shared" si="29"/>
        <v>102</v>
      </c>
      <c r="T114" s="254">
        <f t="shared" si="30"/>
        <v>6</v>
      </c>
      <c r="U114" s="274">
        <v>9733</v>
      </c>
      <c r="V114" s="254">
        <f>SUM($O$8:O114)</f>
        <v>19900</v>
      </c>
      <c r="W114" s="254">
        <f>SUM($P$8:P114)</f>
        <v>3230700</v>
      </c>
      <c r="X114" s="254">
        <f>SUM($Q$8:Q114)</f>
        <v>22322</v>
      </c>
      <c r="Y114" s="254">
        <f>SUM($R$8:R114)</f>
        <v>11162</v>
      </c>
      <c r="Z114" s="254">
        <f>SUM($S$8:S114)</f>
        <v>5256</v>
      </c>
      <c r="AA114" s="254">
        <f>SUM($T$8:T114)</f>
        <v>642</v>
      </c>
      <c r="AB114" s="254">
        <f t="shared" si="31"/>
        <v>984544</v>
      </c>
      <c r="AC114" s="279"/>
      <c r="AD114" s="279"/>
      <c r="AE114" s="279"/>
      <c r="AF114" s="279"/>
      <c r="AG114" s="279"/>
      <c r="AH114" s="279"/>
      <c r="AI114" s="279"/>
      <c r="AJ114" s="279"/>
      <c r="AK114" s="279"/>
      <c r="AL114" s="279"/>
      <c r="AM114" s="279"/>
      <c r="AN114" s="279"/>
      <c r="AO114" s="279"/>
      <c r="AP114" s="279"/>
      <c r="AQ114" s="279"/>
      <c r="AR114" s="279"/>
      <c r="AS114" s="279"/>
      <c r="AT114" s="279"/>
      <c r="AU114" s="279"/>
      <c r="AV114" s="279"/>
      <c r="AW114" s="279"/>
      <c r="AX114" s="279"/>
    </row>
    <row r="115" s="251" customFormat="1" spans="1:50">
      <c r="A115" s="262" t="s">
        <v>9</v>
      </c>
      <c r="B115" s="263">
        <v>108</v>
      </c>
      <c r="C115" s="263">
        <v>85</v>
      </c>
      <c r="D115" s="254">
        <v>42</v>
      </c>
      <c r="E115" s="254">
        <v>21</v>
      </c>
      <c r="F115" s="254">
        <v>1130</v>
      </c>
      <c r="G115" s="259">
        <f t="shared" si="24"/>
        <v>1466</v>
      </c>
      <c r="H115" s="263">
        <v>20900</v>
      </c>
      <c r="I115" s="271">
        <v>41600</v>
      </c>
      <c r="J115" s="263">
        <v>6</v>
      </c>
      <c r="K115" s="271">
        <v>424</v>
      </c>
      <c r="L115" s="263">
        <v>212</v>
      </c>
      <c r="M115" s="263">
        <v>103</v>
      </c>
      <c r="N115" s="272">
        <v>200</v>
      </c>
      <c r="O115" s="268">
        <f t="shared" si="25"/>
        <v>200</v>
      </c>
      <c r="P115" s="254">
        <f t="shared" si="26"/>
        <v>62500</v>
      </c>
      <c r="Q115" s="254">
        <f t="shared" si="27"/>
        <v>424</v>
      </c>
      <c r="R115" s="254">
        <f t="shared" si="28"/>
        <v>212</v>
      </c>
      <c r="S115" s="254">
        <f t="shared" si="29"/>
        <v>103</v>
      </c>
      <c r="T115" s="254">
        <f t="shared" si="30"/>
        <v>6</v>
      </c>
      <c r="U115" s="274">
        <v>9845</v>
      </c>
      <c r="V115" s="254">
        <f>SUM($O$8:O115)</f>
        <v>20100</v>
      </c>
      <c r="W115" s="254">
        <f>SUM($P$8:P115)</f>
        <v>3293200</v>
      </c>
      <c r="X115" s="254">
        <f>SUM($Q$8:Q115)</f>
        <v>22746</v>
      </c>
      <c r="Y115" s="254">
        <f>SUM($R$8:R115)</f>
        <v>11374</v>
      </c>
      <c r="Z115" s="254">
        <f>SUM($S$8:S115)</f>
        <v>5359</v>
      </c>
      <c r="AA115" s="254">
        <f>SUM($T$8:T115)</f>
        <v>648</v>
      </c>
      <c r="AB115" s="254">
        <f t="shared" si="31"/>
        <v>1003399</v>
      </c>
      <c r="AC115" s="279"/>
      <c r="AD115" s="279"/>
      <c r="AE115" s="279"/>
      <c r="AF115" s="279"/>
      <c r="AG115" s="279"/>
      <c r="AH115" s="279"/>
      <c r="AI115" s="279"/>
      <c r="AJ115" s="279"/>
      <c r="AK115" s="279"/>
      <c r="AL115" s="279"/>
      <c r="AM115" s="279"/>
      <c r="AN115" s="279"/>
      <c r="AO115" s="279"/>
      <c r="AP115" s="279"/>
      <c r="AQ115" s="279"/>
      <c r="AR115" s="279"/>
      <c r="AS115" s="279"/>
      <c r="AT115" s="279"/>
      <c r="AU115" s="279"/>
      <c r="AV115" s="279"/>
      <c r="AW115" s="279"/>
      <c r="AX115" s="279"/>
    </row>
    <row r="116" s="251" customFormat="1" spans="1:50">
      <c r="A116" s="262" t="s">
        <v>9</v>
      </c>
      <c r="B116" s="263">
        <v>109</v>
      </c>
      <c r="C116" s="263">
        <v>86</v>
      </c>
      <c r="D116" s="254">
        <v>43</v>
      </c>
      <c r="E116" s="254">
        <v>21</v>
      </c>
      <c r="F116" s="254">
        <v>1150</v>
      </c>
      <c r="G116" s="259">
        <f t="shared" si="24"/>
        <v>1476</v>
      </c>
      <c r="H116" s="263">
        <v>21100</v>
      </c>
      <c r="I116" s="271">
        <v>42000</v>
      </c>
      <c r="J116" s="263">
        <v>6</v>
      </c>
      <c r="K116" s="271">
        <v>428</v>
      </c>
      <c r="L116" s="263">
        <v>214</v>
      </c>
      <c r="M116" s="263">
        <v>104</v>
      </c>
      <c r="N116" s="272">
        <v>200</v>
      </c>
      <c r="O116" s="268">
        <f t="shared" si="25"/>
        <v>200</v>
      </c>
      <c r="P116" s="254">
        <f t="shared" si="26"/>
        <v>63100</v>
      </c>
      <c r="Q116" s="254">
        <f t="shared" si="27"/>
        <v>428</v>
      </c>
      <c r="R116" s="254">
        <f t="shared" si="28"/>
        <v>214</v>
      </c>
      <c r="S116" s="254">
        <f t="shared" si="29"/>
        <v>104</v>
      </c>
      <c r="T116" s="254">
        <f t="shared" si="30"/>
        <v>6</v>
      </c>
      <c r="U116" s="274">
        <v>9912</v>
      </c>
      <c r="V116" s="254">
        <f>SUM($O$8:O116)</f>
        <v>20300</v>
      </c>
      <c r="W116" s="254">
        <f>SUM($P$8:P116)</f>
        <v>3356300</v>
      </c>
      <c r="X116" s="254">
        <f>SUM($Q$8:Q116)</f>
        <v>23174</v>
      </c>
      <c r="Y116" s="254">
        <f>SUM($R$8:R116)</f>
        <v>11588</v>
      </c>
      <c r="Z116" s="254">
        <f>SUM($S$8:S116)</f>
        <v>5463</v>
      </c>
      <c r="AA116" s="254">
        <f>SUM($T$8:T116)</f>
        <v>654</v>
      </c>
      <c r="AB116" s="254">
        <f t="shared" si="31"/>
        <v>1022433</v>
      </c>
      <c r="AC116" s="279"/>
      <c r="AD116" s="279"/>
      <c r="AE116" s="279"/>
      <c r="AF116" s="279"/>
      <c r="AG116" s="279"/>
      <c r="AH116" s="279"/>
      <c r="AI116" s="279"/>
      <c r="AJ116" s="279"/>
      <c r="AK116" s="279"/>
      <c r="AL116" s="279"/>
      <c r="AM116" s="279"/>
      <c r="AN116" s="279"/>
      <c r="AO116" s="279"/>
      <c r="AP116" s="279"/>
      <c r="AQ116" s="279"/>
      <c r="AR116" s="279"/>
      <c r="AS116" s="279"/>
      <c r="AT116" s="279"/>
      <c r="AU116" s="279"/>
      <c r="AV116" s="279"/>
      <c r="AW116" s="279"/>
      <c r="AX116" s="279"/>
    </row>
    <row r="117" s="251" customFormat="1" spans="1:50">
      <c r="A117" s="262" t="s">
        <v>9</v>
      </c>
      <c r="B117" s="263">
        <v>110</v>
      </c>
      <c r="C117" s="263">
        <v>86</v>
      </c>
      <c r="D117" s="254">
        <v>43</v>
      </c>
      <c r="E117" s="254">
        <v>21</v>
      </c>
      <c r="F117" s="254">
        <v>1150</v>
      </c>
      <c r="G117" s="259">
        <f t="shared" si="24"/>
        <v>1476</v>
      </c>
      <c r="H117" s="263">
        <v>21300</v>
      </c>
      <c r="I117" s="271">
        <v>42400</v>
      </c>
      <c r="J117" s="263">
        <v>6</v>
      </c>
      <c r="K117" s="271">
        <v>432</v>
      </c>
      <c r="L117" s="263">
        <v>216</v>
      </c>
      <c r="M117" s="263">
        <v>105</v>
      </c>
      <c r="N117" s="272">
        <v>200</v>
      </c>
      <c r="O117" s="268">
        <f t="shared" si="25"/>
        <v>200</v>
      </c>
      <c r="P117" s="254">
        <f t="shared" si="26"/>
        <v>63700</v>
      </c>
      <c r="Q117" s="254">
        <f t="shared" si="27"/>
        <v>432</v>
      </c>
      <c r="R117" s="254">
        <f t="shared" si="28"/>
        <v>216</v>
      </c>
      <c r="S117" s="254">
        <f t="shared" si="29"/>
        <v>105</v>
      </c>
      <c r="T117" s="254">
        <f t="shared" si="30"/>
        <v>6</v>
      </c>
      <c r="U117" s="274">
        <v>10024</v>
      </c>
      <c r="V117" s="254">
        <f>SUM($O$8:O117)</f>
        <v>20500</v>
      </c>
      <c r="W117" s="254">
        <f>SUM($P$8:P117)</f>
        <v>3420000</v>
      </c>
      <c r="X117" s="254">
        <f>SUM($Q$8:Q117)</f>
        <v>23606</v>
      </c>
      <c r="Y117" s="254">
        <f>SUM($R$8:R117)</f>
        <v>11804</v>
      </c>
      <c r="Z117" s="254">
        <f>SUM($S$8:S117)</f>
        <v>5568</v>
      </c>
      <c r="AA117" s="254">
        <f>SUM($T$8:T117)</f>
        <v>660</v>
      </c>
      <c r="AB117" s="254">
        <f t="shared" si="31"/>
        <v>1041646</v>
      </c>
      <c r="AC117" s="279"/>
      <c r="AD117" s="279"/>
      <c r="AE117" s="279"/>
      <c r="AF117" s="279"/>
      <c r="AG117" s="279"/>
      <c r="AH117" s="279"/>
      <c r="AI117" s="279"/>
      <c r="AJ117" s="279"/>
      <c r="AK117" s="279"/>
      <c r="AL117" s="279"/>
      <c r="AM117" s="279"/>
      <c r="AN117" s="279"/>
      <c r="AO117" s="279"/>
      <c r="AP117" s="279"/>
      <c r="AQ117" s="279"/>
      <c r="AR117" s="279"/>
      <c r="AS117" s="279"/>
      <c r="AT117" s="279"/>
      <c r="AU117" s="279"/>
      <c r="AV117" s="279"/>
      <c r="AW117" s="279"/>
      <c r="AX117" s="279"/>
    </row>
    <row r="118" s="251" customFormat="1" spans="1:50">
      <c r="A118" s="262" t="s">
        <v>9</v>
      </c>
      <c r="B118" s="263">
        <v>111</v>
      </c>
      <c r="C118" s="263">
        <v>87</v>
      </c>
      <c r="D118" s="254">
        <v>43</v>
      </c>
      <c r="E118" s="254">
        <v>21</v>
      </c>
      <c r="F118" s="254">
        <v>1170</v>
      </c>
      <c r="G118" s="259">
        <f t="shared" si="24"/>
        <v>1481</v>
      </c>
      <c r="H118" s="263">
        <v>21500</v>
      </c>
      <c r="I118" s="271">
        <v>42800</v>
      </c>
      <c r="J118" s="263">
        <v>6</v>
      </c>
      <c r="K118" s="271">
        <v>436</v>
      </c>
      <c r="L118" s="263">
        <v>218</v>
      </c>
      <c r="M118" s="263">
        <v>106</v>
      </c>
      <c r="N118" s="272">
        <v>200</v>
      </c>
      <c r="O118" s="268">
        <f t="shared" si="25"/>
        <v>200</v>
      </c>
      <c r="P118" s="254">
        <f t="shared" si="26"/>
        <v>64300</v>
      </c>
      <c r="Q118" s="254">
        <f t="shared" si="27"/>
        <v>436</v>
      </c>
      <c r="R118" s="254">
        <f t="shared" si="28"/>
        <v>218</v>
      </c>
      <c r="S118" s="254">
        <f t="shared" si="29"/>
        <v>106</v>
      </c>
      <c r="T118" s="254">
        <f t="shared" si="30"/>
        <v>6</v>
      </c>
      <c r="U118" s="274">
        <v>10091</v>
      </c>
      <c r="V118" s="254">
        <f>SUM($O$8:O118)</f>
        <v>20700</v>
      </c>
      <c r="W118" s="254">
        <f>SUM($P$8:P118)</f>
        <v>3484300</v>
      </c>
      <c r="X118" s="254">
        <f>SUM($Q$8:Q118)</f>
        <v>24042</v>
      </c>
      <c r="Y118" s="254">
        <f>SUM($R$8:R118)</f>
        <v>12022</v>
      </c>
      <c r="Z118" s="254">
        <f>SUM($S$8:S118)</f>
        <v>5674</v>
      </c>
      <c r="AA118" s="254">
        <f>SUM($T$8:T118)</f>
        <v>666</v>
      </c>
      <c r="AB118" s="254">
        <f t="shared" si="31"/>
        <v>1061038</v>
      </c>
      <c r="AC118" s="279"/>
      <c r="AD118" s="279"/>
      <c r="AE118" s="279"/>
      <c r="AF118" s="279"/>
      <c r="AG118" s="279"/>
      <c r="AH118" s="279"/>
      <c r="AI118" s="279"/>
      <c r="AJ118" s="279"/>
      <c r="AK118" s="279"/>
      <c r="AL118" s="279"/>
      <c r="AM118" s="279"/>
      <c r="AN118" s="279"/>
      <c r="AO118" s="279"/>
      <c r="AP118" s="279"/>
      <c r="AQ118" s="279"/>
      <c r="AR118" s="279"/>
      <c r="AS118" s="279"/>
      <c r="AT118" s="279"/>
      <c r="AU118" s="279"/>
      <c r="AV118" s="279"/>
      <c r="AW118" s="279"/>
      <c r="AX118" s="279"/>
    </row>
    <row r="119" s="251" customFormat="1" spans="1:50">
      <c r="A119" s="262" t="s">
        <v>9</v>
      </c>
      <c r="B119" s="263">
        <v>112</v>
      </c>
      <c r="C119" s="263">
        <v>88</v>
      </c>
      <c r="D119" s="254">
        <v>44</v>
      </c>
      <c r="E119" s="254">
        <v>21</v>
      </c>
      <c r="F119" s="254">
        <v>1170</v>
      </c>
      <c r="G119" s="259">
        <f t="shared" si="24"/>
        <v>1487</v>
      </c>
      <c r="H119" s="263">
        <v>21700</v>
      </c>
      <c r="I119" s="271">
        <v>43200</v>
      </c>
      <c r="J119" s="263">
        <v>6</v>
      </c>
      <c r="K119" s="271">
        <v>440</v>
      </c>
      <c r="L119" s="263">
        <v>220</v>
      </c>
      <c r="M119" s="263">
        <v>107</v>
      </c>
      <c r="N119" s="272">
        <v>200</v>
      </c>
      <c r="O119" s="268">
        <f t="shared" si="25"/>
        <v>200</v>
      </c>
      <c r="P119" s="254">
        <f t="shared" si="26"/>
        <v>64900</v>
      </c>
      <c r="Q119" s="254">
        <f t="shared" si="27"/>
        <v>440</v>
      </c>
      <c r="R119" s="254">
        <f t="shared" si="28"/>
        <v>220</v>
      </c>
      <c r="S119" s="254">
        <f t="shared" si="29"/>
        <v>107</v>
      </c>
      <c r="T119" s="254">
        <f t="shared" si="30"/>
        <v>6</v>
      </c>
      <c r="U119" s="274">
        <v>10203</v>
      </c>
      <c r="V119" s="254">
        <f>SUM($O$8:O119)</f>
        <v>20900</v>
      </c>
      <c r="W119" s="254">
        <f>SUM($P$8:P119)</f>
        <v>3549200</v>
      </c>
      <c r="X119" s="254">
        <f>SUM($Q$8:Q119)</f>
        <v>24482</v>
      </c>
      <c r="Y119" s="254">
        <f>SUM($R$8:R119)</f>
        <v>12242</v>
      </c>
      <c r="Z119" s="254">
        <f>SUM($S$8:S119)</f>
        <v>5781</v>
      </c>
      <c r="AA119" s="254">
        <f>SUM($T$8:T119)</f>
        <v>672</v>
      </c>
      <c r="AB119" s="254">
        <f t="shared" si="31"/>
        <v>1080609</v>
      </c>
      <c r="AC119" s="279"/>
      <c r="AD119" s="279"/>
      <c r="AE119" s="279"/>
      <c r="AF119" s="279"/>
      <c r="AG119" s="279"/>
      <c r="AH119" s="279"/>
      <c r="AI119" s="279"/>
      <c r="AJ119" s="279"/>
      <c r="AK119" s="279"/>
      <c r="AL119" s="279"/>
      <c r="AM119" s="279"/>
      <c r="AN119" s="279"/>
      <c r="AO119" s="279"/>
      <c r="AP119" s="279"/>
      <c r="AQ119" s="279"/>
      <c r="AR119" s="279"/>
      <c r="AS119" s="279"/>
      <c r="AT119" s="279"/>
      <c r="AU119" s="279"/>
      <c r="AV119" s="279"/>
      <c r="AW119" s="279"/>
      <c r="AX119" s="279"/>
    </row>
    <row r="120" s="251" customFormat="1" spans="1:50">
      <c r="A120" s="262" t="s">
        <v>9</v>
      </c>
      <c r="B120" s="263">
        <v>113</v>
      </c>
      <c r="C120" s="263">
        <v>89</v>
      </c>
      <c r="D120" s="254">
        <v>44</v>
      </c>
      <c r="E120" s="254">
        <v>22</v>
      </c>
      <c r="F120" s="254">
        <v>1190</v>
      </c>
      <c r="G120" s="259">
        <f t="shared" si="24"/>
        <v>1537</v>
      </c>
      <c r="H120" s="263">
        <v>21900</v>
      </c>
      <c r="I120" s="271">
        <v>43600</v>
      </c>
      <c r="J120" s="263">
        <v>6</v>
      </c>
      <c r="K120" s="271">
        <v>444</v>
      </c>
      <c r="L120" s="263">
        <v>222</v>
      </c>
      <c r="M120" s="263">
        <v>108</v>
      </c>
      <c r="N120" s="272">
        <v>200</v>
      </c>
      <c r="O120" s="268">
        <f t="shared" si="25"/>
        <v>200</v>
      </c>
      <c r="P120" s="254">
        <f t="shared" si="26"/>
        <v>65500</v>
      </c>
      <c r="Q120" s="254">
        <f t="shared" si="27"/>
        <v>444</v>
      </c>
      <c r="R120" s="254">
        <f t="shared" si="28"/>
        <v>222</v>
      </c>
      <c r="S120" s="254">
        <f t="shared" si="29"/>
        <v>108</v>
      </c>
      <c r="T120" s="254">
        <f t="shared" si="30"/>
        <v>6</v>
      </c>
      <c r="U120" s="274">
        <v>10270</v>
      </c>
      <c r="V120" s="254">
        <f>SUM($O$8:O120)</f>
        <v>21100</v>
      </c>
      <c r="W120" s="254">
        <f>SUM($P$8:P120)</f>
        <v>3614700</v>
      </c>
      <c r="X120" s="254">
        <f>SUM($Q$8:Q120)</f>
        <v>24926</v>
      </c>
      <c r="Y120" s="254">
        <f>SUM($R$8:R120)</f>
        <v>12464</v>
      </c>
      <c r="Z120" s="254">
        <f>SUM($S$8:S120)</f>
        <v>5889</v>
      </c>
      <c r="AA120" s="254">
        <f>SUM($T$8:T120)</f>
        <v>678</v>
      </c>
      <c r="AB120" s="254">
        <f t="shared" si="31"/>
        <v>1100359</v>
      </c>
      <c r="AC120" s="279"/>
      <c r="AD120" s="279"/>
      <c r="AE120" s="279"/>
      <c r="AF120" s="279"/>
      <c r="AG120" s="279"/>
      <c r="AH120" s="279"/>
      <c r="AI120" s="279"/>
      <c r="AJ120" s="279"/>
      <c r="AK120" s="279"/>
      <c r="AL120" s="279"/>
      <c r="AM120" s="279"/>
      <c r="AN120" s="279"/>
      <c r="AO120" s="279"/>
      <c r="AP120" s="279"/>
      <c r="AQ120" s="279"/>
      <c r="AR120" s="279"/>
      <c r="AS120" s="279"/>
      <c r="AT120" s="279"/>
      <c r="AU120" s="279"/>
      <c r="AV120" s="279"/>
      <c r="AW120" s="279"/>
      <c r="AX120" s="279"/>
    </row>
    <row r="121" s="251" customFormat="1" spans="1:50">
      <c r="A121" s="262" t="s">
        <v>9</v>
      </c>
      <c r="B121" s="263">
        <v>114</v>
      </c>
      <c r="C121" s="263">
        <v>90</v>
      </c>
      <c r="D121" s="254">
        <v>45</v>
      </c>
      <c r="E121" s="254">
        <v>22</v>
      </c>
      <c r="F121" s="254">
        <v>1190</v>
      </c>
      <c r="G121" s="259">
        <f t="shared" si="24"/>
        <v>1543</v>
      </c>
      <c r="H121" s="263">
        <v>22100</v>
      </c>
      <c r="I121" s="271">
        <v>44000</v>
      </c>
      <c r="J121" s="263">
        <v>6</v>
      </c>
      <c r="K121" s="271">
        <v>448</v>
      </c>
      <c r="L121" s="263">
        <v>224</v>
      </c>
      <c r="M121" s="263">
        <v>109</v>
      </c>
      <c r="N121" s="272">
        <v>200</v>
      </c>
      <c r="O121" s="268">
        <f t="shared" si="25"/>
        <v>200</v>
      </c>
      <c r="P121" s="254">
        <f t="shared" si="26"/>
        <v>66100</v>
      </c>
      <c r="Q121" s="254">
        <f t="shared" si="27"/>
        <v>448</v>
      </c>
      <c r="R121" s="254">
        <f t="shared" si="28"/>
        <v>224</v>
      </c>
      <c r="S121" s="254">
        <f t="shared" si="29"/>
        <v>109</v>
      </c>
      <c r="T121" s="254">
        <f t="shared" si="30"/>
        <v>6</v>
      </c>
      <c r="U121" s="274">
        <v>10382</v>
      </c>
      <c r="V121" s="254">
        <f>SUM($O$8:O121)</f>
        <v>21300</v>
      </c>
      <c r="W121" s="254">
        <f>SUM($P$8:P121)</f>
        <v>3680800</v>
      </c>
      <c r="X121" s="254">
        <f>SUM($Q$8:Q121)</f>
        <v>25374</v>
      </c>
      <c r="Y121" s="254">
        <f>SUM($R$8:R121)</f>
        <v>12688</v>
      </c>
      <c r="Z121" s="254">
        <f>SUM($S$8:S121)</f>
        <v>5998</v>
      </c>
      <c r="AA121" s="254">
        <f>SUM($T$8:T121)</f>
        <v>684</v>
      </c>
      <c r="AB121" s="254">
        <f t="shared" si="31"/>
        <v>1120288</v>
      </c>
      <c r="AC121" s="279"/>
      <c r="AD121" s="279"/>
      <c r="AE121" s="279"/>
      <c r="AF121" s="279"/>
      <c r="AG121" s="279"/>
      <c r="AH121" s="279"/>
      <c r="AI121" s="279"/>
      <c r="AJ121" s="279"/>
      <c r="AK121" s="279"/>
      <c r="AL121" s="279"/>
      <c r="AM121" s="279"/>
      <c r="AN121" s="279"/>
      <c r="AO121" s="279"/>
      <c r="AP121" s="279"/>
      <c r="AQ121" s="279"/>
      <c r="AR121" s="279"/>
      <c r="AS121" s="279"/>
      <c r="AT121" s="279"/>
      <c r="AU121" s="279"/>
      <c r="AV121" s="279"/>
      <c r="AW121" s="279"/>
      <c r="AX121" s="279"/>
    </row>
    <row r="122" s="251" customFormat="1" spans="1:50">
      <c r="A122" s="262" t="s">
        <v>9</v>
      </c>
      <c r="B122" s="263">
        <v>115</v>
      </c>
      <c r="C122" s="263">
        <v>90</v>
      </c>
      <c r="D122" s="254">
        <v>45</v>
      </c>
      <c r="E122" s="254">
        <v>22</v>
      </c>
      <c r="F122" s="254">
        <v>1210</v>
      </c>
      <c r="G122" s="259">
        <f t="shared" si="24"/>
        <v>1547</v>
      </c>
      <c r="H122" s="263">
        <v>22300</v>
      </c>
      <c r="I122" s="271">
        <v>44400</v>
      </c>
      <c r="J122" s="263">
        <v>6</v>
      </c>
      <c r="K122" s="271">
        <v>452</v>
      </c>
      <c r="L122" s="263">
        <v>226</v>
      </c>
      <c r="M122" s="263">
        <v>110</v>
      </c>
      <c r="N122" s="272">
        <v>200</v>
      </c>
      <c r="O122" s="268">
        <f t="shared" si="25"/>
        <v>200</v>
      </c>
      <c r="P122" s="254">
        <f t="shared" si="26"/>
        <v>66700</v>
      </c>
      <c r="Q122" s="254">
        <f t="shared" si="27"/>
        <v>452</v>
      </c>
      <c r="R122" s="254">
        <f t="shared" si="28"/>
        <v>226</v>
      </c>
      <c r="S122" s="254">
        <f t="shared" si="29"/>
        <v>110</v>
      </c>
      <c r="T122" s="254">
        <f t="shared" si="30"/>
        <v>6</v>
      </c>
      <c r="U122" s="274">
        <v>10449</v>
      </c>
      <c r="V122" s="254">
        <f>SUM($O$8:O122)</f>
        <v>21500</v>
      </c>
      <c r="W122" s="254">
        <f>SUM($P$8:P122)</f>
        <v>3747500</v>
      </c>
      <c r="X122" s="254">
        <f>SUM($Q$8:Q122)</f>
        <v>25826</v>
      </c>
      <c r="Y122" s="254">
        <f>SUM($R$8:R122)</f>
        <v>12914</v>
      </c>
      <c r="Z122" s="254">
        <f>SUM($S$8:S122)</f>
        <v>6108</v>
      </c>
      <c r="AA122" s="254">
        <f>SUM($T$8:T122)</f>
        <v>690</v>
      </c>
      <c r="AB122" s="254">
        <f t="shared" si="31"/>
        <v>1140396</v>
      </c>
      <c r="AC122" s="279"/>
      <c r="AD122" s="279"/>
      <c r="AE122" s="279"/>
      <c r="AF122" s="279"/>
      <c r="AG122" s="279"/>
      <c r="AH122" s="279"/>
      <c r="AI122" s="279"/>
      <c r="AJ122" s="279"/>
      <c r="AK122" s="279"/>
      <c r="AL122" s="279"/>
      <c r="AM122" s="279"/>
      <c r="AN122" s="279"/>
      <c r="AO122" s="279"/>
      <c r="AP122" s="279"/>
      <c r="AQ122" s="279"/>
      <c r="AR122" s="279"/>
      <c r="AS122" s="279"/>
      <c r="AT122" s="279"/>
      <c r="AU122" s="279"/>
      <c r="AV122" s="279"/>
      <c r="AW122" s="279"/>
      <c r="AX122" s="279"/>
    </row>
    <row r="123" s="251" customFormat="1" spans="1:50">
      <c r="A123" s="262" t="s">
        <v>9</v>
      </c>
      <c r="B123" s="263">
        <v>116</v>
      </c>
      <c r="C123" s="263">
        <v>91</v>
      </c>
      <c r="D123" s="254">
        <v>45</v>
      </c>
      <c r="E123" s="254">
        <v>22</v>
      </c>
      <c r="F123" s="254">
        <v>1210</v>
      </c>
      <c r="G123" s="259">
        <f t="shared" si="24"/>
        <v>1548</v>
      </c>
      <c r="H123" s="263">
        <v>22500</v>
      </c>
      <c r="I123" s="271">
        <v>44800</v>
      </c>
      <c r="J123" s="263">
        <v>6</v>
      </c>
      <c r="K123" s="271">
        <v>456</v>
      </c>
      <c r="L123" s="263">
        <v>228</v>
      </c>
      <c r="M123" s="263">
        <v>111</v>
      </c>
      <c r="N123" s="272">
        <v>200</v>
      </c>
      <c r="O123" s="268">
        <f t="shared" si="25"/>
        <v>200</v>
      </c>
      <c r="P123" s="254">
        <f t="shared" si="26"/>
        <v>67300</v>
      </c>
      <c r="Q123" s="254">
        <f t="shared" si="27"/>
        <v>456</v>
      </c>
      <c r="R123" s="254">
        <f t="shared" si="28"/>
        <v>228</v>
      </c>
      <c r="S123" s="254">
        <f t="shared" si="29"/>
        <v>111</v>
      </c>
      <c r="T123" s="254">
        <f t="shared" si="30"/>
        <v>6</v>
      </c>
      <c r="U123" s="274">
        <v>10561</v>
      </c>
      <c r="V123" s="254">
        <f>SUM($O$8:O123)</f>
        <v>21700</v>
      </c>
      <c r="W123" s="254">
        <f>SUM($P$8:P123)</f>
        <v>3814800</v>
      </c>
      <c r="X123" s="254">
        <f>SUM($Q$8:Q123)</f>
        <v>26282</v>
      </c>
      <c r="Y123" s="254">
        <f>SUM($R$8:R123)</f>
        <v>13142</v>
      </c>
      <c r="Z123" s="254">
        <f>SUM($S$8:S123)</f>
        <v>6219</v>
      </c>
      <c r="AA123" s="254">
        <f>SUM($T$8:T123)</f>
        <v>696</v>
      </c>
      <c r="AB123" s="254">
        <f t="shared" si="31"/>
        <v>1160683</v>
      </c>
      <c r="AC123" s="279"/>
      <c r="AD123" s="279"/>
      <c r="AE123" s="279"/>
      <c r="AF123" s="279"/>
      <c r="AG123" s="279"/>
      <c r="AH123" s="279"/>
      <c r="AI123" s="279"/>
      <c r="AJ123" s="279"/>
      <c r="AK123" s="279"/>
      <c r="AL123" s="279"/>
      <c r="AM123" s="279"/>
      <c r="AN123" s="279"/>
      <c r="AO123" s="279"/>
      <c r="AP123" s="279"/>
      <c r="AQ123" s="279"/>
      <c r="AR123" s="279"/>
      <c r="AS123" s="279"/>
      <c r="AT123" s="279"/>
      <c r="AU123" s="279"/>
      <c r="AV123" s="279"/>
      <c r="AW123" s="279"/>
      <c r="AX123" s="279"/>
    </row>
    <row r="124" s="251" customFormat="1" spans="1:50">
      <c r="A124" s="262" t="s">
        <v>9</v>
      </c>
      <c r="B124" s="263">
        <v>117</v>
      </c>
      <c r="C124" s="263">
        <v>92</v>
      </c>
      <c r="D124" s="254">
        <v>46</v>
      </c>
      <c r="E124" s="254">
        <v>22</v>
      </c>
      <c r="F124" s="254">
        <v>1230</v>
      </c>
      <c r="G124" s="259">
        <f t="shared" si="24"/>
        <v>1558</v>
      </c>
      <c r="H124" s="263">
        <v>22700</v>
      </c>
      <c r="I124" s="271">
        <v>45200</v>
      </c>
      <c r="J124" s="263">
        <v>6</v>
      </c>
      <c r="K124" s="271">
        <v>460</v>
      </c>
      <c r="L124" s="263">
        <v>230</v>
      </c>
      <c r="M124" s="263">
        <v>112</v>
      </c>
      <c r="N124" s="272">
        <v>200</v>
      </c>
      <c r="O124" s="268">
        <f t="shared" si="25"/>
        <v>200</v>
      </c>
      <c r="P124" s="254">
        <f t="shared" si="26"/>
        <v>67900</v>
      </c>
      <c r="Q124" s="254">
        <f t="shared" si="27"/>
        <v>460</v>
      </c>
      <c r="R124" s="254">
        <f t="shared" si="28"/>
        <v>230</v>
      </c>
      <c r="S124" s="254">
        <f t="shared" si="29"/>
        <v>112</v>
      </c>
      <c r="T124" s="254">
        <f t="shared" si="30"/>
        <v>6</v>
      </c>
      <c r="U124" s="274">
        <v>10628</v>
      </c>
      <c r="V124" s="254">
        <f>SUM($O$8:O124)</f>
        <v>21900</v>
      </c>
      <c r="W124" s="254">
        <f>SUM($P$8:P124)</f>
        <v>3882700</v>
      </c>
      <c r="X124" s="254">
        <f>SUM($Q$8:Q124)</f>
        <v>26742</v>
      </c>
      <c r="Y124" s="254">
        <f>SUM($R$8:R124)</f>
        <v>13372</v>
      </c>
      <c r="Z124" s="254">
        <f>SUM($S$8:S124)</f>
        <v>6331</v>
      </c>
      <c r="AA124" s="254">
        <f>SUM($T$8:T124)</f>
        <v>702</v>
      </c>
      <c r="AB124" s="254">
        <f t="shared" si="31"/>
        <v>1181149</v>
      </c>
      <c r="AC124" s="279"/>
      <c r="AD124" s="279"/>
      <c r="AE124" s="279"/>
      <c r="AF124" s="279"/>
      <c r="AG124" s="279"/>
      <c r="AH124" s="279"/>
      <c r="AI124" s="279"/>
      <c r="AJ124" s="279"/>
      <c r="AK124" s="279"/>
      <c r="AL124" s="279"/>
      <c r="AM124" s="279"/>
      <c r="AN124" s="279"/>
      <c r="AO124" s="279"/>
      <c r="AP124" s="279"/>
      <c r="AQ124" s="279"/>
      <c r="AR124" s="279"/>
      <c r="AS124" s="279"/>
      <c r="AT124" s="279"/>
      <c r="AU124" s="279"/>
      <c r="AV124" s="279"/>
      <c r="AW124" s="279"/>
      <c r="AX124" s="279"/>
    </row>
    <row r="125" s="251" customFormat="1" spans="1:50">
      <c r="A125" s="262" t="s">
        <v>9</v>
      </c>
      <c r="B125" s="263">
        <v>118</v>
      </c>
      <c r="C125" s="263">
        <v>93</v>
      </c>
      <c r="D125" s="254">
        <v>46</v>
      </c>
      <c r="E125" s="254">
        <v>23</v>
      </c>
      <c r="F125" s="254">
        <v>1230</v>
      </c>
      <c r="G125" s="259">
        <f t="shared" si="24"/>
        <v>1604</v>
      </c>
      <c r="H125" s="263">
        <v>22900</v>
      </c>
      <c r="I125" s="271">
        <v>45600</v>
      </c>
      <c r="J125" s="263">
        <v>6</v>
      </c>
      <c r="K125" s="271">
        <v>464</v>
      </c>
      <c r="L125" s="263">
        <v>232</v>
      </c>
      <c r="M125" s="263">
        <v>113</v>
      </c>
      <c r="N125" s="272">
        <v>200</v>
      </c>
      <c r="O125" s="268">
        <f t="shared" si="25"/>
        <v>200</v>
      </c>
      <c r="P125" s="254">
        <f t="shared" si="26"/>
        <v>68500</v>
      </c>
      <c r="Q125" s="254">
        <f t="shared" si="27"/>
        <v>464</v>
      </c>
      <c r="R125" s="254">
        <f t="shared" si="28"/>
        <v>232</v>
      </c>
      <c r="S125" s="254">
        <f t="shared" si="29"/>
        <v>113</v>
      </c>
      <c r="T125" s="254">
        <f t="shared" si="30"/>
        <v>6</v>
      </c>
      <c r="U125" s="274">
        <v>10740</v>
      </c>
      <c r="V125" s="254">
        <f>SUM($O$8:O125)</f>
        <v>22100</v>
      </c>
      <c r="W125" s="254">
        <f>SUM($P$8:P125)</f>
        <v>3951200</v>
      </c>
      <c r="X125" s="254">
        <f>SUM($Q$8:Q125)</f>
        <v>27206</v>
      </c>
      <c r="Y125" s="254">
        <f>SUM($R$8:R125)</f>
        <v>13604</v>
      </c>
      <c r="Z125" s="254">
        <f>SUM($S$8:S125)</f>
        <v>6444</v>
      </c>
      <c r="AA125" s="254">
        <f>SUM($T$8:T125)</f>
        <v>708</v>
      </c>
      <c r="AB125" s="254">
        <f t="shared" si="31"/>
        <v>1201794</v>
      </c>
      <c r="AC125" s="279"/>
      <c r="AD125" s="279"/>
      <c r="AE125" s="279"/>
      <c r="AF125" s="279"/>
      <c r="AG125" s="279"/>
      <c r="AH125" s="279"/>
      <c r="AI125" s="279"/>
      <c r="AJ125" s="279"/>
      <c r="AK125" s="279"/>
      <c r="AL125" s="279"/>
      <c r="AM125" s="279"/>
      <c r="AN125" s="279"/>
      <c r="AO125" s="279"/>
      <c r="AP125" s="279"/>
      <c r="AQ125" s="279"/>
      <c r="AR125" s="279"/>
      <c r="AS125" s="279"/>
      <c r="AT125" s="279"/>
      <c r="AU125" s="279"/>
      <c r="AV125" s="279"/>
      <c r="AW125" s="279"/>
      <c r="AX125" s="279"/>
    </row>
    <row r="126" s="251" customFormat="1" spans="1:50">
      <c r="A126" s="262" t="s">
        <v>9</v>
      </c>
      <c r="B126" s="263">
        <v>119</v>
      </c>
      <c r="C126" s="263">
        <v>94</v>
      </c>
      <c r="D126" s="254">
        <v>47</v>
      </c>
      <c r="E126" s="254">
        <v>23</v>
      </c>
      <c r="F126" s="254">
        <v>1250</v>
      </c>
      <c r="G126" s="259">
        <f t="shared" si="24"/>
        <v>1614</v>
      </c>
      <c r="H126" s="263">
        <v>23100</v>
      </c>
      <c r="I126" s="271">
        <v>46000</v>
      </c>
      <c r="J126" s="263">
        <v>6</v>
      </c>
      <c r="K126" s="271">
        <v>468</v>
      </c>
      <c r="L126" s="263">
        <v>234</v>
      </c>
      <c r="M126" s="263">
        <v>114</v>
      </c>
      <c r="N126" s="272">
        <v>200</v>
      </c>
      <c r="O126" s="268">
        <f t="shared" si="25"/>
        <v>200</v>
      </c>
      <c r="P126" s="254">
        <f t="shared" si="26"/>
        <v>69100</v>
      </c>
      <c r="Q126" s="254">
        <f t="shared" si="27"/>
        <v>468</v>
      </c>
      <c r="R126" s="254">
        <f t="shared" si="28"/>
        <v>234</v>
      </c>
      <c r="S126" s="254">
        <f t="shared" si="29"/>
        <v>114</v>
      </c>
      <c r="T126" s="254">
        <f t="shared" si="30"/>
        <v>6</v>
      </c>
      <c r="U126" s="274">
        <v>10807</v>
      </c>
      <c r="V126" s="254">
        <f>SUM($O$8:O126)</f>
        <v>22300</v>
      </c>
      <c r="W126" s="254">
        <f>SUM($P$8:P126)</f>
        <v>4020300</v>
      </c>
      <c r="X126" s="254">
        <f>SUM($Q$8:Q126)</f>
        <v>27674</v>
      </c>
      <c r="Y126" s="254">
        <f>SUM($R$8:R126)</f>
        <v>13838</v>
      </c>
      <c r="Z126" s="254">
        <f>SUM($S$8:S126)</f>
        <v>6558</v>
      </c>
      <c r="AA126" s="254">
        <f>SUM($T$8:T126)</f>
        <v>714</v>
      </c>
      <c r="AB126" s="254">
        <f t="shared" si="31"/>
        <v>1222618</v>
      </c>
      <c r="AC126" s="279"/>
      <c r="AD126" s="279"/>
      <c r="AE126" s="279"/>
      <c r="AF126" s="279"/>
      <c r="AG126" s="279"/>
      <c r="AH126" s="279"/>
      <c r="AI126" s="279"/>
      <c r="AJ126" s="279"/>
      <c r="AK126" s="279"/>
      <c r="AL126" s="279"/>
      <c r="AM126" s="279"/>
      <c r="AN126" s="279"/>
      <c r="AO126" s="279"/>
      <c r="AP126" s="279"/>
      <c r="AQ126" s="279"/>
      <c r="AR126" s="279"/>
      <c r="AS126" s="279"/>
      <c r="AT126" s="279"/>
      <c r="AU126" s="279"/>
      <c r="AV126" s="279"/>
      <c r="AW126" s="279"/>
      <c r="AX126" s="279"/>
    </row>
    <row r="127" s="251" customFormat="1" spans="1:50">
      <c r="A127" s="262" t="s">
        <v>9</v>
      </c>
      <c r="B127" s="263">
        <v>120</v>
      </c>
      <c r="C127" s="263">
        <v>94</v>
      </c>
      <c r="D127" s="254">
        <v>47</v>
      </c>
      <c r="E127" s="254">
        <v>23</v>
      </c>
      <c r="F127" s="254">
        <v>1250</v>
      </c>
      <c r="G127" s="259">
        <f t="shared" si="24"/>
        <v>1614</v>
      </c>
      <c r="H127" s="263">
        <v>23300</v>
      </c>
      <c r="I127" s="271">
        <v>46400</v>
      </c>
      <c r="J127" s="263">
        <v>6</v>
      </c>
      <c r="K127" s="271">
        <v>472</v>
      </c>
      <c r="L127" s="263">
        <v>236</v>
      </c>
      <c r="M127" s="263">
        <v>115</v>
      </c>
      <c r="N127" s="272">
        <v>200</v>
      </c>
      <c r="O127" s="268">
        <f t="shared" si="25"/>
        <v>200</v>
      </c>
      <c r="P127" s="254">
        <f t="shared" si="26"/>
        <v>69700</v>
      </c>
      <c r="Q127" s="254">
        <f t="shared" si="27"/>
        <v>472</v>
      </c>
      <c r="R127" s="254">
        <f t="shared" si="28"/>
        <v>236</v>
      </c>
      <c r="S127" s="254">
        <f t="shared" si="29"/>
        <v>115</v>
      </c>
      <c r="T127" s="254">
        <f t="shared" si="30"/>
        <v>6</v>
      </c>
      <c r="U127" s="274">
        <v>10919</v>
      </c>
      <c r="V127" s="254">
        <f>SUM($O$8:O127)</f>
        <v>22500</v>
      </c>
      <c r="W127" s="254">
        <f>SUM($P$8:P127)</f>
        <v>4090000</v>
      </c>
      <c r="X127" s="254">
        <f>SUM($Q$8:Q127)</f>
        <v>28146</v>
      </c>
      <c r="Y127" s="254">
        <f>SUM($R$8:R127)</f>
        <v>14074</v>
      </c>
      <c r="Z127" s="254">
        <f>SUM($S$8:S127)</f>
        <v>6673</v>
      </c>
      <c r="AA127" s="254">
        <f>SUM($T$8:T127)</f>
        <v>720</v>
      </c>
      <c r="AB127" s="254">
        <f t="shared" si="31"/>
        <v>1243621</v>
      </c>
      <c r="AC127" s="279"/>
      <c r="AD127" s="279"/>
      <c r="AE127" s="279"/>
      <c r="AF127" s="279"/>
      <c r="AG127" s="279"/>
      <c r="AH127" s="279"/>
      <c r="AI127" s="279"/>
      <c r="AJ127" s="279"/>
      <c r="AK127" s="279"/>
      <c r="AL127" s="279"/>
      <c r="AM127" s="279"/>
      <c r="AN127" s="279"/>
      <c r="AO127" s="279"/>
      <c r="AP127" s="279"/>
      <c r="AQ127" s="279"/>
      <c r="AR127" s="279"/>
      <c r="AS127" s="279"/>
      <c r="AT127" s="279"/>
      <c r="AU127" s="279"/>
      <c r="AV127" s="279"/>
      <c r="AW127" s="279"/>
      <c r="AX127" s="279"/>
    </row>
    <row r="128" s="251" customFormat="1" spans="1:50">
      <c r="A128" s="262" t="s">
        <v>9</v>
      </c>
      <c r="B128" s="263">
        <v>121</v>
      </c>
      <c r="C128" s="263">
        <v>95</v>
      </c>
      <c r="D128" s="254">
        <v>47</v>
      </c>
      <c r="E128" s="254">
        <v>23</v>
      </c>
      <c r="F128" s="254">
        <v>1270</v>
      </c>
      <c r="G128" s="259">
        <f t="shared" si="24"/>
        <v>1619</v>
      </c>
      <c r="H128" s="263">
        <v>23500</v>
      </c>
      <c r="I128" s="271">
        <v>46800</v>
      </c>
      <c r="J128" s="263">
        <v>6</v>
      </c>
      <c r="K128" s="271">
        <v>476</v>
      </c>
      <c r="L128" s="263">
        <v>238</v>
      </c>
      <c r="M128" s="263">
        <v>116</v>
      </c>
      <c r="N128" s="272">
        <v>200</v>
      </c>
      <c r="O128" s="268">
        <f t="shared" si="25"/>
        <v>200</v>
      </c>
      <c r="P128" s="254">
        <f t="shared" si="26"/>
        <v>70300</v>
      </c>
      <c r="Q128" s="254">
        <f t="shared" si="27"/>
        <v>476</v>
      </c>
      <c r="R128" s="254">
        <f t="shared" si="28"/>
        <v>238</v>
      </c>
      <c r="S128" s="254">
        <f t="shared" si="29"/>
        <v>116</v>
      </c>
      <c r="T128" s="254">
        <f t="shared" si="30"/>
        <v>6</v>
      </c>
      <c r="U128" s="274">
        <v>10986</v>
      </c>
      <c r="V128" s="254">
        <f>SUM($O$8:O128)</f>
        <v>22700</v>
      </c>
      <c r="W128" s="254">
        <f>SUM($P$8:P128)</f>
        <v>4160300</v>
      </c>
      <c r="X128" s="254">
        <f>SUM($Q$8:Q128)</f>
        <v>28622</v>
      </c>
      <c r="Y128" s="254">
        <f>SUM($R$8:R128)</f>
        <v>14312</v>
      </c>
      <c r="Z128" s="254">
        <f>SUM($S$8:S128)</f>
        <v>6789</v>
      </c>
      <c r="AA128" s="254">
        <f>SUM($T$8:T128)</f>
        <v>726</v>
      </c>
      <c r="AB128" s="254">
        <f t="shared" si="31"/>
        <v>1264803</v>
      </c>
      <c r="AC128" s="279"/>
      <c r="AD128" s="279"/>
      <c r="AE128" s="279"/>
      <c r="AF128" s="279"/>
      <c r="AG128" s="279"/>
      <c r="AH128" s="279"/>
      <c r="AI128" s="279"/>
      <c r="AJ128" s="279"/>
      <c r="AK128" s="279"/>
      <c r="AL128" s="279"/>
      <c r="AM128" s="279"/>
      <c r="AN128" s="279"/>
      <c r="AO128" s="279"/>
      <c r="AP128" s="279"/>
      <c r="AQ128" s="279"/>
      <c r="AR128" s="279"/>
      <c r="AS128" s="279"/>
      <c r="AT128" s="279"/>
      <c r="AU128" s="279"/>
      <c r="AV128" s="279"/>
      <c r="AW128" s="279"/>
      <c r="AX128" s="279"/>
    </row>
    <row r="129" s="251" customFormat="1" spans="1:50">
      <c r="A129" s="262" t="s">
        <v>9</v>
      </c>
      <c r="B129" s="263">
        <v>122</v>
      </c>
      <c r="C129" s="263">
        <v>96</v>
      </c>
      <c r="D129" s="254">
        <v>48</v>
      </c>
      <c r="E129" s="254">
        <v>23</v>
      </c>
      <c r="F129" s="254">
        <v>1270</v>
      </c>
      <c r="G129" s="259">
        <f t="shared" si="24"/>
        <v>1625</v>
      </c>
      <c r="H129" s="263">
        <v>23700</v>
      </c>
      <c r="I129" s="271">
        <v>47200</v>
      </c>
      <c r="J129" s="263">
        <v>6</v>
      </c>
      <c r="K129" s="271">
        <v>480</v>
      </c>
      <c r="L129" s="263">
        <v>240</v>
      </c>
      <c r="M129" s="263">
        <v>117</v>
      </c>
      <c r="N129" s="272">
        <v>200</v>
      </c>
      <c r="O129" s="268">
        <f t="shared" si="25"/>
        <v>200</v>
      </c>
      <c r="P129" s="254">
        <f t="shared" si="26"/>
        <v>70900</v>
      </c>
      <c r="Q129" s="254">
        <f t="shared" si="27"/>
        <v>480</v>
      </c>
      <c r="R129" s="254">
        <f t="shared" si="28"/>
        <v>240</v>
      </c>
      <c r="S129" s="254">
        <f t="shared" si="29"/>
        <v>117</v>
      </c>
      <c r="T129" s="254">
        <f t="shared" si="30"/>
        <v>6</v>
      </c>
      <c r="U129" s="274">
        <v>11098</v>
      </c>
      <c r="V129" s="254">
        <f>SUM($O$8:O129)</f>
        <v>22900</v>
      </c>
      <c r="W129" s="254">
        <f>SUM($P$8:P129)</f>
        <v>4231200</v>
      </c>
      <c r="X129" s="254">
        <f>SUM($Q$8:Q129)</f>
        <v>29102</v>
      </c>
      <c r="Y129" s="254">
        <f>SUM($R$8:R129)</f>
        <v>14552</v>
      </c>
      <c r="Z129" s="254">
        <f>SUM($S$8:S129)</f>
        <v>6906</v>
      </c>
      <c r="AA129" s="254">
        <f>SUM($T$8:T129)</f>
        <v>732</v>
      </c>
      <c r="AB129" s="254">
        <f t="shared" si="31"/>
        <v>1286164</v>
      </c>
      <c r="AC129" s="279"/>
      <c r="AD129" s="279"/>
      <c r="AE129" s="279"/>
      <c r="AF129" s="279"/>
      <c r="AG129" s="279"/>
      <c r="AH129" s="279"/>
      <c r="AI129" s="279"/>
      <c r="AJ129" s="279"/>
      <c r="AK129" s="279"/>
      <c r="AL129" s="279"/>
      <c r="AM129" s="279"/>
      <c r="AN129" s="279"/>
      <c r="AO129" s="279"/>
      <c r="AP129" s="279"/>
      <c r="AQ129" s="279"/>
      <c r="AR129" s="279"/>
      <c r="AS129" s="279"/>
      <c r="AT129" s="279"/>
      <c r="AU129" s="279"/>
      <c r="AV129" s="279"/>
      <c r="AW129" s="279"/>
      <c r="AX129" s="279"/>
    </row>
    <row r="130" s="251" customFormat="1" spans="1:50">
      <c r="A130" s="262" t="s">
        <v>9</v>
      </c>
      <c r="B130" s="263">
        <v>123</v>
      </c>
      <c r="C130" s="263">
        <v>97</v>
      </c>
      <c r="D130" s="254">
        <v>48</v>
      </c>
      <c r="E130" s="254">
        <v>24</v>
      </c>
      <c r="F130" s="254">
        <v>1290</v>
      </c>
      <c r="G130" s="259">
        <f t="shared" si="24"/>
        <v>1675</v>
      </c>
      <c r="H130" s="263">
        <v>23900</v>
      </c>
      <c r="I130" s="271">
        <v>47600</v>
      </c>
      <c r="J130" s="263">
        <v>6</v>
      </c>
      <c r="K130" s="271">
        <v>484</v>
      </c>
      <c r="L130" s="263">
        <v>242</v>
      </c>
      <c r="M130" s="263">
        <v>118</v>
      </c>
      <c r="N130" s="272">
        <v>200</v>
      </c>
      <c r="O130" s="268">
        <f t="shared" si="25"/>
        <v>200</v>
      </c>
      <c r="P130" s="254">
        <f t="shared" si="26"/>
        <v>71500</v>
      </c>
      <c r="Q130" s="254">
        <f t="shared" si="27"/>
        <v>484</v>
      </c>
      <c r="R130" s="254">
        <f t="shared" si="28"/>
        <v>242</v>
      </c>
      <c r="S130" s="254">
        <f t="shared" si="29"/>
        <v>118</v>
      </c>
      <c r="T130" s="254">
        <f t="shared" si="30"/>
        <v>6</v>
      </c>
      <c r="U130" s="274">
        <v>11165</v>
      </c>
      <c r="V130" s="254">
        <f>SUM($O$8:O130)</f>
        <v>23100</v>
      </c>
      <c r="W130" s="254">
        <f>SUM($P$8:P130)</f>
        <v>4302700</v>
      </c>
      <c r="X130" s="254">
        <f>SUM($Q$8:Q130)</f>
        <v>29586</v>
      </c>
      <c r="Y130" s="254">
        <f>SUM($R$8:R130)</f>
        <v>14794</v>
      </c>
      <c r="Z130" s="254">
        <f>SUM($S$8:S130)</f>
        <v>7024</v>
      </c>
      <c r="AA130" s="254">
        <f>SUM($T$8:T130)</f>
        <v>738</v>
      </c>
      <c r="AB130" s="254">
        <f t="shared" si="31"/>
        <v>1307704</v>
      </c>
      <c r="AC130" s="279"/>
      <c r="AD130" s="279"/>
      <c r="AE130" s="279"/>
      <c r="AF130" s="279"/>
      <c r="AG130" s="279"/>
      <c r="AH130" s="279"/>
      <c r="AI130" s="279"/>
      <c r="AJ130" s="279"/>
      <c r="AK130" s="279"/>
      <c r="AL130" s="279"/>
      <c r="AM130" s="279"/>
      <c r="AN130" s="279"/>
      <c r="AO130" s="279"/>
      <c r="AP130" s="279"/>
      <c r="AQ130" s="279"/>
      <c r="AR130" s="279"/>
      <c r="AS130" s="279"/>
      <c r="AT130" s="279"/>
      <c r="AU130" s="279"/>
      <c r="AV130" s="279"/>
      <c r="AW130" s="279"/>
      <c r="AX130" s="279"/>
    </row>
    <row r="131" s="251" customFormat="1" spans="1:50">
      <c r="A131" s="262" t="s">
        <v>9</v>
      </c>
      <c r="B131" s="263">
        <v>124</v>
      </c>
      <c r="C131" s="263">
        <v>98</v>
      </c>
      <c r="D131" s="254">
        <v>49</v>
      </c>
      <c r="E131" s="254">
        <v>24</v>
      </c>
      <c r="F131" s="254">
        <v>1290</v>
      </c>
      <c r="G131" s="259">
        <f t="shared" si="24"/>
        <v>1681</v>
      </c>
      <c r="H131" s="263">
        <v>24100</v>
      </c>
      <c r="I131" s="271">
        <v>48000</v>
      </c>
      <c r="J131" s="263">
        <v>6</v>
      </c>
      <c r="K131" s="271">
        <v>488</v>
      </c>
      <c r="L131" s="263">
        <v>244</v>
      </c>
      <c r="M131" s="263">
        <v>119</v>
      </c>
      <c r="N131" s="272">
        <v>200</v>
      </c>
      <c r="O131" s="268">
        <f t="shared" si="25"/>
        <v>200</v>
      </c>
      <c r="P131" s="254">
        <f t="shared" si="26"/>
        <v>72100</v>
      </c>
      <c r="Q131" s="254">
        <f t="shared" si="27"/>
        <v>488</v>
      </c>
      <c r="R131" s="254">
        <f t="shared" si="28"/>
        <v>244</v>
      </c>
      <c r="S131" s="254">
        <f t="shared" si="29"/>
        <v>119</v>
      </c>
      <c r="T131" s="254">
        <f t="shared" si="30"/>
        <v>6</v>
      </c>
      <c r="U131" s="274">
        <v>11277</v>
      </c>
      <c r="V131" s="254">
        <f>SUM($O$8:O131)</f>
        <v>23300</v>
      </c>
      <c r="W131" s="254">
        <f>SUM($P$8:P131)</f>
        <v>4374800</v>
      </c>
      <c r="X131" s="254">
        <f>SUM($Q$8:Q131)</f>
        <v>30074</v>
      </c>
      <c r="Y131" s="254">
        <f>SUM($R$8:R131)</f>
        <v>15038</v>
      </c>
      <c r="Z131" s="254">
        <f>SUM($S$8:S131)</f>
        <v>7143</v>
      </c>
      <c r="AA131" s="254">
        <f>SUM($T$8:T131)</f>
        <v>744</v>
      </c>
      <c r="AB131" s="254">
        <f t="shared" si="31"/>
        <v>1329423</v>
      </c>
      <c r="AC131" s="279"/>
      <c r="AD131" s="279"/>
      <c r="AE131" s="279"/>
      <c r="AF131" s="279"/>
      <c r="AG131" s="279"/>
      <c r="AH131" s="279"/>
      <c r="AI131" s="279"/>
      <c r="AJ131" s="279"/>
      <c r="AK131" s="279"/>
      <c r="AL131" s="279"/>
      <c r="AM131" s="279"/>
      <c r="AN131" s="279"/>
      <c r="AO131" s="279"/>
      <c r="AP131" s="279"/>
      <c r="AQ131" s="279"/>
      <c r="AR131" s="279"/>
      <c r="AS131" s="279"/>
      <c r="AT131" s="279"/>
      <c r="AU131" s="279"/>
      <c r="AV131" s="279"/>
      <c r="AW131" s="279"/>
      <c r="AX131" s="279"/>
    </row>
    <row r="132" s="251" customFormat="1" spans="1:50">
      <c r="A132" s="262" t="s">
        <v>9</v>
      </c>
      <c r="B132" s="263">
        <v>125</v>
      </c>
      <c r="C132" s="263">
        <v>98</v>
      </c>
      <c r="D132" s="254">
        <v>49</v>
      </c>
      <c r="E132" s="254">
        <v>24</v>
      </c>
      <c r="F132" s="254">
        <v>1310</v>
      </c>
      <c r="G132" s="259">
        <f t="shared" si="24"/>
        <v>1685</v>
      </c>
      <c r="H132" s="263">
        <v>24300</v>
      </c>
      <c r="I132" s="271">
        <v>48400</v>
      </c>
      <c r="J132" s="263">
        <v>6</v>
      </c>
      <c r="K132" s="271">
        <v>492</v>
      </c>
      <c r="L132" s="263">
        <v>246</v>
      </c>
      <c r="M132" s="263">
        <v>120</v>
      </c>
      <c r="N132" s="272">
        <v>200</v>
      </c>
      <c r="O132" s="268">
        <f t="shared" si="25"/>
        <v>200</v>
      </c>
      <c r="P132" s="254">
        <f t="shared" si="26"/>
        <v>72700</v>
      </c>
      <c r="Q132" s="254">
        <f t="shared" si="27"/>
        <v>492</v>
      </c>
      <c r="R132" s="254">
        <f t="shared" si="28"/>
        <v>246</v>
      </c>
      <c r="S132" s="254">
        <f t="shared" si="29"/>
        <v>120</v>
      </c>
      <c r="T132" s="254">
        <f t="shared" si="30"/>
        <v>6</v>
      </c>
      <c r="U132" s="274">
        <v>11344</v>
      </c>
      <c r="V132" s="254">
        <f>SUM($O$8:O132)</f>
        <v>23500</v>
      </c>
      <c r="W132" s="254">
        <f>SUM($P$8:P132)</f>
        <v>4447500</v>
      </c>
      <c r="X132" s="254">
        <f>SUM($Q$8:Q132)</f>
        <v>30566</v>
      </c>
      <c r="Y132" s="254">
        <f>SUM($R$8:R132)</f>
        <v>15284</v>
      </c>
      <c r="Z132" s="254">
        <f>SUM($S$8:S132)</f>
        <v>7263</v>
      </c>
      <c r="AA132" s="254">
        <f>SUM($T$8:T132)</f>
        <v>750</v>
      </c>
      <c r="AB132" s="254">
        <f t="shared" si="31"/>
        <v>1351321</v>
      </c>
      <c r="AC132" s="279"/>
      <c r="AD132" s="279"/>
      <c r="AE132" s="279"/>
      <c r="AF132" s="279"/>
      <c r="AG132" s="279"/>
      <c r="AH132" s="279"/>
      <c r="AI132" s="279"/>
      <c r="AJ132" s="279"/>
      <c r="AK132" s="279"/>
      <c r="AL132" s="279"/>
      <c r="AM132" s="279"/>
      <c r="AN132" s="279"/>
      <c r="AO132" s="279"/>
      <c r="AP132" s="279"/>
      <c r="AQ132" s="279"/>
      <c r="AR132" s="279"/>
      <c r="AS132" s="279"/>
      <c r="AT132" s="279"/>
      <c r="AU132" s="279"/>
      <c r="AV132" s="279"/>
      <c r="AW132" s="279"/>
      <c r="AX132" s="279"/>
    </row>
    <row r="133" s="251" customFormat="1" spans="1:50">
      <c r="A133" s="262" t="s">
        <v>9</v>
      </c>
      <c r="B133" s="263">
        <v>126</v>
      </c>
      <c r="C133" s="263">
        <v>99</v>
      </c>
      <c r="D133" s="254">
        <v>49</v>
      </c>
      <c r="E133" s="254">
        <v>24</v>
      </c>
      <c r="F133" s="254">
        <v>1310</v>
      </c>
      <c r="G133" s="259">
        <f t="shared" si="24"/>
        <v>1686</v>
      </c>
      <c r="H133" s="263">
        <v>24500</v>
      </c>
      <c r="I133" s="271">
        <v>48800</v>
      </c>
      <c r="J133" s="263">
        <v>6</v>
      </c>
      <c r="K133" s="271">
        <v>496</v>
      </c>
      <c r="L133" s="263">
        <v>248</v>
      </c>
      <c r="M133" s="263">
        <v>121</v>
      </c>
      <c r="N133" s="272">
        <v>200</v>
      </c>
      <c r="O133" s="268">
        <f t="shared" si="25"/>
        <v>200</v>
      </c>
      <c r="P133" s="254">
        <f t="shared" si="26"/>
        <v>73300</v>
      </c>
      <c r="Q133" s="254">
        <f t="shared" si="27"/>
        <v>496</v>
      </c>
      <c r="R133" s="254">
        <f t="shared" si="28"/>
        <v>248</v>
      </c>
      <c r="S133" s="254">
        <f t="shared" si="29"/>
        <v>121</v>
      </c>
      <c r="T133" s="254">
        <f t="shared" si="30"/>
        <v>6</v>
      </c>
      <c r="U133" s="274">
        <v>11456</v>
      </c>
      <c r="V133" s="254">
        <f>SUM($O$8:O133)</f>
        <v>23700</v>
      </c>
      <c r="W133" s="254">
        <f>SUM($P$8:P133)</f>
        <v>4520800</v>
      </c>
      <c r="X133" s="254">
        <f>SUM($Q$8:Q133)</f>
        <v>31062</v>
      </c>
      <c r="Y133" s="254">
        <f>SUM($R$8:R133)</f>
        <v>15532</v>
      </c>
      <c r="Z133" s="254">
        <f>SUM($S$8:S133)</f>
        <v>7384</v>
      </c>
      <c r="AA133" s="254">
        <f>SUM($T$8:T133)</f>
        <v>756</v>
      </c>
      <c r="AB133" s="254">
        <f t="shared" si="31"/>
        <v>1373398</v>
      </c>
      <c r="AC133" s="279"/>
      <c r="AD133" s="279"/>
      <c r="AE133" s="279"/>
      <c r="AF133" s="279"/>
      <c r="AG133" s="279"/>
      <c r="AH133" s="279"/>
      <c r="AI133" s="279"/>
      <c r="AJ133" s="279"/>
      <c r="AK133" s="279"/>
      <c r="AL133" s="279"/>
      <c r="AM133" s="279"/>
      <c r="AN133" s="279"/>
      <c r="AO133" s="279"/>
      <c r="AP133" s="279"/>
      <c r="AQ133" s="279"/>
      <c r="AR133" s="279"/>
      <c r="AS133" s="279"/>
      <c r="AT133" s="279"/>
      <c r="AU133" s="279"/>
      <c r="AV133" s="279"/>
      <c r="AW133" s="279"/>
      <c r="AX133" s="279"/>
    </row>
    <row r="134" s="251" customFormat="1" spans="1:50">
      <c r="A134" s="262" t="s">
        <v>9</v>
      </c>
      <c r="B134" s="263">
        <v>127</v>
      </c>
      <c r="C134" s="263">
        <v>100</v>
      </c>
      <c r="D134" s="254">
        <v>50</v>
      </c>
      <c r="E134" s="254">
        <v>24</v>
      </c>
      <c r="F134" s="254">
        <v>1330</v>
      </c>
      <c r="G134" s="259">
        <f t="shared" si="24"/>
        <v>1696</v>
      </c>
      <c r="H134" s="263">
        <v>24700</v>
      </c>
      <c r="I134" s="271">
        <v>49200</v>
      </c>
      <c r="J134" s="263">
        <v>6</v>
      </c>
      <c r="K134" s="271">
        <v>500</v>
      </c>
      <c r="L134" s="263">
        <v>250</v>
      </c>
      <c r="M134" s="263">
        <v>122</v>
      </c>
      <c r="N134" s="272">
        <v>200</v>
      </c>
      <c r="O134" s="268">
        <f t="shared" si="25"/>
        <v>200</v>
      </c>
      <c r="P134" s="254">
        <f t="shared" si="26"/>
        <v>73900</v>
      </c>
      <c r="Q134" s="254">
        <f t="shared" si="27"/>
        <v>500</v>
      </c>
      <c r="R134" s="254">
        <f t="shared" si="28"/>
        <v>250</v>
      </c>
      <c r="S134" s="254">
        <f t="shared" si="29"/>
        <v>122</v>
      </c>
      <c r="T134" s="254">
        <f t="shared" si="30"/>
        <v>6</v>
      </c>
      <c r="U134" s="274">
        <v>11523</v>
      </c>
      <c r="V134" s="254">
        <f>SUM($O$8:O134)</f>
        <v>23900</v>
      </c>
      <c r="W134" s="254">
        <f>SUM($P$8:P134)</f>
        <v>4594700</v>
      </c>
      <c r="X134" s="254">
        <f>SUM($Q$8:Q134)</f>
        <v>31562</v>
      </c>
      <c r="Y134" s="254">
        <f>SUM($R$8:R134)</f>
        <v>15782</v>
      </c>
      <c r="Z134" s="254">
        <f>SUM($S$8:S134)</f>
        <v>7506</v>
      </c>
      <c r="AA134" s="254">
        <f>SUM($T$8:T134)</f>
        <v>762</v>
      </c>
      <c r="AB134" s="254">
        <f t="shared" si="31"/>
        <v>1395654</v>
      </c>
      <c r="AC134" s="279"/>
      <c r="AD134" s="279"/>
      <c r="AE134" s="279"/>
      <c r="AF134" s="279"/>
      <c r="AG134" s="279"/>
      <c r="AH134" s="279"/>
      <c r="AI134" s="279"/>
      <c r="AJ134" s="279"/>
      <c r="AK134" s="279"/>
      <c r="AL134" s="279"/>
      <c r="AM134" s="279"/>
      <c r="AN134" s="279"/>
      <c r="AO134" s="279"/>
      <c r="AP134" s="279"/>
      <c r="AQ134" s="279"/>
      <c r="AR134" s="279"/>
      <c r="AS134" s="279"/>
      <c r="AT134" s="279"/>
      <c r="AU134" s="279"/>
      <c r="AV134" s="279"/>
      <c r="AW134" s="279"/>
      <c r="AX134" s="279"/>
    </row>
    <row r="135" s="251" customFormat="1" spans="1:50">
      <c r="A135" s="262" t="s">
        <v>9</v>
      </c>
      <c r="B135" s="263">
        <v>128</v>
      </c>
      <c r="C135" s="263">
        <v>101</v>
      </c>
      <c r="D135" s="254">
        <v>50</v>
      </c>
      <c r="E135" s="254">
        <v>25</v>
      </c>
      <c r="F135" s="254">
        <v>1330</v>
      </c>
      <c r="G135" s="259">
        <f t="shared" si="24"/>
        <v>1742</v>
      </c>
      <c r="H135" s="263">
        <v>24900</v>
      </c>
      <c r="I135" s="271">
        <v>49600</v>
      </c>
      <c r="J135" s="263">
        <v>6</v>
      </c>
      <c r="K135" s="271">
        <v>504</v>
      </c>
      <c r="L135" s="263">
        <v>252</v>
      </c>
      <c r="M135" s="263">
        <v>123</v>
      </c>
      <c r="N135" s="272">
        <v>200</v>
      </c>
      <c r="O135" s="268">
        <f t="shared" si="25"/>
        <v>200</v>
      </c>
      <c r="P135" s="254">
        <f t="shared" si="26"/>
        <v>74500</v>
      </c>
      <c r="Q135" s="254">
        <f t="shared" si="27"/>
        <v>504</v>
      </c>
      <c r="R135" s="254">
        <f t="shared" si="28"/>
        <v>252</v>
      </c>
      <c r="S135" s="254">
        <f t="shared" si="29"/>
        <v>123</v>
      </c>
      <c r="T135" s="254">
        <f t="shared" si="30"/>
        <v>6</v>
      </c>
      <c r="U135" s="274">
        <v>11635</v>
      </c>
      <c r="V135" s="254">
        <f>SUM($O$8:O135)</f>
        <v>24100</v>
      </c>
      <c r="W135" s="254">
        <f>SUM($P$8:P135)</f>
        <v>4669200</v>
      </c>
      <c r="X135" s="254">
        <f>SUM($Q$8:Q135)</f>
        <v>32066</v>
      </c>
      <c r="Y135" s="254">
        <f>SUM($R$8:R135)</f>
        <v>16034</v>
      </c>
      <c r="Z135" s="254">
        <f>SUM($S$8:S135)</f>
        <v>7629</v>
      </c>
      <c r="AA135" s="254">
        <f>SUM($T$8:T135)</f>
        <v>768</v>
      </c>
      <c r="AB135" s="254">
        <f t="shared" si="31"/>
        <v>1418089</v>
      </c>
      <c r="AC135" s="279"/>
      <c r="AD135" s="279"/>
      <c r="AE135" s="279"/>
      <c r="AF135" s="279"/>
      <c r="AG135" s="279"/>
      <c r="AH135" s="279"/>
      <c r="AI135" s="279"/>
      <c r="AJ135" s="279"/>
      <c r="AK135" s="279"/>
      <c r="AL135" s="279"/>
      <c r="AM135" s="279"/>
      <c r="AN135" s="279"/>
      <c r="AO135" s="279"/>
      <c r="AP135" s="279"/>
      <c r="AQ135" s="279"/>
      <c r="AR135" s="279"/>
      <c r="AS135" s="279"/>
      <c r="AT135" s="279"/>
      <c r="AU135" s="279"/>
      <c r="AV135" s="279"/>
      <c r="AW135" s="279"/>
      <c r="AX135" s="279"/>
    </row>
    <row r="136" s="251" customFormat="1" spans="1:50">
      <c r="A136" s="262" t="s">
        <v>9</v>
      </c>
      <c r="B136" s="263">
        <v>129</v>
      </c>
      <c r="C136" s="263">
        <v>102</v>
      </c>
      <c r="D136" s="254">
        <v>51</v>
      </c>
      <c r="E136" s="254">
        <v>25</v>
      </c>
      <c r="F136" s="254">
        <v>1350</v>
      </c>
      <c r="G136" s="259">
        <f t="shared" si="24"/>
        <v>1752</v>
      </c>
      <c r="H136" s="263">
        <v>25100</v>
      </c>
      <c r="I136" s="271">
        <v>50000</v>
      </c>
      <c r="J136" s="263">
        <v>6</v>
      </c>
      <c r="K136" s="271">
        <v>508</v>
      </c>
      <c r="L136" s="263">
        <v>254</v>
      </c>
      <c r="M136" s="263">
        <v>124</v>
      </c>
      <c r="N136" s="272">
        <v>200</v>
      </c>
      <c r="O136" s="268">
        <f t="shared" si="25"/>
        <v>200</v>
      </c>
      <c r="P136" s="254">
        <f t="shared" si="26"/>
        <v>75100</v>
      </c>
      <c r="Q136" s="254">
        <f t="shared" si="27"/>
        <v>508</v>
      </c>
      <c r="R136" s="254">
        <f t="shared" si="28"/>
        <v>254</v>
      </c>
      <c r="S136" s="254">
        <f t="shared" si="29"/>
        <v>124</v>
      </c>
      <c r="T136" s="254">
        <f t="shared" si="30"/>
        <v>6</v>
      </c>
      <c r="U136" s="274">
        <v>11702</v>
      </c>
      <c r="V136" s="254">
        <f>SUM($O$8:O136)</f>
        <v>24300</v>
      </c>
      <c r="W136" s="254">
        <f>SUM($P$8:P136)</f>
        <v>4744300</v>
      </c>
      <c r="X136" s="254">
        <f>SUM($Q$8:Q136)</f>
        <v>32574</v>
      </c>
      <c r="Y136" s="254">
        <f>SUM($R$8:R136)</f>
        <v>16288</v>
      </c>
      <c r="Z136" s="254">
        <f>SUM($S$8:S136)</f>
        <v>7753</v>
      </c>
      <c r="AA136" s="254">
        <f>SUM($T$8:T136)</f>
        <v>774</v>
      </c>
      <c r="AB136" s="254">
        <f t="shared" si="31"/>
        <v>1440703</v>
      </c>
      <c r="AC136" s="279"/>
      <c r="AD136" s="279"/>
      <c r="AE136" s="279"/>
      <c r="AF136" s="279"/>
      <c r="AG136" s="279"/>
      <c r="AH136" s="279"/>
      <c r="AI136" s="279"/>
      <c r="AJ136" s="279"/>
      <c r="AK136" s="279"/>
      <c r="AL136" s="279"/>
      <c r="AM136" s="279"/>
      <c r="AN136" s="279"/>
      <c r="AO136" s="279"/>
      <c r="AP136" s="279"/>
      <c r="AQ136" s="279"/>
      <c r="AR136" s="279"/>
      <c r="AS136" s="279"/>
      <c r="AT136" s="279"/>
      <c r="AU136" s="279"/>
      <c r="AV136" s="279"/>
      <c r="AW136" s="279"/>
      <c r="AX136" s="279"/>
    </row>
    <row r="137" s="251" customFormat="1" spans="1:50">
      <c r="A137" s="262" t="s">
        <v>9</v>
      </c>
      <c r="B137" s="263">
        <v>130</v>
      </c>
      <c r="C137" s="263">
        <v>102</v>
      </c>
      <c r="D137" s="254">
        <v>51</v>
      </c>
      <c r="E137" s="254">
        <v>25</v>
      </c>
      <c r="F137" s="254">
        <v>1350</v>
      </c>
      <c r="G137" s="259">
        <f t="shared" ref="G137:G168" si="32">SUMPRODUCT($C$6:$F$6,C137:F137)</f>
        <v>1752</v>
      </c>
      <c r="H137" s="263">
        <v>25300</v>
      </c>
      <c r="I137" s="271">
        <v>50400</v>
      </c>
      <c r="J137" s="263">
        <v>6</v>
      </c>
      <c r="K137" s="271">
        <v>512</v>
      </c>
      <c r="L137" s="263">
        <v>256</v>
      </c>
      <c r="M137" s="263">
        <v>125</v>
      </c>
      <c r="N137" s="272">
        <v>200</v>
      </c>
      <c r="O137" s="268">
        <f t="shared" ref="O137:O168" si="33">N137</f>
        <v>200</v>
      </c>
      <c r="P137" s="254">
        <f t="shared" ref="P137:P168" si="34">H137+I137</f>
        <v>75700</v>
      </c>
      <c r="Q137" s="254">
        <f t="shared" ref="Q137:Q168" si="35">K137</f>
        <v>512</v>
      </c>
      <c r="R137" s="254">
        <f t="shared" ref="R137:R168" si="36">L137</f>
        <v>256</v>
      </c>
      <c r="S137" s="254">
        <f t="shared" ref="S137:S168" si="37">M137</f>
        <v>125</v>
      </c>
      <c r="T137" s="254">
        <f t="shared" ref="T137:T168" si="38">J137</f>
        <v>6</v>
      </c>
      <c r="U137" s="274">
        <v>11814</v>
      </c>
      <c r="V137" s="254">
        <f>SUM($O$8:O137)</f>
        <v>24500</v>
      </c>
      <c r="W137" s="254">
        <f>SUM($P$8:P137)</f>
        <v>4820000</v>
      </c>
      <c r="X137" s="254">
        <f>SUM($Q$8:Q137)</f>
        <v>33086</v>
      </c>
      <c r="Y137" s="254">
        <f>SUM($R$8:R137)</f>
        <v>16544</v>
      </c>
      <c r="Z137" s="254">
        <f>SUM($S$8:S137)</f>
        <v>7878</v>
      </c>
      <c r="AA137" s="254">
        <f>SUM($T$8:T137)</f>
        <v>780</v>
      </c>
      <c r="AB137" s="254">
        <f t="shared" ref="AB137:AB168" si="39">SUMPRODUCT($V$6:$AA$6,V137:AA137)</f>
        <v>1463496</v>
      </c>
      <c r="AC137" s="279"/>
      <c r="AD137" s="279"/>
      <c r="AE137" s="279"/>
      <c r="AF137" s="279"/>
      <c r="AG137" s="279"/>
      <c r="AH137" s="279"/>
      <c r="AI137" s="279"/>
      <c r="AJ137" s="279"/>
      <c r="AK137" s="279"/>
      <c r="AL137" s="279"/>
      <c r="AM137" s="279"/>
      <c r="AN137" s="279"/>
      <c r="AO137" s="279"/>
      <c r="AP137" s="279"/>
      <c r="AQ137" s="279"/>
      <c r="AR137" s="279"/>
      <c r="AS137" s="279"/>
      <c r="AT137" s="279"/>
      <c r="AU137" s="279"/>
      <c r="AV137" s="279"/>
      <c r="AW137" s="279"/>
      <c r="AX137" s="279"/>
    </row>
    <row r="138" s="251" customFormat="1" spans="1:50">
      <c r="A138" s="262" t="s">
        <v>9</v>
      </c>
      <c r="B138" s="263">
        <v>131</v>
      </c>
      <c r="C138" s="263">
        <v>103</v>
      </c>
      <c r="D138" s="254">
        <v>51</v>
      </c>
      <c r="E138" s="254">
        <v>25</v>
      </c>
      <c r="F138" s="254">
        <v>1370</v>
      </c>
      <c r="G138" s="259">
        <f t="shared" si="32"/>
        <v>1757</v>
      </c>
      <c r="H138" s="263">
        <v>25500</v>
      </c>
      <c r="I138" s="271">
        <v>50800</v>
      </c>
      <c r="J138" s="263">
        <v>6</v>
      </c>
      <c r="K138" s="271">
        <v>516</v>
      </c>
      <c r="L138" s="263">
        <v>258</v>
      </c>
      <c r="M138" s="263">
        <v>126</v>
      </c>
      <c r="N138" s="272">
        <v>200</v>
      </c>
      <c r="O138" s="268">
        <f t="shared" si="33"/>
        <v>200</v>
      </c>
      <c r="P138" s="254">
        <f t="shared" si="34"/>
        <v>76300</v>
      </c>
      <c r="Q138" s="254">
        <f t="shared" si="35"/>
        <v>516</v>
      </c>
      <c r="R138" s="254">
        <f t="shared" si="36"/>
        <v>258</v>
      </c>
      <c r="S138" s="254">
        <f t="shared" si="37"/>
        <v>126</v>
      </c>
      <c r="T138" s="254">
        <f t="shared" si="38"/>
        <v>6</v>
      </c>
      <c r="U138" s="274">
        <v>11881</v>
      </c>
      <c r="V138" s="254">
        <f>SUM($O$8:O138)</f>
        <v>24700</v>
      </c>
      <c r="W138" s="254">
        <f>SUM($P$8:P138)</f>
        <v>4896300</v>
      </c>
      <c r="X138" s="254">
        <f>SUM($Q$8:Q138)</f>
        <v>33602</v>
      </c>
      <c r="Y138" s="254">
        <f>SUM($R$8:R138)</f>
        <v>16802</v>
      </c>
      <c r="Z138" s="254">
        <f>SUM($S$8:S138)</f>
        <v>8004</v>
      </c>
      <c r="AA138" s="254">
        <f>SUM($T$8:T138)</f>
        <v>786</v>
      </c>
      <c r="AB138" s="254">
        <f t="shared" si="39"/>
        <v>1486468</v>
      </c>
      <c r="AC138" s="279"/>
      <c r="AD138" s="279"/>
      <c r="AE138" s="279"/>
      <c r="AF138" s="279"/>
      <c r="AG138" s="279"/>
      <c r="AH138" s="279"/>
      <c r="AI138" s="279"/>
      <c r="AJ138" s="279"/>
      <c r="AK138" s="279"/>
      <c r="AL138" s="279"/>
      <c r="AM138" s="279"/>
      <c r="AN138" s="279"/>
      <c r="AO138" s="279"/>
      <c r="AP138" s="279"/>
      <c r="AQ138" s="279"/>
      <c r="AR138" s="279"/>
      <c r="AS138" s="279"/>
      <c r="AT138" s="279"/>
      <c r="AU138" s="279"/>
      <c r="AV138" s="279"/>
      <c r="AW138" s="279"/>
      <c r="AX138" s="279"/>
    </row>
    <row r="139" s="251" customFormat="1" spans="1:50">
      <c r="A139" s="262" t="s">
        <v>9</v>
      </c>
      <c r="B139" s="263">
        <v>132</v>
      </c>
      <c r="C139" s="263">
        <v>104</v>
      </c>
      <c r="D139" s="254">
        <v>52</v>
      </c>
      <c r="E139" s="254">
        <v>25</v>
      </c>
      <c r="F139" s="254">
        <v>1370</v>
      </c>
      <c r="G139" s="259">
        <f t="shared" si="32"/>
        <v>1763</v>
      </c>
      <c r="H139" s="263">
        <v>25700</v>
      </c>
      <c r="I139" s="271">
        <v>51200</v>
      </c>
      <c r="J139" s="263">
        <v>6</v>
      </c>
      <c r="K139" s="271">
        <v>520</v>
      </c>
      <c r="L139" s="263">
        <v>260</v>
      </c>
      <c r="M139" s="263">
        <v>127</v>
      </c>
      <c r="N139" s="272">
        <v>200</v>
      </c>
      <c r="O139" s="268">
        <f t="shared" si="33"/>
        <v>200</v>
      </c>
      <c r="P139" s="254">
        <f t="shared" si="34"/>
        <v>76900</v>
      </c>
      <c r="Q139" s="254">
        <f t="shared" si="35"/>
        <v>520</v>
      </c>
      <c r="R139" s="254">
        <f t="shared" si="36"/>
        <v>260</v>
      </c>
      <c r="S139" s="254">
        <f t="shared" si="37"/>
        <v>127</v>
      </c>
      <c r="T139" s="254">
        <f t="shared" si="38"/>
        <v>6</v>
      </c>
      <c r="U139" s="274">
        <v>11993</v>
      </c>
      <c r="V139" s="254">
        <f>SUM($O$8:O139)</f>
        <v>24900</v>
      </c>
      <c r="W139" s="254">
        <f>SUM($P$8:P139)</f>
        <v>4973200</v>
      </c>
      <c r="X139" s="254">
        <f>SUM($Q$8:Q139)</f>
        <v>34122</v>
      </c>
      <c r="Y139" s="254">
        <f>SUM($R$8:R139)</f>
        <v>17062</v>
      </c>
      <c r="Z139" s="254">
        <f>SUM($S$8:S139)</f>
        <v>8131</v>
      </c>
      <c r="AA139" s="254">
        <f>SUM($T$8:T139)</f>
        <v>792</v>
      </c>
      <c r="AB139" s="254">
        <f t="shared" si="39"/>
        <v>1509619</v>
      </c>
      <c r="AC139" s="279"/>
      <c r="AD139" s="279"/>
      <c r="AE139" s="279"/>
      <c r="AF139" s="279"/>
      <c r="AG139" s="279"/>
      <c r="AH139" s="279"/>
      <c r="AI139" s="279"/>
      <c r="AJ139" s="279"/>
      <c r="AK139" s="279"/>
      <c r="AL139" s="279"/>
      <c r="AM139" s="279"/>
      <c r="AN139" s="279"/>
      <c r="AO139" s="279"/>
      <c r="AP139" s="279"/>
      <c r="AQ139" s="279"/>
      <c r="AR139" s="279"/>
      <c r="AS139" s="279"/>
      <c r="AT139" s="279"/>
      <c r="AU139" s="279"/>
      <c r="AV139" s="279"/>
      <c r="AW139" s="279"/>
      <c r="AX139" s="279"/>
    </row>
    <row r="140" s="251" customFormat="1" spans="1:50">
      <c r="A140" s="262" t="s">
        <v>9</v>
      </c>
      <c r="B140" s="263">
        <v>133</v>
      </c>
      <c r="C140" s="263">
        <v>105</v>
      </c>
      <c r="D140" s="254">
        <v>52</v>
      </c>
      <c r="E140" s="254">
        <v>26</v>
      </c>
      <c r="F140" s="254">
        <v>1390</v>
      </c>
      <c r="G140" s="259">
        <f t="shared" si="32"/>
        <v>1813</v>
      </c>
      <c r="H140" s="263">
        <v>25900</v>
      </c>
      <c r="I140" s="271">
        <v>51600</v>
      </c>
      <c r="J140" s="263">
        <v>6</v>
      </c>
      <c r="K140" s="271">
        <v>524</v>
      </c>
      <c r="L140" s="263">
        <v>262</v>
      </c>
      <c r="M140" s="263">
        <v>128</v>
      </c>
      <c r="N140" s="272">
        <v>200</v>
      </c>
      <c r="O140" s="268">
        <f t="shared" si="33"/>
        <v>200</v>
      </c>
      <c r="P140" s="254">
        <f t="shared" si="34"/>
        <v>77500</v>
      </c>
      <c r="Q140" s="254">
        <f t="shared" si="35"/>
        <v>524</v>
      </c>
      <c r="R140" s="254">
        <f t="shared" si="36"/>
        <v>262</v>
      </c>
      <c r="S140" s="254">
        <f t="shared" si="37"/>
        <v>128</v>
      </c>
      <c r="T140" s="254">
        <f t="shared" si="38"/>
        <v>6</v>
      </c>
      <c r="U140" s="274">
        <v>12060</v>
      </c>
      <c r="V140" s="254">
        <f>SUM($O$8:O140)</f>
        <v>25100</v>
      </c>
      <c r="W140" s="254">
        <f>SUM($P$8:P140)</f>
        <v>5050700</v>
      </c>
      <c r="X140" s="254">
        <f>SUM($Q$8:Q140)</f>
        <v>34646</v>
      </c>
      <c r="Y140" s="254">
        <f>SUM($R$8:R140)</f>
        <v>17324</v>
      </c>
      <c r="Z140" s="254">
        <f>SUM($S$8:S140)</f>
        <v>8259</v>
      </c>
      <c r="AA140" s="254">
        <f>SUM($T$8:T140)</f>
        <v>798</v>
      </c>
      <c r="AB140" s="254">
        <f t="shared" si="39"/>
        <v>1532949</v>
      </c>
      <c r="AC140" s="279"/>
      <c r="AD140" s="279"/>
      <c r="AE140" s="279"/>
      <c r="AF140" s="279"/>
      <c r="AG140" s="279"/>
      <c r="AH140" s="279"/>
      <c r="AI140" s="279"/>
      <c r="AJ140" s="279"/>
      <c r="AK140" s="279"/>
      <c r="AL140" s="279"/>
      <c r="AM140" s="279"/>
      <c r="AN140" s="279"/>
      <c r="AO140" s="279"/>
      <c r="AP140" s="279"/>
      <c r="AQ140" s="279"/>
      <c r="AR140" s="279"/>
      <c r="AS140" s="279"/>
      <c r="AT140" s="279"/>
      <c r="AU140" s="279"/>
      <c r="AV140" s="279"/>
      <c r="AW140" s="279"/>
      <c r="AX140" s="279"/>
    </row>
    <row r="141" s="251" customFormat="1" spans="1:50">
      <c r="A141" s="262" t="s">
        <v>9</v>
      </c>
      <c r="B141" s="263">
        <v>134</v>
      </c>
      <c r="C141" s="263">
        <v>106</v>
      </c>
      <c r="D141" s="254">
        <v>53</v>
      </c>
      <c r="E141" s="254">
        <v>26</v>
      </c>
      <c r="F141" s="254">
        <v>1390</v>
      </c>
      <c r="G141" s="259">
        <f t="shared" si="32"/>
        <v>1819</v>
      </c>
      <c r="H141" s="263">
        <v>26100</v>
      </c>
      <c r="I141" s="271">
        <v>52000</v>
      </c>
      <c r="J141" s="263">
        <v>6</v>
      </c>
      <c r="K141" s="271">
        <v>528</v>
      </c>
      <c r="L141" s="263">
        <v>264</v>
      </c>
      <c r="M141" s="263">
        <v>129</v>
      </c>
      <c r="N141" s="272">
        <v>200</v>
      </c>
      <c r="O141" s="268">
        <f t="shared" si="33"/>
        <v>200</v>
      </c>
      <c r="P141" s="254">
        <f t="shared" si="34"/>
        <v>78100</v>
      </c>
      <c r="Q141" s="254">
        <f t="shared" si="35"/>
        <v>528</v>
      </c>
      <c r="R141" s="254">
        <f t="shared" si="36"/>
        <v>264</v>
      </c>
      <c r="S141" s="254">
        <f t="shared" si="37"/>
        <v>129</v>
      </c>
      <c r="T141" s="254">
        <f t="shared" si="38"/>
        <v>6</v>
      </c>
      <c r="U141" s="274">
        <v>12172</v>
      </c>
      <c r="V141" s="254">
        <f>SUM($O$8:O141)</f>
        <v>25300</v>
      </c>
      <c r="W141" s="254">
        <f>SUM($P$8:P141)</f>
        <v>5128800</v>
      </c>
      <c r="X141" s="254">
        <f>SUM($Q$8:Q141)</f>
        <v>35174</v>
      </c>
      <c r="Y141" s="254">
        <f>SUM($R$8:R141)</f>
        <v>17588</v>
      </c>
      <c r="Z141" s="254">
        <f>SUM($S$8:S141)</f>
        <v>8388</v>
      </c>
      <c r="AA141" s="254">
        <f>SUM($T$8:T141)</f>
        <v>804</v>
      </c>
      <c r="AB141" s="254">
        <f t="shared" si="39"/>
        <v>1556458</v>
      </c>
      <c r="AC141" s="279"/>
      <c r="AD141" s="279"/>
      <c r="AE141" s="279"/>
      <c r="AF141" s="279"/>
      <c r="AG141" s="279"/>
      <c r="AH141" s="279"/>
      <c r="AI141" s="279"/>
      <c r="AJ141" s="279"/>
      <c r="AK141" s="279"/>
      <c r="AL141" s="279"/>
      <c r="AM141" s="279"/>
      <c r="AN141" s="279"/>
      <c r="AO141" s="279"/>
      <c r="AP141" s="279"/>
      <c r="AQ141" s="279"/>
      <c r="AR141" s="279"/>
      <c r="AS141" s="279"/>
      <c r="AT141" s="279"/>
      <c r="AU141" s="279"/>
      <c r="AV141" s="279"/>
      <c r="AW141" s="279"/>
      <c r="AX141" s="279"/>
    </row>
    <row r="142" s="251" customFormat="1" spans="1:50">
      <c r="A142" s="262" t="s">
        <v>9</v>
      </c>
      <c r="B142" s="263">
        <v>135</v>
      </c>
      <c r="C142" s="263">
        <v>106</v>
      </c>
      <c r="D142" s="254">
        <v>53</v>
      </c>
      <c r="E142" s="254">
        <v>26</v>
      </c>
      <c r="F142" s="254">
        <v>1410</v>
      </c>
      <c r="G142" s="259">
        <f t="shared" si="32"/>
        <v>1823</v>
      </c>
      <c r="H142" s="263">
        <v>26300</v>
      </c>
      <c r="I142" s="271">
        <v>52400</v>
      </c>
      <c r="J142" s="263">
        <v>6</v>
      </c>
      <c r="K142" s="271">
        <v>532</v>
      </c>
      <c r="L142" s="263">
        <v>266</v>
      </c>
      <c r="M142" s="263">
        <v>130</v>
      </c>
      <c r="N142" s="272">
        <v>200</v>
      </c>
      <c r="O142" s="268">
        <f t="shared" si="33"/>
        <v>200</v>
      </c>
      <c r="P142" s="254">
        <f t="shared" si="34"/>
        <v>78700</v>
      </c>
      <c r="Q142" s="254">
        <f t="shared" si="35"/>
        <v>532</v>
      </c>
      <c r="R142" s="254">
        <f t="shared" si="36"/>
        <v>266</v>
      </c>
      <c r="S142" s="254">
        <f t="shared" si="37"/>
        <v>130</v>
      </c>
      <c r="T142" s="254">
        <f t="shared" si="38"/>
        <v>6</v>
      </c>
      <c r="U142" s="274">
        <v>12239</v>
      </c>
      <c r="V142" s="254">
        <f>SUM($O$8:O142)</f>
        <v>25500</v>
      </c>
      <c r="W142" s="254">
        <f>SUM($P$8:P142)</f>
        <v>5207500</v>
      </c>
      <c r="X142" s="254">
        <f>SUM($Q$8:Q142)</f>
        <v>35706</v>
      </c>
      <c r="Y142" s="254">
        <f>SUM($R$8:R142)</f>
        <v>17854</v>
      </c>
      <c r="Z142" s="254">
        <f>SUM($S$8:S142)</f>
        <v>8518</v>
      </c>
      <c r="AA142" s="254">
        <f>SUM($T$8:T142)</f>
        <v>810</v>
      </c>
      <c r="AB142" s="254">
        <f t="shared" si="39"/>
        <v>1580146</v>
      </c>
      <c r="AC142" s="279"/>
      <c r="AD142" s="279"/>
      <c r="AE142" s="279"/>
      <c r="AF142" s="279"/>
      <c r="AG142" s="279"/>
      <c r="AH142" s="279"/>
      <c r="AI142" s="279"/>
      <c r="AJ142" s="279"/>
      <c r="AK142" s="279"/>
      <c r="AL142" s="279"/>
      <c r="AM142" s="279"/>
      <c r="AN142" s="279"/>
      <c r="AO142" s="279"/>
      <c r="AP142" s="279"/>
      <c r="AQ142" s="279"/>
      <c r="AR142" s="279"/>
      <c r="AS142" s="279"/>
      <c r="AT142" s="279"/>
      <c r="AU142" s="279"/>
      <c r="AV142" s="279"/>
      <c r="AW142" s="279"/>
      <c r="AX142" s="279"/>
    </row>
    <row r="143" s="251" customFormat="1" spans="1:50">
      <c r="A143" s="262" t="s">
        <v>9</v>
      </c>
      <c r="B143" s="263">
        <v>136</v>
      </c>
      <c r="C143" s="263">
        <v>107</v>
      </c>
      <c r="D143" s="254">
        <v>53</v>
      </c>
      <c r="E143" s="254">
        <v>26</v>
      </c>
      <c r="F143" s="254">
        <v>1410</v>
      </c>
      <c r="G143" s="259">
        <f t="shared" si="32"/>
        <v>1824</v>
      </c>
      <c r="H143" s="263">
        <v>26500</v>
      </c>
      <c r="I143" s="271">
        <v>52800</v>
      </c>
      <c r="J143" s="263">
        <v>6</v>
      </c>
      <c r="K143" s="271">
        <v>536</v>
      </c>
      <c r="L143" s="263">
        <v>268</v>
      </c>
      <c r="M143" s="263">
        <v>131</v>
      </c>
      <c r="N143" s="272">
        <v>200</v>
      </c>
      <c r="O143" s="268">
        <f t="shared" si="33"/>
        <v>200</v>
      </c>
      <c r="P143" s="254">
        <f t="shared" si="34"/>
        <v>79300</v>
      </c>
      <c r="Q143" s="254">
        <f t="shared" si="35"/>
        <v>536</v>
      </c>
      <c r="R143" s="254">
        <f t="shared" si="36"/>
        <v>268</v>
      </c>
      <c r="S143" s="254">
        <f t="shared" si="37"/>
        <v>131</v>
      </c>
      <c r="T143" s="254">
        <f t="shared" si="38"/>
        <v>6</v>
      </c>
      <c r="U143" s="274">
        <v>12351</v>
      </c>
      <c r="V143" s="254">
        <f>SUM($O$8:O143)</f>
        <v>25700</v>
      </c>
      <c r="W143" s="254">
        <f>SUM($P$8:P143)</f>
        <v>5286800</v>
      </c>
      <c r="X143" s="254">
        <f>SUM($Q$8:Q143)</f>
        <v>36242</v>
      </c>
      <c r="Y143" s="254">
        <f>SUM($R$8:R143)</f>
        <v>18122</v>
      </c>
      <c r="Z143" s="254">
        <f>SUM($S$8:S143)</f>
        <v>8649</v>
      </c>
      <c r="AA143" s="254">
        <f>SUM($T$8:T143)</f>
        <v>816</v>
      </c>
      <c r="AB143" s="254">
        <f t="shared" si="39"/>
        <v>1604013</v>
      </c>
      <c r="AC143" s="279"/>
      <c r="AD143" s="279"/>
      <c r="AE143" s="279"/>
      <c r="AF143" s="279"/>
      <c r="AG143" s="279"/>
      <c r="AH143" s="279"/>
      <c r="AI143" s="279"/>
      <c r="AJ143" s="279"/>
      <c r="AK143" s="279"/>
      <c r="AL143" s="279"/>
      <c r="AM143" s="279"/>
      <c r="AN143" s="279"/>
      <c r="AO143" s="279"/>
      <c r="AP143" s="279"/>
      <c r="AQ143" s="279"/>
      <c r="AR143" s="279"/>
      <c r="AS143" s="279"/>
      <c r="AT143" s="279"/>
      <c r="AU143" s="279"/>
      <c r="AV143" s="279"/>
      <c r="AW143" s="279"/>
      <c r="AX143" s="279"/>
    </row>
    <row r="144" s="251" customFormat="1" spans="1:50">
      <c r="A144" s="262" t="s">
        <v>9</v>
      </c>
      <c r="B144" s="263">
        <v>137</v>
      </c>
      <c r="C144" s="263">
        <v>108</v>
      </c>
      <c r="D144" s="254">
        <v>54</v>
      </c>
      <c r="E144" s="254">
        <v>26</v>
      </c>
      <c r="F144" s="254">
        <v>1430</v>
      </c>
      <c r="G144" s="259">
        <f t="shared" si="32"/>
        <v>1834</v>
      </c>
      <c r="H144" s="263">
        <v>26700</v>
      </c>
      <c r="I144" s="271">
        <v>53200</v>
      </c>
      <c r="J144" s="263">
        <v>6</v>
      </c>
      <c r="K144" s="271">
        <v>540</v>
      </c>
      <c r="L144" s="263">
        <v>270</v>
      </c>
      <c r="M144" s="263">
        <v>132</v>
      </c>
      <c r="N144" s="272">
        <v>200</v>
      </c>
      <c r="O144" s="268">
        <f t="shared" si="33"/>
        <v>200</v>
      </c>
      <c r="P144" s="254">
        <f t="shared" si="34"/>
        <v>79900</v>
      </c>
      <c r="Q144" s="254">
        <f t="shared" si="35"/>
        <v>540</v>
      </c>
      <c r="R144" s="254">
        <f t="shared" si="36"/>
        <v>270</v>
      </c>
      <c r="S144" s="254">
        <f t="shared" si="37"/>
        <v>132</v>
      </c>
      <c r="T144" s="254">
        <f t="shared" si="38"/>
        <v>6</v>
      </c>
      <c r="U144" s="274">
        <v>12418</v>
      </c>
      <c r="V144" s="254">
        <f>SUM($O$8:O144)</f>
        <v>25900</v>
      </c>
      <c r="W144" s="254">
        <f>SUM($P$8:P144)</f>
        <v>5366700</v>
      </c>
      <c r="X144" s="254">
        <f>SUM($Q$8:Q144)</f>
        <v>36782</v>
      </c>
      <c r="Y144" s="254">
        <f>SUM($R$8:R144)</f>
        <v>18392</v>
      </c>
      <c r="Z144" s="254">
        <f>SUM($S$8:S144)</f>
        <v>8781</v>
      </c>
      <c r="AA144" s="254">
        <f>SUM($T$8:T144)</f>
        <v>822</v>
      </c>
      <c r="AB144" s="254">
        <f t="shared" si="39"/>
        <v>1628059</v>
      </c>
      <c r="AC144" s="279"/>
      <c r="AD144" s="279"/>
      <c r="AE144" s="279"/>
      <c r="AF144" s="279"/>
      <c r="AG144" s="279"/>
      <c r="AH144" s="279"/>
      <c r="AI144" s="279"/>
      <c r="AJ144" s="279"/>
      <c r="AK144" s="279"/>
      <c r="AL144" s="279"/>
      <c r="AM144" s="279"/>
      <c r="AN144" s="279"/>
      <c r="AO144" s="279"/>
      <c r="AP144" s="279"/>
      <c r="AQ144" s="279"/>
      <c r="AR144" s="279"/>
      <c r="AS144" s="279"/>
      <c r="AT144" s="279"/>
      <c r="AU144" s="279"/>
      <c r="AV144" s="279"/>
      <c r="AW144" s="279"/>
      <c r="AX144" s="279"/>
    </row>
    <row r="145" s="251" customFormat="1" spans="1:50">
      <c r="A145" s="262" t="s">
        <v>9</v>
      </c>
      <c r="B145" s="263">
        <v>138</v>
      </c>
      <c r="C145" s="263">
        <v>109</v>
      </c>
      <c r="D145" s="254">
        <v>54</v>
      </c>
      <c r="E145" s="254">
        <v>27</v>
      </c>
      <c r="F145" s="254">
        <v>1430</v>
      </c>
      <c r="G145" s="259">
        <f t="shared" si="32"/>
        <v>1880</v>
      </c>
      <c r="H145" s="263">
        <v>26900</v>
      </c>
      <c r="I145" s="271">
        <v>53600</v>
      </c>
      <c r="J145" s="263">
        <v>6</v>
      </c>
      <c r="K145" s="271">
        <v>544</v>
      </c>
      <c r="L145" s="263">
        <v>272</v>
      </c>
      <c r="M145" s="263">
        <v>133</v>
      </c>
      <c r="N145" s="272">
        <v>200</v>
      </c>
      <c r="O145" s="268">
        <f t="shared" si="33"/>
        <v>200</v>
      </c>
      <c r="P145" s="254">
        <f t="shared" si="34"/>
        <v>80500</v>
      </c>
      <c r="Q145" s="254">
        <f t="shared" si="35"/>
        <v>544</v>
      </c>
      <c r="R145" s="254">
        <f t="shared" si="36"/>
        <v>272</v>
      </c>
      <c r="S145" s="254">
        <f t="shared" si="37"/>
        <v>133</v>
      </c>
      <c r="T145" s="254">
        <f t="shared" si="38"/>
        <v>6</v>
      </c>
      <c r="U145" s="274">
        <v>12530</v>
      </c>
      <c r="V145" s="254">
        <f>SUM($O$8:O145)</f>
        <v>26100</v>
      </c>
      <c r="W145" s="254">
        <f>SUM($P$8:P145)</f>
        <v>5447200</v>
      </c>
      <c r="X145" s="254">
        <f>SUM($Q$8:Q145)</f>
        <v>37326</v>
      </c>
      <c r="Y145" s="254">
        <f>SUM($R$8:R145)</f>
        <v>18664</v>
      </c>
      <c r="Z145" s="254">
        <f>SUM($S$8:S145)</f>
        <v>8914</v>
      </c>
      <c r="AA145" s="254">
        <f>SUM($T$8:T145)</f>
        <v>828</v>
      </c>
      <c r="AB145" s="254">
        <f t="shared" si="39"/>
        <v>1652284</v>
      </c>
      <c r="AC145" s="279"/>
      <c r="AD145" s="279"/>
      <c r="AE145" s="279"/>
      <c r="AF145" s="279"/>
      <c r="AG145" s="279"/>
      <c r="AH145" s="279"/>
      <c r="AI145" s="279"/>
      <c r="AJ145" s="279"/>
      <c r="AK145" s="279"/>
      <c r="AL145" s="279"/>
      <c r="AM145" s="279"/>
      <c r="AN145" s="279"/>
      <c r="AO145" s="279"/>
      <c r="AP145" s="279"/>
      <c r="AQ145" s="279"/>
      <c r="AR145" s="279"/>
      <c r="AS145" s="279"/>
      <c r="AT145" s="279"/>
      <c r="AU145" s="279"/>
      <c r="AV145" s="279"/>
      <c r="AW145" s="279"/>
      <c r="AX145" s="279"/>
    </row>
    <row r="146" s="251" customFormat="1" spans="1:50">
      <c r="A146" s="262" t="s">
        <v>9</v>
      </c>
      <c r="B146" s="263">
        <v>139</v>
      </c>
      <c r="C146" s="263">
        <v>110</v>
      </c>
      <c r="D146" s="254">
        <v>55</v>
      </c>
      <c r="E146" s="254">
        <v>27</v>
      </c>
      <c r="F146" s="254">
        <v>1450</v>
      </c>
      <c r="G146" s="259">
        <f t="shared" si="32"/>
        <v>1890</v>
      </c>
      <c r="H146" s="263">
        <v>27100</v>
      </c>
      <c r="I146" s="271">
        <v>54000</v>
      </c>
      <c r="J146" s="263">
        <v>6</v>
      </c>
      <c r="K146" s="271">
        <v>548</v>
      </c>
      <c r="L146" s="263">
        <v>274</v>
      </c>
      <c r="M146" s="263">
        <v>134</v>
      </c>
      <c r="N146" s="272">
        <v>200</v>
      </c>
      <c r="O146" s="268">
        <f t="shared" si="33"/>
        <v>200</v>
      </c>
      <c r="P146" s="254">
        <f t="shared" si="34"/>
        <v>81100</v>
      </c>
      <c r="Q146" s="254">
        <f t="shared" si="35"/>
        <v>548</v>
      </c>
      <c r="R146" s="254">
        <f t="shared" si="36"/>
        <v>274</v>
      </c>
      <c r="S146" s="254">
        <f t="shared" si="37"/>
        <v>134</v>
      </c>
      <c r="T146" s="254">
        <f t="shared" si="38"/>
        <v>6</v>
      </c>
      <c r="U146" s="274">
        <v>12597</v>
      </c>
      <c r="V146" s="254">
        <f>SUM($O$8:O146)</f>
        <v>26300</v>
      </c>
      <c r="W146" s="254">
        <f>SUM($P$8:P146)</f>
        <v>5528300</v>
      </c>
      <c r="X146" s="254">
        <f>SUM($Q$8:Q146)</f>
        <v>37874</v>
      </c>
      <c r="Y146" s="254">
        <f>SUM($R$8:R146)</f>
        <v>18938</v>
      </c>
      <c r="Z146" s="254">
        <f>SUM($S$8:S146)</f>
        <v>9048</v>
      </c>
      <c r="AA146" s="254">
        <f>SUM($T$8:T146)</f>
        <v>834</v>
      </c>
      <c r="AB146" s="254">
        <f t="shared" si="39"/>
        <v>1676688</v>
      </c>
      <c r="AC146" s="279"/>
      <c r="AD146" s="279"/>
      <c r="AE146" s="279"/>
      <c r="AF146" s="279"/>
      <c r="AG146" s="279"/>
      <c r="AH146" s="279"/>
      <c r="AI146" s="279"/>
      <c r="AJ146" s="279"/>
      <c r="AK146" s="279"/>
      <c r="AL146" s="279"/>
      <c r="AM146" s="279"/>
      <c r="AN146" s="279"/>
      <c r="AO146" s="279"/>
      <c r="AP146" s="279"/>
      <c r="AQ146" s="279"/>
      <c r="AR146" s="279"/>
      <c r="AS146" s="279"/>
      <c r="AT146" s="279"/>
      <c r="AU146" s="279"/>
      <c r="AV146" s="279"/>
      <c r="AW146" s="279"/>
      <c r="AX146" s="279"/>
    </row>
    <row r="147" s="251" customFormat="1" spans="1:50">
      <c r="A147" s="262" t="s">
        <v>9</v>
      </c>
      <c r="B147" s="263">
        <v>140</v>
      </c>
      <c r="C147" s="263">
        <v>110</v>
      </c>
      <c r="D147" s="254">
        <v>55</v>
      </c>
      <c r="E147" s="254">
        <v>27</v>
      </c>
      <c r="F147" s="254">
        <v>1450</v>
      </c>
      <c r="G147" s="259">
        <f t="shared" si="32"/>
        <v>1890</v>
      </c>
      <c r="H147" s="263">
        <v>27300</v>
      </c>
      <c r="I147" s="271">
        <v>54400</v>
      </c>
      <c r="J147" s="263">
        <v>6</v>
      </c>
      <c r="K147" s="271">
        <v>552</v>
      </c>
      <c r="L147" s="263">
        <v>276</v>
      </c>
      <c r="M147" s="263">
        <v>135</v>
      </c>
      <c r="N147" s="272">
        <v>200</v>
      </c>
      <c r="O147" s="268">
        <f t="shared" si="33"/>
        <v>200</v>
      </c>
      <c r="P147" s="254">
        <f t="shared" si="34"/>
        <v>81700</v>
      </c>
      <c r="Q147" s="254">
        <f t="shared" si="35"/>
        <v>552</v>
      </c>
      <c r="R147" s="254">
        <f t="shared" si="36"/>
        <v>276</v>
      </c>
      <c r="S147" s="254">
        <f t="shared" si="37"/>
        <v>135</v>
      </c>
      <c r="T147" s="254">
        <f t="shared" si="38"/>
        <v>6</v>
      </c>
      <c r="U147" s="274">
        <v>12709</v>
      </c>
      <c r="V147" s="254">
        <f>SUM($O$8:O147)</f>
        <v>26500</v>
      </c>
      <c r="W147" s="254">
        <f>SUM($P$8:P147)</f>
        <v>5610000</v>
      </c>
      <c r="X147" s="254">
        <f>SUM($Q$8:Q147)</f>
        <v>38426</v>
      </c>
      <c r="Y147" s="254">
        <f>SUM($R$8:R147)</f>
        <v>19214</v>
      </c>
      <c r="Z147" s="254">
        <f>SUM($S$8:S147)</f>
        <v>9183</v>
      </c>
      <c r="AA147" s="254">
        <f>SUM($T$8:T147)</f>
        <v>840</v>
      </c>
      <c r="AB147" s="254">
        <f t="shared" si="39"/>
        <v>1701271</v>
      </c>
      <c r="AC147" s="279"/>
      <c r="AD147" s="279"/>
      <c r="AE147" s="279"/>
      <c r="AF147" s="279"/>
      <c r="AG147" s="279"/>
      <c r="AH147" s="279"/>
      <c r="AI147" s="279"/>
      <c r="AJ147" s="279"/>
      <c r="AK147" s="279"/>
      <c r="AL147" s="279"/>
      <c r="AM147" s="279"/>
      <c r="AN147" s="279"/>
      <c r="AO147" s="279"/>
      <c r="AP147" s="279"/>
      <c r="AQ147" s="279"/>
      <c r="AR147" s="279"/>
      <c r="AS147" s="279"/>
      <c r="AT147" s="279"/>
      <c r="AU147" s="279"/>
      <c r="AV147" s="279"/>
      <c r="AW147" s="279"/>
      <c r="AX147" s="279"/>
    </row>
    <row r="148" s="251" customFormat="1" spans="1:50">
      <c r="A148" s="262" t="s">
        <v>9</v>
      </c>
      <c r="B148" s="263">
        <v>141</v>
      </c>
      <c r="C148" s="263">
        <v>111</v>
      </c>
      <c r="D148" s="254">
        <v>55</v>
      </c>
      <c r="E148" s="254">
        <v>27</v>
      </c>
      <c r="F148" s="254">
        <v>1470</v>
      </c>
      <c r="G148" s="259">
        <f t="shared" si="32"/>
        <v>1895</v>
      </c>
      <c r="H148" s="263">
        <v>27500</v>
      </c>
      <c r="I148" s="271">
        <v>54800</v>
      </c>
      <c r="J148" s="263">
        <v>6</v>
      </c>
      <c r="K148" s="271">
        <v>556</v>
      </c>
      <c r="L148" s="263">
        <v>278</v>
      </c>
      <c r="M148" s="263">
        <v>136</v>
      </c>
      <c r="N148" s="272">
        <v>200</v>
      </c>
      <c r="O148" s="268">
        <f t="shared" si="33"/>
        <v>200</v>
      </c>
      <c r="P148" s="254">
        <f t="shared" si="34"/>
        <v>82300</v>
      </c>
      <c r="Q148" s="254">
        <f t="shared" si="35"/>
        <v>556</v>
      </c>
      <c r="R148" s="254">
        <f t="shared" si="36"/>
        <v>278</v>
      </c>
      <c r="S148" s="254">
        <f t="shared" si="37"/>
        <v>136</v>
      </c>
      <c r="T148" s="254">
        <f t="shared" si="38"/>
        <v>6</v>
      </c>
      <c r="U148" s="274">
        <v>12776</v>
      </c>
      <c r="V148" s="254">
        <f>SUM($O$8:O148)</f>
        <v>26700</v>
      </c>
      <c r="W148" s="254">
        <f>SUM($P$8:P148)</f>
        <v>5692300</v>
      </c>
      <c r="X148" s="254">
        <f>SUM($Q$8:Q148)</f>
        <v>38982</v>
      </c>
      <c r="Y148" s="254">
        <f>SUM($R$8:R148)</f>
        <v>19492</v>
      </c>
      <c r="Z148" s="254">
        <f>SUM($S$8:S148)</f>
        <v>9319</v>
      </c>
      <c r="AA148" s="254">
        <f>SUM($T$8:T148)</f>
        <v>846</v>
      </c>
      <c r="AB148" s="254">
        <f t="shared" si="39"/>
        <v>1726033</v>
      </c>
      <c r="AC148" s="279"/>
      <c r="AD148" s="279"/>
      <c r="AE148" s="279"/>
      <c r="AF148" s="279"/>
      <c r="AG148" s="279"/>
      <c r="AH148" s="279"/>
      <c r="AI148" s="279"/>
      <c r="AJ148" s="279"/>
      <c r="AK148" s="279"/>
      <c r="AL148" s="279"/>
      <c r="AM148" s="279"/>
      <c r="AN148" s="279"/>
      <c r="AO148" s="279"/>
      <c r="AP148" s="279"/>
      <c r="AQ148" s="279"/>
      <c r="AR148" s="279"/>
      <c r="AS148" s="279"/>
      <c r="AT148" s="279"/>
      <c r="AU148" s="279"/>
      <c r="AV148" s="279"/>
      <c r="AW148" s="279"/>
      <c r="AX148" s="279"/>
    </row>
    <row r="149" s="251" customFormat="1" spans="1:50">
      <c r="A149" s="262" t="s">
        <v>9</v>
      </c>
      <c r="B149" s="263">
        <v>142</v>
      </c>
      <c r="C149" s="263">
        <v>112</v>
      </c>
      <c r="D149" s="254">
        <v>56</v>
      </c>
      <c r="E149" s="254">
        <v>27</v>
      </c>
      <c r="F149" s="254">
        <v>1470</v>
      </c>
      <c r="G149" s="259">
        <f t="shared" si="32"/>
        <v>1901</v>
      </c>
      <c r="H149" s="263">
        <v>27700</v>
      </c>
      <c r="I149" s="271">
        <v>55200</v>
      </c>
      <c r="J149" s="263">
        <v>6</v>
      </c>
      <c r="K149" s="271">
        <v>560</v>
      </c>
      <c r="L149" s="263">
        <v>280</v>
      </c>
      <c r="M149" s="263">
        <v>137</v>
      </c>
      <c r="N149" s="272">
        <v>200</v>
      </c>
      <c r="O149" s="268">
        <f t="shared" si="33"/>
        <v>200</v>
      </c>
      <c r="P149" s="254">
        <f t="shared" si="34"/>
        <v>82900</v>
      </c>
      <c r="Q149" s="254">
        <f t="shared" si="35"/>
        <v>560</v>
      </c>
      <c r="R149" s="254">
        <f t="shared" si="36"/>
        <v>280</v>
      </c>
      <c r="S149" s="254">
        <f t="shared" si="37"/>
        <v>137</v>
      </c>
      <c r="T149" s="254">
        <f t="shared" si="38"/>
        <v>6</v>
      </c>
      <c r="U149" s="274">
        <v>12888</v>
      </c>
      <c r="V149" s="254">
        <f>SUM($O$8:O149)</f>
        <v>26900</v>
      </c>
      <c r="W149" s="254">
        <f>SUM($P$8:P149)</f>
        <v>5775200</v>
      </c>
      <c r="X149" s="254">
        <f>SUM($Q$8:Q149)</f>
        <v>39542</v>
      </c>
      <c r="Y149" s="254">
        <f>SUM($R$8:R149)</f>
        <v>19772</v>
      </c>
      <c r="Z149" s="254">
        <f>SUM($S$8:S149)</f>
        <v>9456</v>
      </c>
      <c r="AA149" s="254">
        <f>SUM($T$8:T149)</f>
        <v>852</v>
      </c>
      <c r="AB149" s="254">
        <f t="shared" si="39"/>
        <v>1750974</v>
      </c>
      <c r="AC149" s="279"/>
      <c r="AD149" s="279"/>
      <c r="AE149" s="279"/>
      <c r="AF149" s="279"/>
      <c r="AG149" s="279"/>
      <c r="AH149" s="279"/>
      <c r="AI149" s="279"/>
      <c r="AJ149" s="279"/>
      <c r="AK149" s="279"/>
      <c r="AL149" s="279"/>
      <c r="AM149" s="279"/>
      <c r="AN149" s="279"/>
      <c r="AO149" s="279"/>
      <c r="AP149" s="279"/>
      <c r="AQ149" s="279"/>
      <c r="AR149" s="279"/>
      <c r="AS149" s="279"/>
      <c r="AT149" s="279"/>
      <c r="AU149" s="279"/>
      <c r="AV149" s="279"/>
      <c r="AW149" s="279"/>
      <c r="AX149" s="279"/>
    </row>
    <row r="150" s="251" customFormat="1" spans="1:50">
      <c r="A150" s="262" t="s">
        <v>9</v>
      </c>
      <c r="B150" s="263">
        <v>143</v>
      </c>
      <c r="C150" s="263">
        <v>113</v>
      </c>
      <c r="D150" s="254">
        <v>56</v>
      </c>
      <c r="E150" s="254">
        <v>28</v>
      </c>
      <c r="F150" s="254">
        <v>1490</v>
      </c>
      <c r="G150" s="259">
        <f t="shared" si="32"/>
        <v>1951</v>
      </c>
      <c r="H150" s="263">
        <v>27900</v>
      </c>
      <c r="I150" s="271">
        <v>55600</v>
      </c>
      <c r="J150" s="263">
        <v>6</v>
      </c>
      <c r="K150" s="271">
        <v>564</v>
      </c>
      <c r="L150" s="263">
        <v>282</v>
      </c>
      <c r="M150" s="263">
        <v>138</v>
      </c>
      <c r="N150" s="272">
        <v>200</v>
      </c>
      <c r="O150" s="268">
        <f t="shared" si="33"/>
        <v>200</v>
      </c>
      <c r="P150" s="254">
        <f t="shared" si="34"/>
        <v>83500</v>
      </c>
      <c r="Q150" s="254">
        <f t="shared" si="35"/>
        <v>564</v>
      </c>
      <c r="R150" s="254">
        <f t="shared" si="36"/>
        <v>282</v>
      </c>
      <c r="S150" s="254">
        <f t="shared" si="37"/>
        <v>138</v>
      </c>
      <c r="T150" s="254">
        <f t="shared" si="38"/>
        <v>6</v>
      </c>
      <c r="U150" s="274">
        <v>12955</v>
      </c>
      <c r="V150" s="254">
        <f>SUM($O$8:O150)</f>
        <v>27100</v>
      </c>
      <c r="W150" s="254">
        <f>SUM($P$8:P150)</f>
        <v>5858700</v>
      </c>
      <c r="X150" s="254">
        <f>SUM($Q$8:Q150)</f>
        <v>40106</v>
      </c>
      <c r="Y150" s="254">
        <f>SUM($R$8:R150)</f>
        <v>20054</v>
      </c>
      <c r="Z150" s="254">
        <f>SUM($S$8:S150)</f>
        <v>9594</v>
      </c>
      <c r="AA150" s="254">
        <f>SUM($T$8:T150)</f>
        <v>858</v>
      </c>
      <c r="AB150" s="254">
        <f t="shared" si="39"/>
        <v>1776094</v>
      </c>
      <c r="AC150" s="279"/>
      <c r="AD150" s="279"/>
      <c r="AE150" s="279"/>
      <c r="AF150" s="279"/>
      <c r="AG150" s="279"/>
      <c r="AH150" s="279"/>
      <c r="AI150" s="279"/>
      <c r="AJ150" s="279"/>
      <c r="AK150" s="279"/>
      <c r="AL150" s="279"/>
      <c r="AM150" s="279"/>
      <c r="AN150" s="279"/>
      <c r="AO150" s="279"/>
      <c r="AP150" s="279"/>
      <c r="AQ150" s="279"/>
      <c r="AR150" s="279"/>
      <c r="AS150" s="279"/>
      <c r="AT150" s="279"/>
      <c r="AU150" s="279"/>
      <c r="AV150" s="279"/>
      <c r="AW150" s="279"/>
      <c r="AX150" s="279"/>
    </row>
    <row r="151" s="251" customFormat="1" spans="1:50">
      <c r="A151" s="262" t="s">
        <v>9</v>
      </c>
      <c r="B151" s="263">
        <v>144</v>
      </c>
      <c r="C151" s="263">
        <v>114</v>
      </c>
      <c r="D151" s="254">
        <v>57</v>
      </c>
      <c r="E151" s="254">
        <v>28</v>
      </c>
      <c r="F151" s="254">
        <v>1490</v>
      </c>
      <c r="G151" s="259">
        <f t="shared" si="32"/>
        <v>1957</v>
      </c>
      <c r="H151" s="263">
        <v>28100</v>
      </c>
      <c r="I151" s="271">
        <v>56000</v>
      </c>
      <c r="J151" s="263">
        <v>6</v>
      </c>
      <c r="K151" s="271">
        <v>568</v>
      </c>
      <c r="L151" s="263">
        <v>284</v>
      </c>
      <c r="M151" s="263">
        <v>139</v>
      </c>
      <c r="N151" s="272">
        <v>200</v>
      </c>
      <c r="O151" s="268">
        <f t="shared" si="33"/>
        <v>200</v>
      </c>
      <c r="P151" s="254">
        <f t="shared" si="34"/>
        <v>84100</v>
      </c>
      <c r="Q151" s="254">
        <f t="shared" si="35"/>
        <v>568</v>
      </c>
      <c r="R151" s="254">
        <f t="shared" si="36"/>
        <v>284</v>
      </c>
      <c r="S151" s="254">
        <f t="shared" si="37"/>
        <v>139</v>
      </c>
      <c r="T151" s="254">
        <f t="shared" si="38"/>
        <v>6</v>
      </c>
      <c r="U151" s="274">
        <v>13067</v>
      </c>
      <c r="V151" s="254">
        <f>SUM($O$8:O151)</f>
        <v>27300</v>
      </c>
      <c r="W151" s="254">
        <f>SUM($P$8:P151)</f>
        <v>5942800</v>
      </c>
      <c r="X151" s="254">
        <f>SUM($Q$8:Q151)</f>
        <v>40674</v>
      </c>
      <c r="Y151" s="254">
        <f>SUM($R$8:R151)</f>
        <v>20338</v>
      </c>
      <c r="Z151" s="254">
        <f>SUM($S$8:S151)</f>
        <v>9733</v>
      </c>
      <c r="AA151" s="254">
        <f>SUM($T$8:T151)</f>
        <v>864</v>
      </c>
      <c r="AB151" s="254">
        <f t="shared" si="39"/>
        <v>1801393</v>
      </c>
      <c r="AC151" s="279"/>
      <c r="AD151" s="279"/>
      <c r="AE151" s="279"/>
      <c r="AF151" s="279"/>
      <c r="AG151" s="279"/>
      <c r="AH151" s="279"/>
      <c r="AI151" s="279"/>
      <c r="AJ151" s="279"/>
      <c r="AK151" s="279"/>
      <c r="AL151" s="279"/>
      <c r="AM151" s="279"/>
      <c r="AN151" s="279"/>
      <c r="AO151" s="279"/>
      <c r="AP151" s="279"/>
      <c r="AQ151" s="279"/>
      <c r="AR151" s="279"/>
      <c r="AS151" s="279"/>
      <c r="AT151" s="279"/>
      <c r="AU151" s="279"/>
      <c r="AV151" s="279"/>
      <c r="AW151" s="279"/>
      <c r="AX151" s="279"/>
    </row>
    <row r="152" s="251" customFormat="1" spans="1:50">
      <c r="A152" s="262" t="s">
        <v>9</v>
      </c>
      <c r="B152" s="263">
        <v>145</v>
      </c>
      <c r="C152" s="263">
        <v>114</v>
      </c>
      <c r="D152" s="254">
        <v>57</v>
      </c>
      <c r="E152" s="254">
        <v>28</v>
      </c>
      <c r="F152" s="254">
        <v>1510</v>
      </c>
      <c r="G152" s="259">
        <f t="shared" si="32"/>
        <v>1961</v>
      </c>
      <c r="H152" s="263">
        <v>28300</v>
      </c>
      <c r="I152" s="271">
        <v>56400</v>
      </c>
      <c r="J152" s="263">
        <v>6</v>
      </c>
      <c r="K152" s="271">
        <v>572</v>
      </c>
      <c r="L152" s="263">
        <v>286</v>
      </c>
      <c r="M152" s="263">
        <v>140</v>
      </c>
      <c r="N152" s="272">
        <v>200</v>
      </c>
      <c r="O152" s="268">
        <f t="shared" si="33"/>
        <v>200</v>
      </c>
      <c r="P152" s="254">
        <f t="shared" si="34"/>
        <v>84700</v>
      </c>
      <c r="Q152" s="254">
        <f t="shared" si="35"/>
        <v>572</v>
      </c>
      <c r="R152" s="254">
        <f t="shared" si="36"/>
        <v>286</v>
      </c>
      <c r="S152" s="254">
        <f t="shared" si="37"/>
        <v>140</v>
      </c>
      <c r="T152" s="254">
        <f t="shared" si="38"/>
        <v>6</v>
      </c>
      <c r="U152" s="274">
        <v>13134</v>
      </c>
      <c r="V152" s="254">
        <f>SUM($O$8:O152)</f>
        <v>27500</v>
      </c>
      <c r="W152" s="254">
        <f>SUM($P$8:P152)</f>
        <v>6027500</v>
      </c>
      <c r="X152" s="254">
        <f>SUM($Q$8:Q152)</f>
        <v>41246</v>
      </c>
      <c r="Y152" s="254">
        <f>SUM($R$8:R152)</f>
        <v>20624</v>
      </c>
      <c r="Z152" s="254">
        <f>SUM($S$8:S152)</f>
        <v>9873</v>
      </c>
      <c r="AA152" s="254">
        <f>SUM($T$8:T152)</f>
        <v>870</v>
      </c>
      <c r="AB152" s="254">
        <f t="shared" si="39"/>
        <v>1826871</v>
      </c>
      <c r="AC152" s="279"/>
      <c r="AD152" s="279"/>
      <c r="AE152" s="279"/>
      <c r="AF152" s="279"/>
      <c r="AG152" s="279"/>
      <c r="AH152" s="279"/>
      <c r="AI152" s="279"/>
      <c r="AJ152" s="279"/>
      <c r="AK152" s="279"/>
      <c r="AL152" s="279"/>
      <c r="AM152" s="279"/>
      <c r="AN152" s="279"/>
      <c r="AO152" s="279"/>
      <c r="AP152" s="279"/>
      <c r="AQ152" s="279"/>
      <c r="AR152" s="279"/>
      <c r="AS152" s="279"/>
      <c r="AT152" s="279"/>
      <c r="AU152" s="279"/>
      <c r="AV152" s="279"/>
      <c r="AW152" s="279"/>
      <c r="AX152" s="279"/>
    </row>
    <row r="153" s="251" customFormat="1" spans="1:50">
      <c r="A153" s="262" t="s">
        <v>9</v>
      </c>
      <c r="B153" s="263">
        <v>146</v>
      </c>
      <c r="C153" s="263">
        <v>115</v>
      </c>
      <c r="D153" s="254">
        <v>57</v>
      </c>
      <c r="E153" s="254">
        <v>28</v>
      </c>
      <c r="F153" s="254">
        <v>1510</v>
      </c>
      <c r="G153" s="259">
        <f t="shared" si="32"/>
        <v>1962</v>
      </c>
      <c r="H153" s="263">
        <v>28500</v>
      </c>
      <c r="I153" s="271">
        <v>56800</v>
      </c>
      <c r="J153" s="263">
        <v>6</v>
      </c>
      <c r="K153" s="271">
        <v>576</v>
      </c>
      <c r="L153" s="263">
        <v>288</v>
      </c>
      <c r="M153" s="263">
        <v>141</v>
      </c>
      <c r="N153" s="272">
        <v>200</v>
      </c>
      <c r="O153" s="268">
        <f t="shared" si="33"/>
        <v>200</v>
      </c>
      <c r="P153" s="254">
        <f t="shared" si="34"/>
        <v>85300</v>
      </c>
      <c r="Q153" s="254">
        <f t="shared" si="35"/>
        <v>576</v>
      </c>
      <c r="R153" s="254">
        <f t="shared" si="36"/>
        <v>288</v>
      </c>
      <c r="S153" s="254">
        <f t="shared" si="37"/>
        <v>141</v>
      </c>
      <c r="T153" s="254">
        <f t="shared" si="38"/>
        <v>6</v>
      </c>
      <c r="U153" s="274">
        <v>13246</v>
      </c>
      <c r="V153" s="254">
        <f>SUM($O$8:O153)</f>
        <v>27700</v>
      </c>
      <c r="W153" s="254">
        <f>SUM($P$8:P153)</f>
        <v>6112800</v>
      </c>
      <c r="X153" s="254">
        <f>SUM($Q$8:Q153)</f>
        <v>41822</v>
      </c>
      <c r="Y153" s="254">
        <f>SUM($R$8:R153)</f>
        <v>20912</v>
      </c>
      <c r="Z153" s="254">
        <f>SUM($S$8:S153)</f>
        <v>10014</v>
      </c>
      <c r="AA153" s="254">
        <f>SUM($T$8:T153)</f>
        <v>876</v>
      </c>
      <c r="AB153" s="254">
        <f t="shared" si="39"/>
        <v>1852528</v>
      </c>
      <c r="AC153" s="279"/>
      <c r="AD153" s="279"/>
      <c r="AE153" s="279"/>
      <c r="AF153" s="279"/>
      <c r="AG153" s="279"/>
      <c r="AH153" s="279"/>
      <c r="AI153" s="279"/>
      <c r="AJ153" s="279"/>
      <c r="AK153" s="279"/>
      <c r="AL153" s="279"/>
      <c r="AM153" s="279"/>
      <c r="AN153" s="279"/>
      <c r="AO153" s="279"/>
      <c r="AP153" s="279"/>
      <c r="AQ153" s="279"/>
      <c r="AR153" s="279"/>
      <c r="AS153" s="279"/>
      <c r="AT153" s="279"/>
      <c r="AU153" s="279"/>
      <c r="AV153" s="279"/>
      <c r="AW153" s="279"/>
      <c r="AX153" s="279"/>
    </row>
    <row r="154" s="251" customFormat="1" spans="1:50">
      <c r="A154" s="262" t="s">
        <v>9</v>
      </c>
      <c r="B154" s="263">
        <v>147</v>
      </c>
      <c r="C154" s="263">
        <v>116</v>
      </c>
      <c r="D154" s="254">
        <v>58</v>
      </c>
      <c r="E154" s="254">
        <v>28</v>
      </c>
      <c r="F154" s="254">
        <v>1530</v>
      </c>
      <c r="G154" s="259">
        <f t="shared" si="32"/>
        <v>1972</v>
      </c>
      <c r="H154" s="263">
        <v>28700</v>
      </c>
      <c r="I154" s="271">
        <v>57200</v>
      </c>
      <c r="J154" s="263">
        <v>6</v>
      </c>
      <c r="K154" s="271">
        <v>580</v>
      </c>
      <c r="L154" s="263">
        <v>290</v>
      </c>
      <c r="M154" s="263">
        <v>142</v>
      </c>
      <c r="N154" s="272">
        <v>200</v>
      </c>
      <c r="O154" s="268">
        <f t="shared" si="33"/>
        <v>200</v>
      </c>
      <c r="P154" s="254">
        <f t="shared" si="34"/>
        <v>85900</v>
      </c>
      <c r="Q154" s="254">
        <f t="shared" si="35"/>
        <v>580</v>
      </c>
      <c r="R154" s="254">
        <f t="shared" si="36"/>
        <v>290</v>
      </c>
      <c r="S154" s="254">
        <f t="shared" si="37"/>
        <v>142</v>
      </c>
      <c r="T154" s="254">
        <f t="shared" si="38"/>
        <v>6</v>
      </c>
      <c r="U154" s="274">
        <v>13313</v>
      </c>
      <c r="V154" s="254">
        <f>SUM($O$8:O154)</f>
        <v>27900</v>
      </c>
      <c r="W154" s="254">
        <f>SUM($P$8:P154)</f>
        <v>6198700</v>
      </c>
      <c r="X154" s="254">
        <f>SUM($Q$8:Q154)</f>
        <v>42402</v>
      </c>
      <c r="Y154" s="254">
        <f>SUM($R$8:R154)</f>
        <v>21202</v>
      </c>
      <c r="Z154" s="254">
        <f>SUM($S$8:S154)</f>
        <v>10156</v>
      </c>
      <c r="AA154" s="254">
        <f>SUM($T$8:T154)</f>
        <v>882</v>
      </c>
      <c r="AB154" s="254">
        <f t="shared" si="39"/>
        <v>1878364</v>
      </c>
      <c r="AC154" s="279"/>
      <c r="AD154" s="279"/>
      <c r="AE154" s="279"/>
      <c r="AF154" s="279"/>
      <c r="AG154" s="279"/>
      <c r="AH154" s="279"/>
      <c r="AI154" s="279"/>
      <c r="AJ154" s="279"/>
      <c r="AK154" s="279"/>
      <c r="AL154" s="279"/>
      <c r="AM154" s="279"/>
      <c r="AN154" s="279"/>
      <c r="AO154" s="279"/>
      <c r="AP154" s="279"/>
      <c r="AQ154" s="279"/>
      <c r="AR154" s="279"/>
      <c r="AS154" s="279"/>
      <c r="AT154" s="279"/>
      <c r="AU154" s="279"/>
      <c r="AV154" s="279"/>
      <c r="AW154" s="279"/>
      <c r="AX154" s="279"/>
    </row>
    <row r="155" s="251" customFormat="1" spans="1:50">
      <c r="A155" s="262" t="s">
        <v>9</v>
      </c>
      <c r="B155" s="263">
        <v>148</v>
      </c>
      <c r="C155" s="263">
        <v>117</v>
      </c>
      <c r="D155" s="254">
        <v>58</v>
      </c>
      <c r="E155" s="254">
        <v>29</v>
      </c>
      <c r="F155" s="254">
        <v>1530</v>
      </c>
      <c r="G155" s="259">
        <f t="shared" si="32"/>
        <v>2018</v>
      </c>
      <c r="H155" s="263">
        <v>28900</v>
      </c>
      <c r="I155" s="271">
        <v>57600</v>
      </c>
      <c r="J155" s="263">
        <v>6</v>
      </c>
      <c r="K155" s="271">
        <v>584</v>
      </c>
      <c r="L155" s="263">
        <v>292</v>
      </c>
      <c r="M155" s="263">
        <v>143</v>
      </c>
      <c r="N155" s="272">
        <v>200</v>
      </c>
      <c r="O155" s="268">
        <f t="shared" si="33"/>
        <v>200</v>
      </c>
      <c r="P155" s="254">
        <f t="shared" si="34"/>
        <v>86500</v>
      </c>
      <c r="Q155" s="254">
        <f t="shared" si="35"/>
        <v>584</v>
      </c>
      <c r="R155" s="254">
        <f t="shared" si="36"/>
        <v>292</v>
      </c>
      <c r="S155" s="254">
        <f t="shared" si="37"/>
        <v>143</v>
      </c>
      <c r="T155" s="254">
        <f t="shared" si="38"/>
        <v>6</v>
      </c>
      <c r="U155" s="274">
        <v>13425</v>
      </c>
      <c r="V155" s="254">
        <f>SUM($O$8:O155)</f>
        <v>28100</v>
      </c>
      <c r="W155" s="254">
        <f>SUM($P$8:P155)</f>
        <v>6285200</v>
      </c>
      <c r="X155" s="254">
        <f>SUM($Q$8:Q155)</f>
        <v>42986</v>
      </c>
      <c r="Y155" s="254">
        <f>SUM($R$8:R155)</f>
        <v>21494</v>
      </c>
      <c r="Z155" s="254">
        <f>SUM($S$8:S155)</f>
        <v>10299</v>
      </c>
      <c r="AA155" s="254">
        <f>SUM($T$8:T155)</f>
        <v>888</v>
      </c>
      <c r="AB155" s="254">
        <f t="shared" si="39"/>
        <v>1904379</v>
      </c>
      <c r="AC155" s="279"/>
      <c r="AD155" s="279"/>
      <c r="AE155" s="279"/>
      <c r="AF155" s="279"/>
      <c r="AG155" s="279"/>
      <c r="AH155" s="279"/>
      <c r="AI155" s="279"/>
      <c r="AJ155" s="279"/>
      <c r="AK155" s="279"/>
      <c r="AL155" s="279"/>
      <c r="AM155" s="279"/>
      <c r="AN155" s="279"/>
      <c r="AO155" s="279"/>
      <c r="AP155" s="279"/>
      <c r="AQ155" s="279"/>
      <c r="AR155" s="279"/>
      <c r="AS155" s="279"/>
      <c r="AT155" s="279"/>
      <c r="AU155" s="279"/>
      <c r="AV155" s="279"/>
      <c r="AW155" s="279"/>
      <c r="AX155" s="279"/>
    </row>
    <row r="156" s="251" customFormat="1" spans="1:50">
      <c r="A156" s="262" t="s">
        <v>9</v>
      </c>
      <c r="B156" s="263">
        <v>149</v>
      </c>
      <c r="C156" s="263">
        <v>118</v>
      </c>
      <c r="D156" s="254">
        <v>59</v>
      </c>
      <c r="E156" s="254">
        <v>29</v>
      </c>
      <c r="F156" s="254">
        <v>1550</v>
      </c>
      <c r="G156" s="259">
        <f t="shared" si="32"/>
        <v>2028</v>
      </c>
      <c r="H156" s="263">
        <v>29100</v>
      </c>
      <c r="I156" s="271">
        <v>58000</v>
      </c>
      <c r="J156" s="263">
        <v>6</v>
      </c>
      <c r="K156" s="271">
        <v>588</v>
      </c>
      <c r="L156" s="263">
        <v>294</v>
      </c>
      <c r="M156" s="263">
        <v>144</v>
      </c>
      <c r="N156" s="272">
        <v>200</v>
      </c>
      <c r="O156" s="268">
        <f t="shared" si="33"/>
        <v>200</v>
      </c>
      <c r="P156" s="254">
        <f t="shared" si="34"/>
        <v>87100</v>
      </c>
      <c r="Q156" s="254">
        <f t="shared" si="35"/>
        <v>588</v>
      </c>
      <c r="R156" s="254">
        <f t="shared" si="36"/>
        <v>294</v>
      </c>
      <c r="S156" s="254">
        <f t="shared" si="37"/>
        <v>144</v>
      </c>
      <c r="T156" s="254">
        <f t="shared" si="38"/>
        <v>6</v>
      </c>
      <c r="U156" s="274">
        <v>13492</v>
      </c>
      <c r="V156" s="254">
        <f>SUM($O$8:O156)</f>
        <v>28300</v>
      </c>
      <c r="W156" s="254">
        <f>SUM($P$8:P156)</f>
        <v>6372300</v>
      </c>
      <c r="X156" s="254">
        <f>SUM($Q$8:Q156)</f>
        <v>43574</v>
      </c>
      <c r="Y156" s="254">
        <f>SUM($R$8:R156)</f>
        <v>21788</v>
      </c>
      <c r="Z156" s="254">
        <f>SUM($S$8:S156)</f>
        <v>10443</v>
      </c>
      <c r="AA156" s="254">
        <f>SUM($T$8:T156)</f>
        <v>894</v>
      </c>
      <c r="AB156" s="254">
        <f t="shared" si="39"/>
        <v>1930573</v>
      </c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</row>
    <row r="157" s="251" customFormat="1" spans="1:50">
      <c r="A157" s="262" t="s">
        <v>9</v>
      </c>
      <c r="B157" s="263">
        <v>150</v>
      </c>
      <c r="C157" s="263">
        <v>118</v>
      </c>
      <c r="D157" s="254">
        <v>59</v>
      </c>
      <c r="E157" s="254">
        <v>29</v>
      </c>
      <c r="F157" s="254">
        <v>1550</v>
      </c>
      <c r="G157" s="259">
        <f t="shared" si="32"/>
        <v>2028</v>
      </c>
      <c r="H157" s="263">
        <v>29300</v>
      </c>
      <c r="I157" s="271">
        <v>58400</v>
      </c>
      <c r="J157" s="263">
        <v>6</v>
      </c>
      <c r="K157" s="271">
        <v>592</v>
      </c>
      <c r="L157" s="263">
        <v>296</v>
      </c>
      <c r="M157" s="263">
        <v>145</v>
      </c>
      <c r="N157" s="272">
        <v>200</v>
      </c>
      <c r="O157" s="268">
        <f t="shared" si="33"/>
        <v>200</v>
      </c>
      <c r="P157" s="254">
        <f t="shared" si="34"/>
        <v>87700</v>
      </c>
      <c r="Q157" s="254">
        <f t="shared" si="35"/>
        <v>592</v>
      </c>
      <c r="R157" s="254">
        <f t="shared" si="36"/>
        <v>296</v>
      </c>
      <c r="S157" s="254">
        <f t="shared" si="37"/>
        <v>145</v>
      </c>
      <c r="T157" s="254">
        <f t="shared" si="38"/>
        <v>6</v>
      </c>
      <c r="U157" s="274">
        <v>13604</v>
      </c>
      <c r="V157" s="254">
        <f>SUM($O$8:O157)</f>
        <v>28500</v>
      </c>
      <c r="W157" s="254">
        <f>SUM($P$8:P157)</f>
        <v>6460000</v>
      </c>
      <c r="X157" s="254">
        <f>SUM($Q$8:Q157)</f>
        <v>44166</v>
      </c>
      <c r="Y157" s="254">
        <f>SUM($R$8:R157)</f>
        <v>22084</v>
      </c>
      <c r="Z157" s="254">
        <f>SUM($S$8:S157)</f>
        <v>10588</v>
      </c>
      <c r="AA157" s="254">
        <f>SUM($T$8:T157)</f>
        <v>900</v>
      </c>
      <c r="AB157" s="254">
        <f t="shared" si="39"/>
        <v>1956946</v>
      </c>
      <c r="AC157" s="279"/>
      <c r="AD157" s="279"/>
      <c r="AE157" s="279"/>
      <c r="AF157" s="279"/>
      <c r="AG157" s="279"/>
      <c r="AH157" s="279"/>
      <c r="AI157" s="279"/>
      <c r="AJ157" s="279"/>
      <c r="AK157" s="279"/>
      <c r="AL157" s="279"/>
      <c r="AM157" s="279"/>
      <c r="AN157" s="279"/>
      <c r="AO157" s="279"/>
      <c r="AP157" s="279"/>
      <c r="AQ157" s="279"/>
      <c r="AR157" s="279"/>
      <c r="AS157" s="279"/>
      <c r="AT157" s="279"/>
      <c r="AU157" s="279"/>
      <c r="AV157" s="279"/>
      <c r="AW157" s="279"/>
      <c r="AX157" s="279"/>
    </row>
    <row r="158" s="251" customFormat="1" spans="1:50">
      <c r="A158" s="262" t="s">
        <v>9</v>
      </c>
      <c r="B158" s="263">
        <v>151</v>
      </c>
      <c r="C158" s="263">
        <v>119</v>
      </c>
      <c r="D158" s="254">
        <v>59</v>
      </c>
      <c r="E158" s="254">
        <v>29</v>
      </c>
      <c r="F158" s="254">
        <v>1570</v>
      </c>
      <c r="G158" s="259">
        <f t="shared" si="32"/>
        <v>2033</v>
      </c>
      <c r="H158" s="263">
        <v>29500</v>
      </c>
      <c r="I158" s="271">
        <v>58800</v>
      </c>
      <c r="J158" s="263">
        <v>6</v>
      </c>
      <c r="K158" s="271">
        <v>596</v>
      </c>
      <c r="L158" s="263">
        <v>298</v>
      </c>
      <c r="M158" s="263">
        <v>146</v>
      </c>
      <c r="N158" s="272">
        <v>200</v>
      </c>
      <c r="O158" s="268">
        <f t="shared" si="33"/>
        <v>200</v>
      </c>
      <c r="P158" s="254">
        <f t="shared" si="34"/>
        <v>88300</v>
      </c>
      <c r="Q158" s="254">
        <f t="shared" si="35"/>
        <v>596</v>
      </c>
      <c r="R158" s="254">
        <f t="shared" si="36"/>
        <v>298</v>
      </c>
      <c r="S158" s="254">
        <f t="shared" si="37"/>
        <v>146</v>
      </c>
      <c r="T158" s="254">
        <f t="shared" si="38"/>
        <v>6</v>
      </c>
      <c r="U158" s="274">
        <v>13671</v>
      </c>
      <c r="V158" s="254">
        <f>SUM($O$8:O158)</f>
        <v>28700</v>
      </c>
      <c r="W158" s="254">
        <f>SUM($P$8:P158)</f>
        <v>6548300</v>
      </c>
      <c r="X158" s="254">
        <f>SUM($Q$8:Q158)</f>
        <v>44762</v>
      </c>
      <c r="Y158" s="254">
        <f>SUM($R$8:R158)</f>
        <v>22382</v>
      </c>
      <c r="Z158" s="254">
        <f>SUM($S$8:S158)</f>
        <v>10734</v>
      </c>
      <c r="AA158" s="254">
        <f>SUM($T$8:T158)</f>
        <v>906</v>
      </c>
      <c r="AB158" s="254">
        <f t="shared" si="39"/>
        <v>1983498</v>
      </c>
      <c r="AC158" s="279"/>
      <c r="AD158" s="279"/>
      <c r="AE158" s="279"/>
      <c r="AF158" s="279"/>
      <c r="AG158" s="279"/>
      <c r="AH158" s="279"/>
      <c r="AI158" s="279"/>
      <c r="AJ158" s="279"/>
      <c r="AK158" s="279"/>
      <c r="AL158" s="279"/>
      <c r="AM158" s="279"/>
      <c r="AN158" s="279"/>
      <c r="AO158" s="279"/>
      <c r="AP158" s="279"/>
      <c r="AQ158" s="279"/>
      <c r="AR158" s="279"/>
      <c r="AS158" s="279"/>
      <c r="AT158" s="279"/>
      <c r="AU158" s="279"/>
      <c r="AV158" s="279"/>
      <c r="AW158" s="279"/>
      <c r="AX158" s="279"/>
    </row>
    <row r="159" s="251" customFormat="1" spans="1:50">
      <c r="A159" s="262" t="s">
        <v>9</v>
      </c>
      <c r="B159" s="263">
        <v>152</v>
      </c>
      <c r="C159" s="263">
        <v>120</v>
      </c>
      <c r="D159" s="254">
        <v>60</v>
      </c>
      <c r="E159" s="254">
        <v>29</v>
      </c>
      <c r="F159" s="254">
        <v>1570</v>
      </c>
      <c r="G159" s="259">
        <f t="shared" si="32"/>
        <v>2039</v>
      </c>
      <c r="H159" s="263">
        <v>29700</v>
      </c>
      <c r="I159" s="271">
        <v>59200</v>
      </c>
      <c r="J159" s="263">
        <v>6</v>
      </c>
      <c r="K159" s="271">
        <v>600</v>
      </c>
      <c r="L159" s="263">
        <v>300</v>
      </c>
      <c r="M159" s="263">
        <v>147</v>
      </c>
      <c r="N159" s="272">
        <v>200</v>
      </c>
      <c r="O159" s="268">
        <f t="shared" si="33"/>
        <v>200</v>
      </c>
      <c r="P159" s="254">
        <f t="shared" si="34"/>
        <v>88900</v>
      </c>
      <c r="Q159" s="254">
        <f t="shared" si="35"/>
        <v>600</v>
      </c>
      <c r="R159" s="254">
        <f t="shared" si="36"/>
        <v>300</v>
      </c>
      <c r="S159" s="254">
        <f t="shared" si="37"/>
        <v>147</v>
      </c>
      <c r="T159" s="254">
        <f t="shared" si="38"/>
        <v>6</v>
      </c>
      <c r="U159" s="274">
        <v>13783</v>
      </c>
      <c r="V159" s="254">
        <f>SUM($O$8:O159)</f>
        <v>28900</v>
      </c>
      <c r="W159" s="254">
        <f>SUM($P$8:P159)</f>
        <v>6637200</v>
      </c>
      <c r="X159" s="254">
        <f>SUM($Q$8:Q159)</f>
        <v>45362</v>
      </c>
      <c r="Y159" s="254">
        <f>SUM($R$8:R159)</f>
        <v>22682</v>
      </c>
      <c r="Z159" s="254">
        <f>SUM($S$8:S159)</f>
        <v>10881</v>
      </c>
      <c r="AA159" s="254">
        <f>SUM($T$8:T159)</f>
        <v>912</v>
      </c>
      <c r="AB159" s="254">
        <f t="shared" si="39"/>
        <v>2010229</v>
      </c>
      <c r="AC159" s="279"/>
      <c r="AD159" s="279"/>
      <c r="AE159" s="279"/>
      <c r="AF159" s="279"/>
      <c r="AG159" s="279"/>
      <c r="AH159" s="279"/>
      <c r="AI159" s="279"/>
      <c r="AJ159" s="279"/>
      <c r="AK159" s="279"/>
      <c r="AL159" s="279"/>
      <c r="AM159" s="279"/>
      <c r="AN159" s="279"/>
      <c r="AO159" s="279"/>
      <c r="AP159" s="279"/>
      <c r="AQ159" s="279"/>
      <c r="AR159" s="279"/>
      <c r="AS159" s="279"/>
      <c r="AT159" s="279"/>
      <c r="AU159" s="279"/>
      <c r="AV159" s="279"/>
      <c r="AW159" s="279"/>
      <c r="AX159" s="279"/>
    </row>
    <row r="160" s="251" customFormat="1" spans="1:50">
      <c r="A160" s="262" t="s">
        <v>9</v>
      </c>
      <c r="B160" s="263">
        <v>153</v>
      </c>
      <c r="C160" s="263">
        <v>121</v>
      </c>
      <c r="D160" s="254">
        <v>60</v>
      </c>
      <c r="E160" s="254">
        <v>30</v>
      </c>
      <c r="F160" s="254">
        <v>1590</v>
      </c>
      <c r="G160" s="259">
        <f t="shared" si="32"/>
        <v>2089</v>
      </c>
      <c r="H160" s="263">
        <v>29900</v>
      </c>
      <c r="I160" s="271">
        <v>59600</v>
      </c>
      <c r="J160" s="263">
        <v>6</v>
      </c>
      <c r="K160" s="271">
        <v>604</v>
      </c>
      <c r="L160" s="263">
        <v>302</v>
      </c>
      <c r="M160" s="263">
        <v>148</v>
      </c>
      <c r="N160" s="272">
        <v>200</v>
      </c>
      <c r="O160" s="268">
        <f t="shared" si="33"/>
        <v>200</v>
      </c>
      <c r="P160" s="254">
        <f t="shared" si="34"/>
        <v>89500</v>
      </c>
      <c r="Q160" s="254">
        <f t="shared" si="35"/>
        <v>604</v>
      </c>
      <c r="R160" s="254">
        <f t="shared" si="36"/>
        <v>302</v>
      </c>
      <c r="S160" s="254">
        <f t="shared" si="37"/>
        <v>148</v>
      </c>
      <c r="T160" s="254">
        <f t="shared" si="38"/>
        <v>6</v>
      </c>
      <c r="U160" s="274">
        <v>13850</v>
      </c>
      <c r="V160" s="254">
        <f>SUM($O$8:O160)</f>
        <v>29100</v>
      </c>
      <c r="W160" s="254">
        <f>SUM($P$8:P160)</f>
        <v>6726700</v>
      </c>
      <c r="X160" s="254">
        <f>SUM($Q$8:Q160)</f>
        <v>45966</v>
      </c>
      <c r="Y160" s="254">
        <f>SUM($R$8:R160)</f>
        <v>22984</v>
      </c>
      <c r="Z160" s="254">
        <f>SUM($S$8:S160)</f>
        <v>11029</v>
      </c>
      <c r="AA160" s="254">
        <f>SUM($T$8:T160)</f>
        <v>918</v>
      </c>
      <c r="AB160" s="254">
        <f t="shared" si="39"/>
        <v>2037139</v>
      </c>
      <c r="AC160" s="279"/>
      <c r="AD160" s="279"/>
      <c r="AE160" s="279"/>
      <c r="AF160" s="279"/>
      <c r="AG160" s="279"/>
      <c r="AH160" s="279"/>
      <c r="AI160" s="279"/>
      <c r="AJ160" s="279"/>
      <c r="AK160" s="279"/>
      <c r="AL160" s="279"/>
      <c r="AM160" s="279"/>
      <c r="AN160" s="279"/>
      <c r="AO160" s="279"/>
      <c r="AP160" s="279"/>
      <c r="AQ160" s="279"/>
      <c r="AR160" s="279"/>
      <c r="AS160" s="279"/>
      <c r="AT160" s="279"/>
      <c r="AU160" s="279"/>
      <c r="AV160" s="279"/>
      <c r="AW160" s="279"/>
      <c r="AX160" s="279"/>
    </row>
    <row r="161" s="251" customFormat="1" spans="1:50">
      <c r="A161" s="262" t="s">
        <v>9</v>
      </c>
      <c r="B161" s="263">
        <v>154</v>
      </c>
      <c r="C161" s="263">
        <v>122</v>
      </c>
      <c r="D161" s="254">
        <v>61</v>
      </c>
      <c r="E161" s="254">
        <v>30</v>
      </c>
      <c r="F161" s="254">
        <v>1590</v>
      </c>
      <c r="G161" s="259">
        <f t="shared" si="32"/>
        <v>2095</v>
      </c>
      <c r="H161" s="263">
        <v>30100</v>
      </c>
      <c r="I161" s="271">
        <v>60000</v>
      </c>
      <c r="J161" s="263">
        <v>6</v>
      </c>
      <c r="K161" s="271">
        <v>608</v>
      </c>
      <c r="L161" s="263">
        <v>304</v>
      </c>
      <c r="M161" s="263">
        <v>149</v>
      </c>
      <c r="N161" s="272">
        <v>200</v>
      </c>
      <c r="O161" s="268">
        <f t="shared" si="33"/>
        <v>200</v>
      </c>
      <c r="P161" s="254">
        <f t="shared" si="34"/>
        <v>90100</v>
      </c>
      <c r="Q161" s="254">
        <f t="shared" si="35"/>
        <v>608</v>
      </c>
      <c r="R161" s="254">
        <f t="shared" si="36"/>
        <v>304</v>
      </c>
      <c r="S161" s="254">
        <f t="shared" si="37"/>
        <v>149</v>
      </c>
      <c r="T161" s="254">
        <f t="shared" si="38"/>
        <v>6</v>
      </c>
      <c r="U161" s="274">
        <v>13962</v>
      </c>
      <c r="V161" s="254">
        <f>SUM($O$8:O161)</f>
        <v>29300</v>
      </c>
      <c r="W161" s="254">
        <f>SUM($P$8:P161)</f>
        <v>6816800</v>
      </c>
      <c r="X161" s="254">
        <f>SUM($Q$8:Q161)</f>
        <v>46574</v>
      </c>
      <c r="Y161" s="254">
        <f>SUM($R$8:R161)</f>
        <v>23288</v>
      </c>
      <c r="Z161" s="254">
        <f>SUM($S$8:S161)</f>
        <v>11178</v>
      </c>
      <c r="AA161" s="254">
        <f>SUM($T$8:T161)</f>
        <v>924</v>
      </c>
      <c r="AB161" s="254">
        <f t="shared" si="39"/>
        <v>2064228</v>
      </c>
      <c r="AC161" s="279"/>
      <c r="AD161" s="279"/>
      <c r="AE161" s="279"/>
      <c r="AF161" s="279"/>
      <c r="AG161" s="279"/>
      <c r="AH161" s="279"/>
      <c r="AI161" s="279"/>
      <c r="AJ161" s="279"/>
      <c r="AK161" s="279"/>
      <c r="AL161" s="279"/>
      <c r="AM161" s="279"/>
      <c r="AN161" s="279"/>
      <c r="AO161" s="279"/>
      <c r="AP161" s="279"/>
      <c r="AQ161" s="279"/>
      <c r="AR161" s="279"/>
      <c r="AS161" s="279"/>
      <c r="AT161" s="279"/>
      <c r="AU161" s="279"/>
      <c r="AV161" s="279"/>
      <c r="AW161" s="279"/>
      <c r="AX161" s="279"/>
    </row>
    <row r="162" s="251" customFormat="1" spans="1:50">
      <c r="A162" s="262" t="s">
        <v>9</v>
      </c>
      <c r="B162" s="263">
        <v>155</v>
      </c>
      <c r="C162" s="263">
        <v>122</v>
      </c>
      <c r="D162" s="254">
        <v>61</v>
      </c>
      <c r="E162" s="254">
        <v>30</v>
      </c>
      <c r="F162" s="254">
        <v>1610</v>
      </c>
      <c r="G162" s="259">
        <f t="shared" si="32"/>
        <v>2099</v>
      </c>
      <c r="H162" s="263">
        <v>30300</v>
      </c>
      <c r="I162" s="271">
        <v>60400</v>
      </c>
      <c r="J162" s="263">
        <v>6</v>
      </c>
      <c r="K162" s="271">
        <v>612</v>
      </c>
      <c r="L162" s="263">
        <v>306</v>
      </c>
      <c r="M162" s="263">
        <v>150</v>
      </c>
      <c r="N162" s="272">
        <v>200</v>
      </c>
      <c r="O162" s="268">
        <f t="shared" si="33"/>
        <v>200</v>
      </c>
      <c r="P162" s="254">
        <f t="shared" si="34"/>
        <v>90700</v>
      </c>
      <c r="Q162" s="254">
        <f t="shared" si="35"/>
        <v>612</v>
      </c>
      <c r="R162" s="254">
        <f t="shared" si="36"/>
        <v>306</v>
      </c>
      <c r="S162" s="254">
        <f t="shared" si="37"/>
        <v>150</v>
      </c>
      <c r="T162" s="254">
        <f t="shared" si="38"/>
        <v>6</v>
      </c>
      <c r="U162" s="274">
        <v>14029</v>
      </c>
      <c r="V162" s="254">
        <f>SUM($O$8:O162)</f>
        <v>29500</v>
      </c>
      <c r="W162" s="254">
        <f>SUM($P$8:P162)</f>
        <v>6907500</v>
      </c>
      <c r="X162" s="254">
        <f>SUM($Q$8:Q162)</f>
        <v>47186</v>
      </c>
      <c r="Y162" s="254">
        <f>SUM($R$8:R162)</f>
        <v>23594</v>
      </c>
      <c r="Z162" s="254">
        <f>SUM($S$8:S162)</f>
        <v>11328</v>
      </c>
      <c r="AA162" s="254">
        <f>SUM($T$8:T162)</f>
        <v>930</v>
      </c>
      <c r="AB162" s="254">
        <f t="shared" si="39"/>
        <v>2091496</v>
      </c>
      <c r="AC162" s="279"/>
      <c r="AD162" s="279"/>
      <c r="AE162" s="279"/>
      <c r="AF162" s="279"/>
      <c r="AG162" s="279"/>
      <c r="AH162" s="279"/>
      <c r="AI162" s="279"/>
      <c r="AJ162" s="279"/>
      <c r="AK162" s="279"/>
      <c r="AL162" s="279"/>
      <c r="AM162" s="279"/>
      <c r="AN162" s="279"/>
      <c r="AO162" s="279"/>
      <c r="AP162" s="279"/>
      <c r="AQ162" s="279"/>
      <c r="AR162" s="279"/>
      <c r="AS162" s="279"/>
      <c r="AT162" s="279"/>
      <c r="AU162" s="279"/>
      <c r="AV162" s="279"/>
      <c r="AW162" s="279"/>
      <c r="AX162" s="279"/>
    </row>
    <row r="163" s="251" customFormat="1" spans="1:50">
      <c r="A163" s="262" t="s">
        <v>9</v>
      </c>
      <c r="B163" s="263">
        <v>156</v>
      </c>
      <c r="C163" s="263">
        <v>123</v>
      </c>
      <c r="D163" s="254">
        <v>61</v>
      </c>
      <c r="E163" s="254">
        <v>30</v>
      </c>
      <c r="F163" s="254">
        <v>1610</v>
      </c>
      <c r="G163" s="259">
        <f t="shared" si="32"/>
        <v>2100</v>
      </c>
      <c r="H163" s="263">
        <v>30500</v>
      </c>
      <c r="I163" s="271">
        <v>60800</v>
      </c>
      <c r="J163" s="263">
        <v>6</v>
      </c>
      <c r="K163" s="271">
        <v>616</v>
      </c>
      <c r="L163" s="263">
        <v>308</v>
      </c>
      <c r="M163" s="263">
        <v>151</v>
      </c>
      <c r="N163" s="272">
        <v>200</v>
      </c>
      <c r="O163" s="268">
        <f t="shared" si="33"/>
        <v>200</v>
      </c>
      <c r="P163" s="254">
        <f t="shared" si="34"/>
        <v>91300</v>
      </c>
      <c r="Q163" s="254">
        <f t="shared" si="35"/>
        <v>616</v>
      </c>
      <c r="R163" s="254">
        <f t="shared" si="36"/>
        <v>308</v>
      </c>
      <c r="S163" s="254">
        <f t="shared" si="37"/>
        <v>151</v>
      </c>
      <c r="T163" s="254">
        <f t="shared" si="38"/>
        <v>6</v>
      </c>
      <c r="U163" s="274">
        <v>14141</v>
      </c>
      <c r="V163" s="254">
        <f>SUM($O$8:O163)</f>
        <v>29700</v>
      </c>
      <c r="W163" s="254">
        <f>SUM($P$8:P163)</f>
        <v>6998800</v>
      </c>
      <c r="X163" s="254">
        <f>SUM($Q$8:Q163)</f>
        <v>47802</v>
      </c>
      <c r="Y163" s="254">
        <f>SUM($R$8:R163)</f>
        <v>23902</v>
      </c>
      <c r="Z163" s="254">
        <f>SUM($S$8:S163)</f>
        <v>11479</v>
      </c>
      <c r="AA163" s="254">
        <f>SUM($T$8:T163)</f>
        <v>936</v>
      </c>
      <c r="AB163" s="254">
        <f t="shared" si="39"/>
        <v>2118943</v>
      </c>
      <c r="AC163" s="279"/>
      <c r="AD163" s="279"/>
      <c r="AE163" s="279"/>
      <c r="AF163" s="279"/>
      <c r="AG163" s="279"/>
      <c r="AH163" s="279"/>
      <c r="AI163" s="279"/>
      <c r="AJ163" s="279"/>
      <c r="AK163" s="279"/>
      <c r="AL163" s="279"/>
      <c r="AM163" s="279"/>
      <c r="AN163" s="279"/>
      <c r="AO163" s="279"/>
      <c r="AP163" s="279"/>
      <c r="AQ163" s="279"/>
      <c r="AR163" s="279"/>
      <c r="AS163" s="279"/>
      <c r="AT163" s="279"/>
      <c r="AU163" s="279"/>
      <c r="AV163" s="279"/>
      <c r="AW163" s="279"/>
      <c r="AX163" s="279"/>
    </row>
    <row r="164" s="251" customFormat="1" spans="1:50">
      <c r="A164" s="262" t="s">
        <v>9</v>
      </c>
      <c r="B164" s="263">
        <v>157</v>
      </c>
      <c r="C164" s="263">
        <v>124</v>
      </c>
      <c r="D164" s="254">
        <v>62</v>
      </c>
      <c r="E164" s="254">
        <v>30</v>
      </c>
      <c r="F164" s="254">
        <v>1630</v>
      </c>
      <c r="G164" s="259">
        <f t="shared" si="32"/>
        <v>2110</v>
      </c>
      <c r="H164" s="263">
        <v>30700</v>
      </c>
      <c r="I164" s="271">
        <v>61200</v>
      </c>
      <c r="J164" s="263">
        <v>6</v>
      </c>
      <c r="K164" s="271">
        <v>620</v>
      </c>
      <c r="L164" s="263">
        <v>310</v>
      </c>
      <c r="M164" s="263">
        <v>152</v>
      </c>
      <c r="N164" s="272">
        <v>200</v>
      </c>
      <c r="O164" s="268">
        <f t="shared" si="33"/>
        <v>200</v>
      </c>
      <c r="P164" s="254">
        <f t="shared" si="34"/>
        <v>91900</v>
      </c>
      <c r="Q164" s="254">
        <f t="shared" si="35"/>
        <v>620</v>
      </c>
      <c r="R164" s="254">
        <f t="shared" si="36"/>
        <v>310</v>
      </c>
      <c r="S164" s="254">
        <f t="shared" si="37"/>
        <v>152</v>
      </c>
      <c r="T164" s="254">
        <f t="shared" si="38"/>
        <v>6</v>
      </c>
      <c r="U164" s="274">
        <v>14208</v>
      </c>
      <c r="V164" s="254">
        <f>SUM($O$8:O164)</f>
        <v>29900</v>
      </c>
      <c r="W164" s="254">
        <f>SUM($P$8:P164)</f>
        <v>7090700</v>
      </c>
      <c r="X164" s="254">
        <f>SUM($Q$8:Q164)</f>
        <v>48422</v>
      </c>
      <c r="Y164" s="254">
        <f>SUM($R$8:R164)</f>
        <v>24212</v>
      </c>
      <c r="Z164" s="254">
        <f>SUM($S$8:S164)</f>
        <v>11631</v>
      </c>
      <c r="AA164" s="254">
        <f>SUM($T$8:T164)</f>
        <v>942</v>
      </c>
      <c r="AB164" s="254">
        <f t="shared" si="39"/>
        <v>2146569</v>
      </c>
      <c r="AC164" s="279"/>
      <c r="AD164" s="279"/>
      <c r="AE164" s="279"/>
      <c r="AF164" s="279"/>
      <c r="AG164" s="279"/>
      <c r="AH164" s="279"/>
      <c r="AI164" s="279"/>
      <c r="AJ164" s="279"/>
      <c r="AK164" s="279"/>
      <c r="AL164" s="279"/>
      <c r="AM164" s="279"/>
      <c r="AN164" s="279"/>
      <c r="AO164" s="279"/>
      <c r="AP164" s="279"/>
      <c r="AQ164" s="279"/>
      <c r="AR164" s="279"/>
      <c r="AS164" s="279"/>
      <c r="AT164" s="279"/>
      <c r="AU164" s="279"/>
      <c r="AV164" s="279"/>
      <c r="AW164" s="279"/>
      <c r="AX164" s="279"/>
    </row>
    <row r="165" s="251" customFormat="1" spans="1:50">
      <c r="A165" s="262" t="s">
        <v>9</v>
      </c>
      <c r="B165" s="263">
        <v>158</v>
      </c>
      <c r="C165" s="263">
        <v>125</v>
      </c>
      <c r="D165" s="254">
        <v>62</v>
      </c>
      <c r="E165" s="254">
        <v>31</v>
      </c>
      <c r="F165" s="254">
        <v>1630</v>
      </c>
      <c r="G165" s="259">
        <f t="shared" si="32"/>
        <v>2156</v>
      </c>
      <c r="H165" s="263">
        <v>30900</v>
      </c>
      <c r="I165" s="271">
        <v>61600</v>
      </c>
      <c r="J165" s="263">
        <v>6</v>
      </c>
      <c r="K165" s="271">
        <v>624</v>
      </c>
      <c r="L165" s="263">
        <v>312</v>
      </c>
      <c r="M165" s="263">
        <v>153</v>
      </c>
      <c r="N165" s="272">
        <v>200</v>
      </c>
      <c r="O165" s="268">
        <f t="shared" si="33"/>
        <v>200</v>
      </c>
      <c r="P165" s="254">
        <f t="shared" si="34"/>
        <v>92500</v>
      </c>
      <c r="Q165" s="254">
        <f t="shared" si="35"/>
        <v>624</v>
      </c>
      <c r="R165" s="254">
        <f t="shared" si="36"/>
        <v>312</v>
      </c>
      <c r="S165" s="254">
        <f t="shared" si="37"/>
        <v>153</v>
      </c>
      <c r="T165" s="254">
        <f t="shared" si="38"/>
        <v>6</v>
      </c>
      <c r="U165" s="274">
        <v>14320</v>
      </c>
      <c r="V165" s="254">
        <f>SUM($O$8:O165)</f>
        <v>30100</v>
      </c>
      <c r="W165" s="254">
        <f>SUM($P$8:P165)</f>
        <v>7183200</v>
      </c>
      <c r="X165" s="254">
        <f>SUM($Q$8:Q165)</f>
        <v>49046</v>
      </c>
      <c r="Y165" s="254">
        <f>SUM($R$8:R165)</f>
        <v>24524</v>
      </c>
      <c r="Z165" s="254">
        <f>SUM($S$8:S165)</f>
        <v>11784</v>
      </c>
      <c r="AA165" s="254">
        <f>SUM($T$8:T165)</f>
        <v>948</v>
      </c>
      <c r="AB165" s="254">
        <f t="shared" si="39"/>
        <v>2174374</v>
      </c>
      <c r="AC165" s="279"/>
      <c r="AD165" s="279"/>
      <c r="AE165" s="279"/>
      <c r="AF165" s="279"/>
      <c r="AG165" s="279"/>
      <c r="AH165" s="279"/>
      <c r="AI165" s="279"/>
      <c r="AJ165" s="279"/>
      <c r="AK165" s="279"/>
      <c r="AL165" s="279"/>
      <c r="AM165" s="279"/>
      <c r="AN165" s="279"/>
      <c r="AO165" s="279"/>
      <c r="AP165" s="279"/>
      <c r="AQ165" s="279"/>
      <c r="AR165" s="279"/>
      <c r="AS165" s="279"/>
      <c r="AT165" s="279"/>
      <c r="AU165" s="279"/>
      <c r="AV165" s="279"/>
      <c r="AW165" s="279"/>
      <c r="AX165" s="279"/>
    </row>
    <row r="166" s="251" customFormat="1" spans="1:50">
      <c r="A166" s="262" t="s">
        <v>9</v>
      </c>
      <c r="B166" s="263">
        <v>159</v>
      </c>
      <c r="C166" s="263">
        <v>126</v>
      </c>
      <c r="D166" s="254">
        <v>63</v>
      </c>
      <c r="E166" s="254">
        <v>31</v>
      </c>
      <c r="F166" s="254">
        <v>1650</v>
      </c>
      <c r="G166" s="259">
        <f t="shared" si="32"/>
        <v>2166</v>
      </c>
      <c r="H166" s="263">
        <v>31100</v>
      </c>
      <c r="I166" s="271">
        <v>62000</v>
      </c>
      <c r="J166" s="263">
        <v>6</v>
      </c>
      <c r="K166" s="271">
        <v>628</v>
      </c>
      <c r="L166" s="263">
        <v>314</v>
      </c>
      <c r="M166" s="263">
        <v>154</v>
      </c>
      <c r="N166" s="272">
        <v>200</v>
      </c>
      <c r="O166" s="268">
        <f t="shared" si="33"/>
        <v>200</v>
      </c>
      <c r="P166" s="254">
        <f t="shared" si="34"/>
        <v>93100</v>
      </c>
      <c r="Q166" s="254">
        <f t="shared" si="35"/>
        <v>628</v>
      </c>
      <c r="R166" s="254">
        <f t="shared" si="36"/>
        <v>314</v>
      </c>
      <c r="S166" s="254">
        <f t="shared" si="37"/>
        <v>154</v>
      </c>
      <c r="T166" s="254">
        <f t="shared" si="38"/>
        <v>6</v>
      </c>
      <c r="U166" s="274">
        <v>14387</v>
      </c>
      <c r="V166" s="254">
        <f>SUM($O$8:O166)</f>
        <v>30300</v>
      </c>
      <c r="W166" s="254">
        <f>SUM($P$8:P166)</f>
        <v>7276300</v>
      </c>
      <c r="X166" s="254">
        <f>SUM($Q$8:Q166)</f>
        <v>49674</v>
      </c>
      <c r="Y166" s="254">
        <f>SUM($R$8:R166)</f>
        <v>24838</v>
      </c>
      <c r="Z166" s="254">
        <f>SUM($S$8:S166)</f>
        <v>11938</v>
      </c>
      <c r="AA166" s="254">
        <f>SUM($T$8:T166)</f>
        <v>954</v>
      </c>
      <c r="AB166" s="254">
        <f t="shared" si="39"/>
        <v>2202358</v>
      </c>
      <c r="AC166" s="279"/>
      <c r="AD166" s="279"/>
      <c r="AE166" s="279"/>
      <c r="AF166" s="279"/>
      <c r="AG166" s="279"/>
      <c r="AH166" s="279"/>
      <c r="AI166" s="279"/>
      <c r="AJ166" s="279"/>
      <c r="AK166" s="279"/>
      <c r="AL166" s="279"/>
      <c r="AM166" s="279"/>
      <c r="AN166" s="279"/>
      <c r="AO166" s="279"/>
      <c r="AP166" s="279"/>
      <c r="AQ166" s="279"/>
      <c r="AR166" s="279"/>
      <c r="AS166" s="279"/>
      <c r="AT166" s="279"/>
      <c r="AU166" s="279"/>
      <c r="AV166" s="279"/>
      <c r="AW166" s="279"/>
      <c r="AX166" s="279"/>
    </row>
    <row r="167" s="251" customFormat="1" spans="1:50">
      <c r="A167" s="262" t="s">
        <v>9</v>
      </c>
      <c r="B167" s="263">
        <v>160</v>
      </c>
      <c r="C167" s="263">
        <v>126</v>
      </c>
      <c r="D167" s="254">
        <v>63</v>
      </c>
      <c r="E167" s="254">
        <v>31</v>
      </c>
      <c r="F167" s="254">
        <v>1650</v>
      </c>
      <c r="G167" s="259">
        <f t="shared" si="32"/>
        <v>2166</v>
      </c>
      <c r="H167" s="263">
        <v>31300</v>
      </c>
      <c r="I167" s="271">
        <v>62400</v>
      </c>
      <c r="J167" s="263">
        <v>6</v>
      </c>
      <c r="K167" s="271">
        <v>632</v>
      </c>
      <c r="L167" s="263">
        <v>316</v>
      </c>
      <c r="M167" s="263">
        <v>155</v>
      </c>
      <c r="N167" s="272">
        <v>200</v>
      </c>
      <c r="O167" s="268">
        <f t="shared" si="33"/>
        <v>200</v>
      </c>
      <c r="P167" s="254">
        <f t="shared" si="34"/>
        <v>93700</v>
      </c>
      <c r="Q167" s="254">
        <f t="shared" si="35"/>
        <v>632</v>
      </c>
      <c r="R167" s="254">
        <f t="shared" si="36"/>
        <v>316</v>
      </c>
      <c r="S167" s="254">
        <f t="shared" si="37"/>
        <v>155</v>
      </c>
      <c r="T167" s="254">
        <f t="shared" si="38"/>
        <v>6</v>
      </c>
      <c r="U167" s="274">
        <v>14499</v>
      </c>
      <c r="V167" s="254">
        <f>SUM($O$8:O167)</f>
        <v>30500</v>
      </c>
      <c r="W167" s="254">
        <f>SUM($P$8:P167)</f>
        <v>7370000</v>
      </c>
      <c r="X167" s="254">
        <f>SUM($Q$8:Q167)</f>
        <v>50306</v>
      </c>
      <c r="Y167" s="254">
        <f>SUM($R$8:R167)</f>
        <v>25154</v>
      </c>
      <c r="Z167" s="254">
        <f>SUM($S$8:S167)</f>
        <v>12093</v>
      </c>
      <c r="AA167" s="254">
        <f>SUM($T$8:T167)</f>
        <v>960</v>
      </c>
      <c r="AB167" s="254">
        <f t="shared" si="39"/>
        <v>2230521</v>
      </c>
      <c r="AC167" s="279"/>
      <c r="AD167" s="279"/>
      <c r="AE167" s="279"/>
      <c r="AF167" s="279"/>
      <c r="AG167" s="279"/>
      <c r="AH167" s="279"/>
      <c r="AI167" s="279"/>
      <c r="AJ167" s="279"/>
      <c r="AK167" s="279"/>
      <c r="AL167" s="279"/>
      <c r="AM167" s="279"/>
      <c r="AN167" s="279"/>
      <c r="AO167" s="279"/>
      <c r="AP167" s="279"/>
      <c r="AQ167" s="279"/>
      <c r="AR167" s="279"/>
      <c r="AS167" s="279"/>
      <c r="AT167" s="279"/>
      <c r="AU167" s="279"/>
      <c r="AV167" s="279"/>
      <c r="AW167" s="279"/>
      <c r="AX167" s="279"/>
    </row>
    <row r="168" s="251" customFormat="1" spans="1:50">
      <c r="A168" s="262" t="s">
        <v>9</v>
      </c>
      <c r="B168" s="263">
        <v>161</v>
      </c>
      <c r="C168" s="263">
        <v>127</v>
      </c>
      <c r="D168" s="254">
        <v>63</v>
      </c>
      <c r="E168" s="254">
        <v>31</v>
      </c>
      <c r="F168" s="254">
        <v>1670</v>
      </c>
      <c r="G168" s="259">
        <f t="shared" si="32"/>
        <v>2171</v>
      </c>
      <c r="H168" s="263">
        <v>31500</v>
      </c>
      <c r="I168" s="271">
        <v>62800</v>
      </c>
      <c r="J168" s="263">
        <v>6</v>
      </c>
      <c r="K168" s="271">
        <v>636</v>
      </c>
      <c r="L168" s="263">
        <v>318</v>
      </c>
      <c r="M168" s="263">
        <v>156</v>
      </c>
      <c r="N168" s="272">
        <v>200</v>
      </c>
      <c r="O168" s="268">
        <f t="shared" si="33"/>
        <v>200</v>
      </c>
      <c r="P168" s="254">
        <f t="shared" si="34"/>
        <v>94300</v>
      </c>
      <c r="Q168" s="254">
        <f t="shared" si="35"/>
        <v>636</v>
      </c>
      <c r="R168" s="254">
        <f t="shared" si="36"/>
        <v>318</v>
      </c>
      <c r="S168" s="254">
        <f t="shared" si="37"/>
        <v>156</v>
      </c>
      <c r="T168" s="254">
        <f t="shared" si="38"/>
        <v>6</v>
      </c>
      <c r="U168" s="274">
        <v>14566</v>
      </c>
      <c r="V168" s="254">
        <f>SUM($O$8:O168)</f>
        <v>30700</v>
      </c>
      <c r="W168" s="254">
        <f>SUM($P$8:P168)</f>
        <v>7464300</v>
      </c>
      <c r="X168" s="254">
        <f>SUM($Q$8:Q168)</f>
        <v>50942</v>
      </c>
      <c r="Y168" s="254">
        <f>SUM($R$8:R168)</f>
        <v>25472</v>
      </c>
      <c r="Z168" s="254">
        <f>SUM($S$8:S168)</f>
        <v>12249</v>
      </c>
      <c r="AA168" s="254">
        <f>SUM($T$8:T168)</f>
        <v>966</v>
      </c>
      <c r="AB168" s="254">
        <f t="shared" si="39"/>
        <v>2258863</v>
      </c>
      <c r="AC168" s="279"/>
      <c r="AD168" s="279"/>
      <c r="AE168" s="279"/>
      <c r="AF168" s="279"/>
      <c r="AG168" s="279"/>
      <c r="AH168" s="279"/>
      <c r="AI168" s="279"/>
      <c r="AJ168" s="279"/>
      <c r="AK168" s="279"/>
      <c r="AL168" s="279"/>
      <c r="AM168" s="279"/>
      <c r="AN168" s="279"/>
      <c r="AO168" s="279"/>
      <c r="AP168" s="279"/>
      <c r="AQ168" s="279"/>
      <c r="AR168" s="279"/>
      <c r="AS168" s="279"/>
      <c r="AT168" s="279"/>
      <c r="AU168" s="279"/>
      <c r="AV168" s="279"/>
      <c r="AW168" s="279"/>
      <c r="AX168" s="279"/>
    </row>
    <row r="169" s="251" customFormat="1" spans="1:50">
      <c r="A169" s="262" t="s">
        <v>9</v>
      </c>
      <c r="B169" s="263">
        <v>162</v>
      </c>
      <c r="C169" s="263">
        <v>128</v>
      </c>
      <c r="D169" s="254">
        <v>64</v>
      </c>
      <c r="E169" s="254">
        <v>31</v>
      </c>
      <c r="F169" s="254">
        <v>1670</v>
      </c>
      <c r="G169" s="259">
        <f t="shared" ref="G169:G207" si="40">SUMPRODUCT($C$6:$F$6,C169:F169)</f>
        <v>2177</v>
      </c>
      <c r="H169" s="263">
        <v>31700</v>
      </c>
      <c r="I169" s="271">
        <v>63200</v>
      </c>
      <c r="J169" s="263">
        <v>6</v>
      </c>
      <c r="K169" s="271">
        <v>640</v>
      </c>
      <c r="L169" s="263">
        <v>320</v>
      </c>
      <c r="M169" s="263">
        <v>157</v>
      </c>
      <c r="N169" s="272">
        <v>200</v>
      </c>
      <c r="O169" s="268">
        <f t="shared" ref="O169:O207" si="41">N169</f>
        <v>200</v>
      </c>
      <c r="P169" s="254">
        <f t="shared" ref="P169:P207" si="42">H169+I169</f>
        <v>94900</v>
      </c>
      <c r="Q169" s="254">
        <f t="shared" ref="Q169:Q207" si="43">K169</f>
        <v>640</v>
      </c>
      <c r="R169" s="254">
        <f t="shared" ref="R169:R207" si="44">L169</f>
        <v>320</v>
      </c>
      <c r="S169" s="254">
        <f t="shared" ref="S169:S207" si="45">M169</f>
        <v>157</v>
      </c>
      <c r="T169" s="254">
        <f t="shared" ref="T169:T207" si="46">J169</f>
        <v>6</v>
      </c>
      <c r="U169" s="274">
        <v>14678</v>
      </c>
      <c r="V169" s="254">
        <f>SUM($O$8:O169)</f>
        <v>30900</v>
      </c>
      <c r="W169" s="254">
        <f>SUM($P$8:P169)</f>
        <v>7559200</v>
      </c>
      <c r="X169" s="254">
        <f>SUM($Q$8:Q169)</f>
        <v>51582</v>
      </c>
      <c r="Y169" s="254">
        <f>SUM($R$8:R169)</f>
        <v>25792</v>
      </c>
      <c r="Z169" s="254">
        <f>SUM($S$8:S169)</f>
        <v>12406</v>
      </c>
      <c r="AA169" s="254">
        <f>SUM($T$8:T169)</f>
        <v>972</v>
      </c>
      <c r="AB169" s="254">
        <f t="shared" ref="AB169:AB207" si="47">SUMPRODUCT($V$6:$AA$6,V169:AA169)</f>
        <v>2287384</v>
      </c>
      <c r="AC169" s="279"/>
      <c r="AD169" s="279"/>
      <c r="AE169" s="279"/>
      <c r="AF169" s="279"/>
      <c r="AG169" s="279"/>
      <c r="AH169" s="279"/>
      <c r="AI169" s="279"/>
      <c r="AJ169" s="279"/>
      <c r="AK169" s="279"/>
      <c r="AL169" s="279"/>
      <c r="AM169" s="279"/>
      <c r="AN169" s="279"/>
      <c r="AO169" s="279"/>
      <c r="AP169" s="279"/>
      <c r="AQ169" s="279"/>
      <c r="AR169" s="279"/>
      <c r="AS169" s="279"/>
      <c r="AT169" s="279"/>
      <c r="AU169" s="279"/>
      <c r="AV169" s="279"/>
      <c r="AW169" s="279"/>
      <c r="AX169" s="279"/>
    </row>
    <row r="170" s="251" customFormat="1" spans="1:50">
      <c r="A170" s="262" t="s">
        <v>9</v>
      </c>
      <c r="B170" s="263">
        <v>163</v>
      </c>
      <c r="C170" s="263">
        <v>129</v>
      </c>
      <c r="D170" s="254">
        <v>64</v>
      </c>
      <c r="E170" s="254">
        <v>32</v>
      </c>
      <c r="F170" s="254">
        <v>1690</v>
      </c>
      <c r="G170" s="259">
        <f t="shared" si="40"/>
        <v>2227</v>
      </c>
      <c r="H170" s="263">
        <v>31900</v>
      </c>
      <c r="I170" s="271">
        <v>63600</v>
      </c>
      <c r="J170" s="263">
        <v>6</v>
      </c>
      <c r="K170" s="271">
        <v>644</v>
      </c>
      <c r="L170" s="263">
        <v>322</v>
      </c>
      <c r="M170" s="263">
        <v>158</v>
      </c>
      <c r="N170" s="272">
        <v>200</v>
      </c>
      <c r="O170" s="268">
        <f t="shared" si="41"/>
        <v>200</v>
      </c>
      <c r="P170" s="254">
        <f t="shared" si="42"/>
        <v>95500</v>
      </c>
      <c r="Q170" s="254">
        <f t="shared" si="43"/>
        <v>644</v>
      </c>
      <c r="R170" s="254">
        <f t="shared" si="44"/>
        <v>322</v>
      </c>
      <c r="S170" s="254">
        <f t="shared" si="45"/>
        <v>158</v>
      </c>
      <c r="T170" s="254">
        <f t="shared" si="46"/>
        <v>6</v>
      </c>
      <c r="U170" s="274">
        <v>14745</v>
      </c>
      <c r="V170" s="254">
        <f>SUM($O$8:O170)</f>
        <v>31100</v>
      </c>
      <c r="W170" s="254">
        <f>SUM($P$8:P170)</f>
        <v>7654700</v>
      </c>
      <c r="X170" s="254">
        <f>SUM($Q$8:Q170)</f>
        <v>52226</v>
      </c>
      <c r="Y170" s="254">
        <f>SUM($R$8:R170)</f>
        <v>26114</v>
      </c>
      <c r="Z170" s="254">
        <f>SUM($S$8:S170)</f>
        <v>12564</v>
      </c>
      <c r="AA170" s="254">
        <f>SUM($T$8:T170)</f>
        <v>978</v>
      </c>
      <c r="AB170" s="254">
        <f t="shared" si="47"/>
        <v>2316084</v>
      </c>
      <c r="AC170" s="279"/>
      <c r="AD170" s="279"/>
      <c r="AE170" s="279"/>
      <c r="AF170" s="279"/>
      <c r="AG170" s="279"/>
      <c r="AH170" s="279"/>
      <c r="AI170" s="279"/>
      <c r="AJ170" s="279"/>
      <c r="AK170" s="279"/>
      <c r="AL170" s="279"/>
      <c r="AM170" s="279"/>
      <c r="AN170" s="279"/>
      <c r="AO170" s="279"/>
      <c r="AP170" s="279"/>
      <c r="AQ170" s="279"/>
      <c r="AR170" s="279"/>
      <c r="AS170" s="279"/>
      <c r="AT170" s="279"/>
      <c r="AU170" s="279"/>
      <c r="AV170" s="279"/>
      <c r="AW170" s="279"/>
      <c r="AX170" s="279"/>
    </row>
    <row r="171" s="251" customFormat="1" spans="1:50">
      <c r="A171" s="262" t="s">
        <v>9</v>
      </c>
      <c r="B171" s="263">
        <v>164</v>
      </c>
      <c r="C171" s="263">
        <v>130</v>
      </c>
      <c r="D171" s="254">
        <v>65</v>
      </c>
      <c r="E171" s="254">
        <v>32</v>
      </c>
      <c r="F171" s="254">
        <v>1690</v>
      </c>
      <c r="G171" s="259">
        <f t="shared" si="40"/>
        <v>2233</v>
      </c>
      <c r="H171" s="263">
        <v>32100</v>
      </c>
      <c r="I171" s="271">
        <v>64000</v>
      </c>
      <c r="J171" s="263">
        <v>6</v>
      </c>
      <c r="K171" s="271">
        <v>648</v>
      </c>
      <c r="L171" s="263">
        <v>324</v>
      </c>
      <c r="M171" s="263">
        <v>159</v>
      </c>
      <c r="N171" s="272">
        <v>200</v>
      </c>
      <c r="O171" s="268">
        <f t="shared" si="41"/>
        <v>200</v>
      </c>
      <c r="P171" s="254">
        <f t="shared" si="42"/>
        <v>96100</v>
      </c>
      <c r="Q171" s="254">
        <f t="shared" si="43"/>
        <v>648</v>
      </c>
      <c r="R171" s="254">
        <f t="shared" si="44"/>
        <v>324</v>
      </c>
      <c r="S171" s="254">
        <f t="shared" si="45"/>
        <v>159</v>
      </c>
      <c r="T171" s="254">
        <f t="shared" si="46"/>
        <v>6</v>
      </c>
      <c r="U171" s="274">
        <v>14857</v>
      </c>
      <c r="V171" s="254">
        <f>SUM($O$8:O171)</f>
        <v>31300</v>
      </c>
      <c r="W171" s="254">
        <f>SUM($P$8:P171)</f>
        <v>7750800</v>
      </c>
      <c r="X171" s="254">
        <f>SUM($Q$8:Q171)</f>
        <v>52874</v>
      </c>
      <c r="Y171" s="254">
        <f>SUM($R$8:R171)</f>
        <v>26438</v>
      </c>
      <c r="Z171" s="254">
        <f>SUM($S$8:S171)</f>
        <v>12723</v>
      </c>
      <c r="AA171" s="254">
        <f>SUM($T$8:T171)</f>
        <v>984</v>
      </c>
      <c r="AB171" s="254">
        <f t="shared" si="47"/>
        <v>2344963</v>
      </c>
      <c r="AC171" s="279"/>
      <c r="AD171" s="279"/>
      <c r="AE171" s="279"/>
      <c r="AF171" s="279"/>
      <c r="AG171" s="279"/>
      <c r="AH171" s="279"/>
      <c r="AI171" s="279"/>
      <c r="AJ171" s="279"/>
      <c r="AK171" s="279"/>
      <c r="AL171" s="279"/>
      <c r="AM171" s="279"/>
      <c r="AN171" s="279"/>
      <c r="AO171" s="279"/>
      <c r="AP171" s="279"/>
      <c r="AQ171" s="279"/>
      <c r="AR171" s="279"/>
      <c r="AS171" s="279"/>
      <c r="AT171" s="279"/>
      <c r="AU171" s="279"/>
      <c r="AV171" s="279"/>
      <c r="AW171" s="279"/>
      <c r="AX171" s="279"/>
    </row>
    <row r="172" s="251" customFormat="1" spans="1:50">
      <c r="A172" s="262" t="s">
        <v>9</v>
      </c>
      <c r="B172" s="263">
        <v>165</v>
      </c>
      <c r="C172" s="263">
        <v>130</v>
      </c>
      <c r="D172" s="254">
        <v>65</v>
      </c>
      <c r="E172" s="254">
        <v>32</v>
      </c>
      <c r="F172" s="254">
        <v>1710</v>
      </c>
      <c r="G172" s="259">
        <f t="shared" si="40"/>
        <v>2237</v>
      </c>
      <c r="H172" s="263">
        <v>32300</v>
      </c>
      <c r="I172" s="271">
        <v>64400</v>
      </c>
      <c r="J172" s="263">
        <v>6</v>
      </c>
      <c r="K172" s="271">
        <v>652</v>
      </c>
      <c r="L172" s="263">
        <v>326</v>
      </c>
      <c r="M172" s="263">
        <v>160</v>
      </c>
      <c r="N172" s="272">
        <v>200</v>
      </c>
      <c r="O172" s="268">
        <f t="shared" si="41"/>
        <v>200</v>
      </c>
      <c r="P172" s="254">
        <f t="shared" si="42"/>
        <v>96700</v>
      </c>
      <c r="Q172" s="254">
        <f t="shared" si="43"/>
        <v>652</v>
      </c>
      <c r="R172" s="254">
        <f t="shared" si="44"/>
        <v>326</v>
      </c>
      <c r="S172" s="254">
        <f t="shared" si="45"/>
        <v>160</v>
      </c>
      <c r="T172" s="254">
        <f t="shared" si="46"/>
        <v>6</v>
      </c>
      <c r="U172" s="274">
        <v>14924</v>
      </c>
      <c r="V172" s="254">
        <f>SUM($O$8:O172)</f>
        <v>31500</v>
      </c>
      <c r="W172" s="254">
        <f>SUM($P$8:P172)</f>
        <v>7847500</v>
      </c>
      <c r="X172" s="254">
        <f>SUM($Q$8:Q172)</f>
        <v>53526</v>
      </c>
      <c r="Y172" s="254">
        <f>SUM($R$8:R172)</f>
        <v>26764</v>
      </c>
      <c r="Z172" s="254">
        <f>SUM($S$8:S172)</f>
        <v>12883</v>
      </c>
      <c r="AA172" s="254">
        <f>SUM($T$8:T172)</f>
        <v>990</v>
      </c>
      <c r="AB172" s="254">
        <f t="shared" si="47"/>
        <v>2374021</v>
      </c>
      <c r="AC172" s="279"/>
      <c r="AD172" s="279"/>
      <c r="AE172" s="279"/>
      <c r="AF172" s="279"/>
      <c r="AG172" s="279"/>
      <c r="AH172" s="279"/>
      <c r="AI172" s="279"/>
      <c r="AJ172" s="279"/>
      <c r="AK172" s="279"/>
      <c r="AL172" s="279"/>
      <c r="AM172" s="279"/>
      <c r="AN172" s="279"/>
      <c r="AO172" s="279"/>
      <c r="AP172" s="279"/>
      <c r="AQ172" s="279"/>
      <c r="AR172" s="279"/>
      <c r="AS172" s="279"/>
      <c r="AT172" s="279"/>
      <c r="AU172" s="279"/>
      <c r="AV172" s="279"/>
      <c r="AW172" s="279"/>
      <c r="AX172" s="279"/>
    </row>
    <row r="173" s="251" customFormat="1" spans="1:50">
      <c r="A173" s="262" t="s">
        <v>9</v>
      </c>
      <c r="B173" s="263">
        <v>166</v>
      </c>
      <c r="C173" s="263">
        <v>131</v>
      </c>
      <c r="D173" s="254">
        <v>65</v>
      </c>
      <c r="E173" s="254">
        <v>32</v>
      </c>
      <c r="F173" s="254">
        <v>1710</v>
      </c>
      <c r="G173" s="259">
        <f t="shared" si="40"/>
        <v>2238</v>
      </c>
      <c r="H173" s="263">
        <v>32500</v>
      </c>
      <c r="I173" s="271">
        <v>64800</v>
      </c>
      <c r="J173" s="263">
        <v>6</v>
      </c>
      <c r="K173" s="271">
        <v>656</v>
      </c>
      <c r="L173" s="263">
        <v>328</v>
      </c>
      <c r="M173" s="263">
        <v>161</v>
      </c>
      <c r="N173" s="272">
        <v>200</v>
      </c>
      <c r="O173" s="268">
        <f t="shared" si="41"/>
        <v>200</v>
      </c>
      <c r="P173" s="254">
        <f t="shared" si="42"/>
        <v>97300</v>
      </c>
      <c r="Q173" s="254">
        <f t="shared" si="43"/>
        <v>656</v>
      </c>
      <c r="R173" s="254">
        <f t="shared" si="44"/>
        <v>328</v>
      </c>
      <c r="S173" s="254">
        <f t="shared" si="45"/>
        <v>161</v>
      </c>
      <c r="T173" s="254">
        <f t="shared" si="46"/>
        <v>6</v>
      </c>
      <c r="U173" s="274">
        <v>15036</v>
      </c>
      <c r="V173" s="254">
        <f>SUM($O$8:O173)</f>
        <v>31700</v>
      </c>
      <c r="W173" s="254">
        <f>SUM($P$8:P173)</f>
        <v>7944800</v>
      </c>
      <c r="X173" s="254">
        <f>SUM($Q$8:Q173)</f>
        <v>54182</v>
      </c>
      <c r="Y173" s="254">
        <f>SUM($R$8:R173)</f>
        <v>27092</v>
      </c>
      <c r="Z173" s="254">
        <f>SUM($S$8:S173)</f>
        <v>13044</v>
      </c>
      <c r="AA173" s="254">
        <f>SUM($T$8:T173)</f>
        <v>996</v>
      </c>
      <c r="AB173" s="254">
        <f t="shared" si="47"/>
        <v>2403258</v>
      </c>
      <c r="AC173" s="279"/>
      <c r="AD173" s="279"/>
      <c r="AE173" s="279"/>
      <c r="AF173" s="279"/>
      <c r="AG173" s="279"/>
      <c r="AH173" s="279"/>
      <c r="AI173" s="279"/>
      <c r="AJ173" s="279"/>
      <c r="AK173" s="279"/>
      <c r="AL173" s="279"/>
      <c r="AM173" s="279"/>
      <c r="AN173" s="279"/>
      <c r="AO173" s="279"/>
      <c r="AP173" s="279"/>
      <c r="AQ173" s="279"/>
      <c r="AR173" s="279"/>
      <c r="AS173" s="279"/>
      <c r="AT173" s="279"/>
      <c r="AU173" s="279"/>
      <c r="AV173" s="279"/>
      <c r="AW173" s="279"/>
      <c r="AX173" s="279"/>
    </row>
    <row r="174" s="251" customFormat="1" spans="1:50">
      <c r="A174" s="262" t="s">
        <v>9</v>
      </c>
      <c r="B174" s="263">
        <v>167</v>
      </c>
      <c r="C174" s="263">
        <v>132</v>
      </c>
      <c r="D174" s="254">
        <v>66</v>
      </c>
      <c r="E174" s="254">
        <v>32</v>
      </c>
      <c r="F174" s="254">
        <v>1730</v>
      </c>
      <c r="G174" s="259">
        <f t="shared" si="40"/>
        <v>2248</v>
      </c>
      <c r="H174" s="263">
        <v>32700</v>
      </c>
      <c r="I174" s="271">
        <v>65200</v>
      </c>
      <c r="J174" s="263">
        <v>6</v>
      </c>
      <c r="K174" s="271">
        <v>660</v>
      </c>
      <c r="L174" s="263">
        <v>330</v>
      </c>
      <c r="M174" s="263">
        <v>162</v>
      </c>
      <c r="N174" s="272">
        <v>200</v>
      </c>
      <c r="O174" s="268">
        <f t="shared" si="41"/>
        <v>200</v>
      </c>
      <c r="P174" s="254">
        <f t="shared" si="42"/>
        <v>97900</v>
      </c>
      <c r="Q174" s="254">
        <f t="shared" si="43"/>
        <v>660</v>
      </c>
      <c r="R174" s="254">
        <f t="shared" si="44"/>
        <v>330</v>
      </c>
      <c r="S174" s="254">
        <f t="shared" si="45"/>
        <v>162</v>
      </c>
      <c r="T174" s="254">
        <f t="shared" si="46"/>
        <v>6</v>
      </c>
      <c r="U174" s="274">
        <v>15103</v>
      </c>
      <c r="V174" s="254">
        <f>SUM($O$8:O174)</f>
        <v>31900</v>
      </c>
      <c r="W174" s="254">
        <f>SUM($P$8:P174)</f>
        <v>8042700</v>
      </c>
      <c r="X174" s="254">
        <f>SUM($Q$8:Q174)</f>
        <v>54842</v>
      </c>
      <c r="Y174" s="254">
        <f>SUM($R$8:R174)</f>
        <v>27422</v>
      </c>
      <c r="Z174" s="254">
        <f>SUM($S$8:S174)</f>
        <v>13206</v>
      </c>
      <c r="AA174" s="254">
        <f>SUM($T$8:T174)</f>
        <v>1002</v>
      </c>
      <c r="AB174" s="254">
        <f t="shared" si="47"/>
        <v>2432674</v>
      </c>
      <c r="AC174" s="279"/>
      <c r="AD174" s="279"/>
      <c r="AE174" s="279"/>
      <c r="AF174" s="279"/>
      <c r="AG174" s="279"/>
      <c r="AH174" s="279"/>
      <c r="AI174" s="279"/>
      <c r="AJ174" s="279"/>
      <c r="AK174" s="279"/>
      <c r="AL174" s="279"/>
      <c r="AM174" s="279"/>
      <c r="AN174" s="279"/>
      <c r="AO174" s="279"/>
      <c r="AP174" s="279"/>
      <c r="AQ174" s="279"/>
      <c r="AR174" s="279"/>
      <c r="AS174" s="279"/>
      <c r="AT174" s="279"/>
      <c r="AU174" s="279"/>
      <c r="AV174" s="279"/>
      <c r="AW174" s="279"/>
      <c r="AX174" s="279"/>
    </row>
    <row r="175" s="251" customFormat="1" spans="1:50">
      <c r="A175" s="262" t="s">
        <v>9</v>
      </c>
      <c r="B175" s="263">
        <v>168</v>
      </c>
      <c r="C175" s="263">
        <v>133</v>
      </c>
      <c r="D175" s="254">
        <v>66</v>
      </c>
      <c r="E175" s="254">
        <v>33</v>
      </c>
      <c r="F175" s="254">
        <v>1730</v>
      </c>
      <c r="G175" s="259">
        <f t="shared" si="40"/>
        <v>2294</v>
      </c>
      <c r="H175" s="263">
        <v>32900</v>
      </c>
      <c r="I175" s="271">
        <v>65600</v>
      </c>
      <c r="J175" s="263">
        <v>6</v>
      </c>
      <c r="K175" s="271">
        <v>664</v>
      </c>
      <c r="L175" s="263">
        <v>332</v>
      </c>
      <c r="M175" s="263">
        <v>163</v>
      </c>
      <c r="N175" s="272">
        <v>200</v>
      </c>
      <c r="O175" s="268">
        <f t="shared" si="41"/>
        <v>200</v>
      </c>
      <c r="P175" s="254">
        <f t="shared" si="42"/>
        <v>98500</v>
      </c>
      <c r="Q175" s="254">
        <f t="shared" si="43"/>
        <v>664</v>
      </c>
      <c r="R175" s="254">
        <f t="shared" si="44"/>
        <v>332</v>
      </c>
      <c r="S175" s="254">
        <f t="shared" si="45"/>
        <v>163</v>
      </c>
      <c r="T175" s="254">
        <f t="shared" si="46"/>
        <v>6</v>
      </c>
      <c r="U175" s="274">
        <v>15215</v>
      </c>
      <c r="V175" s="254">
        <f>SUM($O$8:O175)</f>
        <v>32100</v>
      </c>
      <c r="W175" s="254">
        <f>SUM($P$8:P175)</f>
        <v>8141200</v>
      </c>
      <c r="X175" s="254">
        <f>SUM($Q$8:Q175)</f>
        <v>55506</v>
      </c>
      <c r="Y175" s="254">
        <f>SUM($R$8:R175)</f>
        <v>27754</v>
      </c>
      <c r="Z175" s="254">
        <f>SUM($S$8:S175)</f>
        <v>13369</v>
      </c>
      <c r="AA175" s="254">
        <f>SUM($T$8:T175)</f>
        <v>1008</v>
      </c>
      <c r="AB175" s="254">
        <f t="shared" si="47"/>
        <v>2462269</v>
      </c>
      <c r="AC175" s="279"/>
      <c r="AD175" s="279"/>
      <c r="AE175" s="279"/>
      <c r="AF175" s="279"/>
      <c r="AG175" s="279"/>
      <c r="AH175" s="279"/>
      <c r="AI175" s="279"/>
      <c r="AJ175" s="279"/>
      <c r="AK175" s="279"/>
      <c r="AL175" s="279"/>
      <c r="AM175" s="279"/>
      <c r="AN175" s="279"/>
      <c r="AO175" s="279"/>
      <c r="AP175" s="279"/>
      <c r="AQ175" s="279"/>
      <c r="AR175" s="279"/>
      <c r="AS175" s="279"/>
      <c r="AT175" s="279"/>
      <c r="AU175" s="279"/>
      <c r="AV175" s="279"/>
      <c r="AW175" s="279"/>
      <c r="AX175" s="279"/>
    </row>
    <row r="176" s="251" customFormat="1" spans="1:50">
      <c r="A176" s="262" t="s">
        <v>9</v>
      </c>
      <c r="B176" s="263">
        <v>169</v>
      </c>
      <c r="C176" s="263">
        <v>134</v>
      </c>
      <c r="D176" s="254">
        <v>67</v>
      </c>
      <c r="E176" s="254">
        <v>33</v>
      </c>
      <c r="F176" s="254">
        <v>1750</v>
      </c>
      <c r="G176" s="259">
        <f t="shared" si="40"/>
        <v>2304</v>
      </c>
      <c r="H176" s="263">
        <v>33100</v>
      </c>
      <c r="I176" s="271">
        <v>66000</v>
      </c>
      <c r="J176" s="263">
        <v>6</v>
      </c>
      <c r="K176" s="271">
        <v>668</v>
      </c>
      <c r="L176" s="263">
        <v>334</v>
      </c>
      <c r="M176" s="263">
        <v>164</v>
      </c>
      <c r="N176" s="272">
        <v>200</v>
      </c>
      <c r="O176" s="268">
        <f t="shared" si="41"/>
        <v>200</v>
      </c>
      <c r="P176" s="254">
        <f t="shared" si="42"/>
        <v>99100</v>
      </c>
      <c r="Q176" s="254">
        <f t="shared" si="43"/>
        <v>668</v>
      </c>
      <c r="R176" s="254">
        <f t="shared" si="44"/>
        <v>334</v>
      </c>
      <c r="S176" s="254">
        <f t="shared" si="45"/>
        <v>164</v>
      </c>
      <c r="T176" s="254">
        <f t="shared" si="46"/>
        <v>6</v>
      </c>
      <c r="U176" s="274">
        <v>15282</v>
      </c>
      <c r="V176" s="254">
        <f>SUM($O$8:O176)</f>
        <v>32300</v>
      </c>
      <c r="W176" s="254">
        <f>SUM($P$8:P176)</f>
        <v>8240300</v>
      </c>
      <c r="X176" s="254">
        <f>SUM($Q$8:Q176)</f>
        <v>56174</v>
      </c>
      <c r="Y176" s="254">
        <f>SUM($R$8:R176)</f>
        <v>28088</v>
      </c>
      <c r="Z176" s="254">
        <f>SUM($S$8:S176)</f>
        <v>13533</v>
      </c>
      <c r="AA176" s="254">
        <f>SUM($T$8:T176)</f>
        <v>1014</v>
      </c>
      <c r="AB176" s="254">
        <f t="shared" si="47"/>
        <v>2492043</v>
      </c>
      <c r="AC176" s="279"/>
      <c r="AD176" s="279"/>
      <c r="AE176" s="279"/>
      <c r="AF176" s="279"/>
      <c r="AG176" s="279"/>
      <c r="AH176" s="279"/>
      <c r="AI176" s="279"/>
      <c r="AJ176" s="279"/>
      <c r="AK176" s="279"/>
      <c r="AL176" s="279"/>
      <c r="AM176" s="279"/>
      <c r="AN176" s="279"/>
      <c r="AO176" s="279"/>
      <c r="AP176" s="279"/>
      <c r="AQ176" s="279"/>
      <c r="AR176" s="279"/>
      <c r="AS176" s="279"/>
      <c r="AT176" s="279"/>
      <c r="AU176" s="279"/>
      <c r="AV176" s="279"/>
      <c r="AW176" s="279"/>
      <c r="AX176" s="279"/>
    </row>
    <row r="177" s="251" customFormat="1" spans="1:50">
      <c r="A177" s="262" t="s">
        <v>9</v>
      </c>
      <c r="B177" s="263">
        <v>170</v>
      </c>
      <c r="C177" s="263">
        <v>134</v>
      </c>
      <c r="D177" s="254">
        <v>67</v>
      </c>
      <c r="E177" s="254">
        <v>33</v>
      </c>
      <c r="F177" s="254">
        <v>1750</v>
      </c>
      <c r="G177" s="259">
        <f t="shared" si="40"/>
        <v>2304</v>
      </c>
      <c r="H177" s="263">
        <v>33300</v>
      </c>
      <c r="I177" s="271">
        <v>66400</v>
      </c>
      <c r="J177" s="263">
        <v>6</v>
      </c>
      <c r="K177" s="271">
        <v>672</v>
      </c>
      <c r="L177" s="263">
        <v>336</v>
      </c>
      <c r="M177" s="263">
        <v>165</v>
      </c>
      <c r="N177" s="272">
        <v>200</v>
      </c>
      <c r="O177" s="268">
        <f t="shared" si="41"/>
        <v>200</v>
      </c>
      <c r="P177" s="254">
        <f t="shared" si="42"/>
        <v>99700</v>
      </c>
      <c r="Q177" s="254">
        <f t="shared" si="43"/>
        <v>672</v>
      </c>
      <c r="R177" s="254">
        <f t="shared" si="44"/>
        <v>336</v>
      </c>
      <c r="S177" s="254">
        <f t="shared" si="45"/>
        <v>165</v>
      </c>
      <c r="T177" s="254">
        <f t="shared" si="46"/>
        <v>6</v>
      </c>
      <c r="U177" s="274">
        <v>15394</v>
      </c>
      <c r="V177" s="254">
        <f>SUM($O$8:O177)</f>
        <v>32500</v>
      </c>
      <c r="W177" s="254">
        <f>SUM($P$8:P177)</f>
        <v>8340000</v>
      </c>
      <c r="X177" s="254">
        <f>SUM($Q$8:Q177)</f>
        <v>56846</v>
      </c>
      <c r="Y177" s="254">
        <f>SUM($R$8:R177)</f>
        <v>28424</v>
      </c>
      <c r="Z177" s="254">
        <f>SUM($S$8:S177)</f>
        <v>13698</v>
      </c>
      <c r="AA177" s="254">
        <f>SUM($T$8:T177)</f>
        <v>1020</v>
      </c>
      <c r="AB177" s="254">
        <f t="shared" si="47"/>
        <v>2521996</v>
      </c>
      <c r="AC177" s="279"/>
      <c r="AD177" s="279"/>
      <c r="AE177" s="279"/>
      <c r="AF177" s="279"/>
      <c r="AG177" s="279"/>
      <c r="AH177" s="279"/>
      <c r="AI177" s="279"/>
      <c r="AJ177" s="279"/>
      <c r="AK177" s="279"/>
      <c r="AL177" s="279"/>
      <c r="AM177" s="279"/>
      <c r="AN177" s="279"/>
      <c r="AO177" s="279"/>
      <c r="AP177" s="279"/>
      <c r="AQ177" s="279"/>
      <c r="AR177" s="279"/>
      <c r="AS177" s="279"/>
      <c r="AT177" s="279"/>
      <c r="AU177" s="279"/>
      <c r="AV177" s="279"/>
      <c r="AW177" s="279"/>
      <c r="AX177" s="279"/>
    </row>
    <row r="178" s="251" customFormat="1" spans="1:50">
      <c r="A178" s="262" t="s">
        <v>9</v>
      </c>
      <c r="B178" s="263">
        <v>171</v>
      </c>
      <c r="C178" s="263">
        <v>135</v>
      </c>
      <c r="D178" s="254">
        <v>67</v>
      </c>
      <c r="E178" s="254">
        <v>33</v>
      </c>
      <c r="F178" s="254">
        <v>1770</v>
      </c>
      <c r="G178" s="259">
        <f t="shared" si="40"/>
        <v>2309</v>
      </c>
      <c r="H178" s="263">
        <v>33500</v>
      </c>
      <c r="I178" s="271">
        <v>66800</v>
      </c>
      <c r="J178" s="263">
        <v>6</v>
      </c>
      <c r="K178" s="271">
        <v>676</v>
      </c>
      <c r="L178" s="263">
        <v>338</v>
      </c>
      <c r="M178" s="263">
        <v>166</v>
      </c>
      <c r="N178" s="272">
        <v>200</v>
      </c>
      <c r="O178" s="268">
        <f t="shared" si="41"/>
        <v>200</v>
      </c>
      <c r="P178" s="254">
        <f t="shared" si="42"/>
        <v>100300</v>
      </c>
      <c r="Q178" s="254">
        <f t="shared" si="43"/>
        <v>676</v>
      </c>
      <c r="R178" s="254">
        <f t="shared" si="44"/>
        <v>338</v>
      </c>
      <c r="S178" s="254">
        <f t="shared" si="45"/>
        <v>166</v>
      </c>
      <c r="T178" s="254">
        <f t="shared" si="46"/>
        <v>6</v>
      </c>
      <c r="U178" s="274">
        <v>15461</v>
      </c>
      <c r="V178" s="254">
        <f>SUM($O$8:O178)</f>
        <v>32700</v>
      </c>
      <c r="W178" s="254">
        <f>SUM($P$8:P178)</f>
        <v>8440300</v>
      </c>
      <c r="X178" s="254">
        <f>SUM($Q$8:Q178)</f>
        <v>57522</v>
      </c>
      <c r="Y178" s="254">
        <f>SUM($R$8:R178)</f>
        <v>28762</v>
      </c>
      <c r="Z178" s="254">
        <f>SUM($S$8:S178)</f>
        <v>13864</v>
      </c>
      <c r="AA178" s="254">
        <f>SUM($T$8:T178)</f>
        <v>1026</v>
      </c>
      <c r="AB178" s="254">
        <f t="shared" si="47"/>
        <v>2552128</v>
      </c>
      <c r="AC178" s="279"/>
      <c r="AD178" s="279"/>
      <c r="AE178" s="279"/>
      <c r="AF178" s="279"/>
      <c r="AG178" s="279"/>
      <c r="AH178" s="279"/>
      <c r="AI178" s="279"/>
      <c r="AJ178" s="279"/>
      <c r="AK178" s="279"/>
      <c r="AL178" s="279"/>
      <c r="AM178" s="279"/>
      <c r="AN178" s="279"/>
      <c r="AO178" s="279"/>
      <c r="AP178" s="279"/>
      <c r="AQ178" s="279"/>
      <c r="AR178" s="279"/>
      <c r="AS178" s="279"/>
      <c r="AT178" s="279"/>
      <c r="AU178" s="279"/>
      <c r="AV178" s="279"/>
      <c r="AW178" s="279"/>
      <c r="AX178" s="279"/>
    </row>
    <row r="179" s="251" customFormat="1" spans="1:50">
      <c r="A179" s="262" t="s">
        <v>9</v>
      </c>
      <c r="B179" s="263">
        <v>172</v>
      </c>
      <c r="C179" s="263">
        <v>136</v>
      </c>
      <c r="D179" s="254">
        <v>68</v>
      </c>
      <c r="E179" s="254">
        <v>33</v>
      </c>
      <c r="F179" s="254">
        <v>1770</v>
      </c>
      <c r="G179" s="259">
        <f t="shared" si="40"/>
        <v>2315</v>
      </c>
      <c r="H179" s="263">
        <v>33700</v>
      </c>
      <c r="I179" s="271">
        <v>67200</v>
      </c>
      <c r="J179" s="263">
        <v>6</v>
      </c>
      <c r="K179" s="271">
        <v>680</v>
      </c>
      <c r="L179" s="263">
        <v>340</v>
      </c>
      <c r="M179" s="263">
        <v>167</v>
      </c>
      <c r="N179" s="272">
        <v>200</v>
      </c>
      <c r="O179" s="268">
        <f t="shared" si="41"/>
        <v>200</v>
      </c>
      <c r="P179" s="254">
        <f t="shared" si="42"/>
        <v>100900</v>
      </c>
      <c r="Q179" s="254">
        <f t="shared" si="43"/>
        <v>680</v>
      </c>
      <c r="R179" s="254">
        <f t="shared" si="44"/>
        <v>340</v>
      </c>
      <c r="S179" s="254">
        <f t="shared" si="45"/>
        <v>167</v>
      </c>
      <c r="T179" s="254">
        <f t="shared" si="46"/>
        <v>6</v>
      </c>
      <c r="U179" s="274">
        <v>15573</v>
      </c>
      <c r="V179" s="254">
        <f>SUM($O$8:O179)</f>
        <v>32900</v>
      </c>
      <c r="W179" s="254">
        <f>SUM($P$8:P179)</f>
        <v>8541200</v>
      </c>
      <c r="X179" s="254">
        <f>SUM($Q$8:Q179)</f>
        <v>58202</v>
      </c>
      <c r="Y179" s="254">
        <f>SUM($R$8:R179)</f>
        <v>29102</v>
      </c>
      <c r="Z179" s="254">
        <f>SUM($S$8:S179)</f>
        <v>14031</v>
      </c>
      <c r="AA179" s="254">
        <f>SUM($T$8:T179)</f>
        <v>1032</v>
      </c>
      <c r="AB179" s="254">
        <f t="shared" si="47"/>
        <v>2582439</v>
      </c>
      <c r="AC179" s="279"/>
      <c r="AD179" s="279"/>
      <c r="AE179" s="279"/>
      <c r="AF179" s="279"/>
      <c r="AG179" s="279"/>
      <c r="AH179" s="279"/>
      <c r="AI179" s="279"/>
      <c r="AJ179" s="279"/>
      <c r="AK179" s="279"/>
      <c r="AL179" s="279"/>
      <c r="AM179" s="279"/>
      <c r="AN179" s="279"/>
      <c r="AO179" s="279"/>
      <c r="AP179" s="279"/>
      <c r="AQ179" s="279"/>
      <c r="AR179" s="279"/>
      <c r="AS179" s="279"/>
      <c r="AT179" s="279"/>
      <c r="AU179" s="279"/>
      <c r="AV179" s="279"/>
      <c r="AW179" s="279"/>
      <c r="AX179" s="279"/>
    </row>
    <row r="180" s="251" customFormat="1" spans="1:50">
      <c r="A180" s="262" t="s">
        <v>9</v>
      </c>
      <c r="B180" s="263">
        <v>173</v>
      </c>
      <c r="C180" s="263">
        <v>137</v>
      </c>
      <c r="D180" s="254">
        <v>68</v>
      </c>
      <c r="E180" s="254">
        <v>34</v>
      </c>
      <c r="F180" s="254">
        <v>1790</v>
      </c>
      <c r="G180" s="259">
        <f t="shared" si="40"/>
        <v>2365</v>
      </c>
      <c r="H180" s="263">
        <v>33900</v>
      </c>
      <c r="I180" s="271">
        <v>67600</v>
      </c>
      <c r="J180" s="263">
        <v>6</v>
      </c>
      <c r="K180" s="271">
        <v>684</v>
      </c>
      <c r="L180" s="263">
        <v>342</v>
      </c>
      <c r="M180" s="263">
        <v>168</v>
      </c>
      <c r="N180" s="272">
        <v>200</v>
      </c>
      <c r="O180" s="268">
        <f t="shared" si="41"/>
        <v>200</v>
      </c>
      <c r="P180" s="254">
        <f t="shared" si="42"/>
        <v>101500</v>
      </c>
      <c r="Q180" s="254">
        <f t="shared" si="43"/>
        <v>684</v>
      </c>
      <c r="R180" s="254">
        <f t="shared" si="44"/>
        <v>342</v>
      </c>
      <c r="S180" s="254">
        <f t="shared" si="45"/>
        <v>168</v>
      </c>
      <c r="T180" s="254">
        <f t="shared" si="46"/>
        <v>6</v>
      </c>
      <c r="U180" s="274">
        <v>15640</v>
      </c>
      <c r="V180" s="254">
        <f>SUM($O$8:O180)</f>
        <v>33100</v>
      </c>
      <c r="W180" s="254">
        <f>SUM($P$8:P180)</f>
        <v>8642700</v>
      </c>
      <c r="X180" s="254">
        <f>SUM($Q$8:Q180)</f>
        <v>58886</v>
      </c>
      <c r="Y180" s="254">
        <f>SUM($R$8:R180)</f>
        <v>29444</v>
      </c>
      <c r="Z180" s="254">
        <f>SUM($S$8:S180)</f>
        <v>14199</v>
      </c>
      <c r="AA180" s="254">
        <f>SUM($T$8:T180)</f>
        <v>1038</v>
      </c>
      <c r="AB180" s="254">
        <f t="shared" si="47"/>
        <v>2612929</v>
      </c>
      <c r="AC180" s="279"/>
      <c r="AD180" s="279"/>
      <c r="AE180" s="279"/>
      <c r="AF180" s="279"/>
      <c r="AG180" s="279"/>
      <c r="AH180" s="279"/>
      <c r="AI180" s="279"/>
      <c r="AJ180" s="279"/>
      <c r="AK180" s="279"/>
      <c r="AL180" s="279"/>
      <c r="AM180" s="279"/>
      <c r="AN180" s="279"/>
      <c r="AO180" s="279"/>
      <c r="AP180" s="279"/>
      <c r="AQ180" s="279"/>
      <c r="AR180" s="279"/>
      <c r="AS180" s="279"/>
      <c r="AT180" s="279"/>
      <c r="AU180" s="279"/>
      <c r="AV180" s="279"/>
      <c r="AW180" s="279"/>
      <c r="AX180" s="279"/>
    </row>
    <row r="181" s="251" customFormat="1" spans="1:50">
      <c r="A181" s="262" t="s">
        <v>9</v>
      </c>
      <c r="B181" s="263">
        <v>174</v>
      </c>
      <c r="C181" s="263">
        <v>138</v>
      </c>
      <c r="D181" s="254">
        <v>69</v>
      </c>
      <c r="E181" s="254">
        <v>34</v>
      </c>
      <c r="F181" s="254">
        <v>1790</v>
      </c>
      <c r="G181" s="259">
        <f t="shared" si="40"/>
        <v>2371</v>
      </c>
      <c r="H181" s="263">
        <v>34100</v>
      </c>
      <c r="I181" s="271">
        <v>68000</v>
      </c>
      <c r="J181" s="263">
        <v>6</v>
      </c>
      <c r="K181" s="271">
        <v>688</v>
      </c>
      <c r="L181" s="263">
        <v>344</v>
      </c>
      <c r="M181" s="263">
        <v>169</v>
      </c>
      <c r="N181" s="272">
        <v>200</v>
      </c>
      <c r="O181" s="268">
        <f t="shared" si="41"/>
        <v>200</v>
      </c>
      <c r="P181" s="254">
        <f t="shared" si="42"/>
        <v>102100</v>
      </c>
      <c r="Q181" s="254">
        <f t="shared" si="43"/>
        <v>688</v>
      </c>
      <c r="R181" s="254">
        <f t="shared" si="44"/>
        <v>344</v>
      </c>
      <c r="S181" s="254">
        <f t="shared" si="45"/>
        <v>169</v>
      </c>
      <c r="T181" s="254">
        <f t="shared" si="46"/>
        <v>6</v>
      </c>
      <c r="U181" s="274">
        <v>15752</v>
      </c>
      <c r="V181" s="254">
        <f>SUM($O$8:O181)</f>
        <v>33300</v>
      </c>
      <c r="W181" s="254">
        <f>SUM($P$8:P181)</f>
        <v>8744800</v>
      </c>
      <c r="X181" s="254">
        <f>SUM($Q$8:Q181)</f>
        <v>59574</v>
      </c>
      <c r="Y181" s="254">
        <f>SUM($R$8:R181)</f>
        <v>29788</v>
      </c>
      <c r="Z181" s="254">
        <f>SUM($S$8:S181)</f>
        <v>14368</v>
      </c>
      <c r="AA181" s="254">
        <f>SUM($T$8:T181)</f>
        <v>1044</v>
      </c>
      <c r="AB181" s="254">
        <f t="shared" si="47"/>
        <v>2643598</v>
      </c>
      <c r="AC181" s="279"/>
      <c r="AD181" s="279"/>
      <c r="AE181" s="279"/>
      <c r="AF181" s="279"/>
      <c r="AG181" s="279"/>
      <c r="AH181" s="279"/>
      <c r="AI181" s="279"/>
      <c r="AJ181" s="279"/>
      <c r="AK181" s="279"/>
      <c r="AL181" s="279"/>
      <c r="AM181" s="279"/>
      <c r="AN181" s="279"/>
      <c r="AO181" s="279"/>
      <c r="AP181" s="279"/>
      <c r="AQ181" s="279"/>
      <c r="AR181" s="279"/>
      <c r="AS181" s="279"/>
      <c r="AT181" s="279"/>
      <c r="AU181" s="279"/>
      <c r="AV181" s="279"/>
      <c r="AW181" s="279"/>
      <c r="AX181" s="279"/>
    </row>
    <row r="182" s="251" customFormat="1" spans="1:50">
      <c r="A182" s="262" t="s">
        <v>9</v>
      </c>
      <c r="B182" s="263">
        <v>175</v>
      </c>
      <c r="C182" s="263">
        <v>138</v>
      </c>
      <c r="D182" s="254">
        <v>69</v>
      </c>
      <c r="E182" s="254">
        <v>34</v>
      </c>
      <c r="F182" s="254">
        <v>1810</v>
      </c>
      <c r="G182" s="259">
        <f t="shared" si="40"/>
        <v>2375</v>
      </c>
      <c r="H182" s="263">
        <v>34300</v>
      </c>
      <c r="I182" s="271">
        <v>68400</v>
      </c>
      <c r="J182" s="263">
        <v>6</v>
      </c>
      <c r="K182" s="271">
        <v>692</v>
      </c>
      <c r="L182" s="263">
        <v>346</v>
      </c>
      <c r="M182" s="263">
        <v>170</v>
      </c>
      <c r="N182" s="272">
        <v>200</v>
      </c>
      <c r="O182" s="268">
        <f t="shared" si="41"/>
        <v>200</v>
      </c>
      <c r="P182" s="254">
        <f t="shared" si="42"/>
        <v>102700</v>
      </c>
      <c r="Q182" s="254">
        <f t="shared" si="43"/>
        <v>692</v>
      </c>
      <c r="R182" s="254">
        <f t="shared" si="44"/>
        <v>346</v>
      </c>
      <c r="S182" s="254">
        <f t="shared" si="45"/>
        <v>170</v>
      </c>
      <c r="T182" s="254">
        <f t="shared" si="46"/>
        <v>6</v>
      </c>
      <c r="U182" s="274">
        <v>15819</v>
      </c>
      <c r="V182" s="254">
        <f>SUM($O$8:O182)</f>
        <v>33500</v>
      </c>
      <c r="W182" s="254">
        <f>SUM($P$8:P182)</f>
        <v>8847500</v>
      </c>
      <c r="X182" s="254">
        <f>SUM($Q$8:Q182)</f>
        <v>60266</v>
      </c>
      <c r="Y182" s="254">
        <f>SUM($R$8:R182)</f>
        <v>30134</v>
      </c>
      <c r="Z182" s="254">
        <f>SUM($S$8:S182)</f>
        <v>14538</v>
      </c>
      <c r="AA182" s="254">
        <f>SUM($T$8:T182)</f>
        <v>1050</v>
      </c>
      <c r="AB182" s="254">
        <f t="shared" si="47"/>
        <v>2674446</v>
      </c>
      <c r="AC182" s="279"/>
      <c r="AD182" s="279"/>
      <c r="AE182" s="279"/>
      <c r="AF182" s="279"/>
      <c r="AG182" s="279"/>
      <c r="AH182" s="279"/>
      <c r="AI182" s="279"/>
      <c r="AJ182" s="279"/>
      <c r="AK182" s="279"/>
      <c r="AL182" s="279"/>
      <c r="AM182" s="279"/>
      <c r="AN182" s="279"/>
      <c r="AO182" s="279"/>
      <c r="AP182" s="279"/>
      <c r="AQ182" s="279"/>
      <c r="AR182" s="279"/>
      <c r="AS182" s="279"/>
      <c r="AT182" s="279"/>
      <c r="AU182" s="279"/>
      <c r="AV182" s="279"/>
      <c r="AW182" s="279"/>
      <c r="AX182" s="279"/>
    </row>
    <row r="183" s="251" customFormat="1" spans="1:50">
      <c r="A183" s="262" t="s">
        <v>9</v>
      </c>
      <c r="B183" s="263">
        <v>176</v>
      </c>
      <c r="C183" s="263">
        <v>139</v>
      </c>
      <c r="D183" s="254">
        <v>69</v>
      </c>
      <c r="E183" s="254">
        <v>34</v>
      </c>
      <c r="F183" s="254">
        <v>1810</v>
      </c>
      <c r="G183" s="259">
        <f t="shared" si="40"/>
        <v>2376</v>
      </c>
      <c r="H183" s="263">
        <v>34500</v>
      </c>
      <c r="I183" s="271">
        <v>68800</v>
      </c>
      <c r="J183" s="263">
        <v>6</v>
      </c>
      <c r="K183" s="271">
        <v>696</v>
      </c>
      <c r="L183" s="263">
        <v>348</v>
      </c>
      <c r="M183" s="263">
        <v>171</v>
      </c>
      <c r="N183" s="272">
        <v>200</v>
      </c>
      <c r="O183" s="268">
        <f t="shared" si="41"/>
        <v>200</v>
      </c>
      <c r="P183" s="254">
        <f t="shared" si="42"/>
        <v>103300</v>
      </c>
      <c r="Q183" s="254">
        <f t="shared" si="43"/>
        <v>696</v>
      </c>
      <c r="R183" s="254">
        <f t="shared" si="44"/>
        <v>348</v>
      </c>
      <c r="S183" s="254">
        <f t="shared" si="45"/>
        <v>171</v>
      </c>
      <c r="T183" s="254">
        <f t="shared" si="46"/>
        <v>6</v>
      </c>
      <c r="U183" s="274">
        <v>15931</v>
      </c>
      <c r="V183" s="254">
        <f>SUM($O$8:O183)</f>
        <v>33700</v>
      </c>
      <c r="W183" s="254">
        <f>SUM($P$8:P183)</f>
        <v>8950800</v>
      </c>
      <c r="X183" s="254">
        <f>SUM($Q$8:Q183)</f>
        <v>60962</v>
      </c>
      <c r="Y183" s="254">
        <f>SUM($R$8:R183)</f>
        <v>30482</v>
      </c>
      <c r="Z183" s="254">
        <f>SUM($S$8:S183)</f>
        <v>14709</v>
      </c>
      <c r="AA183" s="254">
        <f>SUM($T$8:T183)</f>
        <v>1056</v>
      </c>
      <c r="AB183" s="254">
        <f t="shared" si="47"/>
        <v>2705473</v>
      </c>
      <c r="AC183" s="279"/>
      <c r="AD183" s="279"/>
      <c r="AE183" s="279"/>
      <c r="AF183" s="279"/>
      <c r="AG183" s="279"/>
      <c r="AH183" s="279"/>
      <c r="AI183" s="279"/>
      <c r="AJ183" s="279"/>
      <c r="AK183" s="279"/>
      <c r="AL183" s="279"/>
      <c r="AM183" s="279"/>
      <c r="AN183" s="279"/>
      <c r="AO183" s="279"/>
      <c r="AP183" s="279"/>
      <c r="AQ183" s="279"/>
      <c r="AR183" s="279"/>
      <c r="AS183" s="279"/>
      <c r="AT183" s="279"/>
      <c r="AU183" s="279"/>
      <c r="AV183" s="279"/>
      <c r="AW183" s="279"/>
      <c r="AX183" s="279"/>
    </row>
    <row r="184" s="251" customFormat="1" spans="1:50">
      <c r="A184" s="262" t="s">
        <v>9</v>
      </c>
      <c r="B184" s="263">
        <v>177</v>
      </c>
      <c r="C184" s="263">
        <v>140</v>
      </c>
      <c r="D184" s="254">
        <v>70</v>
      </c>
      <c r="E184" s="254">
        <v>34</v>
      </c>
      <c r="F184" s="254">
        <v>1830</v>
      </c>
      <c r="G184" s="259">
        <f t="shared" si="40"/>
        <v>2386</v>
      </c>
      <c r="H184" s="263">
        <v>34700</v>
      </c>
      <c r="I184" s="271">
        <v>69200</v>
      </c>
      <c r="J184" s="263">
        <v>6</v>
      </c>
      <c r="K184" s="271">
        <v>700</v>
      </c>
      <c r="L184" s="263">
        <v>350</v>
      </c>
      <c r="M184" s="263">
        <v>172</v>
      </c>
      <c r="N184" s="272">
        <v>200</v>
      </c>
      <c r="O184" s="268">
        <f t="shared" si="41"/>
        <v>200</v>
      </c>
      <c r="P184" s="254">
        <f t="shared" si="42"/>
        <v>103900</v>
      </c>
      <c r="Q184" s="254">
        <f t="shared" si="43"/>
        <v>700</v>
      </c>
      <c r="R184" s="254">
        <f t="shared" si="44"/>
        <v>350</v>
      </c>
      <c r="S184" s="254">
        <f t="shared" si="45"/>
        <v>172</v>
      </c>
      <c r="T184" s="254">
        <f t="shared" si="46"/>
        <v>6</v>
      </c>
      <c r="U184" s="274">
        <v>15998</v>
      </c>
      <c r="V184" s="254">
        <f>SUM($O$8:O184)</f>
        <v>33900</v>
      </c>
      <c r="W184" s="254">
        <f>SUM($P$8:P184)</f>
        <v>9054700</v>
      </c>
      <c r="X184" s="254">
        <f>SUM($Q$8:Q184)</f>
        <v>61662</v>
      </c>
      <c r="Y184" s="254">
        <f>SUM($R$8:R184)</f>
        <v>30832</v>
      </c>
      <c r="Z184" s="254">
        <f>SUM($S$8:S184)</f>
        <v>14881</v>
      </c>
      <c r="AA184" s="254">
        <f>SUM($T$8:T184)</f>
        <v>1062</v>
      </c>
      <c r="AB184" s="254">
        <f t="shared" si="47"/>
        <v>2736679</v>
      </c>
      <c r="AC184" s="279"/>
      <c r="AD184" s="279"/>
      <c r="AE184" s="279"/>
      <c r="AF184" s="279"/>
      <c r="AG184" s="279"/>
      <c r="AH184" s="279"/>
      <c r="AI184" s="279"/>
      <c r="AJ184" s="279"/>
      <c r="AK184" s="279"/>
      <c r="AL184" s="279"/>
      <c r="AM184" s="279"/>
      <c r="AN184" s="279"/>
      <c r="AO184" s="279"/>
      <c r="AP184" s="279"/>
      <c r="AQ184" s="279"/>
      <c r="AR184" s="279"/>
      <c r="AS184" s="279"/>
      <c r="AT184" s="279"/>
      <c r="AU184" s="279"/>
      <c r="AV184" s="279"/>
      <c r="AW184" s="279"/>
      <c r="AX184" s="279"/>
    </row>
    <row r="185" s="251" customFormat="1" spans="1:50">
      <c r="A185" s="262" t="s">
        <v>9</v>
      </c>
      <c r="B185" s="263">
        <v>178</v>
      </c>
      <c r="C185" s="263">
        <v>141</v>
      </c>
      <c r="D185" s="254">
        <v>70</v>
      </c>
      <c r="E185" s="254">
        <v>35</v>
      </c>
      <c r="F185" s="254">
        <v>1830</v>
      </c>
      <c r="G185" s="259">
        <f t="shared" si="40"/>
        <v>2432</v>
      </c>
      <c r="H185" s="263">
        <v>34900</v>
      </c>
      <c r="I185" s="271">
        <v>69600</v>
      </c>
      <c r="J185" s="263">
        <v>6</v>
      </c>
      <c r="K185" s="271">
        <v>704</v>
      </c>
      <c r="L185" s="263">
        <v>352</v>
      </c>
      <c r="M185" s="263">
        <v>173</v>
      </c>
      <c r="N185" s="272">
        <v>200</v>
      </c>
      <c r="O185" s="268">
        <f t="shared" si="41"/>
        <v>200</v>
      </c>
      <c r="P185" s="254">
        <f t="shared" si="42"/>
        <v>104500</v>
      </c>
      <c r="Q185" s="254">
        <f t="shared" si="43"/>
        <v>704</v>
      </c>
      <c r="R185" s="254">
        <f t="shared" si="44"/>
        <v>352</v>
      </c>
      <c r="S185" s="254">
        <f t="shared" si="45"/>
        <v>173</v>
      </c>
      <c r="T185" s="254">
        <f t="shared" si="46"/>
        <v>6</v>
      </c>
      <c r="U185" s="274">
        <v>16110</v>
      </c>
      <c r="V185" s="254">
        <f>SUM($O$8:O185)</f>
        <v>34100</v>
      </c>
      <c r="W185" s="254">
        <f>SUM($P$8:P185)</f>
        <v>9159200</v>
      </c>
      <c r="X185" s="254">
        <f>SUM($Q$8:Q185)</f>
        <v>62366</v>
      </c>
      <c r="Y185" s="254">
        <f>SUM($R$8:R185)</f>
        <v>31184</v>
      </c>
      <c r="Z185" s="254">
        <f>SUM($S$8:S185)</f>
        <v>15054</v>
      </c>
      <c r="AA185" s="254">
        <f>SUM($T$8:T185)</f>
        <v>1068</v>
      </c>
      <c r="AB185" s="254">
        <f t="shared" si="47"/>
        <v>2768064</v>
      </c>
      <c r="AC185" s="279"/>
      <c r="AD185" s="279"/>
      <c r="AE185" s="279"/>
      <c r="AF185" s="279"/>
      <c r="AG185" s="279"/>
      <c r="AH185" s="279"/>
      <c r="AI185" s="279"/>
      <c r="AJ185" s="279"/>
      <c r="AK185" s="279"/>
      <c r="AL185" s="279"/>
      <c r="AM185" s="279"/>
      <c r="AN185" s="279"/>
      <c r="AO185" s="279"/>
      <c r="AP185" s="279"/>
      <c r="AQ185" s="279"/>
      <c r="AR185" s="279"/>
      <c r="AS185" s="279"/>
      <c r="AT185" s="279"/>
      <c r="AU185" s="279"/>
      <c r="AV185" s="279"/>
      <c r="AW185" s="279"/>
      <c r="AX185" s="279"/>
    </row>
    <row r="186" s="251" customFormat="1" spans="1:50">
      <c r="A186" s="262" t="s">
        <v>9</v>
      </c>
      <c r="B186" s="263">
        <v>179</v>
      </c>
      <c r="C186" s="263">
        <v>142</v>
      </c>
      <c r="D186" s="254">
        <v>71</v>
      </c>
      <c r="E186" s="254">
        <v>35</v>
      </c>
      <c r="F186" s="254">
        <v>1850</v>
      </c>
      <c r="G186" s="259">
        <f t="shared" si="40"/>
        <v>2442</v>
      </c>
      <c r="H186" s="263">
        <v>35100</v>
      </c>
      <c r="I186" s="271">
        <v>70000</v>
      </c>
      <c r="J186" s="263">
        <v>6</v>
      </c>
      <c r="K186" s="271">
        <v>708</v>
      </c>
      <c r="L186" s="263">
        <v>354</v>
      </c>
      <c r="M186" s="263">
        <v>174</v>
      </c>
      <c r="N186" s="272">
        <v>200</v>
      </c>
      <c r="O186" s="268">
        <f t="shared" si="41"/>
        <v>200</v>
      </c>
      <c r="P186" s="254">
        <f t="shared" si="42"/>
        <v>105100</v>
      </c>
      <c r="Q186" s="254">
        <f t="shared" si="43"/>
        <v>708</v>
      </c>
      <c r="R186" s="254">
        <f t="shared" si="44"/>
        <v>354</v>
      </c>
      <c r="S186" s="254">
        <f t="shared" si="45"/>
        <v>174</v>
      </c>
      <c r="T186" s="254">
        <f t="shared" si="46"/>
        <v>6</v>
      </c>
      <c r="U186" s="274">
        <v>16177</v>
      </c>
      <c r="V186" s="254">
        <f>SUM($O$8:O186)</f>
        <v>34300</v>
      </c>
      <c r="W186" s="254">
        <f>SUM($P$8:P186)</f>
        <v>9264300</v>
      </c>
      <c r="X186" s="254">
        <f>SUM($Q$8:Q186)</f>
        <v>63074</v>
      </c>
      <c r="Y186" s="254">
        <f>SUM($R$8:R186)</f>
        <v>31538</v>
      </c>
      <c r="Z186" s="254">
        <f>SUM($S$8:S186)</f>
        <v>15228</v>
      </c>
      <c r="AA186" s="254">
        <f>SUM($T$8:T186)</f>
        <v>1074</v>
      </c>
      <c r="AB186" s="254">
        <f t="shared" si="47"/>
        <v>2799628</v>
      </c>
      <c r="AC186" s="279"/>
      <c r="AD186" s="279"/>
      <c r="AE186" s="279"/>
      <c r="AF186" s="279"/>
      <c r="AG186" s="279"/>
      <c r="AH186" s="279"/>
      <c r="AI186" s="279"/>
      <c r="AJ186" s="279"/>
      <c r="AK186" s="279"/>
      <c r="AL186" s="279"/>
      <c r="AM186" s="279"/>
      <c r="AN186" s="279"/>
      <c r="AO186" s="279"/>
      <c r="AP186" s="279"/>
      <c r="AQ186" s="279"/>
      <c r="AR186" s="279"/>
      <c r="AS186" s="279"/>
      <c r="AT186" s="279"/>
      <c r="AU186" s="279"/>
      <c r="AV186" s="279"/>
      <c r="AW186" s="279"/>
      <c r="AX186" s="279"/>
    </row>
    <row r="187" spans="1:50">
      <c r="A187" s="28" t="s">
        <v>9</v>
      </c>
      <c r="B187" s="29">
        <v>180</v>
      </c>
      <c r="C187" s="29">
        <v>142</v>
      </c>
      <c r="D187" s="254">
        <v>71</v>
      </c>
      <c r="E187" s="254">
        <v>35</v>
      </c>
      <c r="F187" s="254">
        <v>1850</v>
      </c>
      <c r="G187" s="259">
        <f t="shared" si="40"/>
        <v>2442</v>
      </c>
      <c r="H187" s="29">
        <v>35300</v>
      </c>
      <c r="I187" s="266">
        <v>70400</v>
      </c>
      <c r="J187" s="29">
        <v>6</v>
      </c>
      <c r="K187" s="266">
        <v>712</v>
      </c>
      <c r="L187" s="29">
        <v>356</v>
      </c>
      <c r="M187" s="29">
        <v>175</v>
      </c>
      <c r="N187" s="267">
        <v>200</v>
      </c>
      <c r="O187" s="268">
        <f t="shared" si="41"/>
        <v>200</v>
      </c>
      <c r="P187" s="254">
        <f t="shared" si="42"/>
        <v>105700</v>
      </c>
      <c r="Q187" s="254">
        <f t="shared" si="43"/>
        <v>712</v>
      </c>
      <c r="R187" s="254">
        <f t="shared" si="44"/>
        <v>356</v>
      </c>
      <c r="S187" s="254">
        <f t="shared" si="45"/>
        <v>175</v>
      </c>
      <c r="T187" s="254">
        <f t="shared" si="46"/>
        <v>6</v>
      </c>
      <c r="U187" s="254">
        <v>16289</v>
      </c>
      <c r="V187" s="254">
        <f>SUM($O$8:O187)</f>
        <v>34500</v>
      </c>
      <c r="W187" s="254">
        <f>SUM($P$8:P187)</f>
        <v>9370000</v>
      </c>
      <c r="X187" s="254">
        <f>SUM($Q$8:Q187)</f>
        <v>63786</v>
      </c>
      <c r="Y187" s="254">
        <f>SUM($R$8:R187)</f>
        <v>31894</v>
      </c>
      <c r="Z187" s="254">
        <f>SUM($S$8:S187)</f>
        <v>15403</v>
      </c>
      <c r="AA187" s="254">
        <f>SUM($T$8:T187)</f>
        <v>1080</v>
      </c>
      <c r="AB187" s="254">
        <f t="shared" si="47"/>
        <v>2831371</v>
      </c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</row>
    <row r="188" spans="1:50">
      <c r="A188" s="28" t="s">
        <v>9</v>
      </c>
      <c r="B188" s="29">
        <v>181</v>
      </c>
      <c r="C188" s="29">
        <v>143</v>
      </c>
      <c r="D188" s="254">
        <v>71</v>
      </c>
      <c r="E188" s="254">
        <v>35</v>
      </c>
      <c r="F188" s="254">
        <v>1870</v>
      </c>
      <c r="G188" s="259">
        <f t="shared" si="40"/>
        <v>2447</v>
      </c>
      <c r="H188" s="29">
        <v>35500</v>
      </c>
      <c r="I188" s="266">
        <v>70800</v>
      </c>
      <c r="J188" s="29">
        <v>6</v>
      </c>
      <c r="K188" s="266">
        <v>716</v>
      </c>
      <c r="L188" s="29">
        <v>358</v>
      </c>
      <c r="M188" s="29">
        <v>176</v>
      </c>
      <c r="N188" s="267">
        <v>200</v>
      </c>
      <c r="O188" s="268">
        <f t="shared" si="41"/>
        <v>200</v>
      </c>
      <c r="P188" s="254">
        <f t="shared" si="42"/>
        <v>106300</v>
      </c>
      <c r="Q188" s="254">
        <f t="shared" si="43"/>
        <v>716</v>
      </c>
      <c r="R188" s="254">
        <f t="shared" si="44"/>
        <v>358</v>
      </c>
      <c r="S188" s="254">
        <f t="shared" si="45"/>
        <v>176</v>
      </c>
      <c r="T188" s="254">
        <f t="shared" si="46"/>
        <v>6</v>
      </c>
      <c r="U188" s="254">
        <v>16356</v>
      </c>
      <c r="V188" s="254">
        <f>SUM($O$8:O188)</f>
        <v>34700</v>
      </c>
      <c r="W188" s="254">
        <f>SUM($P$8:P188)</f>
        <v>9476300</v>
      </c>
      <c r="X188" s="254">
        <f>SUM($Q$8:Q188)</f>
        <v>64502</v>
      </c>
      <c r="Y188" s="254">
        <f>SUM($R$8:R188)</f>
        <v>32252</v>
      </c>
      <c r="Z188" s="254">
        <f>SUM($S$8:S188)</f>
        <v>15579</v>
      </c>
      <c r="AA188" s="254">
        <f>SUM($T$8:T188)</f>
        <v>1086</v>
      </c>
      <c r="AB188" s="254">
        <f t="shared" si="47"/>
        <v>2863293</v>
      </c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</row>
    <row r="189" spans="1:50">
      <c r="A189" s="28" t="s">
        <v>9</v>
      </c>
      <c r="B189" s="29">
        <v>182</v>
      </c>
      <c r="C189" s="29">
        <v>144</v>
      </c>
      <c r="D189" s="254">
        <v>72</v>
      </c>
      <c r="E189" s="254">
        <v>35</v>
      </c>
      <c r="F189" s="254">
        <v>1870</v>
      </c>
      <c r="G189" s="259">
        <f t="shared" si="40"/>
        <v>2453</v>
      </c>
      <c r="H189" s="29">
        <v>35700</v>
      </c>
      <c r="I189" s="266">
        <v>71200</v>
      </c>
      <c r="J189" s="29">
        <v>6</v>
      </c>
      <c r="K189" s="266">
        <v>720</v>
      </c>
      <c r="L189" s="29">
        <v>360</v>
      </c>
      <c r="M189" s="29">
        <v>177</v>
      </c>
      <c r="N189" s="267">
        <v>200</v>
      </c>
      <c r="O189" s="268">
        <f t="shared" si="41"/>
        <v>200</v>
      </c>
      <c r="P189" s="254">
        <f t="shared" si="42"/>
        <v>106900</v>
      </c>
      <c r="Q189" s="254">
        <f t="shared" si="43"/>
        <v>720</v>
      </c>
      <c r="R189" s="254">
        <f t="shared" si="44"/>
        <v>360</v>
      </c>
      <c r="S189" s="254">
        <f t="shared" si="45"/>
        <v>177</v>
      </c>
      <c r="T189" s="254">
        <f t="shared" si="46"/>
        <v>6</v>
      </c>
      <c r="U189" s="254">
        <v>16468</v>
      </c>
      <c r="V189" s="254">
        <f>SUM($O$8:O189)</f>
        <v>34900</v>
      </c>
      <c r="W189" s="254">
        <f>SUM($P$8:P189)</f>
        <v>9583200</v>
      </c>
      <c r="X189" s="254">
        <f>SUM($Q$8:Q189)</f>
        <v>65222</v>
      </c>
      <c r="Y189" s="254">
        <f>SUM($R$8:R189)</f>
        <v>32612</v>
      </c>
      <c r="Z189" s="254">
        <f>SUM($S$8:S189)</f>
        <v>15756</v>
      </c>
      <c r="AA189" s="254">
        <f>SUM($T$8:T189)</f>
        <v>1092</v>
      </c>
      <c r="AB189" s="254">
        <f t="shared" si="47"/>
        <v>2895394</v>
      </c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</row>
    <row r="190" spans="1:50">
      <c r="A190" s="28" t="s">
        <v>9</v>
      </c>
      <c r="B190" s="29">
        <v>183</v>
      </c>
      <c r="C190" s="29">
        <v>145</v>
      </c>
      <c r="D190" s="254">
        <v>72</v>
      </c>
      <c r="E190" s="254">
        <v>36</v>
      </c>
      <c r="F190" s="254">
        <v>1890</v>
      </c>
      <c r="G190" s="259">
        <f t="shared" si="40"/>
        <v>2503</v>
      </c>
      <c r="H190" s="29">
        <v>35900</v>
      </c>
      <c r="I190" s="266">
        <v>71600</v>
      </c>
      <c r="J190" s="29">
        <v>6</v>
      </c>
      <c r="K190" s="266">
        <v>724</v>
      </c>
      <c r="L190" s="29">
        <v>362</v>
      </c>
      <c r="M190" s="29">
        <v>178</v>
      </c>
      <c r="N190" s="267">
        <v>200</v>
      </c>
      <c r="O190" s="268">
        <f t="shared" si="41"/>
        <v>200</v>
      </c>
      <c r="P190" s="254">
        <f t="shared" si="42"/>
        <v>107500</v>
      </c>
      <c r="Q190" s="254">
        <f t="shared" si="43"/>
        <v>724</v>
      </c>
      <c r="R190" s="254">
        <f t="shared" si="44"/>
        <v>362</v>
      </c>
      <c r="S190" s="254">
        <f t="shared" si="45"/>
        <v>178</v>
      </c>
      <c r="T190" s="254">
        <f t="shared" si="46"/>
        <v>6</v>
      </c>
      <c r="U190" s="254">
        <v>16535</v>
      </c>
      <c r="V190" s="254">
        <f>SUM($O$8:O190)</f>
        <v>35100</v>
      </c>
      <c r="W190" s="254">
        <f>SUM($P$8:P190)</f>
        <v>9690700</v>
      </c>
      <c r="X190" s="254">
        <f>SUM($Q$8:Q190)</f>
        <v>65946</v>
      </c>
      <c r="Y190" s="254">
        <f>SUM($R$8:R190)</f>
        <v>32974</v>
      </c>
      <c r="Z190" s="254">
        <f>SUM($S$8:S190)</f>
        <v>15934</v>
      </c>
      <c r="AA190" s="254">
        <f>SUM($T$8:T190)</f>
        <v>1098</v>
      </c>
      <c r="AB190" s="254">
        <f t="shared" si="47"/>
        <v>2927674</v>
      </c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</row>
    <row r="191" spans="1:50">
      <c r="A191" s="28" t="s">
        <v>9</v>
      </c>
      <c r="B191" s="29">
        <v>184</v>
      </c>
      <c r="C191" s="29">
        <v>146</v>
      </c>
      <c r="D191" s="254">
        <v>73</v>
      </c>
      <c r="E191" s="254">
        <v>36</v>
      </c>
      <c r="F191" s="254">
        <v>1890</v>
      </c>
      <c r="G191" s="259">
        <f t="shared" si="40"/>
        <v>2509</v>
      </c>
      <c r="H191" s="29">
        <v>36100</v>
      </c>
      <c r="I191" s="266">
        <v>72000</v>
      </c>
      <c r="J191" s="29">
        <v>6</v>
      </c>
      <c r="K191" s="266">
        <v>728</v>
      </c>
      <c r="L191" s="29">
        <v>364</v>
      </c>
      <c r="M191" s="29">
        <v>179</v>
      </c>
      <c r="N191" s="267">
        <v>200</v>
      </c>
      <c r="O191" s="268">
        <f t="shared" si="41"/>
        <v>200</v>
      </c>
      <c r="P191" s="254">
        <f t="shared" si="42"/>
        <v>108100</v>
      </c>
      <c r="Q191" s="254">
        <f t="shared" si="43"/>
        <v>728</v>
      </c>
      <c r="R191" s="254">
        <f t="shared" si="44"/>
        <v>364</v>
      </c>
      <c r="S191" s="254">
        <f t="shared" si="45"/>
        <v>179</v>
      </c>
      <c r="T191" s="254">
        <f t="shared" si="46"/>
        <v>6</v>
      </c>
      <c r="U191" s="254">
        <v>16647</v>
      </c>
      <c r="V191" s="254">
        <f>SUM($O$8:O191)</f>
        <v>35300</v>
      </c>
      <c r="W191" s="254">
        <f>SUM($P$8:P191)</f>
        <v>9798800</v>
      </c>
      <c r="X191" s="254">
        <f>SUM($Q$8:Q191)</f>
        <v>66674</v>
      </c>
      <c r="Y191" s="254">
        <f>SUM($R$8:R191)</f>
        <v>33338</v>
      </c>
      <c r="Z191" s="254">
        <f>SUM($S$8:S191)</f>
        <v>16113</v>
      </c>
      <c r="AA191" s="254">
        <f>SUM($T$8:T191)</f>
        <v>1104</v>
      </c>
      <c r="AB191" s="254">
        <f t="shared" si="47"/>
        <v>2960133</v>
      </c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</row>
    <row r="192" spans="1:50">
      <c r="A192" s="28" t="s">
        <v>9</v>
      </c>
      <c r="B192" s="29">
        <v>185</v>
      </c>
      <c r="C192" s="29">
        <v>146</v>
      </c>
      <c r="D192" s="254">
        <v>73</v>
      </c>
      <c r="E192" s="254">
        <v>36</v>
      </c>
      <c r="F192" s="254">
        <v>1910</v>
      </c>
      <c r="G192" s="259">
        <f t="shared" si="40"/>
        <v>2513</v>
      </c>
      <c r="H192" s="29">
        <v>36300</v>
      </c>
      <c r="I192" s="266">
        <v>72400</v>
      </c>
      <c r="J192" s="29">
        <v>6</v>
      </c>
      <c r="K192" s="266">
        <v>732</v>
      </c>
      <c r="L192" s="29">
        <v>366</v>
      </c>
      <c r="M192" s="29">
        <v>180</v>
      </c>
      <c r="N192" s="267">
        <v>200</v>
      </c>
      <c r="O192" s="268">
        <f t="shared" si="41"/>
        <v>200</v>
      </c>
      <c r="P192" s="254">
        <f t="shared" si="42"/>
        <v>108700</v>
      </c>
      <c r="Q192" s="254">
        <f t="shared" si="43"/>
        <v>732</v>
      </c>
      <c r="R192" s="254">
        <f t="shared" si="44"/>
        <v>366</v>
      </c>
      <c r="S192" s="254">
        <f t="shared" si="45"/>
        <v>180</v>
      </c>
      <c r="T192" s="254">
        <f t="shared" si="46"/>
        <v>6</v>
      </c>
      <c r="U192" s="254">
        <v>16714</v>
      </c>
      <c r="V192" s="254">
        <f>SUM($O$8:O192)</f>
        <v>35500</v>
      </c>
      <c r="W192" s="254">
        <f>SUM($P$8:P192)</f>
        <v>9907500</v>
      </c>
      <c r="X192" s="254">
        <f>SUM($Q$8:Q192)</f>
        <v>67406</v>
      </c>
      <c r="Y192" s="254">
        <f>SUM($R$8:R192)</f>
        <v>33704</v>
      </c>
      <c r="Z192" s="254">
        <f>SUM($S$8:S192)</f>
        <v>16293</v>
      </c>
      <c r="AA192" s="254">
        <f>SUM($T$8:T192)</f>
        <v>1110</v>
      </c>
      <c r="AB192" s="254">
        <f t="shared" si="47"/>
        <v>2992771</v>
      </c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</row>
    <row r="193" spans="1:50">
      <c r="A193" s="28" t="s">
        <v>9</v>
      </c>
      <c r="B193" s="29">
        <v>186</v>
      </c>
      <c r="C193" s="29">
        <v>147</v>
      </c>
      <c r="D193" s="254">
        <v>73</v>
      </c>
      <c r="E193" s="254">
        <v>36</v>
      </c>
      <c r="F193" s="254">
        <v>1910</v>
      </c>
      <c r="G193" s="259">
        <f t="shared" si="40"/>
        <v>2514</v>
      </c>
      <c r="H193" s="29">
        <v>36500</v>
      </c>
      <c r="I193" s="266">
        <v>72800</v>
      </c>
      <c r="J193" s="29">
        <v>6</v>
      </c>
      <c r="K193" s="266">
        <v>736</v>
      </c>
      <c r="L193" s="29">
        <v>368</v>
      </c>
      <c r="M193" s="29">
        <v>181</v>
      </c>
      <c r="N193" s="267">
        <v>200</v>
      </c>
      <c r="O193" s="268">
        <f t="shared" si="41"/>
        <v>200</v>
      </c>
      <c r="P193" s="254">
        <f t="shared" si="42"/>
        <v>109300</v>
      </c>
      <c r="Q193" s="254">
        <f t="shared" si="43"/>
        <v>736</v>
      </c>
      <c r="R193" s="254">
        <f t="shared" si="44"/>
        <v>368</v>
      </c>
      <c r="S193" s="254">
        <f t="shared" si="45"/>
        <v>181</v>
      </c>
      <c r="T193" s="254">
        <f t="shared" si="46"/>
        <v>6</v>
      </c>
      <c r="U193" s="254">
        <v>16826</v>
      </c>
      <c r="V193" s="254">
        <f>SUM($O$8:O193)</f>
        <v>35700</v>
      </c>
      <c r="W193" s="254">
        <f>SUM($P$8:P193)</f>
        <v>10016800</v>
      </c>
      <c r="X193" s="254">
        <f>SUM($Q$8:Q193)</f>
        <v>68142</v>
      </c>
      <c r="Y193" s="254">
        <f>SUM($R$8:R193)</f>
        <v>34072</v>
      </c>
      <c r="Z193" s="254">
        <f>SUM($S$8:S193)</f>
        <v>16474</v>
      </c>
      <c r="AA193" s="254">
        <f>SUM($T$8:T193)</f>
        <v>1116</v>
      </c>
      <c r="AB193" s="254">
        <f t="shared" si="47"/>
        <v>3025588</v>
      </c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</row>
    <row r="194" spans="1:50">
      <c r="A194" s="28" t="s">
        <v>9</v>
      </c>
      <c r="B194" s="29">
        <v>187</v>
      </c>
      <c r="C194" s="29">
        <v>148</v>
      </c>
      <c r="D194" s="254">
        <v>74</v>
      </c>
      <c r="E194" s="254">
        <v>36</v>
      </c>
      <c r="F194" s="254">
        <v>1930</v>
      </c>
      <c r="G194" s="259">
        <f t="shared" si="40"/>
        <v>2524</v>
      </c>
      <c r="H194" s="29">
        <v>36700</v>
      </c>
      <c r="I194" s="266">
        <v>73200</v>
      </c>
      <c r="J194" s="29">
        <v>6</v>
      </c>
      <c r="K194" s="266">
        <v>740</v>
      </c>
      <c r="L194" s="29">
        <v>370</v>
      </c>
      <c r="M194" s="29">
        <v>182</v>
      </c>
      <c r="N194" s="267">
        <v>200</v>
      </c>
      <c r="O194" s="268">
        <f t="shared" si="41"/>
        <v>200</v>
      </c>
      <c r="P194" s="254">
        <f t="shared" si="42"/>
        <v>109900</v>
      </c>
      <c r="Q194" s="254">
        <f t="shared" si="43"/>
        <v>740</v>
      </c>
      <c r="R194" s="254">
        <f t="shared" si="44"/>
        <v>370</v>
      </c>
      <c r="S194" s="254">
        <f t="shared" si="45"/>
        <v>182</v>
      </c>
      <c r="T194" s="254">
        <f t="shared" si="46"/>
        <v>6</v>
      </c>
      <c r="U194" s="254">
        <v>16893</v>
      </c>
      <c r="V194" s="254">
        <f>SUM($O$8:O194)</f>
        <v>35900</v>
      </c>
      <c r="W194" s="254">
        <f>SUM($P$8:P194)</f>
        <v>10126700</v>
      </c>
      <c r="X194" s="254">
        <f>SUM($Q$8:Q194)</f>
        <v>68882</v>
      </c>
      <c r="Y194" s="254">
        <f>SUM($R$8:R194)</f>
        <v>34442</v>
      </c>
      <c r="Z194" s="254">
        <f>SUM($S$8:S194)</f>
        <v>16656</v>
      </c>
      <c r="AA194" s="254">
        <f>SUM($T$8:T194)</f>
        <v>1122</v>
      </c>
      <c r="AB194" s="254">
        <f t="shared" si="47"/>
        <v>3058584</v>
      </c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</row>
    <row r="195" spans="1:50">
      <c r="A195" s="28" t="s">
        <v>9</v>
      </c>
      <c r="B195" s="29">
        <v>188</v>
      </c>
      <c r="C195" s="29">
        <v>149</v>
      </c>
      <c r="D195" s="254">
        <v>74</v>
      </c>
      <c r="E195" s="254">
        <v>37</v>
      </c>
      <c r="F195" s="254">
        <v>1930</v>
      </c>
      <c r="G195" s="259">
        <f t="shared" si="40"/>
        <v>2570</v>
      </c>
      <c r="H195" s="29">
        <v>36900</v>
      </c>
      <c r="I195" s="266">
        <v>73600</v>
      </c>
      <c r="J195" s="29">
        <v>6</v>
      </c>
      <c r="K195" s="266">
        <v>744</v>
      </c>
      <c r="L195" s="29">
        <v>372</v>
      </c>
      <c r="M195" s="29">
        <v>183</v>
      </c>
      <c r="N195" s="267">
        <v>200</v>
      </c>
      <c r="O195" s="268">
        <f t="shared" si="41"/>
        <v>200</v>
      </c>
      <c r="P195" s="254">
        <f t="shared" si="42"/>
        <v>110500</v>
      </c>
      <c r="Q195" s="254">
        <f t="shared" si="43"/>
        <v>744</v>
      </c>
      <c r="R195" s="254">
        <f t="shared" si="44"/>
        <v>372</v>
      </c>
      <c r="S195" s="254">
        <f t="shared" si="45"/>
        <v>183</v>
      </c>
      <c r="T195" s="254">
        <f t="shared" si="46"/>
        <v>6</v>
      </c>
      <c r="U195" s="254">
        <v>17005</v>
      </c>
      <c r="V195" s="254">
        <f>SUM($O$8:O195)</f>
        <v>36100</v>
      </c>
      <c r="W195" s="254">
        <f>SUM($P$8:P195)</f>
        <v>10237200</v>
      </c>
      <c r="X195" s="254">
        <f>SUM($Q$8:Q195)</f>
        <v>69626</v>
      </c>
      <c r="Y195" s="254">
        <f>SUM($R$8:R195)</f>
        <v>34814</v>
      </c>
      <c r="Z195" s="254">
        <f>SUM($S$8:S195)</f>
        <v>16839</v>
      </c>
      <c r="AA195" s="254">
        <f>SUM($T$8:T195)</f>
        <v>1128</v>
      </c>
      <c r="AB195" s="254">
        <f t="shared" si="47"/>
        <v>3091759</v>
      </c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</row>
    <row r="196" spans="1:50">
      <c r="A196" s="28" t="s">
        <v>9</v>
      </c>
      <c r="B196" s="29">
        <v>189</v>
      </c>
      <c r="C196" s="29">
        <v>150</v>
      </c>
      <c r="D196" s="254">
        <v>75</v>
      </c>
      <c r="E196" s="254">
        <v>37</v>
      </c>
      <c r="F196" s="254">
        <v>1950</v>
      </c>
      <c r="G196" s="259">
        <f t="shared" si="40"/>
        <v>2580</v>
      </c>
      <c r="H196" s="29">
        <v>37100</v>
      </c>
      <c r="I196" s="266">
        <v>74000</v>
      </c>
      <c r="J196" s="29">
        <v>6</v>
      </c>
      <c r="K196" s="266">
        <v>748</v>
      </c>
      <c r="L196" s="29">
        <v>374</v>
      </c>
      <c r="M196" s="29">
        <v>184</v>
      </c>
      <c r="N196" s="267">
        <v>200</v>
      </c>
      <c r="O196" s="268">
        <f t="shared" si="41"/>
        <v>200</v>
      </c>
      <c r="P196" s="254">
        <f t="shared" si="42"/>
        <v>111100</v>
      </c>
      <c r="Q196" s="254">
        <f t="shared" si="43"/>
        <v>748</v>
      </c>
      <c r="R196" s="254">
        <f t="shared" si="44"/>
        <v>374</v>
      </c>
      <c r="S196" s="254">
        <f t="shared" si="45"/>
        <v>184</v>
      </c>
      <c r="T196" s="254">
        <f t="shared" si="46"/>
        <v>6</v>
      </c>
      <c r="U196" s="254">
        <v>17072</v>
      </c>
      <c r="V196" s="254">
        <f>SUM($O$8:O196)</f>
        <v>36300</v>
      </c>
      <c r="W196" s="254">
        <f>SUM($P$8:P196)</f>
        <v>10348300</v>
      </c>
      <c r="X196" s="254">
        <f>SUM($Q$8:Q196)</f>
        <v>70374</v>
      </c>
      <c r="Y196" s="254">
        <f>SUM($R$8:R196)</f>
        <v>35188</v>
      </c>
      <c r="Z196" s="254">
        <f>SUM($S$8:S196)</f>
        <v>17023</v>
      </c>
      <c r="AA196" s="254">
        <f>SUM($T$8:T196)</f>
        <v>1134</v>
      </c>
      <c r="AB196" s="254">
        <f t="shared" si="47"/>
        <v>3125113</v>
      </c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</row>
    <row r="197" spans="1:50">
      <c r="A197" s="28" t="s">
        <v>9</v>
      </c>
      <c r="B197" s="29">
        <v>190</v>
      </c>
      <c r="C197" s="29">
        <v>150</v>
      </c>
      <c r="D197" s="254">
        <v>75</v>
      </c>
      <c r="E197" s="254">
        <v>37</v>
      </c>
      <c r="F197" s="254">
        <v>1950</v>
      </c>
      <c r="G197" s="259">
        <f t="shared" si="40"/>
        <v>2580</v>
      </c>
      <c r="H197" s="29">
        <v>37300</v>
      </c>
      <c r="I197" s="266">
        <v>74400</v>
      </c>
      <c r="J197" s="29">
        <v>6</v>
      </c>
      <c r="K197" s="266">
        <v>752</v>
      </c>
      <c r="L197" s="29">
        <v>376</v>
      </c>
      <c r="M197" s="29">
        <v>185</v>
      </c>
      <c r="N197" s="267">
        <v>200</v>
      </c>
      <c r="O197" s="268">
        <f t="shared" si="41"/>
        <v>200</v>
      </c>
      <c r="P197" s="254">
        <f t="shared" si="42"/>
        <v>111700</v>
      </c>
      <c r="Q197" s="254">
        <f t="shared" si="43"/>
        <v>752</v>
      </c>
      <c r="R197" s="254">
        <f t="shared" si="44"/>
        <v>376</v>
      </c>
      <c r="S197" s="254">
        <f t="shared" si="45"/>
        <v>185</v>
      </c>
      <c r="T197" s="254">
        <f t="shared" si="46"/>
        <v>6</v>
      </c>
      <c r="U197" s="254">
        <v>17184</v>
      </c>
      <c r="V197" s="254">
        <f>SUM($O$8:O197)</f>
        <v>36500</v>
      </c>
      <c r="W197" s="254">
        <f>SUM($P$8:P197)</f>
        <v>10460000</v>
      </c>
      <c r="X197" s="254">
        <f>SUM($Q$8:Q197)</f>
        <v>71126</v>
      </c>
      <c r="Y197" s="254">
        <f>SUM($R$8:R197)</f>
        <v>35564</v>
      </c>
      <c r="Z197" s="254">
        <f>SUM($S$8:S197)</f>
        <v>17208</v>
      </c>
      <c r="AA197" s="254">
        <f>SUM($T$8:T197)</f>
        <v>1140</v>
      </c>
      <c r="AB197" s="254">
        <f t="shared" si="47"/>
        <v>3158646</v>
      </c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</row>
    <row r="198" spans="1:50">
      <c r="A198" s="28" t="s">
        <v>9</v>
      </c>
      <c r="B198" s="29">
        <v>191</v>
      </c>
      <c r="C198" s="29">
        <v>151</v>
      </c>
      <c r="D198" s="254">
        <v>75</v>
      </c>
      <c r="E198" s="254">
        <v>37</v>
      </c>
      <c r="F198" s="254">
        <v>1970</v>
      </c>
      <c r="G198" s="259">
        <f t="shared" si="40"/>
        <v>2585</v>
      </c>
      <c r="H198" s="29">
        <v>37500</v>
      </c>
      <c r="I198" s="266">
        <v>74800</v>
      </c>
      <c r="J198" s="29">
        <v>6</v>
      </c>
      <c r="K198" s="266">
        <v>756</v>
      </c>
      <c r="L198" s="29">
        <v>378</v>
      </c>
      <c r="M198" s="29">
        <v>186</v>
      </c>
      <c r="N198" s="267">
        <v>200</v>
      </c>
      <c r="O198" s="268">
        <f t="shared" si="41"/>
        <v>200</v>
      </c>
      <c r="P198" s="254">
        <f t="shared" si="42"/>
        <v>112300</v>
      </c>
      <c r="Q198" s="254">
        <f t="shared" si="43"/>
        <v>756</v>
      </c>
      <c r="R198" s="254">
        <f t="shared" si="44"/>
        <v>378</v>
      </c>
      <c r="S198" s="254">
        <f t="shared" si="45"/>
        <v>186</v>
      </c>
      <c r="T198" s="254">
        <f t="shared" si="46"/>
        <v>6</v>
      </c>
      <c r="U198" s="254">
        <v>17251</v>
      </c>
      <c r="V198" s="254">
        <f>SUM($O$8:O198)</f>
        <v>36700</v>
      </c>
      <c r="W198" s="254">
        <f>SUM($P$8:P198)</f>
        <v>10572300</v>
      </c>
      <c r="X198" s="254">
        <f>SUM($Q$8:Q198)</f>
        <v>71882</v>
      </c>
      <c r="Y198" s="254">
        <f>SUM($R$8:R198)</f>
        <v>35942</v>
      </c>
      <c r="Z198" s="254">
        <f>SUM($S$8:S198)</f>
        <v>17394</v>
      </c>
      <c r="AA198" s="254">
        <f>SUM($T$8:T198)</f>
        <v>1146</v>
      </c>
      <c r="AB198" s="254">
        <f t="shared" si="47"/>
        <v>3192358</v>
      </c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</row>
    <row r="199" spans="1:50">
      <c r="A199" s="28" t="s">
        <v>9</v>
      </c>
      <c r="B199" s="29">
        <v>192</v>
      </c>
      <c r="C199" s="29">
        <v>152</v>
      </c>
      <c r="D199" s="254">
        <v>76</v>
      </c>
      <c r="E199" s="254">
        <v>37</v>
      </c>
      <c r="F199" s="254">
        <v>1970</v>
      </c>
      <c r="G199" s="259">
        <f t="shared" si="40"/>
        <v>2591</v>
      </c>
      <c r="H199" s="29">
        <v>37700</v>
      </c>
      <c r="I199" s="266">
        <v>75200</v>
      </c>
      <c r="J199" s="29">
        <v>6</v>
      </c>
      <c r="K199" s="266">
        <v>760</v>
      </c>
      <c r="L199" s="29">
        <v>380</v>
      </c>
      <c r="M199" s="29">
        <v>187</v>
      </c>
      <c r="N199" s="267">
        <v>200</v>
      </c>
      <c r="O199" s="268">
        <f t="shared" si="41"/>
        <v>200</v>
      </c>
      <c r="P199" s="254">
        <f t="shared" si="42"/>
        <v>112900</v>
      </c>
      <c r="Q199" s="254">
        <f t="shared" si="43"/>
        <v>760</v>
      </c>
      <c r="R199" s="254">
        <f t="shared" si="44"/>
        <v>380</v>
      </c>
      <c r="S199" s="254">
        <f t="shared" si="45"/>
        <v>187</v>
      </c>
      <c r="T199" s="254">
        <f t="shared" si="46"/>
        <v>6</v>
      </c>
      <c r="U199" s="254">
        <v>17363</v>
      </c>
      <c r="V199" s="254">
        <f>SUM($O$8:O199)</f>
        <v>36900</v>
      </c>
      <c r="W199" s="254">
        <f>SUM($P$8:P199)</f>
        <v>10685200</v>
      </c>
      <c r="X199" s="254">
        <f>SUM($Q$8:Q199)</f>
        <v>72642</v>
      </c>
      <c r="Y199" s="254">
        <f>SUM($R$8:R199)</f>
        <v>36322</v>
      </c>
      <c r="Z199" s="254">
        <f>SUM($S$8:S199)</f>
        <v>17581</v>
      </c>
      <c r="AA199" s="254">
        <f>SUM($T$8:T199)</f>
        <v>1152</v>
      </c>
      <c r="AB199" s="254">
        <f t="shared" si="47"/>
        <v>3226249</v>
      </c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</row>
    <row r="200" spans="1:50">
      <c r="A200" s="28" t="s">
        <v>9</v>
      </c>
      <c r="B200" s="29">
        <v>193</v>
      </c>
      <c r="C200" s="29">
        <v>153</v>
      </c>
      <c r="D200" s="254">
        <v>76</v>
      </c>
      <c r="E200" s="254">
        <v>38</v>
      </c>
      <c r="F200" s="254">
        <v>1990</v>
      </c>
      <c r="G200" s="259">
        <f t="shared" si="40"/>
        <v>2641</v>
      </c>
      <c r="H200" s="29">
        <v>37900</v>
      </c>
      <c r="I200" s="266">
        <v>75600</v>
      </c>
      <c r="J200" s="29">
        <v>6</v>
      </c>
      <c r="K200" s="266">
        <v>764</v>
      </c>
      <c r="L200" s="29">
        <v>382</v>
      </c>
      <c r="M200" s="29">
        <v>188</v>
      </c>
      <c r="N200" s="267">
        <v>200</v>
      </c>
      <c r="O200" s="268">
        <f t="shared" si="41"/>
        <v>200</v>
      </c>
      <c r="P200" s="254">
        <f t="shared" si="42"/>
        <v>113500</v>
      </c>
      <c r="Q200" s="254">
        <f t="shared" si="43"/>
        <v>764</v>
      </c>
      <c r="R200" s="254">
        <f t="shared" si="44"/>
        <v>382</v>
      </c>
      <c r="S200" s="254">
        <f t="shared" si="45"/>
        <v>188</v>
      </c>
      <c r="T200" s="254">
        <f t="shared" si="46"/>
        <v>6</v>
      </c>
      <c r="U200" s="254">
        <v>17430</v>
      </c>
      <c r="V200" s="254">
        <f>SUM($O$8:O200)</f>
        <v>37100</v>
      </c>
      <c r="W200" s="254">
        <f>SUM($P$8:P200)</f>
        <v>10798700</v>
      </c>
      <c r="X200" s="254">
        <f>SUM($Q$8:Q200)</f>
        <v>73406</v>
      </c>
      <c r="Y200" s="254">
        <f>SUM($R$8:R200)</f>
        <v>36704</v>
      </c>
      <c r="Z200" s="254">
        <f>SUM($S$8:S200)</f>
        <v>17769</v>
      </c>
      <c r="AA200" s="254">
        <f>SUM($T$8:T200)</f>
        <v>1158</v>
      </c>
      <c r="AB200" s="254">
        <f t="shared" si="47"/>
        <v>3260319</v>
      </c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</row>
    <row r="201" spans="1:50">
      <c r="A201" s="28" t="s">
        <v>9</v>
      </c>
      <c r="B201" s="29">
        <v>194</v>
      </c>
      <c r="C201" s="29">
        <v>154</v>
      </c>
      <c r="D201" s="254">
        <v>77</v>
      </c>
      <c r="E201" s="254">
        <v>38</v>
      </c>
      <c r="F201" s="254">
        <v>1990</v>
      </c>
      <c r="G201" s="259">
        <f t="shared" si="40"/>
        <v>2647</v>
      </c>
      <c r="H201" s="29">
        <v>38100</v>
      </c>
      <c r="I201" s="266">
        <v>76000</v>
      </c>
      <c r="J201" s="29">
        <v>6</v>
      </c>
      <c r="K201" s="266">
        <v>768</v>
      </c>
      <c r="L201" s="29">
        <v>384</v>
      </c>
      <c r="M201" s="29">
        <v>189</v>
      </c>
      <c r="N201" s="267">
        <v>200</v>
      </c>
      <c r="O201" s="268">
        <f t="shared" si="41"/>
        <v>200</v>
      </c>
      <c r="P201" s="254">
        <f t="shared" si="42"/>
        <v>114100</v>
      </c>
      <c r="Q201" s="254">
        <f t="shared" si="43"/>
        <v>768</v>
      </c>
      <c r="R201" s="254">
        <f t="shared" si="44"/>
        <v>384</v>
      </c>
      <c r="S201" s="254">
        <f t="shared" si="45"/>
        <v>189</v>
      </c>
      <c r="T201" s="254">
        <f t="shared" si="46"/>
        <v>6</v>
      </c>
      <c r="U201" s="254">
        <v>17542</v>
      </c>
      <c r="V201" s="254">
        <f>SUM($O$8:O201)</f>
        <v>37300</v>
      </c>
      <c r="W201" s="254">
        <f>SUM($P$8:P201)</f>
        <v>10912800</v>
      </c>
      <c r="X201" s="254">
        <f>SUM($Q$8:Q201)</f>
        <v>74174</v>
      </c>
      <c r="Y201" s="254">
        <f>SUM($R$8:R201)</f>
        <v>37088</v>
      </c>
      <c r="Z201" s="254">
        <f>SUM($S$8:S201)</f>
        <v>17958</v>
      </c>
      <c r="AA201" s="254">
        <f>SUM($T$8:T201)</f>
        <v>1164</v>
      </c>
      <c r="AB201" s="254">
        <f t="shared" si="47"/>
        <v>3294568</v>
      </c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</row>
    <row r="202" spans="1:50">
      <c r="A202" s="28" t="s">
        <v>9</v>
      </c>
      <c r="B202" s="29">
        <v>195</v>
      </c>
      <c r="C202" s="29">
        <v>154</v>
      </c>
      <c r="D202" s="254">
        <v>77</v>
      </c>
      <c r="E202" s="254">
        <v>38</v>
      </c>
      <c r="F202" s="254">
        <v>2010</v>
      </c>
      <c r="G202" s="259">
        <f t="shared" si="40"/>
        <v>2651</v>
      </c>
      <c r="H202" s="29">
        <v>38300</v>
      </c>
      <c r="I202" s="266">
        <v>76400</v>
      </c>
      <c r="J202" s="29">
        <v>6</v>
      </c>
      <c r="K202" s="266">
        <v>772</v>
      </c>
      <c r="L202" s="29">
        <v>386</v>
      </c>
      <c r="M202" s="29">
        <v>190</v>
      </c>
      <c r="N202" s="267">
        <v>200</v>
      </c>
      <c r="O202" s="268">
        <f t="shared" si="41"/>
        <v>200</v>
      </c>
      <c r="P202" s="254">
        <f t="shared" si="42"/>
        <v>114700</v>
      </c>
      <c r="Q202" s="254">
        <f t="shared" si="43"/>
        <v>772</v>
      </c>
      <c r="R202" s="254">
        <f t="shared" si="44"/>
        <v>386</v>
      </c>
      <c r="S202" s="254">
        <f t="shared" si="45"/>
        <v>190</v>
      </c>
      <c r="T202" s="254">
        <f t="shared" si="46"/>
        <v>6</v>
      </c>
      <c r="U202" s="254">
        <v>17609</v>
      </c>
      <c r="V202" s="254">
        <f>SUM($O$8:O202)</f>
        <v>37500</v>
      </c>
      <c r="W202" s="254">
        <f>SUM($P$8:P202)</f>
        <v>11027500</v>
      </c>
      <c r="X202" s="254">
        <f>SUM($Q$8:Q202)</f>
        <v>74946</v>
      </c>
      <c r="Y202" s="254">
        <f>SUM($R$8:R202)</f>
        <v>37474</v>
      </c>
      <c r="Z202" s="254">
        <f>SUM($S$8:S202)</f>
        <v>18148</v>
      </c>
      <c r="AA202" s="254">
        <f>SUM($T$8:T202)</f>
        <v>1170</v>
      </c>
      <c r="AB202" s="254">
        <f t="shared" si="47"/>
        <v>3328996</v>
      </c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</row>
    <row r="203" spans="1:50">
      <c r="A203" s="28" t="s">
        <v>9</v>
      </c>
      <c r="B203" s="29">
        <v>196</v>
      </c>
      <c r="C203" s="29">
        <v>155</v>
      </c>
      <c r="D203" s="254">
        <v>77</v>
      </c>
      <c r="E203" s="254">
        <v>38</v>
      </c>
      <c r="F203" s="254">
        <v>2010</v>
      </c>
      <c r="G203" s="259">
        <f t="shared" si="40"/>
        <v>2652</v>
      </c>
      <c r="H203" s="29">
        <v>38500</v>
      </c>
      <c r="I203" s="266">
        <v>76800</v>
      </c>
      <c r="J203" s="29">
        <v>6</v>
      </c>
      <c r="K203" s="266">
        <v>776</v>
      </c>
      <c r="L203" s="29">
        <v>388</v>
      </c>
      <c r="M203" s="29">
        <v>191</v>
      </c>
      <c r="N203" s="267">
        <v>200</v>
      </c>
      <c r="O203" s="268">
        <f t="shared" si="41"/>
        <v>200</v>
      </c>
      <c r="P203" s="254">
        <f t="shared" si="42"/>
        <v>115300</v>
      </c>
      <c r="Q203" s="254">
        <f t="shared" si="43"/>
        <v>776</v>
      </c>
      <c r="R203" s="254">
        <f t="shared" si="44"/>
        <v>388</v>
      </c>
      <c r="S203" s="254">
        <f t="shared" si="45"/>
        <v>191</v>
      </c>
      <c r="T203" s="254">
        <f t="shared" si="46"/>
        <v>6</v>
      </c>
      <c r="U203" s="254">
        <v>17721</v>
      </c>
      <c r="V203" s="254">
        <f>SUM($O$8:O203)</f>
        <v>37700</v>
      </c>
      <c r="W203" s="254">
        <f>SUM($P$8:P203)</f>
        <v>11142800</v>
      </c>
      <c r="X203" s="254">
        <f>SUM($Q$8:Q203)</f>
        <v>75722</v>
      </c>
      <c r="Y203" s="254">
        <f>SUM($R$8:R203)</f>
        <v>37862</v>
      </c>
      <c r="Z203" s="254">
        <f>SUM($S$8:S203)</f>
        <v>18339</v>
      </c>
      <c r="AA203" s="254">
        <f>SUM($T$8:T203)</f>
        <v>1176</v>
      </c>
      <c r="AB203" s="254">
        <f t="shared" si="47"/>
        <v>3363603</v>
      </c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</row>
    <row r="204" spans="1:50">
      <c r="A204" s="28" t="s">
        <v>9</v>
      </c>
      <c r="B204" s="29">
        <v>197</v>
      </c>
      <c r="C204" s="29">
        <v>156</v>
      </c>
      <c r="D204" s="254">
        <v>78</v>
      </c>
      <c r="E204" s="254">
        <v>38</v>
      </c>
      <c r="F204" s="254">
        <v>2030</v>
      </c>
      <c r="G204" s="259">
        <f t="shared" si="40"/>
        <v>2662</v>
      </c>
      <c r="H204" s="29">
        <v>38700</v>
      </c>
      <c r="I204" s="266">
        <v>77200</v>
      </c>
      <c r="J204" s="29">
        <v>6</v>
      </c>
      <c r="K204" s="266">
        <v>780</v>
      </c>
      <c r="L204" s="29">
        <v>390</v>
      </c>
      <c r="M204" s="29">
        <v>192</v>
      </c>
      <c r="N204" s="267">
        <v>200</v>
      </c>
      <c r="O204" s="268">
        <f t="shared" si="41"/>
        <v>200</v>
      </c>
      <c r="P204" s="254">
        <f t="shared" si="42"/>
        <v>115900</v>
      </c>
      <c r="Q204" s="254">
        <f t="shared" si="43"/>
        <v>780</v>
      </c>
      <c r="R204" s="254">
        <f t="shared" si="44"/>
        <v>390</v>
      </c>
      <c r="S204" s="254">
        <f t="shared" si="45"/>
        <v>192</v>
      </c>
      <c r="T204" s="254">
        <f t="shared" si="46"/>
        <v>6</v>
      </c>
      <c r="U204" s="254">
        <v>17788</v>
      </c>
      <c r="V204" s="254">
        <f>SUM($O$8:O204)</f>
        <v>37900</v>
      </c>
      <c r="W204" s="254">
        <f>SUM($P$8:P204)</f>
        <v>11258700</v>
      </c>
      <c r="X204" s="254">
        <f>SUM($Q$8:Q204)</f>
        <v>76502</v>
      </c>
      <c r="Y204" s="254">
        <f>SUM($R$8:R204)</f>
        <v>38252</v>
      </c>
      <c r="Z204" s="254">
        <f>SUM($S$8:S204)</f>
        <v>18531</v>
      </c>
      <c r="AA204" s="254">
        <f>SUM($T$8:T204)</f>
        <v>1182</v>
      </c>
      <c r="AB204" s="254">
        <f t="shared" si="47"/>
        <v>3398389</v>
      </c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</row>
    <row r="205" spans="1:50">
      <c r="A205" s="28" t="s">
        <v>9</v>
      </c>
      <c r="B205" s="29">
        <v>198</v>
      </c>
      <c r="C205" s="29">
        <v>157</v>
      </c>
      <c r="D205" s="254">
        <v>78</v>
      </c>
      <c r="E205" s="254">
        <v>39</v>
      </c>
      <c r="F205" s="254">
        <v>2030</v>
      </c>
      <c r="G205" s="259">
        <f t="shared" si="40"/>
        <v>2708</v>
      </c>
      <c r="H205" s="29">
        <v>38900</v>
      </c>
      <c r="I205" s="266">
        <v>77600</v>
      </c>
      <c r="J205" s="29">
        <v>6</v>
      </c>
      <c r="K205" s="266">
        <v>784</v>
      </c>
      <c r="L205" s="29">
        <v>392</v>
      </c>
      <c r="M205" s="29">
        <v>193</v>
      </c>
      <c r="N205" s="267">
        <v>200</v>
      </c>
      <c r="O205" s="268">
        <f t="shared" si="41"/>
        <v>200</v>
      </c>
      <c r="P205" s="254">
        <f t="shared" si="42"/>
        <v>116500</v>
      </c>
      <c r="Q205" s="254">
        <f t="shared" si="43"/>
        <v>784</v>
      </c>
      <c r="R205" s="254">
        <f t="shared" si="44"/>
        <v>392</v>
      </c>
      <c r="S205" s="254">
        <f t="shared" si="45"/>
        <v>193</v>
      </c>
      <c r="T205" s="254">
        <f t="shared" si="46"/>
        <v>6</v>
      </c>
      <c r="U205" s="254">
        <v>17900</v>
      </c>
      <c r="V205" s="254">
        <f>SUM($O$8:O205)</f>
        <v>38100</v>
      </c>
      <c r="W205" s="254">
        <f>SUM($P$8:P205)</f>
        <v>11375200</v>
      </c>
      <c r="X205" s="254">
        <f>SUM($Q$8:Q205)</f>
        <v>77286</v>
      </c>
      <c r="Y205" s="254">
        <f>SUM($R$8:R205)</f>
        <v>38644</v>
      </c>
      <c r="Z205" s="254">
        <f>SUM($S$8:S205)</f>
        <v>18724</v>
      </c>
      <c r="AA205" s="254">
        <f>SUM($T$8:T205)</f>
        <v>1188</v>
      </c>
      <c r="AB205" s="254">
        <f t="shared" si="47"/>
        <v>3433354</v>
      </c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</row>
    <row r="206" spans="1:50">
      <c r="A206" s="28" t="s">
        <v>9</v>
      </c>
      <c r="B206" s="29">
        <v>199</v>
      </c>
      <c r="C206" s="29">
        <v>158</v>
      </c>
      <c r="D206" s="254">
        <v>79</v>
      </c>
      <c r="E206" s="254">
        <v>39</v>
      </c>
      <c r="F206" s="254">
        <v>2050</v>
      </c>
      <c r="G206" s="259">
        <f t="shared" si="40"/>
        <v>2718</v>
      </c>
      <c r="H206" s="29">
        <v>39100</v>
      </c>
      <c r="I206" s="266">
        <v>78000</v>
      </c>
      <c r="J206" s="29">
        <v>6</v>
      </c>
      <c r="K206" s="266">
        <v>788</v>
      </c>
      <c r="L206" s="29">
        <v>394</v>
      </c>
      <c r="M206" s="29">
        <v>194</v>
      </c>
      <c r="N206" s="267">
        <v>200</v>
      </c>
      <c r="O206" s="268">
        <f t="shared" si="41"/>
        <v>200</v>
      </c>
      <c r="P206" s="254">
        <f t="shared" si="42"/>
        <v>117100</v>
      </c>
      <c r="Q206" s="254">
        <f t="shared" si="43"/>
        <v>788</v>
      </c>
      <c r="R206" s="254">
        <f t="shared" si="44"/>
        <v>394</v>
      </c>
      <c r="S206" s="254">
        <f t="shared" si="45"/>
        <v>194</v>
      </c>
      <c r="T206" s="254">
        <f t="shared" si="46"/>
        <v>6</v>
      </c>
      <c r="U206" s="254">
        <v>17967</v>
      </c>
      <c r="V206" s="254">
        <f>SUM($O$8:O206)</f>
        <v>38300</v>
      </c>
      <c r="W206" s="254">
        <f>SUM($P$8:P206)</f>
        <v>11492300</v>
      </c>
      <c r="X206" s="254">
        <f>SUM($Q$8:Q206)</f>
        <v>78074</v>
      </c>
      <c r="Y206" s="254">
        <f>SUM($R$8:R206)</f>
        <v>39038</v>
      </c>
      <c r="Z206" s="254">
        <f>SUM($S$8:S206)</f>
        <v>18918</v>
      </c>
      <c r="AA206" s="254">
        <f>SUM($T$8:T206)</f>
        <v>1194</v>
      </c>
      <c r="AB206" s="254">
        <f t="shared" si="47"/>
        <v>3468498</v>
      </c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</row>
    <row r="207" spans="1:50">
      <c r="A207" s="28" t="s">
        <v>9</v>
      </c>
      <c r="B207" s="29">
        <v>200</v>
      </c>
      <c r="C207" s="29">
        <v>158</v>
      </c>
      <c r="D207" s="254">
        <v>79</v>
      </c>
      <c r="E207" s="254">
        <v>39</v>
      </c>
      <c r="F207" s="254">
        <v>2050</v>
      </c>
      <c r="G207" s="259">
        <f t="shared" si="40"/>
        <v>2718</v>
      </c>
      <c r="H207" s="29">
        <v>39300</v>
      </c>
      <c r="I207" s="266">
        <v>78400</v>
      </c>
      <c r="J207" s="29">
        <v>6</v>
      </c>
      <c r="K207" s="266">
        <v>792</v>
      </c>
      <c r="L207" s="29">
        <v>396</v>
      </c>
      <c r="M207" s="29">
        <v>195</v>
      </c>
      <c r="N207" s="267">
        <v>200</v>
      </c>
      <c r="O207" s="268">
        <f t="shared" si="41"/>
        <v>200</v>
      </c>
      <c r="P207" s="254">
        <f t="shared" si="42"/>
        <v>117700</v>
      </c>
      <c r="Q207" s="254">
        <f t="shared" si="43"/>
        <v>792</v>
      </c>
      <c r="R207" s="254">
        <f t="shared" si="44"/>
        <v>396</v>
      </c>
      <c r="S207" s="254">
        <f t="shared" si="45"/>
        <v>195</v>
      </c>
      <c r="T207" s="254">
        <f t="shared" si="46"/>
        <v>6</v>
      </c>
      <c r="U207" s="254">
        <v>18079</v>
      </c>
      <c r="V207" s="254">
        <f>SUM($O$8:O207)</f>
        <v>38500</v>
      </c>
      <c r="W207" s="254">
        <f>SUM($P$8:P207)</f>
        <v>11610000</v>
      </c>
      <c r="X207" s="254">
        <f>SUM($Q$8:Q207)</f>
        <v>78866</v>
      </c>
      <c r="Y207" s="254">
        <f>SUM($R$8:R207)</f>
        <v>39434</v>
      </c>
      <c r="Z207" s="254">
        <f>SUM($S$8:S207)</f>
        <v>19113</v>
      </c>
      <c r="AA207" s="254">
        <f>SUM($T$8:T207)</f>
        <v>1200</v>
      </c>
      <c r="AB207" s="254">
        <f t="shared" si="47"/>
        <v>3503821</v>
      </c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</row>
    <row r="208" spans="1:50">
      <c r="A208" s="4"/>
      <c r="B208" s="4"/>
      <c r="C208" s="4"/>
      <c r="D208" s="4"/>
      <c r="E208" s="4"/>
      <c r="F208" s="292"/>
      <c r="G208" s="293"/>
      <c r="H208" s="3"/>
      <c r="I208" s="294"/>
      <c r="J208" s="3"/>
      <c r="K208" s="294"/>
      <c r="L208" s="3"/>
      <c r="M208" s="3"/>
      <c r="N208" s="295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G206"/>
  <sheetViews>
    <sheetView topLeftCell="C1" workbookViewId="0">
      <selection activeCell="Q8" sqref="Q8"/>
    </sheetView>
  </sheetViews>
  <sheetFormatPr defaultColWidth="8.88888888888889" defaultRowHeight="13.8"/>
  <cols>
    <col min="6" max="6" width="8.88888888888889" style="2"/>
    <col min="7" max="8" width="8.88888888888889" style="1"/>
    <col min="17" max="22" width="8.88888888888889" style="2"/>
    <col min="39" max="39" width="8.88888888888889" style="2"/>
    <col min="43" max="46" width="8.88888888888889" style="2"/>
    <col min="48" max="51" width="8.88888888888889" style="2"/>
    <col min="52" max="52" width="8.88888888888889" style="1"/>
    <col min="55" max="56" width="8.88888888888889" style="1"/>
    <col min="57" max="57" width="9.11111111111111" style="1"/>
    <col min="58" max="58" width="8.88888888888889" style="1"/>
    <col min="60" max="60" width="8.88888888888889" style="2"/>
    <col min="61" max="61" width="8.88888888888889" style="1"/>
    <col min="62" max="64" width="8.88888888888889" style="2"/>
    <col min="66" max="80" width="8.88888888888889" style="1"/>
    <col min="82" max="83" width="8.88888888888889" style="1"/>
    <col min="84" max="84" width="12.8888888888889" style="2"/>
    <col min="88" max="88" width="12.2222222222222" customWidth="1"/>
    <col min="90" max="98" width="8.88888888888889" style="1"/>
    <col min="120" max="122" width="8.88888888888889" style="2"/>
    <col min="123" max="127" width="8.88888888888889" style="1"/>
    <col min="128" max="129" width="12.8888888888889" style="1"/>
    <col min="130" max="130" width="8.88888888888889" style="1"/>
    <col min="131" max="132" width="8.88888888888889" style="2"/>
    <col min="133" max="140" width="8.88888888888889" hidden="1" customWidth="1"/>
    <col min="142" max="155" width="8.88888888888889" hidden="1" customWidth="1"/>
    <col min="157" max="159" width="8.88888888888889" style="2"/>
    <col min="161" max="161" width="12.8888888888889" style="155"/>
  </cols>
  <sheetData>
    <row r="1" ht="22.8" spans="1:163">
      <c r="A1" s="48" t="s">
        <v>49</v>
      </c>
      <c r="B1" s="49"/>
      <c r="C1" s="49"/>
      <c r="D1" s="49"/>
      <c r="E1" s="49"/>
      <c r="F1" s="50" t="s">
        <v>50</v>
      </c>
      <c r="G1" s="8">
        <v>3</v>
      </c>
      <c r="H1" s="8"/>
      <c r="I1" s="49"/>
      <c r="J1" s="64" t="s">
        <v>51</v>
      </c>
      <c r="K1" s="65"/>
      <c r="L1" s="65"/>
      <c r="M1" s="65"/>
      <c r="N1" s="65"/>
      <c r="O1" s="65"/>
      <c r="P1" s="66"/>
      <c r="Q1" s="74" t="s">
        <v>52</v>
      </c>
      <c r="R1" s="75"/>
      <c r="S1" s="75"/>
      <c r="T1" s="75"/>
      <c r="U1" s="75"/>
      <c r="V1" s="76"/>
      <c r="W1" s="77" t="s">
        <v>14</v>
      </c>
      <c r="X1" s="77"/>
      <c r="Y1" s="81"/>
      <c r="Z1" s="82"/>
      <c r="AA1" s="77" t="s">
        <v>53</v>
      </c>
      <c r="AB1" s="77"/>
      <c r="AC1" s="77"/>
      <c r="AD1" s="81"/>
      <c r="AE1" s="77" t="s">
        <v>54</v>
      </c>
      <c r="AF1" s="77"/>
      <c r="AG1" s="77"/>
      <c r="AH1" s="88"/>
      <c r="AI1" s="77" t="s">
        <v>54</v>
      </c>
      <c r="AJ1" s="77"/>
      <c r="AK1" s="77"/>
      <c r="AL1" s="88"/>
      <c r="AM1" s="89" t="s">
        <v>55</v>
      </c>
      <c r="AN1" s="90" t="s">
        <v>56</v>
      </c>
      <c r="AO1" s="77"/>
      <c r="AP1" s="77"/>
      <c r="AQ1" s="64" t="s">
        <v>57</v>
      </c>
      <c r="AR1" s="64"/>
      <c r="AS1" s="64" t="s">
        <v>58</v>
      </c>
      <c r="AT1" s="64"/>
      <c r="AU1" s="49"/>
      <c r="AV1" s="94" t="s">
        <v>6</v>
      </c>
      <c r="AZ1" s="8"/>
      <c r="BA1" s="49"/>
      <c r="BB1" s="49"/>
      <c r="BC1" s="8"/>
      <c r="BD1" s="8"/>
      <c r="BE1" s="8"/>
      <c r="BF1" s="8"/>
      <c r="BG1" s="49"/>
      <c r="BH1" s="94" t="s">
        <v>59</v>
      </c>
      <c r="BL1" s="67"/>
      <c r="BM1" s="49"/>
      <c r="BN1" s="94" t="s">
        <v>5</v>
      </c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49"/>
      <c r="CD1" s="94" t="s">
        <v>60</v>
      </c>
      <c r="CE1" s="8"/>
      <c r="CF1" s="67"/>
      <c r="CH1" s="77"/>
      <c r="CI1" s="90" t="s">
        <v>61</v>
      </c>
      <c r="CJ1" s="77"/>
      <c r="CK1" s="102"/>
      <c r="CL1" s="141" t="s">
        <v>62</v>
      </c>
      <c r="CM1" s="74"/>
      <c r="CN1" s="74"/>
      <c r="CQ1" s="74"/>
      <c r="CR1" s="8"/>
      <c r="CS1" s="8"/>
      <c r="CT1" s="8"/>
      <c r="CU1" s="49"/>
      <c r="CV1" s="90" t="s">
        <v>63</v>
      </c>
      <c r="CW1" s="77"/>
      <c r="CX1" s="49"/>
      <c r="DA1" s="77"/>
      <c r="DB1" s="49"/>
      <c r="DC1" s="49"/>
      <c r="DD1" s="49"/>
      <c r="DE1" s="49"/>
      <c r="DF1" s="90" t="s">
        <v>64</v>
      </c>
      <c r="DG1" s="77"/>
      <c r="DH1" s="49"/>
      <c r="DK1" s="77"/>
      <c r="DL1" s="49"/>
      <c r="DM1" s="49"/>
      <c r="DN1" s="49"/>
      <c r="DO1" s="49"/>
      <c r="DP1" s="64" t="s">
        <v>65</v>
      </c>
      <c r="DQ1" s="144"/>
      <c r="DR1" s="67"/>
      <c r="DU1" s="74"/>
      <c r="DV1" s="75"/>
      <c r="DW1" s="75"/>
      <c r="DX1" s="75"/>
      <c r="DY1" s="75"/>
      <c r="DZ1" s="75"/>
      <c r="EA1" s="65"/>
      <c r="EB1" s="65"/>
      <c r="EC1" s="81"/>
      <c r="ED1" s="81"/>
      <c r="EE1" s="49"/>
      <c r="EF1" s="90" t="s">
        <v>66</v>
      </c>
      <c r="EG1" s="77"/>
      <c r="EH1" s="49"/>
      <c r="EI1" s="49"/>
      <c r="EJ1" s="49"/>
      <c r="EK1" s="49"/>
      <c r="EL1" s="49"/>
      <c r="EM1" s="49"/>
      <c r="EN1" s="49"/>
      <c r="EO1" s="90" t="s">
        <v>67</v>
      </c>
      <c r="EP1" s="77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67"/>
      <c r="FB1" s="67"/>
      <c r="FC1" s="67"/>
      <c r="FD1" s="49" t="s">
        <v>68</v>
      </c>
      <c r="FE1" s="154"/>
      <c r="FF1" s="49"/>
      <c r="FG1" s="49"/>
    </row>
    <row r="2" ht="15.6" spans="1:160">
      <c r="A2" s="51" t="s">
        <v>69</v>
      </c>
      <c r="B2" s="51"/>
      <c r="C2" s="51"/>
      <c r="D2" s="51"/>
      <c r="E2" s="51"/>
      <c r="F2" s="52" t="s">
        <v>70</v>
      </c>
      <c r="G2" s="8">
        <v>30</v>
      </c>
      <c r="H2" s="8"/>
      <c r="I2" s="49"/>
      <c r="J2" s="53"/>
      <c r="K2" s="67"/>
      <c r="L2" s="67"/>
      <c r="M2" s="67"/>
      <c r="N2" s="67"/>
      <c r="O2" s="67"/>
      <c r="P2" s="68"/>
      <c r="Q2" s="8"/>
      <c r="R2" s="8"/>
      <c r="S2" s="8"/>
      <c r="T2" s="8"/>
      <c r="U2" s="8"/>
      <c r="V2" s="78"/>
      <c r="W2" s="49"/>
      <c r="X2" s="49"/>
      <c r="Y2" s="49"/>
      <c r="Z2" s="83"/>
      <c r="AA2" s="49"/>
      <c r="AB2" s="49"/>
      <c r="AC2" s="49"/>
      <c r="AD2" s="49"/>
      <c r="AE2" s="84"/>
      <c r="AF2" s="49"/>
      <c r="AG2" s="49"/>
      <c r="AH2" s="83"/>
      <c r="AI2" s="84"/>
      <c r="AJ2" s="49"/>
      <c r="AK2" s="49"/>
      <c r="AL2" s="83"/>
      <c r="AM2" s="68"/>
      <c r="AN2" s="84"/>
      <c r="AO2" s="49"/>
      <c r="AP2" s="49"/>
      <c r="AQ2" s="53"/>
      <c r="AR2" s="67"/>
      <c r="AS2" s="53"/>
      <c r="AT2" s="67"/>
      <c r="AU2" s="49"/>
      <c r="AV2" s="53"/>
      <c r="AW2" s="67"/>
      <c r="AX2" s="67"/>
      <c r="AY2" s="67"/>
      <c r="AZ2" s="8"/>
      <c r="BA2" s="49"/>
      <c r="BB2" s="49"/>
      <c r="BC2" s="8"/>
      <c r="BD2" s="8"/>
      <c r="BE2" s="8"/>
      <c r="BF2" s="8"/>
      <c r="BG2" s="49"/>
      <c r="BH2" s="53"/>
      <c r="BI2" s="8"/>
      <c r="BJ2" s="67"/>
      <c r="BK2" s="67"/>
      <c r="BL2" s="67"/>
      <c r="BM2" s="49"/>
      <c r="BN2" s="100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49"/>
      <c r="CD2" s="100"/>
      <c r="CE2" s="8"/>
      <c r="CF2" s="67"/>
      <c r="CG2" s="49"/>
      <c r="CH2" s="102"/>
      <c r="CI2" s="84"/>
      <c r="CJ2" s="49"/>
      <c r="CK2" s="49"/>
      <c r="CL2" s="100"/>
      <c r="CM2" s="8"/>
      <c r="CN2" s="8"/>
      <c r="CO2" s="8"/>
      <c r="CP2" s="8"/>
      <c r="CQ2" s="8"/>
      <c r="CR2" s="8"/>
      <c r="CS2" s="8"/>
      <c r="CT2" s="8"/>
      <c r="CU2" s="49"/>
      <c r="CV2" s="84"/>
      <c r="CW2" s="49"/>
      <c r="CX2" s="49"/>
      <c r="CY2" s="49"/>
      <c r="CZ2" s="49"/>
      <c r="DA2" s="49"/>
      <c r="DB2" s="49"/>
      <c r="DC2" s="49"/>
      <c r="DD2" s="49"/>
      <c r="DE2" s="49"/>
      <c r="DF2" s="84"/>
      <c r="DG2" s="49"/>
      <c r="DH2" s="49"/>
      <c r="DK2" s="49"/>
      <c r="DL2" s="49"/>
      <c r="DM2" s="49"/>
      <c r="DN2" s="49"/>
      <c r="DO2" s="49"/>
      <c r="DP2" s="53"/>
      <c r="DQ2" s="67"/>
      <c r="DR2" s="67"/>
      <c r="DS2" s="8"/>
      <c r="DT2" s="8"/>
      <c r="DU2" s="8"/>
      <c r="DV2" s="8"/>
      <c r="DW2" s="8"/>
      <c r="DX2" s="8"/>
      <c r="DY2" s="8"/>
      <c r="DZ2" s="8"/>
      <c r="EA2" s="67"/>
      <c r="EB2" s="67"/>
      <c r="EC2" s="84"/>
      <c r="ED2" s="49"/>
      <c r="EE2" s="49"/>
      <c r="EF2" s="49"/>
      <c r="EG2" s="49"/>
      <c r="EH2" s="49"/>
      <c r="EI2" s="49"/>
      <c r="EJ2" s="49"/>
      <c r="EK2" s="49"/>
      <c r="EL2" s="84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67"/>
      <c r="FB2" s="67"/>
      <c r="FC2" s="67"/>
      <c r="FD2" s="49"/>
    </row>
    <row r="3" ht="15.6" spans="1:160">
      <c r="A3" s="51" t="s">
        <v>71</v>
      </c>
      <c r="B3" s="51"/>
      <c r="C3" s="51"/>
      <c r="D3" s="51"/>
      <c r="E3" s="49"/>
      <c r="F3" s="52" t="s">
        <v>72</v>
      </c>
      <c r="G3" s="8">
        <v>180</v>
      </c>
      <c r="H3" s="8" t="s">
        <v>73</v>
      </c>
      <c r="I3" s="49"/>
      <c r="J3" s="53"/>
      <c r="K3" s="67"/>
      <c r="L3" s="67"/>
      <c r="M3" s="67"/>
      <c r="N3" s="67"/>
      <c r="O3" s="67"/>
      <c r="P3" s="68"/>
      <c r="Q3" s="8"/>
      <c r="R3" s="8"/>
      <c r="S3" s="8"/>
      <c r="T3" s="8"/>
      <c r="U3" s="8"/>
      <c r="V3" s="78"/>
      <c r="W3" s="49"/>
      <c r="X3" s="49"/>
      <c r="Y3" s="49"/>
      <c r="Z3" s="83"/>
      <c r="AA3" s="49"/>
      <c r="AB3" s="49"/>
      <c r="AC3" s="49"/>
      <c r="AD3" s="49"/>
      <c r="AE3" s="84"/>
      <c r="AF3" s="49"/>
      <c r="AG3" s="49"/>
      <c r="AH3" s="83"/>
      <c r="AI3" s="84"/>
      <c r="AJ3" s="49"/>
      <c r="AK3" s="49"/>
      <c r="AL3" s="83"/>
      <c r="AM3" s="68"/>
      <c r="AN3" s="84"/>
      <c r="AO3" s="49"/>
      <c r="AP3" s="49"/>
      <c r="AQ3" s="53"/>
      <c r="AR3" s="67"/>
      <c r="AS3" s="53"/>
      <c r="AT3" s="67"/>
      <c r="AU3" s="49"/>
      <c r="AV3" s="53"/>
      <c r="AW3" s="67"/>
      <c r="AX3" s="67"/>
      <c r="AY3" s="67"/>
      <c r="AZ3" s="8"/>
      <c r="BA3" s="49"/>
      <c r="BB3" s="49"/>
      <c r="BC3" s="8"/>
      <c r="BD3" s="8"/>
      <c r="BE3" s="8"/>
      <c r="BF3" s="8"/>
      <c r="BG3" s="49"/>
      <c r="BH3" s="53"/>
      <c r="BI3" s="8"/>
      <c r="BJ3" s="67"/>
      <c r="BK3" s="67"/>
      <c r="BL3" s="67"/>
      <c r="BM3" s="49"/>
      <c r="BN3" s="100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49"/>
      <c r="CD3" s="100"/>
      <c r="CE3" s="8"/>
      <c r="CF3" s="67"/>
      <c r="CG3" s="49"/>
      <c r="CH3" s="102"/>
      <c r="CI3" s="84"/>
      <c r="CJ3" s="49"/>
      <c r="CK3" s="49"/>
      <c r="CL3" s="100"/>
      <c r="CM3" s="8"/>
      <c r="CN3" s="8"/>
      <c r="CO3" s="8"/>
      <c r="CP3" s="8"/>
      <c r="CQ3" s="8"/>
      <c r="CR3" s="8"/>
      <c r="CS3" s="8"/>
      <c r="CT3" s="8"/>
      <c r="CU3" s="49"/>
      <c r="CV3" s="84"/>
      <c r="CW3" s="49"/>
      <c r="CX3" s="49"/>
      <c r="CY3" s="49"/>
      <c r="CZ3" s="49"/>
      <c r="DA3" s="49"/>
      <c r="DB3" s="49"/>
      <c r="DC3" s="49"/>
      <c r="DD3" s="49"/>
      <c r="DE3" s="49"/>
      <c r="DF3" s="84"/>
      <c r="DG3" s="49"/>
      <c r="DH3" s="49"/>
      <c r="DI3" s="49"/>
      <c r="DJ3" s="49"/>
      <c r="DK3" s="49"/>
      <c r="DL3" s="49"/>
      <c r="DM3" s="49"/>
      <c r="DN3" s="49"/>
      <c r="DO3" s="49"/>
      <c r="DP3" s="53"/>
      <c r="DQ3" s="67"/>
      <c r="DR3" s="67"/>
      <c r="DS3" s="8"/>
      <c r="DT3" s="8"/>
      <c r="DU3" s="8"/>
      <c r="DV3" s="8"/>
      <c r="DW3" s="8"/>
      <c r="DX3" s="8"/>
      <c r="DY3" s="8"/>
      <c r="DZ3" s="8">
        <v>1.46667</v>
      </c>
      <c r="EA3" s="67">
        <v>1.36364</v>
      </c>
      <c r="EB3" s="67"/>
      <c r="EC3" s="84"/>
      <c r="ED3" s="49"/>
      <c r="EE3" s="49"/>
      <c r="EF3" s="49"/>
      <c r="EG3" s="49"/>
      <c r="EH3" s="49"/>
      <c r="EI3" s="49"/>
      <c r="EJ3" s="49"/>
      <c r="EK3" s="49"/>
      <c r="EL3" s="84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67"/>
      <c r="FB3" s="67"/>
      <c r="FC3" s="67"/>
      <c r="FD3" s="49"/>
    </row>
    <row r="4" spans="1:160">
      <c r="A4" s="51" t="s">
        <v>74</v>
      </c>
      <c r="B4" s="51"/>
      <c r="C4" s="51"/>
      <c r="D4" s="51"/>
      <c r="E4" s="51"/>
      <c r="F4" s="53"/>
      <c r="G4" s="8" t="s">
        <v>75</v>
      </c>
      <c r="H4" s="8"/>
      <c r="I4" s="49"/>
      <c r="J4" s="53"/>
      <c r="K4" s="67"/>
      <c r="L4" s="67"/>
      <c r="M4" s="67"/>
      <c r="N4" s="67"/>
      <c r="O4" s="67"/>
      <c r="P4" s="68"/>
      <c r="Q4" s="8"/>
      <c r="R4" s="8"/>
      <c r="S4" s="8"/>
      <c r="T4" s="8"/>
      <c r="U4" s="8"/>
      <c r="V4" s="78"/>
      <c r="W4" s="49"/>
      <c r="X4" s="49"/>
      <c r="Y4" s="49"/>
      <c r="Z4" s="83"/>
      <c r="AA4" s="49"/>
      <c r="AB4" s="49"/>
      <c r="AC4" s="49"/>
      <c r="AD4" s="49"/>
      <c r="AE4" s="84"/>
      <c r="AF4" s="49"/>
      <c r="AG4" s="49"/>
      <c r="AH4" s="83"/>
      <c r="AI4" s="84"/>
      <c r="AJ4" s="49"/>
      <c r="AK4" s="49"/>
      <c r="AL4" s="83"/>
      <c r="AM4" s="68"/>
      <c r="AN4" s="84"/>
      <c r="AO4" s="49"/>
      <c r="AP4" s="49"/>
      <c r="AQ4" s="53"/>
      <c r="AR4" s="67"/>
      <c r="AS4" s="53"/>
      <c r="AT4" s="67"/>
      <c r="AU4" s="49"/>
      <c r="AV4" s="53"/>
      <c r="AW4" s="67"/>
      <c r="AX4" s="67"/>
      <c r="AY4" s="67"/>
      <c r="AZ4" s="8"/>
      <c r="BA4" s="49"/>
      <c r="BB4" s="49"/>
      <c r="BC4" s="8"/>
      <c r="BD4" s="8"/>
      <c r="BE4" s="8"/>
      <c r="BF4" s="8"/>
      <c r="BG4" s="49"/>
      <c r="BH4" s="53"/>
      <c r="BI4" s="8"/>
      <c r="BJ4" s="67"/>
      <c r="BK4" s="67"/>
      <c r="BL4" s="67"/>
      <c r="BM4" s="49"/>
      <c r="BN4" s="100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49"/>
      <c r="CD4" s="100"/>
      <c r="CE4" s="8"/>
      <c r="CF4" s="67"/>
      <c r="CG4" s="49"/>
      <c r="CH4" s="102"/>
      <c r="CI4" s="84"/>
      <c r="CJ4" s="49"/>
      <c r="CK4" s="49"/>
      <c r="CL4" s="100"/>
      <c r="CM4" s="8"/>
      <c r="CN4" s="8"/>
      <c r="CO4" s="8"/>
      <c r="CP4" s="8"/>
      <c r="CQ4" s="8"/>
      <c r="CR4" s="8"/>
      <c r="CS4" s="8"/>
      <c r="CT4" s="8"/>
      <c r="CU4" s="49"/>
      <c r="CV4" s="84"/>
      <c r="CW4" s="49"/>
      <c r="CX4" s="49"/>
      <c r="CY4" s="49"/>
      <c r="CZ4" s="49"/>
      <c r="DA4" s="49"/>
      <c r="DB4" s="49"/>
      <c r="DC4" s="49"/>
      <c r="DD4" s="49"/>
      <c r="DE4" s="49"/>
      <c r="DF4" s="84"/>
      <c r="DG4" s="49"/>
      <c r="DH4" s="49"/>
      <c r="DI4" s="49"/>
      <c r="DJ4" s="49"/>
      <c r="DK4" s="49"/>
      <c r="DL4" s="49"/>
      <c r="DM4" s="49"/>
      <c r="DN4" s="49"/>
      <c r="DO4" s="49"/>
      <c r="DP4" s="53"/>
      <c r="DQ4" s="67"/>
      <c r="DR4" s="67"/>
      <c r="DS4" s="8"/>
      <c r="DT4" s="8"/>
      <c r="DU4" s="8"/>
      <c r="DV4" s="8"/>
      <c r="DW4" s="8"/>
      <c r="DX4" s="8">
        <v>0.6</v>
      </c>
      <c r="DY4" s="8">
        <v>0.75</v>
      </c>
      <c r="DZ4" s="8">
        <v>1.1</v>
      </c>
      <c r="EA4" s="67">
        <v>1.5</v>
      </c>
      <c r="EB4" s="67"/>
      <c r="EC4" s="84"/>
      <c r="ED4" s="49"/>
      <c r="EE4" s="49"/>
      <c r="EF4" s="49"/>
      <c r="EG4" s="49"/>
      <c r="EH4" s="49"/>
      <c r="EI4" s="49"/>
      <c r="EJ4" s="49"/>
      <c r="EK4" s="49"/>
      <c r="EL4" s="84"/>
      <c r="EM4" s="49"/>
      <c r="EN4" s="49"/>
      <c r="EO4" s="49"/>
      <c r="EP4" s="49"/>
      <c r="EQ4" s="49" t="s">
        <v>76</v>
      </c>
      <c r="ER4" s="49"/>
      <c r="ES4" s="49"/>
      <c r="ET4" s="49" t="s">
        <v>77</v>
      </c>
      <c r="EU4" s="49"/>
      <c r="EV4" s="49"/>
      <c r="EW4" s="49" t="s">
        <v>78</v>
      </c>
      <c r="EX4" s="49"/>
      <c r="EY4" s="49"/>
      <c r="EZ4" s="49"/>
      <c r="FA4" s="67"/>
      <c r="FB4" s="67"/>
      <c r="FC4" s="67"/>
      <c r="FD4" s="49"/>
    </row>
    <row r="5" customHeight="1" spans="1:160">
      <c r="A5" s="49"/>
      <c r="B5" s="49"/>
      <c r="C5" s="49"/>
      <c r="D5" s="49"/>
      <c r="E5" s="49"/>
      <c r="F5" s="53" t="s">
        <v>79</v>
      </c>
      <c r="G5" s="8"/>
      <c r="H5" s="8"/>
      <c r="I5" s="49"/>
      <c r="J5" s="53"/>
      <c r="K5" s="67"/>
      <c r="L5" s="67"/>
      <c r="M5" s="67"/>
      <c r="N5" s="67" t="s">
        <v>80</v>
      </c>
      <c r="O5" s="67"/>
      <c r="P5" s="68"/>
      <c r="Q5" s="8"/>
      <c r="R5" s="8"/>
      <c r="S5" s="8"/>
      <c r="T5" s="8"/>
      <c r="U5" s="8"/>
      <c r="V5" s="78"/>
      <c r="W5" s="49"/>
      <c r="X5" s="49"/>
      <c r="Y5" s="49"/>
      <c r="Z5" s="83" t="s">
        <v>81</v>
      </c>
      <c r="AA5" s="49"/>
      <c r="AB5" s="49"/>
      <c r="AC5" s="49"/>
      <c r="AD5" s="49"/>
      <c r="AE5" s="84"/>
      <c r="AF5" s="49"/>
      <c r="AG5" s="49"/>
      <c r="AH5" s="83"/>
      <c r="AI5" s="84"/>
      <c r="AJ5" s="49"/>
      <c r="AK5" s="49"/>
      <c r="AL5" s="83"/>
      <c r="AM5" s="68"/>
      <c r="AN5" s="84"/>
      <c r="AO5" s="49"/>
      <c r="AP5" s="49"/>
      <c r="AQ5" s="53"/>
      <c r="AR5" s="67"/>
      <c r="AS5" s="53"/>
      <c r="AT5" s="67"/>
      <c r="AU5" s="49"/>
      <c r="AV5" s="53"/>
      <c r="AW5" s="67"/>
      <c r="AX5" s="67"/>
      <c r="AY5" s="67" t="s">
        <v>82</v>
      </c>
      <c r="AZ5" s="8"/>
      <c r="BA5" s="49">
        <v>0.5</v>
      </c>
      <c r="BB5" s="49"/>
      <c r="BC5" s="8"/>
      <c r="BD5" s="8"/>
      <c r="BE5" s="8"/>
      <c r="BF5" s="8"/>
      <c r="BG5" s="49"/>
      <c r="BH5" s="53">
        <v>200</v>
      </c>
      <c r="BI5" s="8"/>
      <c r="BJ5" s="67"/>
      <c r="BK5" s="67"/>
      <c r="BL5" s="67"/>
      <c r="BM5" s="49"/>
      <c r="BN5" s="100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49"/>
      <c r="CD5" s="100"/>
      <c r="CE5" s="8"/>
      <c r="CF5" s="67"/>
      <c r="CG5" s="49"/>
      <c r="CH5" s="102"/>
      <c r="CI5" s="84"/>
      <c r="CJ5" s="49"/>
      <c r="CK5" s="49"/>
      <c r="CL5" s="100"/>
      <c r="CM5" s="8"/>
      <c r="CN5" s="8"/>
      <c r="CO5" s="8"/>
      <c r="CP5" s="8"/>
      <c r="CQ5" s="8"/>
      <c r="CR5" s="8"/>
      <c r="CS5" s="8"/>
      <c r="CT5" s="8"/>
      <c r="CU5" s="49"/>
      <c r="CV5" s="84"/>
      <c r="CW5" s="49"/>
      <c r="CX5" s="49"/>
      <c r="CY5" s="49"/>
      <c r="CZ5" s="49"/>
      <c r="DA5" s="49"/>
      <c r="DB5" s="49"/>
      <c r="DC5" s="49"/>
      <c r="DD5" s="49"/>
      <c r="DE5" s="49"/>
      <c r="DF5" s="84"/>
      <c r="DG5" s="49"/>
      <c r="DH5" s="49"/>
      <c r="DI5" s="49"/>
      <c r="DJ5" s="49"/>
      <c r="DK5" s="49"/>
      <c r="DL5" s="49"/>
      <c r="DM5" s="49"/>
      <c r="DN5" s="49"/>
      <c r="DO5" s="49"/>
      <c r="DP5" s="53">
        <v>3</v>
      </c>
      <c r="DQ5" s="67">
        <v>5</v>
      </c>
      <c r="DR5" s="67">
        <v>7</v>
      </c>
      <c r="DS5" s="8">
        <v>1</v>
      </c>
      <c r="DT5" s="145" t="s">
        <v>77</v>
      </c>
      <c r="DU5" s="145"/>
      <c r="DV5" s="145"/>
      <c r="DW5" s="145"/>
      <c r="DX5" s="146" t="s">
        <v>83</v>
      </c>
      <c r="DY5" s="146"/>
      <c r="DZ5" s="146"/>
      <c r="EA5" s="149"/>
      <c r="EB5" s="67"/>
      <c r="EC5" s="84" t="s">
        <v>84</v>
      </c>
      <c r="ED5" s="49" t="s">
        <v>85</v>
      </c>
      <c r="EE5" s="49"/>
      <c r="EF5" s="49"/>
      <c r="EG5" s="49"/>
      <c r="EH5" s="49"/>
      <c r="EI5" s="49"/>
      <c r="EJ5" s="49"/>
      <c r="EK5" s="49"/>
      <c r="EL5" s="84" t="s">
        <v>86</v>
      </c>
      <c r="EM5" s="49" t="s">
        <v>32</v>
      </c>
      <c r="EN5" s="49" t="s">
        <v>87</v>
      </c>
      <c r="EO5" s="49" t="s">
        <v>88</v>
      </c>
      <c r="EP5" s="49"/>
      <c r="EQ5" s="49">
        <v>20</v>
      </c>
      <c r="ER5" s="49">
        <v>10</v>
      </c>
      <c r="ES5" s="49">
        <v>5</v>
      </c>
      <c r="ET5" s="49"/>
      <c r="EU5" s="49"/>
      <c r="EV5" s="49"/>
      <c r="EW5" s="49"/>
      <c r="EX5" s="49"/>
      <c r="EY5" s="49"/>
      <c r="EZ5" s="49"/>
      <c r="FA5" s="67" t="s">
        <v>89</v>
      </c>
      <c r="FB5" s="67" t="s">
        <v>90</v>
      </c>
      <c r="FC5" s="67" t="s">
        <v>91</v>
      </c>
      <c r="FD5" s="49"/>
    </row>
    <row r="6" ht="16.2" spans="1:160">
      <c r="A6" s="54" t="s">
        <v>9</v>
      </c>
      <c r="B6" s="55" t="s">
        <v>12</v>
      </c>
      <c r="C6" s="56" t="s">
        <v>13</v>
      </c>
      <c r="D6" s="56" t="s">
        <v>92</v>
      </c>
      <c r="E6" s="56" t="s">
        <v>93</v>
      </c>
      <c r="F6" s="50" t="s">
        <v>94</v>
      </c>
      <c r="G6" s="57" t="s">
        <v>47</v>
      </c>
      <c r="H6" s="57" t="s">
        <v>95</v>
      </c>
      <c r="I6" s="49"/>
      <c r="J6" s="50" t="s">
        <v>28</v>
      </c>
      <c r="K6" s="57" t="s">
        <v>24</v>
      </c>
      <c r="L6" s="57" t="s">
        <v>47</v>
      </c>
      <c r="M6" s="57" t="s">
        <v>95</v>
      </c>
      <c r="N6" s="69" t="s">
        <v>9</v>
      </c>
      <c r="O6" s="69" t="s">
        <v>12</v>
      </c>
      <c r="P6" s="70" t="s">
        <v>13</v>
      </c>
      <c r="Q6" s="57" t="s">
        <v>6</v>
      </c>
      <c r="R6" s="57" t="s">
        <v>5</v>
      </c>
      <c r="S6" s="57" t="s">
        <v>2</v>
      </c>
      <c r="T6" s="57" t="s">
        <v>3</v>
      </c>
      <c r="U6" s="57" t="s">
        <v>4</v>
      </c>
      <c r="V6" s="79" t="s">
        <v>0</v>
      </c>
      <c r="W6" s="36" t="s">
        <v>2</v>
      </c>
      <c r="X6" s="55" t="s">
        <v>3</v>
      </c>
      <c r="Y6" s="55" t="s">
        <v>4</v>
      </c>
      <c r="Z6" s="85" t="s">
        <v>5</v>
      </c>
      <c r="AA6" s="36" t="s">
        <v>2</v>
      </c>
      <c r="AB6" s="55" t="s">
        <v>3</v>
      </c>
      <c r="AC6" s="55" t="s">
        <v>4</v>
      </c>
      <c r="AD6" s="55" t="s">
        <v>5</v>
      </c>
      <c r="AE6" s="86" t="s">
        <v>2</v>
      </c>
      <c r="AF6" s="55" t="s">
        <v>3</v>
      </c>
      <c r="AG6" s="55" t="s">
        <v>4</v>
      </c>
      <c r="AH6" s="85" t="s">
        <v>5</v>
      </c>
      <c r="AI6" s="86" t="s">
        <v>2</v>
      </c>
      <c r="AJ6" s="55" t="s">
        <v>3</v>
      </c>
      <c r="AK6" s="55" t="s">
        <v>4</v>
      </c>
      <c r="AL6" s="85" t="s">
        <v>5</v>
      </c>
      <c r="AM6" s="79" t="s">
        <v>5</v>
      </c>
      <c r="AN6" s="91" t="s">
        <v>5</v>
      </c>
      <c r="AO6" s="55" t="s">
        <v>6</v>
      </c>
      <c r="AP6" s="56" t="s">
        <v>48</v>
      </c>
      <c r="AQ6" s="50" t="s">
        <v>96</v>
      </c>
      <c r="AR6" s="95" t="s">
        <v>97</v>
      </c>
      <c r="AS6" s="50" t="s">
        <v>96</v>
      </c>
      <c r="AT6" s="95" t="s">
        <v>97</v>
      </c>
      <c r="AU6" s="49"/>
      <c r="AV6" s="50" t="s">
        <v>98</v>
      </c>
      <c r="AW6" s="57" t="s">
        <v>47</v>
      </c>
      <c r="AX6" s="57" t="s">
        <v>99</v>
      </c>
      <c r="AY6" s="57" t="s">
        <v>100</v>
      </c>
      <c r="AZ6" s="69" t="s">
        <v>101</v>
      </c>
      <c r="BA6" s="55" t="s">
        <v>102</v>
      </c>
      <c r="BB6" s="55" t="s">
        <v>103</v>
      </c>
      <c r="BC6" s="57" t="s">
        <v>98</v>
      </c>
      <c r="BD6" s="57" t="s">
        <v>47</v>
      </c>
      <c r="BE6" s="57" t="s">
        <v>99</v>
      </c>
      <c r="BF6" s="57" t="s">
        <v>100</v>
      </c>
      <c r="BG6" s="99"/>
      <c r="BH6" s="50" t="s">
        <v>104</v>
      </c>
      <c r="BI6" s="57" t="s">
        <v>5</v>
      </c>
      <c r="BJ6" s="57" t="s">
        <v>2</v>
      </c>
      <c r="BK6" s="57" t="s">
        <v>3</v>
      </c>
      <c r="BL6" s="57" t="s">
        <v>4</v>
      </c>
      <c r="BM6" s="49"/>
      <c r="BN6" s="50" t="s">
        <v>105</v>
      </c>
      <c r="BO6" s="57" t="s">
        <v>106</v>
      </c>
      <c r="BP6" s="57" t="s">
        <v>107</v>
      </c>
      <c r="BQ6" s="57" t="s">
        <v>95</v>
      </c>
      <c r="BR6" s="57" t="s">
        <v>47</v>
      </c>
      <c r="BS6" s="57" t="s">
        <v>57</v>
      </c>
      <c r="BT6" s="57" t="s">
        <v>108</v>
      </c>
      <c r="BU6" s="69" t="s">
        <v>101</v>
      </c>
      <c r="BV6" s="57" t="s">
        <v>105</v>
      </c>
      <c r="BW6" s="57" t="s">
        <v>106</v>
      </c>
      <c r="BX6" s="57" t="s">
        <v>109</v>
      </c>
      <c r="BY6" s="57" t="s">
        <v>95</v>
      </c>
      <c r="BZ6" s="57" t="s">
        <v>47</v>
      </c>
      <c r="CA6" s="57" t="s">
        <v>57</v>
      </c>
      <c r="CB6" s="57" t="s">
        <v>108</v>
      </c>
      <c r="CC6" s="49"/>
      <c r="CD6" s="50" t="s">
        <v>24</v>
      </c>
      <c r="CE6" s="57" t="s">
        <v>100</v>
      </c>
      <c r="CF6" s="57" t="s">
        <v>110</v>
      </c>
      <c r="CG6" s="55" t="s">
        <v>111</v>
      </c>
      <c r="CH6" s="103" t="s">
        <v>112</v>
      </c>
      <c r="CI6" s="86" t="s">
        <v>113</v>
      </c>
      <c r="CJ6" s="55" t="s">
        <v>114</v>
      </c>
      <c r="CK6" s="49"/>
      <c r="CL6" s="50" t="s">
        <v>105</v>
      </c>
      <c r="CM6" s="57" t="s">
        <v>106</v>
      </c>
      <c r="CN6" s="57" t="s">
        <v>107</v>
      </c>
      <c r="CO6" s="57" t="s">
        <v>108</v>
      </c>
      <c r="CP6" s="69" t="s">
        <v>101</v>
      </c>
      <c r="CQ6" s="57" t="s">
        <v>105</v>
      </c>
      <c r="CR6" s="57" t="s">
        <v>106</v>
      </c>
      <c r="CS6" s="57" t="s">
        <v>109</v>
      </c>
      <c r="CT6" s="57" t="s">
        <v>108</v>
      </c>
      <c r="CU6" s="49"/>
      <c r="CV6" s="86" t="s">
        <v>105</v>
      </c>
      <c r="CW6" s="55" t="s">
        <v>106</v>
      </c>
      <c r="CX6" s="55" t="s">
        <v>109</v>
      </c>
      <c r="CY6" s="55" t="s">
        <v>108</v>
      </c>
      <c r="CZ6" s="142" t="s">
        <v>101</v>
      </c>
      <c r="DA6" s="55" t="s">
        <v>105</v>
      </c>
      <c r="DB6" s="55" t="s">
        <v>106</v>
      </c>
      <c r="DC6" s="55" t="s">
        <v>109</v>
      </c>
      <c r="DD6" s="55" t="s">
        <v>108</v>
      </c>
      <c r="DE6" s="49"/>
      <c r="DF6" s="86" t="s">
        <v>105</v>
      </c>
      <c r="DG6" s="55" t="s">
        <v>106</v>
      </c>
      <c r="DH6" s="55" t="s">
        <v>109</v>
      </c>
      <c r="DI6" s="55" t="s">
        <v>108</v>
      </c>
      <c r="DJ6" s="142" t="s">
        <v>101</v>
      </c>
      <c r="DK6" s="55" t="s">
        <v>105</v>
      </c>
      <c r="DL6" s="55" t="s">
        <v>106</v>
      </c>
      <c r="DM6" s="55" t="s">
        <v>109</v>
      </c>
      <c r="DN6" s="55" t="s">
        <v>108</v>
      </c>
      <c r="DO6" s="49"/>
      <c r="DP6" s="50" t="s">
        <v>2</v>
      </c>
      <c r="DQ6" s="57" t="s">
        <v>3</v>
      </c>
      <c r="DR6" s="57" t="s">
        <v>4</v>
      </c>
      <c r="DS6" s="95" t="s">
        <v>115</v>
      </c>
      <c r="DT6" s="147" t="s">
        <v>116</v>
      </c>
      <c r="DU6" s="148" t="s">
        <v>117</v>
      </c>
      <c r="DV6" s="148" t="s">
        <v>118</v>
      </c>
      <c r="DW6" s="148" t="s">
        <v>119</v>
      </c>
      <c r="DX6" s="148" t="s">
        <v>116</v>
      </c>
      <c r="DY6" s="148" t="s">
        <v>117</v>
      </c>
      <c r="DZ6" s="148" t="s">
        <v>118</v>
      </c>
      <c r="EA6" s="148" t="s">
        <v>119</v>
      </c>
      <c r="EB6" s="148" t="s">
        <v>120</v>
      </c>
      <c r="EC6" s="86" t="s">
        <v>121</v>
      </c>
      <c r="ED6" s="55" t="s">
        <v>122</v>
      </c>
      <c r="EE6" s="55" t="s">
        <v>123</v>
      </c>
      <c r="EF6" s="55" t="s">
        <v>124</v>
      </c>
      <c r="EG6" s="55" t="s">
        <v>125</v>
      </c>
      <c r="EH6" s="55" t="s">
        <v>126</v>
      </c>
      <c r="EI6" s="55" t="s">
        <v>127</v>
      </c>
      <c r="EJ6" s="55" t="s">
        <v>128</v>
      </c>
      <c r="EK6" s="49"/>
      <c r="EL6" s="86" t="s">
        <v>129</v>
      </c>
      <c r="EM6" s="55" t="s">
        <v>130</v>
      </c>
      <c r="EN6" s="55" t="s">
        <v>6</v>
      </c>
      <c r="EO6" s="55" t="s">
        <v>131</v>
      </c>
      <c r="EP6" s="55" t="s">
        <v>132</v>
      </c>
      <c r="EQ6" s="150" t="s">
        <v>133</v>
      </c>
      <c r="ER6" s="150" t="s">
        <v>134</v>
      </c>
      <c r="ES6" s="150" t="s">
        <v>135</v>
      </c>
      <c r="ET6" s="150" t="s">
        <v>133</v>
      </c>
      <c r="EU6" s="150" t="s">
        <v>134</v>
      </c>
      <c r="EV6" s="150" t="s">
        <v>135</v>
      </c>
      <c r="EW6" s="150" t="s">
        <v>133</v>
      </c>
      <c r="EX6" s="150" t="s">
        <v>134</v>
      </c>
      <c r="EY6" s="150" t="s">
        <v>135</v>
      </c>
      <c r="EZ6" s="49"/>
      <c r="FA6" s="152" t="s">
        <v>118</v>
      </c>
      <c r="FB6" s="57" t="s">
        <v>12</v>
      </c>
      <c r="FC6" s="57" t="s">
        <v>135</v>
      </c>
      <c r="FD6" s="55" t="s">
        <v>136</v>
      </c>
    </row>
    <row r="7" spans="1:162">
      <c r="A7" s="58">
        <v>1</v>
      </c>
      <c r="B7" s="59"/>
      <c r="C7" s="60"/>
      <c r="D7" s="61">
        <v>1</v>
      </c>
      <c r="E7" s="61">
        <v>1</v>
      </c>
      <c r="F7" s="62">
        <v>7</v>
      </c>
      <c r="G7" s="63">
        <v>0</v>
      </c>
      <c r="H7" s="63">
        <v>0</v>
      </c>
      <c r="I7" s="49"/>
      <c r="J7" s="62">
        <v>1</v>
      </c>
      <c r="K7" s="71">
        <f>F7</f>
        <v>7</v>
      </c>
      <c r="L7" s="71">
        <f>G7</f>
        <v>0</v>
      </c>
      <c r="M7" s="71">
        <f>INDEX($H:$H,MATCH(N7,$A:$A,0))</f>
        <v>0</v>
      </c>
      <c r="N7" s="72">
        <f>INDEX($A:$A,MATCH(K7,$D:$D,1))</f>
        <v>3</v>
      </c>
      <c r="O7" s="72">
        <v>0</v>
      </c>
      <c r="P7" s="73">
        <v>0</v>
      </c>
      <c r="Q7" s="63">
        <f>INDEX(关卡产出!$V$8:$V$207,MATCH(N7,$A$7:$A$206,0))</f>
        <v>300</v>
      </c>
      <c r="R7" s="63">
        <f>INDEX(关卡产出!$W$8:$W$207,MATCH(N7,$A$7:$A$206,0))</f>
        <v>2700</v>
      </c>
      <c r="S7" s="63">
        <f>INDEX(关卡产出!$X$8:$X$207,MATCH(N7,$A$7:$A$206,0))</f>
        <v>42</v>
      </c>
      <c r="T7" s="63">
        <f>INDEX(关卡产出!$Y$8:$Y$207,MATCH(N7,$A$7:$A$206,0))</f>
        <v>24</v>
      </c>
      <c r="U7" s="63">
        <f>INDEX(关卡产出!$Z$8:$Z$207,MATCH(N7,$A$7:$A$206,0))</f>
        <v>0</v>
      </c>
      <c r="V7" s="63">
        <f>INDEX(关卡产出!$AA$8:$AA$207,MATCH(N7,$A$7:$A$206,0))</f>
        <v>18</v>
      </c>
      <c r="W7" s="80">
        <f>INDEX(关卡产出!$C$8:$C$207,MATCH(N7,关卡产出!$B$8:$B$207,0))*K7</f>
        <v>35</v>
      </c>
      <c r="X7" s="80">
        <f>INDEX(关卡产出!$D$8:$D$207,MATCH(N7,关卡产出!$B$8:$B$207,0))*K7</f>
        <v>14</v>
      </c>
      <c r="Y7" s="80">
        <f>INDEX(关卡产出!$E$8:$E$207,MATCH(N7,关卡产出!$B$8:$B$207,0))*K7</f>
        <v>0</v>
      </c>
      <c r="Z7" s="80">
        <f>INDEX(关卡产出!$F$8:$F$207,MATCH(N7,关卡产出!$B$8:$B$207,0))*K7</f>
        <v>770</v>
      </c>
      <c r="AA7" s="80">
        <f>SUM($W$7:W7)</f>
        <v>35</v>
      </c>
      <c r="AB7" s="80">
        <f>SUM($X$7:X7)</f>
        <v>14</v>
      </c>
      <c r="AC7" s="80">
        <f>SUM($Y$7:Y7)</f>
        <v>0</v>
      </c>
      <c r="AD7" s="80">
        <f>SUM($Z$7:Z7)</f>
        <v>770</v>
      </c>
      <c r="AE7" s="87">
        <f>INDEX(关卡产出!$C$8:$C$207,MATCH(N7,关卡产出!$B$8:$B$207,0))*8</f>
        <v>40</v>
      </c>
      <c r="AF7" s="87">
        <f>INDEX(关卡产出!$D$8:$D$207,MATCH(N7,关卡产出!$B$8:$B$207,0))*8</f>
        <v>16</v>
      </c>
      <c r="AG7" s="87">
        <f>INDEX(关卡产出!$E$8:$E$207,MATCH(N7,关卡产出!$B$8:$B$207,0))*8</f>
        <v>0</v>
      </c>
      <c r="AH7" s="87">
        <f>INDEX(关卡产出!$F$8:$F$207,MATCH(N7,关卡产出!$B$8:$B$207,0))*8</f>
        <v>880</v>
      </c>
      <c r="AI7" s="87">
        <f>SUM($AE$7:AE7)</f>
        <v>40</v>
      </c>
      <c r="AJ7" s="87">
        <f>SUM($AF$7:AF7)</f>
        <v>16</v>
      </c>
      <c r="AK7" s="87">
        <f>SUM($AG$7:AG7)</f>
        <v>0</v>
      </c>
      <c r="AL7" s="87">
        <f>SUM($AH$7:AH7)</f>
        <v>880</v>
      </c>
      <c r="AM7" s="92">
        <f>SUM($M$7:M7)*关卡产出!$AS$11</f>
        <v>0</v>
      </c>
      <c r="AN7" s="93">
        <v>0</v>
      </c>
      <c r="AO7" s="80">
        <v>0</v>
      </c>
      <c r="AP7" s="96">
        <v>0</v>
      </c>
      <c r="AQ7" s="62">
        <v>500</v>
      </c>
      <c r="AR7" s="97">
        <v>100</v>
      </c>
      <c r="AS7" s="62">
        <f>SUM($AQ$7:AQ7)</f>
        <v>500</v>
      </c>
      <c r="AT7" s="71">
        <f>SUM($AR$7:AR7)</f>
        <v>100</v>
      </c>
      <c r="AU7" s="49"/>
      <c r="AV7" s="62">
        <f>Q7</f>
        <v>300</v>
      </c>
      <c r="AW7" s="71">
        <v>0</v>
      </c>
      <c r="AX7" s="71">
        <f>AT7</f>
        <v>100</v>
      </c>
      <c r="AY7" s="71">
        <f>CI7</f>
        <v>0</v>
      </c>
      <c r="AZ7" s="63">
        <f>SUM(AV7:AY7)</f>
        <v>400</v>
      </c>
      <c r="BA7" s="80">
        <v>0</v>
      </c>
      <c r="BB7" s="80">
        <f>SUM(AV7:AY7)</f>
        <v>400</v>
      </c>
      <c r="BC7" s="98">
        <f>AV7/BB7</f>
        <v>0.75</v>
      </c>
      <c r="BD7" s="98">
        <f>AW7/BB7</f>
        <v>0</v>
      </c>
      <c r="BE7" s="98">
        <f>AX7/BB7</f>
        <v>0.25</v>
      </c>
      <c r="BF7" s="98">
        <f>AY7/BB7</f>
        <v>0</v>
      </c>
      <c r="BG7" s="99"/>
      <c r="BH7" s="62">
        <f>INDEX(商城宝箱!$L:$L,MATCH(BB7,商城宝箱!$N:$N,1))</f>
        <v>1</v>
      </c>
      <c r="BI7" s="63">
        <f>INDEX(商城宝箱!$T:$T,MATCH(BH7,商城宝箱!$L:$L,0))+(BB7-VLOOKUP(BH7,商城宝箱!$L$2:$N$22,3,FALSE))/$BH$5*VLOOKUP(BH7+1,商城宝箱!$C$23:$I$42,3,FALSE)</f>
        <v>1000</v>
      </c>
      <c r="BJ7" s="71">
        <f>INDEX(商城宝箱!$U:$U,MATCH(BH7,商城宝箱!$L:$L,0))+(BB7-VLOOKUP(BH7,商城宝箱!$L$2:$N$22,3,FALSE))/$BH$5*VLOOKUP(BH7+1,商城宝箱!$C$23:$I$42,4,FALSE)</f>
        <v>89</v>
      </c>
      <c r="BK7" s="71">
        <f>INDEX(商城宝箱!$V:$V,MATCH(BH7,商城宝箱!$L:$L,0))+(BB7-VLOOKUP(BH7,商城宝箱!$L$2:$N$22,3,FALSE))/$BH$5*VLOOKUP(BH7+1,商城宝箱!$C$23:$I$42,5,FALSE)</f>
        <v>15</v>
      </c>
      <c r="BL7" s="71">
        <f>INDEX(商城宝箱!$W:$W,MATCH(BH7,商城宝箱!$L:$L,0))+(BB7-VLOOKUP(BH7,商城宝箱!$L$2:$N$22,3,FALSE))/$BH$5*VLOOKUP(BH7+1,商城宝箱!$C$23:$I$42,6,FALSE)</f>
        <v>0</v>
      </c>
      <c r="BM7" s="49"/>
      <c r="BN7" s="101">
        <f>R7</f>
        <v>2700</v>
      </c>
      <c r="BO7" s="63">
        <f>AD7</f>
        <v>770</v>
      </c>
      <c r="BP7" s="63">
        <f>AL7</f>
        <v>880</v>
      </c>
      <c r="BQ7" s="63">
        <f>AM7</f>
        <v>0</v>
      </c>
      <c r="BR7" s="63">
        <f>AN7</f>
        <v>0</v>
      </c>
      <c r="BS7" s="63">
        <f>AS7</f>
        <v>500</v>
      </c>
      <c r="BT7" s="63">
        <f>BI7</f>
        <v>1000</v>
      </c>
      <c r="BU7" s="63">
        <f>SUM(BN7:BT7)</f>
        <v>5850</v>
      </c>
      <c r="BV7" s="98">
        <f>BN7/BU7</f>
        <v>0.461538461538462</v>
      </c>
      <c r="BW7" s="98">
        <f>BO7/BU7</f>
        <v>0.131623931623932</v>
      </c>
      <c r="BX7" s="98">
        <f>BP7/BU7</f>
        <v>0.15042735042735</v>
      </c>
      <c r="BY7" s="98">
        <f>BQ7/BU7</f>
        <v>0</v>
      </c>
      <c r="BZ7" s="98">
        <f>BR7/BU7</f>
        <v>0</v>
      </c>
      <c r="CA7" s="98">
        <f>BS7/BU7</f>
        <v>0.0854700854700855</v>
      </c>
      <c r="CB7" s="98">
        <f>BT7/BU7</f>
        <v>0.170940170940171</v>
      </c>
      <c r="CC7" s="49"/>
      <c r="CD7" s="101">
        <f>N7</f>
        <v>3</v>
      </c>
      <c r="CE7" s="63">
        <v>1</v>
      </c>
      <c r="CF7" s="71">
        <f>VLOOKUP(CE7,角色升级!A:P,16,FALSE)</f>
        <v>100</v>
      </c>
      <c r="CG7" s="71">
        <f>VLOOKUP(CD7,关卡对比!$A$4:$K$206,11,FALSE)</f>
        <v>180</v>
      </c>
      <c r="CH7" s="104">
        <f>CG7/CF7</f>
        <v>1.8</v>
      </c>
      <c r="CI7" s="87">
        <f>INDEX(角色升级!Q:Q,MATCH(CE7,角色升级!A:A,0))</f>
        <v>0</v>
      </c>
      <c r="CJ7" s="80">
        <v>0</v>
      </c>
      <c r="CK7" s="49"/>
      <c r="CL7" s="101">
        <f>S7</f>
        <v>42</v>
      </c>
      <c r="CM7" s="63">
        <f>AA7</f>
        <v>35</v>
      </c>
      <c r="CN7" s="63">
        <f>AE7</f>
        <v>40</v>
      </c>
      <c r="CO7" s="63">
        <f>BJ7</f>
        <v>89</v>
      </c>
      <c r="CP7" s="63">
        <f>SUM(CL7:CO7)</f>
        <v>206</v>
      </c>
      <c r="CQ7" s="98">
        <f>CL7/CP7</f>
        <v>0.203883495145631</v>
      </c>
      <c r="CR7" s="98">
        <f>CM7/CP7</f>
        <v>0.169902912621359</v>
      </c>
      <c r="CS7" s="98">
        <f>CN7/CP7</f>
        <v>0.194174757281553</v>
      </c>
      <c r="CT7" s="98">
        <f>CO7/CP7</f>
        <v>0.432038834951456</v>
      </c>
      <c r="CU7" s="49"/>
      <c r="CV7" s="87">
        <f>T7</f>
        <v>24</v>
      </c>
      <c r="CW7" s="80">
        <f>AB7</f>
        <v>14</v>
      </c>
      <c r="CX7" s="80">
        <f>AJ7</f>
        <v>16</v>
      </c>
      <c r="CY7" s="80">
        <f>BK7</f>
        <v>15</v>
      </c>
      <c r="CZ7" s="80">
        <f>SUM(CV7:CY7)</f>
        <v>69</v>
      </c>
      <c r="DA7" s="143">
        <f>CV7/CZ7</f>
        <v>0.347826086956522</v>
      </c>
      <c r="DB7" s="143">
        <f>CW7/CZ7</f>
        <v>0.202898550724638</v>
      </c>
      <c r="DC7" s="143">
        <f>CX7/CZ7</f>
        <v>0.231884057971014</v>
      </c>
      <c r="DD7" s="143">
        <f>CY7/CZ7</f>
        <v>0.217391304347826</v>
      </c>
      <c r="DE7" s="49"/>
      <c r="DF7" s="87">
        <f>U7</f>
        <v>0</v>
      </c>
      <c r="DG7" s="80">
        <f>AC7</f>
        <v>0</v>
      </c>
      <c r="DH7" s="80">
        <f>AK7</f>
        <v>0</v>
      </c>
      <c r="DI7" s="80">
        <f>BL7</f>
        <v>0</v>
      </c>
      <c r="DJ7" s="80">
        <f>SUM(DF7:DI7)</f>
        <v>0</v>
      </c>
      <c r="DK7" s="143">
        <f>IF(DJ7=0,0,DF7/DJ7)</f>
        <v>0</v>
      </c>
      <c r="DL7" s="143">
        <f>IF(DJ7=0,0,DG7/DJ7)</f>
        <v>0</v>
      </c>
      <c r="DM7" s="143">
        <f>IF(DJ7=0,0,DH7/DJ7)</f>
        <v>0</v>
      </c>
      <c r="DN7" s="143">
        <f>IF(DJ7=0,0,DI7/DJ7)</f>
        <v>0</v>
      </c>
      <c r="DO7" s="49"/>
      <c r="DP7" s="62">
        <f>CP7</f>
        <v>206</v>
      </c>
      <c r="DQ7" s="71">
        <f>CZ7</f>
        <v>69</v>
      </c>
      <c r="DR7" s="71">
        <f>DJ7</f>
        <v>0</v>
      </c>
      <c r="DS7" s="63">
        <v>0</v>
      </c>
      <c r="DT7" s="63">
        <v>3</v>
      </c>
      <c r="DU7" s="63">
        <f>INDEX(武器升级!A:A,MATCH(DQ7/$DQ$5,武器升级!G:G,1))</f>
        <v>2</v>
      </c>
      <c r="DV7" s="63">
        <f>_xlfn.IFNA(INDEX(武器升级!A:A,MATCH(DR7/$DR$5,武器升级!H:H,1)),1)</f>
        <v>1</v>
      </c>
      <c r="DW7" s="63">
        <v>0</v>
      </c>
      <c r="DX7" s="63">
        <f>ROUND($DX$4*(1.2^(DT7-1)),2)</f>
        <v>0.86</v>
      </c>
      <c r="DY7" s="63">
        <f>ROUND($DY$4*1.2^(DU7-1),2)</f>
        <v>0.9</v>
      </c>
      <c r="DZ7" s="63">
        <f>ROUND($DZ$4*1.2^(DV7-1),2)</f>
        <v>1.1</v>
      </c>
      <c r="EA7" s="71">
        <v>0</v>
      </c>
      <c r="EB7" s="67">
        <f>N7</f>
        <v>3</v>
      </c>
      <c r="EC7" s="87">
        <v>0</v>
      </c>
      <c r="ED7" s="80">
        <v>0</v>
      </c>
      <c r="EE7" s="80">
        <v>0</v>
      </c>
      <c r="EF7" s="80">
        <v>0</v>
      </c>
      <c r="EG7" s="80">
        <v>0</v>
      </c>
      <c r="EH7" s="80">
        <v>0</v>
      </c>
      <c r="EI7" s="80">
        <v>1</v>
      </c>
      <c r="EJ7" s="80">
        <v>1</v>
      </c>
      <c r="EK7" s="49">
        <f>_xlfn.IFNA(INDEX(DZ:DZ,MATCH(A7,EB:EB,0)),1)</f>
        <v>1</v>
      </c>
      <c r="EL7" s="87">
        <v>0</v>
      </c>
      <c r="EM7" s="80">
        <v>0</v>
      </c>
      <c r="EN7" s="80">
        <v>0</v>
      </c>
      <c r="EO7" s="80">
        <v>0</v>
      </c>
      <c r="EP7" s="80">
        <v>0</v>
      </c>
      <c r="EQ7" s="151">
        <v>3.301</v>
      </c>
      <c r="ER7" s="151">
        <v>0.551</v>
      </c>
      <c r="ES7" s="151">
        <v>0.14925</v>
      </c>
      <c r="ET7" s="151">
        <v>0</v>
      </c>
      <c r="EU7" s="151">
        <v>0</v>
      </c>
      <c r="EV7" s="151">
        <v>0</v>
      </c>
      <c r="EW7" s="151">
        <v>1</v>
      </c>
      <c r="EX7" s="151">
        <v>1</v>
      </c>
      <c r="EY7" s="151">
        <v>1</v>
      </c>
      <c r="EZ7" s="49"/>
      <c r="FA7" s="153">
        <f>EK7</f>
        <v>1</v>
      </c>
      <c r="FB7" s="71">
        <v>1</v>
      </c>
      <c r="FC7" s="71">
        <v>1</v>
      </c>
      <c r="FD7" s="80">
        <v>1</v>
      </c>
      <c r="FE7" s="2">
        <v>1</v>
      </c>
      <c r="FF7">
        <f>IF(A7&lt;10,DY7,FE7)</f>
        <v>0.9</v>
      </c>
    </row>
    <row r="8" spans="1:162">
      <c r="A8" s="58">
        <v>2</v>
      </c>
      <c r="B8" s="59"/>
      <c r="C8" s="60"/>
      <c r="D8" s="61">
        <v>2.5</v>
      </c>
      <c r="E8" s="61">
        <v>1.5</v>
      </c>
      <c r="F8" s="62">
        <v>7</v>
      </c>
      <c r="G8" s="63">
        <v>0</v>
      </c>
      <c r="H8" s="63">
        <v>0</v>
      </c>
      <c r="I8" s="49"/>
      <c r="J8" s="62">
        <v>2</v>
      </c>
      <c r="K8" s="71">
        <f t="shared" ref="K8:K39" si="0">F8</f>
        <v>7</v>
      </c>
      <c r="L8" s="71">
        <f t="shared" ref="L8:L39" si="1">G8</f>
        <v>0</v>
      </c>
      <c r="M8" s="71">
        <f t="shared" ref="M8:M39" si="2">INDEX($H:$H,MATCH(N8,$A:$A,0))</f>
        <v>0</v>
      </c>
      <c r="N8" s="72">
        <f>INDEX($A:$A,MATCH(SUM($K$7:K8),$D:$D,1))</f>
        <v>6</v>
      </c>
      <c r="O8" s="72">
        <v>0</v>
      </c>
      <c r="P8" s="73">
        <v>0</v>
      </c>
      <c r="Q8" s="63">
        <f>INDEX(关卡产出!$V$8:$V$207,MATCH(N8,$A$7:$A$206,0))</f>
        <v>600</v>
      </c>
      <c r="R8" s="63">
        <f>INDEX(关卡产出!$W$8:$W$207,MATCH(N8,$A$7:$A$206,0))</f>
        <v>8100</v>
      </c>
      <c r="S8" s="63">
        <f>INDEX(关卡产出!$X$8:$X$207,MATCH(N8,$A$7:$A$206,0))</f>
        <v>100</v>
      </c>
      <c r="T8" s="63">
        <f>INDEX(关卡产出!$Y$8:$Y$207,MATCH(N8,$A$7:$A$206,0))</f>
        <v>51</v>
      </c>
      <c r="U8" s="63">
        <f>INDEX(关卡产出!$Z$8:$Z$207,MATCH(N8,$A$7:$A$206,0))</f>
        <v>4</v>
      </c>
      <c r="V8" s="63">
        <f>INDEX(关卡产出!$AA$8:$AA$207,MATCH(N8,$A$7:$A$206,0))</f>
        <v>36</v>
      </c>
      <c r="W8" s="80">
        <f>INDEX(关卡产出!$C$8:$C$207,MATCH(N8,关卡产出!$B$8:$B$207,0))*K8</f>
        <v>42</v>
      </c>
      <c r="X8" s="80">
        <f>INDEX(关卡产出!$D$8:$D$207,MATCH(N8,关卡产出!$B$8:$B$207,0))*K8</f>
        <v>21</v>
      </c>
      <c r="Y8" s="80">
        <f>INDEX(关卡产出!$E$8:$E$207,MATCH(N8,关卡产出!$B$8:$B$207,0))*K8</f>
        <v>7</v>
      </c>
      <c r="Z8" s="80">
        <f>INDEX(关卡产出!$F$8:$F$207,MATCH(N8,关卡产出!$B$8:$B$207,0))*K8</f>
        <v>840</v>
      </c>
      <c r="AA8" s="80">
        <f>SUM($W$7:W8)</f>
        <v>77</v>
      </c>
      <c r="AB8" s="80">
        <f>SUM($X$7:X8)</f>
        <v>35</v>
      </c>
      <c r="AC8" s="80">
        <f>SUM($Y$7:Y8)</f>
        <v>7</v>
      </c>
      <c r="AD8" s="80">
        <f>SUM($Z$7:Z8)</f>
        <v>1610</v>
      </c>
      <c r="AE8" s="87">
        <f>INDEX(关卡产出!$C$8:$C$207,MATCH(N8,关卡产出!$B$8:$B$207,0))*8</f>
        <v>48</v>
      </c>
      <c r="AF8" s="87">
        <f>INDEX(关卡产出!$D$8:$D$207,MATCH(N8,关卡产出!$B$8:$B$207,0))*8</f>
        <v>24</v>
      </c>
      <c r="AG8" s="87">
        <f>INDEX(关卡产出!$E$8:$E$207,MATCH(N8,关卡产出!$B$8:$B$207,0))*8</f>
        <v>8</v>
      </c>
      <c r="AH8" s="87">
        <f>INDEX(关卡产出!$F$8:$F$207,MATCH(N8,关卡产出!$B$8:$B$207,0))*8</f>
        <v>960</v>
      </c>
      <c r="AI8" s="87">
        <f>SUM($AE$7:AE8)</f>
        <v>88</v>
      </c>
      <c r="AJ8" s="87">
        <f>SUM($AF$7:AF8)</f>
        <v>40</v>
      </c>
      <c r="AK8" s="87">
        <f>SUM($AG$7:AG8)</f>
        <v>8</v>
      </c>
      <c r="AL8" s="87">
        <f>SUM($AH$7:AH8)</f>
        <v>1840</v>
      </c>
      <c r="AM8" s="92">
        <f>SUM($M$7:M8)*关卡产出!$AS$11</f>
        <v>0</v>
      </c>
      <c r="AN8" s="93">
        <v>0</v>
      </c>
      <c r="AO8" s="80">
        <v>0</v>
      </c>
      <c r="AP8" s="96">
        <v>0</v>
      </c>
      <c r="AQ8" s="62">
        <v>500</v>
      </c>
      <c r="AR8" s="97">
        <v>100</v>
      </c>
      <c r="AS8" s="62">
        <f>SUM($AQ$7:AQ8)</f>
        <v>1000</v>
      </c>
      <c r="AT8" s="71">
        <f>SUM($AR$7:AR8)</f>
        <v>200</v>
      </c>
      <c r="AU8" s="49"/>
      <c r="AV8" s="62">
        <f t="shared" ref="AV8:AV39" si="3">Q8</f>
        <v>600</v>
      </c>
      <c r="AW8" s="71">
        <v>0</v>
      </c>
      <c r="AX8" s="71">
        <f t="shared" ref="AX8:AX39" si="4">AT8</f>
        <v>200</v>
      </c>
      <c r="AY8" s="71">
        <f t="shared" ref="AY8:AY39" si="5">CI8</f>
        <v>0</v>
      </c>
      <c r="AZ8" s="63">
        <f t="shared" ref="AZ8:AZ39" si="6">SUM(AV8:AY8)</f>
        <v>800</v>
      </c>
      <c r="BA8" s="80">
        <v>0</v>
      </c>
      <c r="BB8" s="80">
        <f t="shared" ref="BB8:BB39" si="7">SUM(AV8:AY8)</f>
        <v>800</v>
      </c>
      <c r="BC8" s="98">
        <f t="shared" ref="BC8:BC39" si="8">AV8/BB8</f>
        <v>0.75</v>
      </c>
      <c r="BD8" s="98">
        <f t="shared" ref="BD8:BD39" si="9">AW8/BB8</f>
        <v>0</v>
      </c>
      <c r="BE8" s="98">
        <f t="shared" ref="BE8:BE39" si="10">AX8/BB8</f>
        <v>0.25</v>
      </c>
      <c r="BF8" s="98">
        <f t="shared" ref="BF8:BF39" si="11">AY8/BB8</f>
        <v>0</v>
      </c>
      <c r="BG8" s="99"/>
      <c r="BH8" s="62">
        <f>INDEX(商城宝箱!$L:$L,MATCH(BB8,商城宝箱!$N:$N,1))</f>
        <v>1</v>
      </c>
      <c r="BI8" s="63">
        <f>INDEX(商城宝箱!$T:$T,MATCH(BH8,商城宝箱!$L:$L,0))+(BB8-VLOOKUP(BH8,商城宝箱!$L$2:$N$22,3,FALSE))/$BH$5*VLOOKUP(BH8+1,商城宝箱!$C$23:$I$42,3,FALSE)</f>
        <v>2000</v>
      </c>
      <c r="BJ8" s="71">
        <f>INDEX(商城宝箱!$U:$U,MATCH(BH8,商城宝箱!$L:$L,0))+(BB8-VLOOKUP(BH8,商城宝箱!$L$2:$N$22,3,FALSE))/$BH$5*VLOOKUP(BH8+1,商城宝箱!$C$23:$I$42,4,FALSE)</f>
        <v>193</v>
      </c>
      <c r="BK8" s="71">
        <f>INDEX(商城宝箱!$V:$V,MATCH(BH8,商城宝箱!$L:$L,0))+(BB8-VLOOKUP(BH8,商城宝箱!$L$2:$N$22,3,FALSE))/$BH$5*VLOOKUP(BH8+1,商城宝箱!$C$23:$I$42,5,FALSE)</f>
        <v>39</v>
      </c>
      <c r="BL8" s="71">
        <f>INDEX(商城宝箱!$W:$W,MATCH(BH8,商城宝箱!$L:$L,0))+(BB8-VLOOKUP(BH8,商城宝箱!$L$2:$N$22,3,FALSE))/$BH$5*VLOOKUP(BH8+1,商城宝箱!$C$23:$I$42,6,FALSE)</f>
        <v>0</v>
      </c>
      <c r="BM8" s="49"/>
      <c r="BN8" s="101">
        <f t="shared" ref="BN8:BN39" si="12">R8</f>
        <v>8100</v>
      </c>
      <c r="BO8" s="63">
        <f t="shared" ref="BO8:BO39" si="13">AD8</f>
        <v>1610</v>
      </c>
      <c r="BP8" s="63">
        <f t="shared" ref="BP8:BP39" si="14">AL8</f>
        <v>1840</v>
      </c>
      <c r="BQ8" s="63">
        <f t="shared" ref="BQ8:BQ39" si="15">AM8</f>
        <v>0</v>
      </c>
      <c r="BR8" s="63">
        <f t="shared" ref="BR8:BR39" si="16">AN8</f>
        <v>0</v>
      </c>
      <c r="BS8" s="63">
        <f t="shared" ref="BS8:BS39" si="17">AS8</f>
        <v>1000</v>
      </c>
      <c r="BT8" s="63">
        <f t="shared" ref="BT8:BT39" si="18">BI8</f>
        <v>2000</v>
      </c>
      <c r="BU8" s="63">
        <f t="shared" ref="BU8:BU39" si="19">SUM(BN8:BT8)</f>
        <v>14550</v>
      </c>
      <c r="BV8" s="98">
        <f t="shared" ref="BV8:BV39" si="20">BN8/BU8</f>
        <v>0.556701030927835</v>
      </c>
      <c r="BW8" s="98">
        <f t="shared" ref="BW8:BW39" si="21">BO8/BU8</f>
        <v>0.110652920962199</v>
      </c>
      <c r="BX8" s="98">
        <f t="shared" ref="BX8:BX39" si="22">BP8/BU8</f>
        <v>0.126460481099656</v>
      </c>
      <c r="BY8" s="98">
        <f t="shared" ref="BY8:BY39" si="23">BQ8/BU8</f>
        <v>0</v>
      </c>
      <c r="BZ8" s="98">
        <f t="shared" ref="BZ8:BZ39" si="24">BR8/BU8</f>
        <v>0</v>
      </c>
      <c r="CA8" s="98">
        <f t="shared" ref="CA8:CA39" si="25">BS8/BU8</f>
        <v>0.0687285223367698</v>
      </c>
      <c r="CB8" s="98">
        <f t="shared" ref="CB8:CB39" si="26">BT8/BU8</f>
        <v>0.13745704467354</v>
      </c>
      <c r="CC8" s="49"/>
      <c r="CD8" s="101">
        <f t="shared" ref="CD8:CD39" si="27">N8</f>
        <v>6</v>
      </c>
      <c r="CE8" s="63">
        <f>INDEX(角色升级!A:A,MATCH(BU7,角色升级!K:K,1))</f>
        <v>13</v>
      </c>
      <c r="CF8" s="71">
        <f>VLOOKUP(CE8,角色升级!A:P,16,FALSE)</f>
        <v>190.38</v>
      </c>
      <c r="CG8" s="71">
        <f>VLOOKUP(CD8,关卡对比!$A$4:$K$206,11,FALSE)</f>
        <v>300</v>
      </c>
      <c r="CH8" s="104">
        <f t="shared" ref="CH8:CH39" si="28">CG8/CF8</f>
        <v>1.57579577686732</v>
      </c>
      <c r="CI8" s="87">
        <f>INDEX(角色升级!Q:Q,MATCH(CE8,角色升级!A:A,0))</f>
        <v>0</v>
      </c>
      <c r="CJ8" s="80">
        <v>0</v>
      </c>
      <c r="CK8" s="49"/>
      <c r="CL8" s="101">
        <f t="shared" ref="CL8:CL39" si="29">S8</f>
        <v>100</v>
      </c>
      <c r="CM8" s="63">
        <f t="shared" ref="CM8:CM39" si="30">AA8</f>
        <v>77</v>
      </c>
      <c r="CN8" s="63">
        <f t="shared" ref="CN8:CN39" si="31">AE8</f>
        <v>48</v>
      </c>
      <c r="CO8" s="63">
        <f t="shared" ref="CO8:CO39" si="32">BJ8</f>
        <v>193</v>
      </c>
      <c r="CP8" s="63">
        <f t="shared" ref="CP8:CP39" si="33">SUM(CL8:CO8)</f>
        <v>418</v>
      </c>
      <c r="CQ8" s="98">
        <f t="shared" ref="CQ8:CQ39" si="34">CL8/CP8</f>
        <v>0.239234449760766</v>
      </c>
      <c r="CR8" s="98">
        <f t="shared" ref="CR8:CR39" si="35">CM8/CP8</f>
        <v>0.184210526315789</v>
      </c>
      <c r="CS8" s="98">
        <f t="shared" ref="CS8:CS39" si="36">CN8/CP8</f>
        <v>0.114832535885167</v>
      </c>
      <c r="CT8" s="98">
        <f t="shared" ref="CT8:CT39" si="37">CO8/CP8</f>
        <v>0.461722488038278</v>
      </c>
      <c r="CU8" s="49"/>
      <c r="CV8" s="87">
        <f t="shared" ref="CV8:CV39" si="38">T8</f>
        <v>51</v>
      </c>
      <c r="CW8" s="80">
        <f t="shared" ref="CW8:CW39" si="39">AB8</f>
        <v>35</v>
      </c>
      <c r="CX8" s="80">
        <f t="shared" ref="CX8:CX39" si="40">AJ8</f>
        <v>40</v>
      </c>
      <c r="CY8" s="80">
        <f t="shared" ref="CY8:CY39" si="41">BK8</f>
        <v>39</v>
      </c>
      <c r="CZ8" s="80">
        <f t="shared" ref="CZ8:CZ39" si="42">SUM(CV8:CY8)</f>
        <v>165</v>
      </c>
      <c r="DA8" s="143">
        <f t="shared" ref="DA8:DA39" si="43">CV8/CZ8</f>
        <v>0.309090909090909</v>
      </c>
      <c r="DB8" s="143">
        <f t="shared" ref="DB8:DB39" si="44">CW8/CZ8</f>
        <v>0.212121212121212</v>
      </c>
      <c r="DC8" s="143">
        <f t="shared" ref="DC8:DC39" si="45">CX8/CZ8</f>
        <v>0.242424242424242</v>
      </c>
      <c r="DD8" s="143">
        <f t="shared" ref="DD8:DD39" si="46">CY8/CZ8</f>
        <v>0.236363636363636</v>
      </c>
      <c r="DE8" s="49"/>
      <c r="DF8" s="87">
        <f t="shared" ref="DF8:DF39" si="47">U8</f>
        <v>4</v>
      </c>
      <c r="DG8" s="80">
        <f t="shared" ref="DG8:DG39" si="48">AC8</f>
        <v>7</v>
      </c>
      <c r="DH8" s="80">
        <f t="shared" ref="DH8:DH39" si="49">AK8</f>
        <v>8</v>
      </c>
      <c r="DI8" s="80">
        <f t="shared" ref="DI8:DI39" si="50">BL8</f>
        <v>0</v>
      </c>
      <c r="DJ8" s="80">
        <f t="shared" ref="DJ8:DJ39" si="51">SUM(DF8:DI8)</f>
        <v>19</v>
      </c>
      <c r="DK8" s="143">
        <f t="shared" ref="DK8:DK39" si="52">IF(DJ8=0,0,DF8/DJ8)</f>
        <v>0.210526315789474</v>
      </c>
      <c r="DL8" s="143">
        <f t="shared" ref="DL8:DL39" si="53">IF(DJ8=0,0,DG8/DJ8)</f>
        <v>0.368421052631579</v>
      </c>
      <c r="DM8" s="143">
        <f t="shared" ref="DM8:DM39" si="54">IF(DJ8=0,0,DH8/DJ8)</f>
        <v>0.421052631578947</v>
      </c>
      <c r="DN8" s="143">
        <f t="shared" ref="DN8:DN39" si="55">IF(DJ8=0,0,DI8/DJ8)</f>
        <v>0</v>
      </c>
      <c r="DO8" s="49"/>
      <c r="DP8" s="62">
        <f t="shared" ref="DP8:DP39" si="56">CP8</f>
        <v>418</v>
      </c>
      <c r="DQ8" s="71">
        <f t="shared" ref="DQ8:DQ39" si="57">CZ8</f>
        <v>165</v>
      </c>
      <c r="DR8" s="71">
        <f t="shared" ref="DR8:DR39" si="58">DJ8</f>
        <v>19</v>
      </c>
      <c r="DS8" s="63">
        <v>0</v>
      </c>
      <c r="DT8" s="63">
        <v>4</v>
      </c>
      <c r="DU8" s="63">
        <f>INDEX(武器升级!A:A,MATCH(DQ8/$DQ$5,武器升级!G:G,1))</f>
        <v>3</v>
      </c>
      <c r="DV8" s="63">
        <f>_xlfn.IFNA(INDEX(武器升级!A:A,MATCH(DR8/$DR$5,武器升级!H:H,1)),1)</f>
        <v>1</v>
      </c>
      <c r="DW8" s="63">
        <v>0</v>
      </c>
      <c r="DX8" s="63">
        <f t="shared" ref="DX8:DX39" si="59">ROUND($DX$4*(1.2^(DT8-1)),2)</f>
        <v>1.04</v>
      </c>
      <c r="DY8" s="63">
        <f t="shared" ref="DY8:DY39" si="60">ROUND($DY$4*1.2^(DU8-1),2)</f>
        <v>1.08</v>
      </c>
      <c r="DZ8" s="63">
        <f t="shared" ref="DZ8:DZ39" si="61">ROUND($DZ$4*1.2^(DV8-1),2)</f>
        <v>1.1</v>
      </c>
      <c r="EA8" s="71">
        <v>0</v>
      </c>
      <c r="EB8" s="67">
        <f t="shared" ref="EB8:EB39" si="62">N8</f>
        <v>6</v>
      </c>
      <c r="EC8" s="87">
        <v>0</v>
      </c>
      <c r="ED8" s="80">
        <v>0</v>
      </c>
      <c r="EE8" s="80">
        <v>0</v>
      </c>
      <c r="EF8" s="80">
        <v>0</v>
      </c>
      <c r="EG8" s="80">
        <v>0</v>
      </c>
      <c r="EH8" s="80">
        <v>0</v>
      </c>
      <c r="EI8" s="80">
        <v>1</v>
      </c>
      <c r="EJ8" s="80">
        <v>1</v>
      </c>
      <c r="EK8" s="49">
        <f>_xlfn.IFNA(INDEX(DZ:DZ,MATCH(A8,EB:EB,0)),1)</f>
        <v>1</v>
      </c>
      <c r="EL8" s="87">
        <v>0</v>
      </c>
      <c r="EM8" s="80">
        <v>0</v>
      </c>
      <c r="EN8" s="80">
        <v>0</v>
      </c>
      <c r="EO8" s="80">
        <v>0</v>
      </c>
      <c r="EP8" s="80">
        <v>0</v>
      </c>
      <c r="EQ8" s="80">
        <v>6.602</v>
      </c>
      <c r="ER8" s="80">
        <v>1.102</v>
      </c>
      <c r="ES8" s="80">
        <v>0.2985</v>
      </c>
      <c r="ET8" s="151">
        <v>0</v>
      </c>
      <c r="EU8" s="151">
        <v>0</v>
      </c>
      <c r="EV8" s="151">
        <v>0</v>
      </c>
      <c r="EW8" s="151">
        <v>1</v>
      </c>
      <c r="EX8" s="151">
        <v>1</v>
      </c>
      <c r="EY8" s="151">
        <v>1</v>
      </c>
      <c r="EZ8" s="49"/>
      <c r="FA8" s="153">
        <f t="shared" ref="FA8:FA39" si="63">EK8</f>
        <v>1</v>
      </c>
      <c r="FB8" s="71">
        <v>1</v>
      </c>
      <c r="FC8" s="71">
        <v>1</v>
      </c>
      <c r="FD8" s="80">
        <v>1.1</v>
      </c>
      <c r="FE8" s="2">
        <v>1.07</v>
      </c>
      <c r="FF8">
        <f t="shared" ref="FF8:FF39" si="64">IF(A8&lt;10,DY8,FE8)</f>
        <v>1.08</v>
      </c>
    </row>
    <row r="9" spans="1:162">
      <c r="A9" s="58">
        <v>3</v>
      </c>
      <c r="B9" s="59"/>
      <c r="C9" s="60"/>
      <c r="D9" s="61">
        <v>4.5</v>
      </c>
      <c r="E9" s="61">
        <v>2</v>
      </c>
      <c r="F9" s="62">
        <v>7</v>
      </c>
      <c r="G9" s="63">
        <v>0</v>
      </c>
      <c r="H9" s="63">
        <v>0</v>
      </c>
      <c r="I9" s="49"/>
      <c r="J9" s="62">
        <v>3</v>
      </c>
      <c r="K9" s="71">
        <f t="shared" si="0"/>
        <v>7</v>
      </c>
      <c r="L9" s="71">
        <f t="shared" si="1"/>
        <v>0</v>
      </c>
      <c r="M9" s="71">
        <f t="shared" si="2"/>
        <v>0</v>
      </c>
      <c r="N9" s="72">
        <f>INDEX($A:$A,MATCH(SUM($K$7:K9),$D:$D,1))</f>
        <v>8</v>
      </c>
      <c r="O9" s="72">
        <v>0</v>
      </c>
      <c r="P9" s="73">
        <v>0</v>
      </c>
      <c r="Q9" s="63">
        <f>INDEX(关卡产出!$V$8:$V$207,MATCH(N9,$A$7:$A$206,0))</f>
        <v>800</v>
      </c>
      <c r="R9" s="63">
        <f>INDEX(关卡产出!$W$8:$W$207,MATCH(N9,$A$7:$A$206,0))</f>
        <v>13200</v>
      </c>
      <c r="S9" s="63">
        <f>INDEX(关卡产出!$X$8:$X$207,MATCH(N9,$A$7:$A$206,0))</f>
        <v>146</v>
      </c>
      <c r="T9" s="63">
        <f>INDEX(关卡产出!$Y$8:$Y$207,MATCH(N9,$A$7:$A$206,0))</f>
        <v>74</v>
      </c>
      <c r="U9" s="63">
        <f>INDEX(关卡产出!$Z$8:$Z$207,MATCH(N9,$A$7:$A$206,0))</f>
        <v>9</v>
      </c>
      <c r="V9" s="63">
        <f>INDEX(关卡产出!$AA$8:$AA$207,MATCH(N9,$A$7:$A$206,0))</f>
        <v>48</v>
      </c>
      <c r="W9" s="80">
        <f>INDEX(关卡产出!$C$8:$C$207,MATCH(N9,关卡产出!$B$8:$B$207,0))*K9</f>
        <v>49</v>
      </c>
      <c r="X9" s="80">
        <f>INDEX(关卡产出!$D$8:$D$207,MATCH(N9,关卡产出!$B$8:$B$207,0))*K9</f>
        <v>21</v>
      </c>
      <c r="Y9" s="80">
        <f>INDEX(关卡产出!$E$8:$E$207,MATCH(N9,关卡产出!$B$8:$B$207,0))*K9</f>
        <v>7</v>
      </c>
      <c r="Z9" s="80">
        <f>INDEX(关卡产出!$F$8:$F$207,MATCH(N9,关卡产出!$B$8:$B$207,0))*K9</f>
        <v>910</v>
      </c>
      <c r="AA9" s="80">
        <f>SUM($W$7:W9)</f>
        <v>126</v>
      </c>
      <c r="AB9" s="80">
        <f>SUM($X$7:X9)</f>
        <v>56</v>
      </c>
      <c r="AC9" s="80">
        <f>SUM($Y$7:Y9)</f>
        <v>14</v>
      </c>
      <c r="AD9" s="80">
        <f>SUM($Z$7:Z9)</f>
        <v>2520</v>
      </c>
      <c r="AE9" s="87">
        <f>INDEX(关卡产出!$C$8:$C$207,MATCH(N9,关卡产出!$B$8:$B$207,0))*8</f>
        <v>56</v>
      </c>
      <c r="AF9" s="87">
        <f>INDEX(关卡产出!$D$8:$D$207,MATCH(N9,关卡产出!$B$8:$B$207,0))*8</f>
        <v>24</v>
      </c>
      <c r="AG9" s="87">
        <f>INDEX(关卡产出!$E$8:$E$207,MATCH(N9,关卡产出!$B$8:$B$207,0))*8</f>
        <v>8</v>
      </c>
      <c r="AH9" s="87">
        <f>INDEX(关卡产出!$F$8:$F$207,MATCH(N9,关卡产出!$B$8:$B$207,0))*8</f>
        <v>1040</v>
      </c>
      <c r="AI9" s="87">
        <f>SUM($AE$7:AE9)</f>
        <v>144</v>
      </c>
      <c r="AJ9" s="87">
        <f>SUM($AF$7:AF9)</f>
        <v>64</v>
      </c>
      <c r="AK9" s="87">
        <f>SUM($AG$7:AG9)</f>
        <v>16</v>
      </c>
      <c r="AL9" s="87">
        <f>SUM($AH$7:AH9)</f>
        <v>2880</v>
      </c>
      <c r="AM9" s="92">
        <f>SUM($M$7:M9)*关卡产出!$AS$11</f>
        <v>0</v>
      </c>
      <c r="AN9" s="93">
        <v>0</v>
      </c>
      <c r="AO9" s="80">
        <v>0</v>
      </c>
      <c r="AP9" s="96">
        <v>0</v>
      </c>
      <c r="AQ9" s="62">
        <v>500</v>
      </c>
      <c r="AR9" s="97">
        <v>100</v>
      </c>
      <c r="AS9" s="62">
        <f>SUM($AQ$7:AQ9)</f>
        <v>1500</v>
      </c>
      <c r="AT9" s="71">
        <f>SUM($AR$7:AR9)</f>
        <v>300</v>
      </c>
      <c r="AU9" s="49"/>
      <c r="AV9" s="62">
        <f t="shared" si="3"/>
        <v>800</v>
      </c>
      <c r="AW9" s="71">
        <v>0</v>
      </c>
      <c r="AX9" s="71">
        <f t="shared" si="4"/>
        <v>300</v>
      </c>
      <c r="AY9" s="71">
        <f t="shared" si="5"/>
        <v>0</v>
      </c>
      <c r="AZ9" s="63">
        <f t="shared" si="6"/>
        <v>1100</v>
      </c>
      <c r="BA9" s="80">
        <v>0</v>
      </c>
      <c r="BB9" s="80">
        <f t="shared" si="7"/>
        <v>1100</v>
      </c>
      <c r="BC9" s="98">
        <f t="shared" si="8"/>
        <v>0.727272727272727</v>
      </c>
      <c r="BD9" s="98">
        <f t="shared" si="9"/>
        <v>0</v>
      </c>
      <c r="BE9" s="98">
        <f t="shared" si="10"/>
        <v>0.272727272727273</v>
      </c>
      <c r="BF9" s="98">
        <f t="shared" si="11"/>
        <v>0</v>
      </c>
      <c r="BG9" s="99"/>
      <c r="BH9" s="62">
        <f>INDEX(商城宝箱!$L:$L,MATCH(BB9,商城宝箱!$N:$N,1))</f>
        <v>1</v>
      </c>
      <c r="BI9" s="63">
        <f>INDEX(商城宝箱!$T:$T,MATCH(BH9,商城宝箱!$L:$L,0))+(BB9-VLOOKUP(BH9,商城宝箱!$L$2:$N$22,3,FALSE))/$BH$5*VLOOKUP(BH9+1,商城宝箱!$C$23:$I$42,3,FALSE)</f>
        <v>2750</v>
      </c>
      <c r="BJ9" s="71">
        <f>INDEX(商城宝箱!$U:$U,MATCH(BH9,商城宝箱!$L:$L,0))+(BB9-VLOOKUP(BH9,商城宝箱!$L$2:$N$22,3,FALSE))/$BH$5*VLOOKUP(BH9+1,商城宝箱!$C$23:$I$42,4,FALSE)</f>
        <v>271</v>
      </c>
      <c r="BK9" s="71">
        <f>INDEX(商城宝箱!$V:$V,MATCH(BH9,商城宝箱!$L:$L,0))+(BB9-VLOOKUP(BH9,商城宝箱!$L$2:$N$22,3,FALSE))/$BH$5*VLOOKUP(BH9+1,商城宝箱!$C$23:$I$42,5,FALSE)</f>
        <v>57</v>
      </c>
      <c r="BL9" s="71">
        <f>INDEX(商城宝箱!$W:$W,MATCH(BH9,商城宝箱!$L:$L,0))+(BB9-VLOOKUP(BH9,商城宝箱!$L$2:$N$22,3,FALSE))/$BH$5*VLOOKUP(BH9+1,商城宝箱!$C$23:$I$42,6,FALSE)</f>
        <v>0</v>
      </c>
      <c r="BM9" s="49"/>
      <c r="BN9" s="101">
        <f t="shared" si="12"/>
        <v>13200</v>
      </c>
      <c r="BO9" s="63">
        <f t="shared" si="13"/>
        <v>2520</v>
      </c>
      <c r="BP9" s="63">
        <f t="shared" si="14"/>
        <v>2880</v>
      </c>
      <c r="BQ9" s="63">
        <f t="shared" si="15"/>
        <v>0</v>
      </c>
      <c r="BR9" s="63">
        <f t="shared" si="16"/>
        <v>0</v>
      </c>
      <c r="BS9" s="63">
        <f t="shared" si="17"/>
        <v>1500</v>
      </c>
      <c r="BT9" s="63">
        <f t="shared" si="18"/>
        <v>2750</v>
      </c>
      <c r="BU9" s="63">
        <f t="shared" si="19"/>
        <v>22850</v>
      </c>
      <c r="BV9" s="98">
        <f t="shared" si="20"/>
        <v>0.577680525164114</v>
      </c>
      <c r="BW9" s="98">
        <f t="shared" si="21"/>
        <v>0.110284463894967</v>
      </c>
      <c r="BX9" s="98">
        <f t="shared" si="22"/>
        <v>0.126039387308534</v>
      </c>
      <c r="BY9" s="98">
        <f t="shared" si="23"/>
        <v>0</v>
      </c>
      <c r="BZ9" s="98">
        <f t="shared" si="24"/>
        <v>0</v>
      </c>
      <c r="CA9" s="98">
        <f t="shared" si="25"/>
        <v>0.0656455142231947</v>
      </c>
      <c r="CB9" s="98">
        <f t="shared" si="26"/>
        <v>0.12035010940919</v>
      </c>
      <c r="CC9" s="49"/>
      <c r="CD9" s="101">
        <f t="shared" si="27"/>
        <v>8</v>
      </c>
      <c r="CE9" s="63">
        <f>INDEX(角色升级!A:A,MATCH(BU8,角色升级!K:K,1))</f>
        <v>34</v>
      </c>
      <c r="CF9" s="71">
        <f>VLOOKUP(CE9,角色升级!A:P,16,FALSE)</f>
        <v>263.52053</v>
      </c>
      <c r="CG9" s="71">
        <f>VLOOKUP(CD9,关卡对比!$A$4:$K$206,11,FALSE)</f>
        <v>400</v>
      </c>
      <c r="CH9" s="104">
        <f t="shared" si="28"/>
        <v>1.51790830111035</v>
      </c>
      <c r="CI9" s="87">
        <f>INDEX(角色升级!Q:Q,MATCH(CE9,角色升级!A:A,0))</f>
        <v>0</v>
      </c>
      <c r="CJ9" s="80">
        <v>0</v>
      </c>
      <c r="CK9" s="49"/>
      <c r="CL9" s="101">
        <f t="shared" si="29"/>
        <v>146</v>
      </c>
      <c r="CM9" s="63">
        <f t="shared" si="30"/>
        <v>126</v>
      </c>
      <c r="CN9" s="63">
        <f t="shared" si="31"/>
        <v>56</v>
      </c>
      <c r="CO9" s="63">
        <f t="shared" si="32"/>
        <v>271</v>
      </c>
      <c r="CP9" s="63">
        <f t="shared" si="33"/>
        <v>599</v>
      </c>
      <c r="CQ9" s="98">
        <f t="shared" si="34"/>
        <v>0.243739565943239</v>
      </c>
      <c r="CR9" s="98">
        <f t="shared" si="35"/>
        <v>0.210350584307179</v>
      </c>
      <c r="CS9" s="98">
        <f t="shared" si="36"/>
        <v>0.0934891485809683</v>
      </c>
      <c r="CT9" s="98">
        <f t="shared" si="37"/>
        <v>0.452420701168614</v>
      </c>
      <c r="CU9" s="49"/>
      <c r="CV9" s="87">
        <f t="shared" si="38"/>
        <v>74</v>
      </c>
      <c r="CW9" s="80">
        <f t="shared" si="39"/>
        <v>56</v>
      </c>
      <c r="CX9" s="80">
        <f t="shared" si="40"/>
        <v>64</v>
      </c>
      <c r="CY9" s="80">
        <f t="shared" si="41"/>
        <v>57</v>
      </c>
      <c r="CZ9" s="80">
        <f t="shared" si="42"/>
        <v>251</v>
      </c>
      <c r="DA9" s="143">
        <f t="shared" si="43"/>
        <v>0.294820717131474</v>
      </c>
      <c r="DB9" s="143">
        <f t="shared" si="44"/>
        <v>0.223107569721116</v>
      </c>
      <c r="DC9" s="143">
        <f t="shared" si="45"/>
        <v>0.254980079681275</v>
      </c>
      <c r="DD9" s="143">
        <f t="shared" si="46"/>
        <v>0.227091633466135</v>
      </c>
      <c r="DE9" s="49"/>
      <c r="DF9" s="87">
        <f t="shared" si="47"/>
        <v>9</v>
      </c>
      <c r="DG9" s="80">
        <f t="shared" si="48"/>
        <v>14</v>
      </c>
      <c r="DH9" s="80">
        <f t="shared" si="49"/>
        <v>16</v>
      </c>
      <c r="DI9" s="80">
        <f t="shared" si="50"/>
        <v>0</v>
      </c>
      <c r="DJ9" s="80">
        <f t="shared" si="51"/>
        <v>39</v>
      </c>
      <c r="DK9" s="143">
        <f t="shared" si="52"/>
        <v>0.230769230769231</v>
      </c>
      <c r="DL9" s="143">
        <f t="shared" si="53"/>
        <v>0.358974358974359</v>
      </c>
      <c r="DM9" s="143">
        <f t="shared" si="54"/>
        <v>0.41025641025641</v>
      </c>
      <c r="DN9" s="143">
        <f t="shared" si="55"/>
        <v>0</v>
      </c>
      <c r="DO9" s="49"/>
      <c r="DP9" s="62">
        <f t="shared" si="56"/>
        <v>599</v>
      </c>
      <c r="DQ9" s="71">
        <f t="shared" si="57"/>
        <v>251</v>
      </c>
      <c r="DR9" s="71">
        <f t="shared" si="58"/>
        <v>39</v>
      </c>
      <c r="DS9" s="63">
        <v>0</v>
      </c>
      <c r="DT9" s="63">
        <v>5</v>
      </c>
      <c r="DU9" s="63">
        <f>INDEX(武器升级!A:A,MATCH(DQ9/$DQ$5,武器升级!G:G,1))</f>
        <v>3</v>
      </c>
      <c r="DV9" s="63">
        <f>_xlfn.IFNA(INDEX(武器升级!A:A,MATCH(DR9/$DR$5,武器升级!H:H,1)),1)</f>
        <v>1</v>
      </c>
      <c r="DW9" s="63">
        <v>0</v>
      </c>
      <c r="DX9" s="63">
        <f t="shared" si="59"/>
        <v>1.24</v>
      </c>
      <c r="DY9" s="63">
        <f t="shared" si="60"/>
        <v>1.08</v>
      </c>
      <c r="DZ9" s="63">
        <f t="shared" si="61"/>
        <v>1.1</v>
      </c>
      <c r="EA9" s="71">
        <v>0</v>
      </c>
      <c r="EB9" s="67">
        <f t="shared" si="62"/>
        <v>8</v>
      </c>
      <c r="EC9" s="87">
        <v>0</v>
      </c>
      <c r="ED9" s="80">
        <v>0</v>
      </c>
      <c r="EE9" s="80">
        <v>0</v>
      </c>
      <c r="EF9" s="80">
        <v>0</v>
      </c>
      <c r="EG9" s="80">
        <v>0</v>
      </c>
      <c r="EH9" s="80">
        <v>0</v>
      </c>
      <c r="EI9" s="80">
        <v>1</v>
      </c>
      <c r="EJ9" s="80">
        <v>1</v>
      </c>
      <c r="EK9" s="49">
        <f t="shared" ref="EK9:EK40" si="65">_xlfn.IFNA(INDEX(DZ:DZ,MATCH(A9,EB:EB,0)),1)</f>
        <v>1.1</v>
      </c>
      <c r="EL9" s="87">
        <v>0</v>
      </c>
      <c r="EM9" s="80">
        <v>0</v>
      </c>
      <c r="EN9" s="80">
        <v>0</v>
      </c>
      <c r="EO9" s="80">
        <v>0</v>
      </c>
      <c r="EP9" s="80">
        <v>0</v>
      </c>
      <c r="EQ9" s="80">
        <v>9.903</v>
      </c>
      <c r="ER9" s="80">
        <v>1.653</v>
      </c>
      <c r="ES9" s="80">
        <v>0.44775</v>
      </c>
      <c r="ET9" s="151">
        <v>0</v>
      </c>
      <c r="EU9" s="151">
        <v>0</v>
      </c>
      <c r="EV9" s="151">
        <v>0</v>
      </c>
      <c r="EW9" s="151">
        <v>1</v>
      </c>
      <c r="EX9" s="151">
        <v>1</v>
      </c>
      <c r="EY9" s="151">
        <v>1</v>
      </c>
      <c r="EZ9" s="49"/>
      <c r="FA9" s="153">
        <f t="shared" si="63"/>
        <v>1.1</v>
      </c>
      <c r="FB9" s="71">
        <v>1</v>
      </c>
      <c r="FC9" s="71">
        <v>1</v>
      </c>
      <c r="FD9" s="80">
        <v>1.1</v>
      </c>
      <c r="FE9" s="2">
        <v>1.1</v>
      </c>
      <c r="FF9">
        <f t="shared" si="64"/>
        <v>1.08</v>
      </c>
    </row>
    <row r="10" spans="1:162">
      <c r="A10" s="58">
        <v>4</v>
      </c>
      <c r="B10" s="59"/>
      <c r="C10" s="60"/>
      <c r="D10" s="61">
        <v>7.5</v>
      </c>
      <c r="E10" s="61">
        <v>3</v>
      </c>
      <c r="F10" s="62">
        <v>7</v>
      </c>
      <c r="G10" s="63">
        <v>0</v>
      </c>
      <c r="H10" s="63">
        <v>0</v>
      </c>
      <c r="I10" s="49"/>
      <c r="J10" s="62">
        <v>4</v>
      </c>
      <c r="K10" s="71">
        <f t="shared" si="0"/>
        <v>7</v>
      </c>
      <c r="L10" s="71">
        <f t="shared" si="1"/>
        <v>0</v>
      </c>
      <c r="M10" s="71">
        <f t="shared" si="2"/>
        <v>0</v>
      </c>
      <c r="N10" s="72">
        <f>INDEX($A:$A,MATCH(SUM($K$7:K10),$D:$D,1))</f>
        <v>9</v>
      </c>
      <c r="O10" s="72">
        <v>0</v>
      </c>
      <c r="P10" s="73">
        <v>0</v>
      </c>
      <c r="Q10" s="63">
        <f>INDEX(关卡产出!$V$8:$V$207,MATCH(N10,$A$7:$A$206,0))</f>
        <v>900</v>
      </c>
      <c r="R10" s="63">
        <f>INDEX(关卡产出!$W$8:$W$207,MATCH(N10,$A$7:$A$206,0))</f>
        <v>16300</v>
      </c>
      <c r="S10" s="63">
        <f>INDEX(关卡产出!$X$8:$X$207,MATCH(N10,$A$7:$A$206,0))</f>
        <v>174</v>
      </c>
      <c r="T10" s="63">
        <f>INDEX(关卡产出!$Y$8:$Y$207,MATCH(N10,$A$7:$A$206,0))</f>
        <v>88</v>
      </c>
      <c r="U10" s="63">
        <f>INDEX(关卡产出!$Z$8:$Z$207,MATCH(N10,$A$7:$A$206,0))</f>
        <v>13</v>
      </c>
      <c r="V10" s="63">
        <f>INDEX(关卡产出!$AA$8:$AA$207,MATCH(N10,$A$7:$A$206,0))</f>
        <v>54</v>
      </c>
      <c r="W10" s="80">
        <f>INDEX(关卡产出!$C$8:$C$207,MATCH(N10,关卡产出!$B$8:$B$207,0))*K10</f>
        <v>56</v>
      </c>
      <c r="X10" s="80">
        <f>INDEX(关卡产出!$D$8:$D$207,MATCH(N10,关卡产出!$B$8:$B$207,0))*K10</f>
        <v>28</v>
      </c>
      <c r="Y10" s="80">
        <f>INDEX(关卡产出!$E$8:$E$207,MATCH(N10,关卡产出!$B$8:$B$207,0))*K10</f>
        <v>7</v>
      </c>
      <c r="Z10" s="80">
        <f>INDEX(关卡产出!$F$8:$F$207,MATCH(N10,关卡产出!$B$8:$B$207,0))*K10</f>
        <v>1050</v>
      </c>
      <c r="AA10" s="80">
        <f>SUM($W$7:W10)</f>
        <v>182</v>
      </c>
      <c r="AB10" s="80">
        <f>SUM($X$7:X10)</f>
        <v>84</v>
      </c>
      <c r="AC10" s="80">
        <f>SUM($Y$7:Y10)</f>
        <v>21</v>
      </c>
      <c r="AD10" s="80">
        <f>SUM($Z$7:Z10)</f>
        <v>3570</v>
      </c>
      <c r="AE10" s="87">
        <f>INDEX(关卡产出!$C$8:$C$207,MATCH(N10,关卡产出!$B$8:$B$207,0))*8</f>
        <v>64</v>
      </c>
      <c r="AF10" s="87">
        <f>INDEX(关卡产出!$D$8:$D$207,MATCH(N10,关卡产出!$B$8:$B$207,0))*8</f>
        <v>32</v>
      </c>
      <c r="AG10" s="87">
        <f>INDEX(关卡产出!$E$8:$E$207,MATCH(N10,关卡产出!$B$8:$B$207,0))*8</f>
        <v>8</v>
      </c>
      <c r="AH10" s="87">
        <f>INDEX(关卡产出!$F$8:$F$207,MATCH(N10,关卡产出!$B$8:$B$207,0))*8</f>
        <v>1200</v>
      </c>
      <c r="AI10" s="87">
        <f>SUM($AE$7:AE10)</f>
        <v>208</v>
      </c>
      <c r="AJ10" s="87">
        <f>SUM($AF$7:AF10)</f>
        <v>96</v>
      </c>
      <c r="AK10" s="87">
        <f>SUM($AG$7:AG10)</f>
        <v>24</v>
      </c>
      <c r="AL10" s="87">
        <f>SUM($AH$7:AH10)</f>
        <v>4080</v>
      </c>
      <c r="AM10" s="92">
        <f>SUM($M$7:M10)*关卡产出!$AS$11</f>
        <v>0</v>
      </c>
      <c r="AN10" s="93">
        <v>0</v>
      </c>
      <c r="AO10" s="80">
        <v>0</v>
      </c>
      <c r="AP10" s="96">
        <v>0</v>
      </c>
      <c r="AQ10" s="62">
        <v>500</v>
      </c>
      <c r="AR10" s="97">
        <v>100</v>
      </c>
      <c r="AS10" s="62">
        <f>SUM($AQ$7:AQ10)</f>
        <v>2000</v>
      </c>
      <c r="AT10" s="71">
        <f>SUM($AR$7:AR10)</f>
        <v>400</v>
      </c>
      <c r="AU10" s="49"/>
      <c r="AV10" s="62">
        <f t="shared" si="3"/>
        <v>900</v>
      </c>
      <c r="AW10" s="71">
        <v>0</v>
      </c>
      <c r="AX10" s="71">
        <f t="shared" si="4"/>
        <v>400</v>
      </c>
      <c r="AY10" s="71">
        <f t="shared" si="5"/>
        <v>0</v>
      </c>
      <c r="AZ10" s="63">
        <f t="shared" si="6"/>
        <v>1300</v>
      </c>
      <c r="BA10" s="80">
        <v>0</v>
      </c>
      <c r="BB10" s="80">
        <f t="shared" si="7"/>
        <v>1300</v>
      </c>
      <c r="BC10" s="98">
        <f t="shared" si="8"/>
        <v>0.692307692307692</v>
      </c>
      <c r="BD10" s="98">
        <f t="shared" si="9"/>
        <v>0</v>
      </c>
      <c r="BE10" s="98">
        <f t="shared" si="10"/>
        <v>0.307692307692308</v>
      </c>
      <c r="BF10" s="98">
        <f t="shared" si="11"/>
        <v>0</v>
      </c>
      <c r="BG10" s="99"/>
      <c r="BH10" s="62">
        <f>INDEX(商城宝箱!$L:$L,MATCH(BB10,商城宝箱!$N:$N,1))</f>
        <v>1</v>
      </c>
      <c r="BI10" s="63">
        <f>INDEX(商城宝箱!$T:$T,MATCH(BH10,商城宝箱!$L:$L,0))+(BB10-VLOOKUP(BH10,商城宝箱!$L$2:$N$22,3,FALSE))/$BH$5*VLOOKUP(BH10+1,商城宝箱!$C$23:$I$42,3,FALSE)</f>
        <v>3250</v>
      </c>
      <c r="BJ10" s="71">
        <f>INDEX(商城宝箱!$U:$U,MATCH(BH10,商城宝箱!$L:$L,0))+(BB10-VLOOKUP(BH10,商城宝箱!$L$2:$N$22,3,FALSE))/$BH$5*VLOOKUP(BH10+1,商城宝箱!$C$23:$I$42,4,FALSE)</f>
        <v>323</v>
      </c>
      <c r="BK10" s="71">
        <f>INDEX(商城宝箱!$V:$V,MATCH(BH10,商城宝箱!$L:$L,0))+(BB10-VLOOKUP(BH10,商城宝箱!$L$2:$N$22,3,FALSE))/$BH$5*VLOOKUP(BH10+1,商城宝箱!$C$23:$I$42,5,FALSE)</f>
        <v>69</v>
      </c>
      <c r="BL10" s="71">
        <f>INDEX(商城宝箱!$W:$W,MATCH(BH10,商城宝箱!$L:$L,0))+(BB10-VLOOKUP(BH10,商城宝箱!$L$2:$N$22,3,FALSE))/$BH$5*VLOOKUP(BH10+1,商城宝箱!$C$23:$I$42,6,FALSE)</f>
        <v>0</v>
      </c>
      <c r="BM10" s="49"/>
      <c r="BN10" s="101">
        <f t="shared" si="12"/>
        <v>16300</v>
      </c>
      <c r="BO10" s="63">
        <f t="shared" si="13"/>
        <v>3570</v>
      </c>
      <c r="BP10" s="63">
        <f t="shared" si="14"/>
        <v>4080</v>
      </c>
      <c r="BQ10" s="63">
        <f t="shared" si="15"/>
        <v>0</v>
      </c>
      <c r="BR10" s="63">
        <f t="shared" si="16"/>
        <v>0</v>
      </c>
      <c r="BS10" s="63">
        <f t="shared" si="17"/>
        <v>2000</v>
      </c>
      <c r="BT10" s="63">
        <f t="shared" si="18"/>
        <v>3250</v>
      </c>
      <c r="BU10" s="63">
        <f t="shared" si="19"/>
        <v>29200</v>
      </c>
      <c r="BV10" s="98">
        <f t="shared" si="20"/>
        <v>0.558219178082192</v>
      </c>
      <c r="BW10" s="98">
        <f t="shared" si="21"/>
        <v>0.122260273972603</v>
      </c>
      <c r="BX10" s="98">
        <f t="shared" si="22"/>
        <v>0.13972602739726</v>
      </c>
      <c r="BY10" s="98">
        <f t="shared" si="23"/>
        <v>0</v>
      </c>
      <c r="BZ10" s="98">
        <f t="shared" si="24"/>
        <v>0</v>
      </c>
      <c r="CA10" s="98">
        <f t="shared" si="25"/>
        <v>0.0684931506849315</v>
      </c>
      <c r="CB10" s="98">
        <f t="shared" si="26"/>
        <v>0.111301369863014</v>
      </c>
      <c r="CC10" s="49"/>
      <c r="CD10" s="101">
        <f t="shared" si="27"/>
        <v>9</v>
      </c>
      <c r="CE10" s="63">
        <f>INDEX(角色升级!A:A,MATCH(BU9,角色升级!K:K,1))</f>
        <v>39</v>
      </c>
      <c r="CF10" s="71">
        <f>VLOOKUP(CE10,角色升级!A:P,16,FALSE)</f>
        <v>364.87458</v>
      </c>
      <c r="CG10" s="71">
        <f>VLOOKUP(CD10,关卡对比!$A$4:$K$206,11,FALSE)</f>
        <v>450</v>
      </c>
      <c r="CH10" s="104">
        <f t="shared" si="28"/>
        <v>1.23330049465216</v>
      </c>
      <c r="CI10" s="87">
        <f>INDEX(角色升级!Q:Q,MATCH(CE10,角色升级!A:A,0))</f>
        <v>0</v>
      </c>
      <c r="CJ10" s="80">
        <v>0</v>
      </c>
      <c r="CK10" s="49"/>
      <c r="CL10" s="101">
        <f t="shared" si="29"/>
        <v>174</v>
      </c>
      <c r="CM10" s="63">
        <f t="shared" si="30"/>
        <v>182</v>
      </c>
      <c r="CN10" s="63">
        <f t="shared" si="31"/>
        <v>64</v>
      </c>
      <c r="CO10" s="63">
        <f t="shared" si="32"/>
        <v>323</v>
      </c>
      <c r="CP10" s="63">
        <f t="shared" si="33"/>
        <v>743</v>
      </c>
      <c r="CQ10" s="98">
        <f t="shared" si="34"/>
        <v>0.234185733512786</v>
      </c>
      <c r="CR10" s="98">
        <f t="shared" si="35"/>
        <v>0.244952893674293</v>
      </c>
      <c r="CS10" s="98">
        <f t="shared" si="36"/>
        <v>0.0861372812920592</v>
      </c>
      <c r="CT10" s="98">
        <f t="shared" si="37"/>
        <v>0.434724091520861</v>
      </c>
      <c r="CU10" s="49"/>
      <c r="CV10" s="87">
        <f t="shared" si="38"/>
        <v>88</v>
      </c>
      <c r="CW10" s="80">
        <f t="shared" si="39"/>
        <v>84</v>
      </c>
      <c r="CX10" s="80">
        <f t="shared" si="40"/>
        <v>96</v>
      </c>
      <c r="CY10" s="80">
        <f t="shared" si="41"/>
        <v>69</v>
      </c>
      <c r="CZ10" s="80">
        <f t="shared" si="42"/>
        <v>337</v>
      </c>
      <c r="DA10" s="143">
        <f t="shared" si="43"/>
        <v>0.261127596439169</v>
      </c>
      <c r="DB10" s="143">
        <f t="shared" si="44"/>
        <v>0.249258160237389</v>
      </c>
      <c r="DC10" s="143">
        <f t="shared" si="45"/>
        <v>0.28486646884273</v>
      </c>
      <c r="DD10" s="143">
        <f t="shared" si="46"/>
        <v>0.204747774480712</v>
      </c>
      <c r="DE10" s="49"/>
      <c r="DF10" s="87">
        <f t="shared" si="47"/>
        <v>13</v>
      </c>
      <c r="DG10" s="80">
        <f t="shared" si="48"/>
        <v>21</v>
      </c>
      <c r="DH10" s="80">
        <f t="shared" si="49"/>
        <v>24</v>
      </c>
      <c r="DI10" s="80">
        <f t="shared" si="50"/>
        <v>0</v>
      </c>
      <c r="DJ10" s="80">
        <f t="shared" si="51"/>
        <v>58</v>
      </c>
      <c r="DK10" s="143">
        <f t="shared" si="52"/>
        <v>0.224137931034483</v>
      </c>
      <c r="DL10" s="143">
        <f t="shared" si="53"/>
        <v>0.362068965517241</v>
      </c>
      <c r="DM10" s="143">
        <f t="shared" si="54"/>
        <v>0.413793103448276</v>
      </c>
      <c r="DN10" s="143">
        <f t="shared" si="55"/>
        <v>0</v>
      </c>
      <c r="DO10" s="49"/>
      <c r="DP10" s="62">
        <f t="shared" si="56"/>
        <v>743</v>
      </c>
      <c r="DQ10" s="71">
        <f t="shared" si="57"/>
        <v>337</v>
      </c>
      <c r="DR10" s="71">
        <f t="shared" si="58"/>
        <v>58</v>
      </c>
      <c r="DS10" s="63">
        <v>0</v>
      </c>
      <c r="DT10" s="63">
        <v>5</v>
      </c>
      <c r="DU10" s="63">
        <f>INDEX(武器升级!A:A,MATCH(DQ10/$DQ$5,武器升级!G:G,1))</f>
        <v>3</v>
      </c>
      <c r="DV10" s="63">
        <f>_xlfn.IFNA(INDEX(武器升级!A:A,MATCH(DR10/$DR$5,武器升级!H:H,1)),1)</f>
        <v>1</v>
      </c>
      <c r="DW10" s="63">
        <v>0</v>
      </c>
      <c r="DX10" s="63">
        <f t="shared" si="59"/>
        <v>1.24</v>
      </c>
      <c r="DY10" s="63">
        <f t="shared" si="60"/>
        <v>1.08</v>
      </c>
      <c r="DZ10" s="63">
        <f t="shared" si="61"/>
        <v>1.1</v>
      </c>
      <c r="EA10" s="71">
        <v>0</v>
      </c>
      <c r="EB10" s="67">
        <f t="shared" si="62"/>
        <v>9</v>
      </c>
      <c r="EC10" s="87">
        <v>0</v>
      </c>
      <c r="ED10" s="80">
        <v>0</v>
      </c>
      <c r="EE10" s="80">
        <v>0</v>
      </c>
      <c r="EF10" s="80">
        <v>0</v>
      </c>
      <c r="EG10" s="80">
        <v>0</v>
      </c>
      <c r="EH10" s="80">
        <v>0</v>
      </c>
      <c r="EI10" s="80">
        <v>1</v>
      </c>
      <c r="EJ10" s="80">
        <v>1</v>
      </c>
      <c r="EK10" s="49">
        <f t="shared" si="65"/>
        <v>1</v>
      </c>
      <c r="EL10" s="87">
        <v>0</v>
      </c>
      <c r="EM10" s="80">
        <v>0</v>
      </c>
      <c r="EN10" s="80">
        <v>0</v>
      </c>
      <c r="EO10" s="80">
        <v>0</v>
      </c>
      <c r="EP10" s="80">
        <v>0</v>
      </c>
      <c r="EQ10" s="80">
        <v>20.6313</v>
      </c>
      <c r="ER10" s="80">
        <v>3.44375</v>
      </c>
      <c r="ES10" s="80">
        <v>0.93281</v>
      </c>
      <c r="ET10" s="151">
        <v>0</v>
      </c>
      <c r="EU10" s="151">
        <v>0</v>
      </c>
      <c r="EV10" s="151">
        <v>0</v>
      </c>
      <c r="EW10" s="151">
        <v>1</v>
      </c>
      <c r="EX10" s="151">
        <v>1</v>
      </c>
      <c r="EY10" s="151">
        <v>1</v>
      </c>
      <c r="EZ10" s="49"/>
      <c r="FA10" s="153">
        <f t="shared" si="63"/>
        <v>1</v>
      </c>
      <c r="FB10" s="71">
        <v>1</v>
      </c>
      <c r="FC10" s="71">
        <v>1</v>
      </c>
      <c r="FD10" s="80">
        <v>1.32</v>
      </c>
      <c r="FE10" s="2">
        <v>1.1</v>
      </c>
      <c r="FF10">
        <f t="shared" si="64"/>
        <v>1.08</v>
      </c>
    </row>
    <row r="11" spans="1:162">
      <c r="A11" s="58">
        <v>5</v>
      </c>
      <c r="B11" s="59"/>
      <c r="C11" s="60"/>
      <c r="D11" s="61">
        <v>10.5</v>
      </c>
      <c r="E11" s="61">
        <v>3</v>
      </c>
      <c r="F11" s="62">
        <v>7</v>
      </c>
      <c r="G11" s="63">
        <v>0</v>
      </c>
      <c r="H11" s="63">
        <v>0</v>
      </c>
      <c r="I11" s="49"/>
      <c r="J11" s="62">
        <v>5</v>
      </c>
      <c r="K11" s="71">
        <f t="shared" si="0"/>
        <v>7</v>
      </c>
      <c r="L11" s="71">
        <f t="shared" si="1"/>
        <v>0</v>
      </c>
      <c r="M11" s="71">
        <f t="shared" si="2"/>
        <v>1</v>
      </c>
      <c r="N11" s="72">
        <f>INDEX($A:$A,MATCH(SUM($K$7:K11),$D:$D,1))</f>
        <v>10</v>
      </c>
      <c r="O11" s="72">
        <v>0</v>
      </c>
      <c r="P11" s="73">
        <v>0</v>
      </c>
      <c r="Q11" s="63">
        <f>INDEX(关卡产出!$V$8:$V$207,MATCH(N11,$A$7:$A$206,0))</f>
        <v>1000</v>
      </c>
      <c r="R11" s="63">
        <f>INDEX(关卡产出!$W$8:$W$207,MATCH(N11,$A$7:$A$206,0))</f>
        <v>20000</v>
      </c>
      <c r="S11" s="63">
        <f>INDEX(关卡产出!$X$8:$X$207,MATCH(N11,$A$7:$A$206,0))</f>
        <v>206</v>
      </c>
      <c r="T11" s="63">
        <f>INDEX(关卡产出!$Y$8:$Y$207,MATCH(N11,$A$7:$A$206,0))</f>
        <v>104</v>
      </c>
      <c r="U11" s="63">
        <f>INDEX(关卡产出!$Z$8:$Z$207,MATCH(N11,$A$7:$A$206,0))</f>
        <v>18</v>
      </c>
      <c r="V11" s="63">
        <f>INDEX(关卡产出!$AA$8:$AA$207,MATCH(N11,$A$7:$A$206,0))</f>
        <v>60</v>
      </c>
      <c r="W11" s="80">
        <f>INDEX(关卡产出!$C$8:$C$207,MATCH(N11,关卡产出!$B$8:$B$207,0))*K11</f>
        <v>56</v>
      </c>
      <c r="X11" s="80">
        <f>INDEX(关卡产出!$D$8:$D$207,MATCH(N11,关卡产出!$B$8:$B$207,0))*K11</f>
        <v>28</v>
      </c>
      <c r="Y11" s="80">
        <f>INDEX(关卡产出!$E$8:$E$207,MATCH(N11,关卡产出!$B$8:$B$207,0))*K11</f>
        <v>7</v>
      </c>
      <c r="Z11" s="80">
        <f>INDEX(关卡产出!$F$8:$F$207,MATCH(N11,关卡产出!$B$8:$B$207,0))*K11</f>
        <v>1050</v>
      </c>
      <c r="AA11" s="80">
        <f>SUM($W$7:W11)</f>
        <v>238</v>
      </c>
      <c r="AB11" s="80">
        <f>SUM($X$7:X11)</f>
        <v>112</v>
      </c>
      <c r="AC11" s="80">
        <f>SUM($Y$7:Y11)</f>
        <v>28</v>
      </c>
      <c r="AD11" s="80">
        <f>SUM($Z$7:Z11)</f>
        <v>4620</v>
      </c>
      <c r="AE11" s="87">
        <f>INDEX(关卡产出!$C$8:$C$207,MATCH(N11,关卡产出!$B$8:$B$207,0))*8</f>
        <v>64</v>
      </c>
      <c r="AF11" s="87">
        <f>INDEX(关卡产出!$D$8:$D$207,MATCH(N11,关卡产出!$B$8:$B$207,0))*8</f>
        <v>32</v>
      </c>
      <c r="AG11" s="87">
        <f>INDEX(关卡产出!$E$8:$E$207,MATCH(N11,关卡产出!$B$8:$B$207,0))*8</f>
        <v>8</v>
      </c>
      <c r="AH11" s="87">
        <f>INDEX(关卡产出!$F$8:$F$207,MATCH(N11,关卡产出!$B$8:$B$207,0))*8</f>
        <v>1200</v>
      </c>
      <c r="AI11" s="87">
        <f>SUM($AE$7:AE11)</f>
        <v>272</v>
      </c>
      <c r="AJ11" s="87">
        <f>SUM($AF$7:AF11)</f>
        <v>128</v>
      </c>
      <c r="AK11" s="87">
        <f>SUM($AG$7:AG11)</f>
        <v>32</v>
      </c>
      <c r="AL11" s="87">
        <f>SUM($AH$7:AH11)</f>
        <v>5280</v>
      </c>
      <c r="AM11" s="92">
        <f>SUM($M$7:M11)*关卡产出!$AS$11</f>
        <v>6000</v>
      </c>
      <c r="AN11" s="93">
        <v>0</v>
      </c>
      <c r="AO11" s="80">
        <v>0</v>
      </c>
      <c r="AP11" s="96">
        <v>0</v>
      </c>
      <c r="AQ11" s="62">
        <v>500</v>
      </c>
      <c r="AR11" s="97">
        <v>100</v>
      </c>
      <c r="AS11" s="62">
        <f>SUM($AQ$7:AQ11)</f>
        <v>2500</v>
      </c>
      <c r="AT11" s="71">
        <f>SUM($AR$7:AR11)</f>
        <v>500</v>
      </c>
      <c r="AU11" s="49"/>
      <c r="AV11" s="62">
        <f t="shared" si="3"/>
        <v>1000</v>
      </c>
      <c r="AW11" s="71">
        <v>0</v>
      </c>
      <c r="AX11" s="71">
        <f t="shared" si="4"/>
        <v>500</v>
      </c>
      <c r="AY11" s="71">
        <f t="shared" si="5"/>
        <v>50</v>
      </c>
      <c r="AZ11" s="63">
        <f t="shared" si="6"/>
        <v>1550</v>
      </c>
      <c r="BA11" s="80">
        <v>0</v>
      </c>
      <c r="BB11" s="80">
        <f t="shared" si="7"/>
        <v>1550</v>
      </c>
      <c r="BC11" s="98">
        <f t="shared" si="8"/>
        <v>0.645161290322581</v>
      </c>
      <c r="BD11" s="98">
        <f t="shared" si="9"/>
        <v>0</v>
      </c>
      <c r="BE11" s="98">
        <f t="shared" si="10"/>
        <v>0.32258064516129</v>
      </c>
      <c r="BF11" s="98">
        <f t="shared" si="11"/>
        <v>0.032258064516129</v>
      </c>
      <c r="BG11" s="99"/>
      <c r="BH11" s="62">
        <f>INDEX(商城宝箱!$L:$L,MATCH(BB11,商城宝箱!$N:$N,1))</f>
        <v>2</v>
      </c>
      <c r="BI11" s="63">
        <f>INDEX(商城宝箱!$T:$T,MATCH(BH11,商城宝箱!$L:$L,0))+(BB11-VLOOKUP(BH11,商城宝箱!$L$2:$N$22,3,FALSE))/$BH$5*VLOOKUP(BH11+1,商城宝箱!$C$23:$I$42,3,FALSE)</f>
        <v>3875</v>
      </c>
      <c r="BJ11" s="71">
        <f>INDEX(商城宝箱!$U:$U,MATCH(BH11,商城宝箱!$L:$L,0))+(BB11-VLOOKUP(BH11,商城宝箱!$L$2:$N$22,3,FALSE))/$BH$5*VLOOKUP(BH11+1,商城宝箱!$C$23:$I$42,4,FALSE)</f>
        <v>393.75</v>
      </c>
      <c r="BK11" s="71">
        <f>INDEX(商城宝箱!$V:$V,MATCH(BH11,商城宝箱!$L:$L,0))+(BB11-VLOOKUP(BH11,商城宝箱!$L$2:$N$22,3,FALSE))/$BH$5*VLOOKUP(BH11+1,商城宝箱!$C$23:$I$42,5,FALSE)</f>
        <v>86.5</v>
      </c>
      <c r="BL11" s="71">
        <f>INDEX(商城宝箱!$W:$W,MATCH(BH11,商城宝箱!$L:$L,0))+(BB11-VLOOKUP(BH11,商城宝箱!$L$2:$N$22,3,FALSE))/$BH$5*VLOOKUP(BH11+1,商城宝箱!$C$23:$I$42,6,FALSE)</f>
        <v>0.75</v>
      </c>
      <c r="BM11" s="49"/>
      <c r="BN11" s="101">
        <f t="shared" si="12"/>
        <v>20000</v>
      </c>
      <c r="BO11" s="63">
        <f t="shared" si="13"/>
        <v>4620</v>
      </c>
      <c r="BP11" s="63">
        <f t="shared" si="14"/>
        <v>5280</v>
      </c>
      <c r="BQ11" s="63">
        <f t="shared" si="15"/>
        <v>6000</v>
      </c>
      <c r="BR11" s="63">
        <f t="shared" si="16"/>
        <v>0</v>
      </c>
      <c r="BS11" s="63">
        <f t="shared" si="17"/>
        <v>2500</v>
      </c>
      <c r="BT11" s="63">
        <f t="shared" si="18"/>
        <v>3875</v>
      </c>
      <c r="BU11" s="63">
        <f t="shared" si="19"/>
        <v>42275</v>
      </c>
      <c r="BV11" s="98">
        <f t="shared" si="20"/>
        <v>0.473092844470727</v>
      </c>
      <c r="BW11" s="98">
        <f t="shared" si="21"/>
        <v>0.109284447072738</v>
      </c>
      <c r="BX11" s="98">
        <f t="shared" si="22"/>
        <v>0.124896510940272</v>
      </c>
      <c r="BY11" s="98">
        <f t="shared" si="23"/>
        <v>0.141927853341218</v>
      </c>
      <c r="BZ11" s="98">
        <f t="shared" si="24"/>
        <v>0</v>
      </c>
      <c r="CA11" s="98">
        <f t="shared" si="25"/>
        <v>0.0591366055588409</v>
      </c>
      <c r="CB11" s="98">
        <f t="shared" si="26"/>
        <v>0.0916617386162034</v>
      </c>
      <c r="CC11" s="49"/>
      <c r="CD11" s="101">
        <f t="shared" si="27"/>
        <v>10</v>
      </c>
      <c r="CE11" s="63">
        <f>INDEX(角色升级!A:A,MATCH(BU10,角色升级!K:K,1))</f>
        <v>53</v>
      </c>
      <c r="CF11" s="71">
        <f>VLOOKUP(CE11,角色升级!A:P,16,FALSE)</f>
        <v>389.54332</v>
      </c>
      <c r="CG11" s="71">
        <f>VLOOKUP(CD11,关卡对比!$A$4:$K$206,11,FALSE)</f>
        <v>500</v>
      </c>
      <c r="CH11" s="104">
        <f t="shared" si="28"/>
        <v>1.28355429121465</v>
      </c>
      <c r="CI11" s="87">
        <f>INDEX(角色升级!Q:Q,MATCH(CE11,角色升级!A:A,0))</f>
        <v>50</v>
      </c>
      <c r="CJ11" s="80">
        <v>0</v>
      </c>
      <c r="CK11" s="49"/>
      <c r="CL11" s="101">
        <f t="shared" si="29"/>
        <v>206</v>
      </c>
      <c r="CM11" s="63">
        <f t="shared" si="30"/>
        <v>238</v>
      </c>
      <c r="CN11" s="63">
        <f t="shared" si="31"/>
        <v>64</v>
      </c>
      <c r="CO11" s="63">
        <f t="shared" si="32"/>
        <v>393.75</v>
      </c>
      <c r="CP11" s="63">
        <f t="shared" si="33"/>
        <v>901.75</v>
      </c>
      <c r="CQ11" s="98">
        <f t="shared" si="34"/>
        <v>0.228444690878847</v>
      </c>
      <c r="CR11" s="98">
        <f t="shared" si="35"/>
        <v>0.263931244801774</v>
      </c>
      <c r="CS11" s="98">
        <f t="shared" si="36"/>
        <v>0.0709731078458553</v>
      </c>
      <c r="CT11" s="98">
        <f t="shared" si="37"/>
        <v>0.436650956473524</v>
      </c>
      <c r="CU11" s="49"/>
      <c r="CV11" s="87">
        <f t="shared" si="38"/>
        <v>104</v>
      </c>
      <c r="CW11" s="80">
        <f t="shared" si="39"/>
        <v>112</v>
      </c>
      <c r="CX11" s="80">
        <f t="shared" si="40"/>
        <v>128</v>
      </c>
      <c r="CY11" s="80">
        <f t="shared" si="41"/>
        <v>86.5</v>
      </c>
      <c r="CZ11" s="80">
        <f t="shared" si="42"/>
        <v>430.5</v>
      </c>
      <c r="DA11" s="143">
        <f t="shared" si="43"/>
        <v>0.241579558652729</v>
      </c>
      <c r="DB11" s="143">
        <f t="shared" si="44"/>
        <v>0.260162601626016</v>
      </c>
      <c r="DC11" s="143">
        <f t="shared" si="45"/>
        <v>0.29732868757259</v>
      </c>
      <c r="DD11" s="143">
        <f t="shared" si="46"/>
        <v>0.200929152148664</v>
      </c>
      <c r="DE11" s="49"/>
      <c r="DF11" s="87">
        <f t="shared" si="47"/>
        <v>18</v>
      </c>
      <c r="DG11" s="80">
        <f t="shared" si="48"/>
        <v>28</v>
      </c>
      <c r="DH11" s="80">
        <f t="shared" si="49"/>
        <v>32</v>
      </c>
      <c r="DI11" s="80">
        <f t="shared" si="50"/>
        <v>0.75</v>
      </c>
      <c r="DJ11" s="80">
        <f t="shared" si="51"/>
        <v>78.75</v>
      </c>
      <c r="DK11" s="143">
        <f t="shared" si="52"/>
        <v>0.228571428571429</v>
      </c>
      <c r="DL11" s="143">
        <f t="shared" si="53"/>
        <v>0.355555555555556</v>
      </c>
      <c r="DM11" s="143">
        <f t="shared" si="54"/>
        <v>0.406349206349206</v>
      </c>
      <c r="DN11" s="143">
        <f t="shared" si="55"/>
        <v>0.00952380952380952</v>
      </c>
      <c r="DO11" s="49"/>
      <c r="DP11" s="62">
        <f t="shared" si="56"/>
        <v>901.75</v>
      </c>
      <c r="DQ11" s="71">
        <f t="shared" si="57"/>
        <v>430.5</v>
      </c>
      <c r="DR11" s="71">
        <f t="shared" si="58"/>
        <v>78.75</v>
      </c>
      <c r="DS11" s="63">
        <v>0</v>
      </c>
      <c r="DT11" s="63">
        <v>5</v>
      </c>
      <c r="DU11" s="63">
        <f>INDEX(武器升级!A:A,MATCH(DQ11/$DQ$5,武器升级!G:G,1))</f>
        <v>4</v>
      </c>
      <c r="DV11" s="63">
        <f>_xlfn.IFNA(INDEX(武器升级!A:A,MATCH(DR11/$DR$5,武器升级!H:H,1)),1)</f>
        <v>2</v>
      </c>
      <c r="DW11" s="63">
        <v>0</v>
      </c>
      <c r="DX11" s="63">
        <f t="shared" si="59"/>
        <v>1.24</v>
      </c>
      <c r="DY11" s="63">
        <f t="shared" si="60"/>
        <v>1.3</v>
      </c>
      <c r="DZ11" s="63">
        <f t="shared" si="61"/>
        <v>1.32</v>
      </c>
      <c r="EA11" s="71">
        <v>0</v>
      </c>
      <c r="EB11" s="67">
        <f t="shared" si="62"/>
        <v>10</v>
      </c>
      <c r="EC11" s="87">
        <v>0</v>
      </c>
      <c r="ED11" s="80">
        <v>0</v>
      </c>
      <c r="EE11" s="80">
        <v>0</v>
      </c>
      <c r="EF11" s="80">
        <v>0</v>
      </c>
      <c r="EG11" s="80">
        <v>0</v>
      </c>
      <c r="EH11" s="80">
        <v>0</v>
      </c>
      <c r="EI11" s="80">
        <v>1</v>
      </c>
      <c r="EJ11" s="80">
        <v>1</v>
      </c>
      <c r="EK11" s="49">
        <f t="shared" si="65"/>
        <v>1</v>
      </c>
      <c r="EL11" s="87">
        <v>0</v>
      </c>
      <c r="EM11" s="80">
        <v>0</v>
      </c>
      <c r="EN11" s="80">
        <v>0</v>
      </c>
      <c r="EO11" s="80">
        <v>0</v>
      </c>
      <c r="EP11" s="80">
        <v>0</v>
      </c>
      <c r="EQ11" s="80">
        <v>28.8838</v>
      </c>
      <c r="ER11" s="80">
        <v>4.82125</v>
      </c>
      <c r="ES11" s="80">
        <v>1.30594</v>
      </c>
      <c r="ET11" s="151">
        <v>0</v>
      </c>
      <c r="EU11" s="151">
        <v>0</v>
      </c>
      <c r="EV11" s="151">
        <v>0</v>
      </c>
      <c r="EW11" s="151">
        <v>1</v>
      </c>
      <c r="EX11" s="151">
        <v>1</v>
      </c>
      <c r="EY11" s="151">
        <v>1</v>
      </c>
      <c r="EZ11" s="49"/>
      <c r="FA11" s="153">
        <f t="shared" si="63"/>
        <v>1</v>
      </c>
      <c r="FB11" s="71">
        <v>1</v>
      </c>
      <c r="FC11" s="71">
        <v>1</v>
      </c>
      <c r="FD11" s="80">
        <v>1.32</v>
      </c>
      <c r="FE11" s="2">
        <v>1.1</v>
      </c>
      <c r="FF11">
        <f t="shared" si="64"/>
        <v>1.3</v>
      </c>
    </row>
    <row r="12" spans="1:162">
      <c r="A12" s="58">
        <v>6</v>
      </c>
      <c r="B12" s="59"/>
      <c r="C12" s="60"/>
      <c r="D12" s="61">
        <v>13.5</v>
      </c>
      <c r="E12" s="61">
        <v>3</v>
      </c>
      <c r="F12" s="62">
        <v>7</v>
      </c>
      <c r="G12" s="63">
        <v>0</v>
      </c>
      <c r="H12" s="63">
        <v>0</v>
      </c>
      <c r="I12" s="49"/>
      <c r="J12" s="62">
        <v>6</v>
      </c>
      <c r="K12" s="71">
        <f t="shared" si="0"/>
        <v>7</v>
      </c>
      <c r="L12" s="71">
        <f t="shared" si="1"/>
        <v>0</v>
      </c>
      <c r="M12" s="71">
        <f t="shared" si="2"/>
        <v>1</v>
      </c>
      <c r="N12" s="72">
        <f>INDEX($A:$A,MATCH(SUM($K$7:K12),$D:$D,1))</f>
        <v>12</v>
      </c>
      <c r="O12" s="72">
        <v>0</v>
      </c>
      <c r="P12" s="73">
        <v>0</v>
      </c>
      <c r="Q12" s="63">
        <f>INDEX(关卡产出!$V$8:$V$207,MATCH(N12,$A$7:$A$206,0))</f>
        <v>1300</v>
      </c>
      <c r="R12" s="63">
        <f>INDEX(关卡产出!$W$8:$W$207,MATCH(N12,$A$7:$A$206,0))</f>
        <v>29200</v>
      </c>
      <c r="S12" s="63">
        <f>INDEX(关卡产出!$X$8:$X$207,MATCH(N12,$A$7:$A$206,0))</f>
        <v>282</v>
      </c>
      <c r="T12" s="63">
        <f>INDEX(关卡产出!$Y$8:$Y$207,MATCH(N12,$A$7:$A$206,0))</f>
        <v>142</v>
      </c>
      <c r="U12" s="63">
        <f>INDEX(关卡产出!$Z$8:$Z$207,MATCH(N12,$A$7:$A$206,0))</f>
        <v>31</v>
      </c>
      <c r="V12" s="63">
        <f>INDEX(关卡产出!$AA$8:$AA$207,MATCH(N12,$A$7:$A$206,0))</f>
        <v>72</v>
      </c>
      <c r="W12" s="80">
        <f>INDEX(关卡产出!$C$8:$C$207,MATCH(N12,关卡产出!$B$8:$B$207,0))*K12</f>
        <v>63</v>
      </c>
      <c r="X12" s="80">
        <f>INDEX(关卡产出!$D$8:$D$207,MATCH(N12,关卡产出!$B$8:$B$207,0))*K12</f>
        <v>28</v>
      </c>
      <c r="Y12" s="80">
        <f>INDEX(关卡产出!$E$8:$E$207,MATCH(N12,关卡产出!$B$8:$B$207,0))*K12</f>
        <v>7</v>
      </c>
      <c r="Z12" s="80">
        <f>INDEX(关卡产出!$F$8:$F$207,MATCH(N12,关卡产出!$B$8:$B$207,0))*K12</f>
        <v>1190</v>
      </c>
      <c r="AA12" s="80">
        <f>SUM($W$7:W12)</f>
        <v>301</v>
      </c>
      <c r="AB12" s="80">
        <f>SUM($X$7:X12)</f>
        <v>140</v>
      </c>
      <c r="AC12" s="80">
        <f>SUM($Y$7:Y12)</f>
        <v>35</v>
      </c>
      <c r="AD12" s="80">
        <f>SUM($Z$7:Z12)</f>
        <v>5810</v>
      </c>
      <c r="AE12" s="87">
        <f>INDEX(关卡产出!$C$8:$C$207,MATCH(N12,关卡产出!$B$8:$B$207,0))*8</f>
        <v>72</v>
      </c>
      <c r="AF12" s="87">
        <f>INDEX(关卡产出!$D$8:$D$207,MATCH(N12,关卡产出!$B$8:$B$207,0))*8</f>
        <v>32</v>
      </c>
      <c r="AG12" s="87">
        <f>INDEX(关卡产出!$E$8:$E$207,MATCH(N12,关卡产出!$B$8:$B$207,0))*8</f>
        <v>8</v>
      </c>
      <c r="AH12" s="87">
        <f>INDEX(关卡产出!$F$8:$F$207,MATCH(N12,关卡产出!$B$8:$B$207,0))*8</f>
        <v>1360</v>
      </c>
      <c r="AI12" s="87">
        <f>SUM($AE$7:AE12)</f>
        <v>344</v>
      </c>
      <c r="AJ12" s="87">
        <f>SUM($AF$7:AF12)</f>
        <v>160</v>
      </c>
      <c r="AK12" s="87">
        <f>SUM($AG$7:AG12)</f>
        <v>40</v>
      </c>
      <c r="AL12" s="87">
        <f>SUM($AH$7:AH12)</f>
        <v>6640</v>
      </c>
      <c r="AM12" s="92">
        <f>SUM($M$7:M12)*关卡产出!$AS$11</f>
        <v>12000</v>
      </c>
      <c r="AN12" s="93">
        <v>0</v>
      </c>
      <c r="AO12" s="80">
        <v>0</v>
      </c>
      <c r="AP12" s="96">
        <v>0</v>
      </c>
      <c r="AQ12" s="62">
        <v>500</v>
      </c>
      <c r="AR12" s="97">
        <v>100</v>
      </c>
      <c r="AS12" s="62">
        <f>SUM($AQ$7:AQ12)</f>
        <v>3000</v>
      </c>
      <c r="AT12" s="71">
        <f>SUM($AR$7:AR12)</f>
        <v>600</v>
      </c>
      <c r="AU12" s="49"/>
      <c r="AV12" s="62">
        <f t="shared" si="3"/>
        <v>1300</v>
      </c>
      <c r="AW12" s="71">
        <v>0</v>
      </c>
      <c r="AX12" s="71">
        <f t="shared" si="4"/>
        <v>600</v>
      </c>
      <c r="AY12" s="71">
        <f t="shared" si="5"/>
        <v>50</v>
      </c>
      <c r="AZ12" s="63">
        <f t="shared" si="6"/>
        <v>1950</v>
      </c>
      <c r="BA12" s="80">
        <v>0</v>
      </c>
      <c r="BB12" s="80">
        <f t="shared" si="7"/>
        <v>1950</v>
      </c>
      <c r="BC12" s="98">
        <f t="shared" si="8"/>
        <v>0.666666666666667</v>
      </c>
      <c r="BD12" s="98">
        <f t="shared" si="9"/>
        <v>0</v>
      </c>
      <c r="BE12" s="98">
        <f t="shared" si="10"/>
        <v>0.307692307692308</v>
      </c>
      <c r="BF12" s="98">
        <f t="shared" si="11"/>
        <v>0.0256410256410256</v>
      </c>
      <c r="BG12" s="99"/>
      <c r="BH12" s="62">
        <f>INDEX(商城宝箱!$L:$L,MATCH(BB12,商城宝箱!$N:$N,1))</f>
        <v>2</v>
      </c>
      <c r="BI12" s="63">
        <f>INDEX(商城宝箱!$T:$T,MATCH(BH12,商城宝箱!$L:$L,0))+(BB12-VLOOKUP(BH12,商城宝箱!$L$2:$N$22,3,FALSE))/$BH$5*VLOOKUP(BH12+1,商城宝箱!$C$23:$I$42,3,FALSE)</f>
        <v>4875</v>
      </c>
      <c r="BJ12" s="71">
        <f>INDEX(商城宝箱!$U:$U,MATCH(BH12,商城宝箱!$L:$L,0))+(BB12-VLOOKUP(BH12,商城宝箱!$L$2:$N$22,3,FALSE))/$BH$5*VLOOKUP(BH12+1,商城宝箱!$C$23:$I$42,4,FALSE)</f>
        <v>543.75</v>
      </c>
      <c r="BK12" s="71">
        <f>INDEX(商城宝箱!$V:$V,MATCH(BH12,商城宝箱!$L:$L,0))+(BB12-VLOOKUP(BH12,商城宝箱!$L$2:$N$22,3,FALSE))/$BH$5*VLOOKUP(BH12+1,商城宝箱!$C$23:$I$42,5,FALSE)</f>
        <v>130.5</v>
      </c>
      <c r="BL12" s="71">
        <f>INDEX(商城宝箱!$W:$W,MATCH(BH12,商城宝箱!$L:$L,0))+(BB12-VLOOKUP(BH12,商城宝箱!$L$2:$N$22,3,FALSE))/$BH$5*VLOOKUP(BH12+1,商城宝箱!$C$23:$I$42,6,FALSE)</f>
        <v>6.75</v>
      </c>
      <c r="BM12" s="49"/>
      <c r="BN12" s="101">
        <f t="shared" si="12"/>
        <v>29200</v>
      </c>
      <c r="BO12" s="63">
        <f t="shared" si="13"/>
        <v>5810</v>
      </c>
      <c r="BP12" s="63">
        <f t="shared" si="14"/>
        <v>6640</v>
      </c>
      <c r="BQ12" s="63">
        <f t="shared" si="15"/>
        <v>12000</v>
      </c>
      <c r="BR12" s="63">
        <f t="shared" si="16"/>
        <v>0</v>
      </c>
      <c r="BS12" s="63">
        <f t="shared" si="17"/>
        <v>3000</v>
      </c>
      <c r="BT12" s="63">
        <f t="shared" si="18"/>
        <v>4875</v>
      </c>
      <c r="BU12" s="63">
        <f t="shared" si="19"/>
        <v>61525</v>
      </c>
      <c r="BV12" s="98">
        <f t="shared" si="20"/>
        <v>0.474603819585534</v>
      </c>
      <c r="BW12" s="98">
        <f t="shared" si="21"/>
        <v>0.0944331572531491</v>
      </c>
      <c r="BX12" s="98">
        <f t="shared" si="22"/>
        <v>0.107923608289313</v>
      </c>
      <c r="BY12" s="98">
        <f t="shared" si="23"/>
        <v>0.195042665583096</v>
      </c>
      <c r="BZ12" s="98">
        <f t="shared" si="24"/>
        <v>0</v>
      </c>
      <c r="CA12" s="98">
        <f t="shared" si="25"/>
        <v>0.0487606663957741</v>
      </c>
      <c r="CB12" s="98">
        <f t="shared" si="26"/>
        <v>0.0792360828931329</v>
      </c>
      <c r="CC12" s="49"/>
      <c r="CD12" s="101">
        <f t="shared" si="27"/>
        <v>12</v>
      </c>
      <c r="CE12" s="63">
        <f>INDEX(角色升级!A:A,MATCH(BU11,角色升级!K:K,1))</f>
        <v>64</v>
      </c>
      <c r="CF12" s="71">
        <f>VLOOKUP(CE12,角色升级!A:P,16,FALSE)</f>
        <v>504.053445</v>
      </c>
      <c r="CG12" s="71">
        <f>VLOOKUP(CD12,关卡对比!$A$4:$K$206,11,FALSE)</f>
        <v>650</v>
      </c>
      <c r="CH12" s="104">
        <f t="shared" si="28"/>
        <v>1.28954579409729</v>
      </c>
      <c r="CI12" s="87">
        <f>INDEX(角色升级!Q:Q,MATCH(CE12,角色升级!A:A,0))</f>
        <v>50</v>
      </c>
      <c r="CJ12" s="80">
        <v>0</v>
      </c>
      <c r="CK12" s="49"/>
      <c r="CL12" s="101">
        <f t="shared" si="29"/>
        <v>282</v>
      </c>
      <c r="CM12" s="63">
        <f t="shared" si="30"/>
        <v>301</v>
      </c>
      <c r="CN12" s="63">
        <f t="shared" si="31"/>
        <v>72</v>
      </c>
      <c r="CO12" s="63">
        <f t="shared" si="32"/>
        <v>543.75</v>
      </c>
      <c r="CP12" s="63">
        <f t="shared" si="33"/>
        <v>1198.75</v>
      </c>
      <c r="CQ12" s="98">
        <f t="shared" si="34"/>
        <v>0.235245046923879</v>
      </c>
      <c r="CR12" s="98">
        <f t="shared" si="35"/>
        <v>0.251094890510949</v>
      </c>
      <c r="CS12" s="98">
        <f t="shared" si="36"/>
        <v>0.0600625651720542</v>
      </c>
      <c r="CT12" s="98">
        <f t="shared" si="37"/>
        <v>0.453597497393118</v>
      </c>
      <c r="CU12" s="49"/>
      <c r="CV12" s="87">
        <f t="shared" si="38"/>
        <v>142</v>
      </c>
      <c r="CW12" s="80">
        <f t="shared" si="39"/>
        <v>140</v>
      </c>
      <c r="CX12" s="80">
        <f t="shared" si="40"/>
        <v>160</v>
      </c>
      <c r="CY12" s="80">
        <f t="shared" si="41"/>
        <v>130.5</v>
      </c>
      <c r="CZ12" s="80">
        <f t="shared" si="42"/>
        <v>572.5</v>
      </c>
      <c r="DA12" s="143">
        <f t="shared" si="43"/>
        <v>0.248034934497817</v>
      </c>
      <c r="DB12" s="143">
        <f t="shared" si="44"/>
        <v>0.244541484716157</v>
      </c>
      <c r="DC12" s="143">
        <f t="shared" si="45"/>
        <v>0.279475982532751</v>
      </c>
      <c r="DD12" s="143">
        <f t="shared" si="46"/>
        <v>0.227947598253275</v>
      </c>
      <c r="DE12" s="49"/>
      <c r="DF12" s="87">
        <f t="shared" si="47"/>
        <v>31</v>
      </c>
      <c r="DG12" s="80">
        <f t="shared" si="48"/>
        <v>35</v>
      </c>
      <c r="DH12" s="80">
        <f t="shared" si="49"/>
        <v>40</v>
      </c>
      <c r="DI12" s="80">
        <f t="shared" si="50"/>
        <v>6.75</v>
      </c>
      <c r="DJ12" s="80">
        <f t="shared" si="51"/>
        <v>112.75</v>
      </c>
      <c r="DK12" s="143">
        <f t="shared" si="52"/>
        <v>0.274944567627494</v>
      </c>
      <c r="DL12" s="143">
        <f t="shared" si="53"/>
        <v>0.310421286031042</v>
      </c>
      <c r="DM12" s="143">
        <f t="shared" si="54"/>
        <v>0.354767184035477</v>
      </c>
      <c r="DN12" s="143">
        <f t="shared" si="55"/>
        <v>0.0598669623059867</v>
      </c>
      <c r="DO12" s="49"/>
      <c r="DP12" s="62">
        <f t="shared" si="56"/>
        <v>1198.75</v>
      </c>
      <c r="DQ12" s="71">
        <f t="shared" si="57"/>
        <v>572.5</v>
      </c>
      <c r="DR12" s="71">
        <f t="shared" si="58"/>
        <v>112.75</v>
      </c>
      <c r="DS12" s="63">
        <v>0</v>
      </c>
      <c r="DT12" s="63">
        <v>6</v>
      </c>
      <c r="DU12" s="63">
        <f>INDEX(武器升级!A:A,MATCH(DQ12/$DQ$5,武器升级!G:G,1))</f>
        <v>4</v>
      </c>
      <c r="DV12" s="63">
        <f>_xlfn.IFNA(INDEX(武器升级!A:A,MATCH(DR12/$DR$5,武器升级!H:H,1)),1)</f>
        <v>2</v>
      </c>
      <c r="DW12" s="63">
        <v>0</v>
      </c>
      <c r="DX12" s="63">
        <f t="shared" si="59"/>
        <v>1.49</v>
      </c>
      <c r="DY12" s="63">
        <f t="shared" si="60"/>
        <v>1.3</v>
      </c>
      <c r="DZ12" s="63">
        <f t="shared" si="61"/>
        <v>1.32</v>
      </c>
      <c r="EA12" s="71">
        <v>0</v>
      </c>
      <c r="EB12" s="67">
        <f t="shared" si="62"/>
        <v>12</v>
      </c>
      <c r="EC12" s="87">
        <v>0</v>
      </c>
      <c r="ED12" s="80">
        <v>0</v>
      </c>
      <c r="EE12" s="80">
        <v>0</v>
      </c>
      <c r="EF12" s="80">
        <v>0</v>
      </c>
      <c r="EG12" s="80">
        <v>0</v>
      </c>
      <c r="EH12" s="80">
        <v>0</v>
      </c>
      <c r="EI12" s="80">
        <v>1</v>
      </c>
      <c r="EJ12" s="80">
        <v>1</v>
      </c>
      <c r="EK12" s="49">
        <f t="shared" si="65"/>
        <v>1.1</v>
      </c>
      <c r="EL12" s="87">
        <v>0</v>
      </c>
      <c r="EM12" s="80">
        <v>0</v>
      </c>
      <c r="EN12" s="80">
        <v>0</v>
      </c>
      <c r="EO12" s="80">
        <v>0</v>
      </c>
      <c r="EP12" s="80">
        <v>0</v>
      </c>
      <c r="EQ12" s="80">
        <v>35.4858</v>
      </c>
      <c r="ER12" s="80">
        <v>5.92325</v>
      </c>
      <c r="ES12" s="80">
        <v>1.60444</v>
      </c>
      <c r="ET12" s="151">
        <v>0</v>
      </c>
      <c r="EU12" s="151">
        <v>0</v>
      </c>
      <c r="EV12" s="151">
        <v>0</v>
      </c>
      <c r="EW12" s="151">
        <v>1</v>
      </c>
      <c r="EX12" s="151">
        <v>1</v>
      </c>
      <c r="EY12" s="151">
        <v>1</v>
      </c>
      <c r="EZ12" s="49"/>
      <c r="FA12" s="153">
        <f t="shared" si="63"/>
        <v>1.1</v>
      </c>
      <c r="FB12" s="71">
        <v>1</v>
      </c>
      <c r="FC12" s="71">
        <v>1</v>
      </c>
      <c r="FD12" s="80">
        <v>1.32</v>
      </c>
      <c r="FE12" s="2">
        <v>1.17</v>
      </c>
      <c r="FF12">
        <f t="shared" si="64"/>
        <v>1.3</v>
      </c>
    </row>
    <row r="13" spans="1:162">
      <c r="A13" s="58">
        <v>7</v>
      </c>
      <c r="B13" s="59"/>
      <c r="C13" s="60"/>
      <c r="D13" s="61">
        <v>16.5</v>
      </c>
      <c r="E13" s="61">
        <v>3</v>
      </c>
      <c r="F13" s="62">
        <v>7</v>
      </c>
      <c r="G13" s="63">
        <v>0</v>
      </c>
      <c r="H13" s="63">
        <v>0</v>
      </c>
      <c r="I13" s="49"/>
      <c r="J13" s="62">
        <v>7</v>
      </c>
      <c r="K13" s="71">
        <f t="shared" si="0"/>
        <v>7</v>
      </c>
      <c r="L13" s="71">
        <f t="shared" si="1"/>
        <v>0</v>
      </c>
      <c r="M13" s="71">
        <f t="shared" si="2"/>
        <v>1</v>
      </c>
      <c r="N13" s="72">
        <f>INDEX($A:$A,MATCH(SUM($K$7:K13),$D:$D,1))</f>
        <v>14</v>
      </c>
      <c r="O13" s="72">
        <v>0</v>
      </c>
      <c r="P13" s="73">
        <v>0</v>
      </c>
      <c r="Q13" s="63">
        <f>INDEX(关卡产出!$V$8:$V$207,MATCH(N13,$A$7:$A$206,0))</f>
        <v>1600</v>
      </c>
      <c r="R13" s="63">
        <f>INDEX(关卡产出!$W$8:$W$207,MATCH(N13,$A$7:$A$206,0))</f>
        <v>40800</v>
      </c>
      <c r="S13" s="63">
        <f>INDEX(关卡产出!$X$8:$X$207,MATCH(N13,$A$7:$A$206,0))</f>
        <v>374</v>
      </c>
      <c r="T13" s="63">
        <f>INDEX(关卡产出!$Y$8:$Y$207,MATCH(N13,$A$7:$A$206,0))</f>
        <v>188</v>
      </c>
      <c r="U13" s="63">
        <f>INDEX(关卡产出!$Z$8:$Z$207,MATCH(N13,$A$7:$A$206,0))</f>
        <v>48</v>
      </c>
      <c r="V13" s="63">
        <f>INDEX(关卡产出!$AA$8:$AA$207,MATCH(N13,$A$7:$A$206,0))</f>
        <v>84</v>
      </c>
      <c r="W13" s="80">
        <f>INDEX(关卡产出!$C$8:$C$207,MATCH(N13,关卡产出!$B$8:$B$207,0))*K13</f>
        <v>70</v>
      </c>
      <c r="X13" s="80">
        <f>INDEX(关卡产出!$D$8:$D$207,MATCH(N13,关卡产出!$B$8:$B$207,0))*K13</f>
        <v>35</v>
      </c>
      <c r="Y13" s="80">
        <f>INDEX(关卡产出!$E$8:$E$207,MATCH(N13,关卡产出!$B$8:$B$207,0))*K13</f>
        <v>7</v>
      </c>
      <c r="Z13" s="80">
        <f>INDEX(关卡产出!$F$8:$F$207,MATCH(N13,关卡产出!$B$8:$B$207,0))*K13</f>
        <v>1330</v>
      </c>
      <c r="AA13" s="80">
        <f>SUM($W$7:W13)</f>
        <v>371</v>
      </c>
      <c r="AB13" s="80">
        <f>SUM($X$7:X13)</f>
        <v>175</v>
      </c>
      <c r="AC13" s="80">
        <f>SUM($Y$7:Y13)</f>
        <v>42</v>
      </c>
      <c r="AD13" s="80">
        <f>SUM($Z$7:Z13)</f>
        <v>7140</v>
      </c>
      <c r="AE13" s="87">
        <f>INDEX(关卡产出!$C$8:$C$207,MATCH(N13,关卡产出!$B$8:$B$207,0))*8</f>
        <v>80</v>
      </c>
      <c r="AF13" s="87">
        <f>INDEX(关卡产出!$D$8:$D$207,MATCH(N13,关卡产出!$B$8:$B$207,0))*8</f>
        <v>40</v>
      </c>
      <c r="AG13" s="87">
        <f>INDEX(关卡产出!$E$8:$E$207,MATCH(N13,关卡产出!$B$8:$B$207,0))*8</f>
        <v>8</v>
      </c>
      <c r="AH13" s="87">
        <f>INDEX(关卡产出!$F$8:$F$207,MATCH(N13,关卡产出!$B$8:$B$207,0))*8</f>
        <v>1520</v>
      </c>
      <c r="AI13" s="87">
        <f>SUM($AE$7:AE13)</f>
        <v>424</v>
      </c>
      <c r="AJ13" s="87">
        <f>SUM($AF$7:AF13)</f>
        <v>200</v>
      </c>
      <c r="AK13" s="87">
        <f>SUM($AG$7:AG13)</f>
        <v>48</v>
      </c>
      <c r="AL13" s="87">
        <f>SUM($AH$7:AH13)</f>
        <v>8160</v>
      </c>
      <c r="AM13" s="92">
        <f>SUM($M$7:M13)*关卡产出!$AS$11</f>
        <v>18000</v>
      </c>
      <c r="AN13" s="93">
        <v>0</v>
      </c>
      <c r="AO13" s="80">
        <v>0</v>
      </c>
      <c r="AP13" s="96">
        <v>0</v>
      </c>
      <c r="AQ13" s="62">
        <v>500</v>
      </c>
      <c r="AR13" s="97">
        <v>100</v>
      </c>
      <c r="AS13" s="62">
        <f>SUM($AQ$7:AQ13)</f>
        <v>3500</v>
      </c>
      <c r="AT13" s="71">
        <f>SUM($AR$7:AR13)</f>
        <v>700</v>
      </c>
      <c r="AU13" s="49"/>
      <c r="AV13" s="62">
        <f t="shared" si="3"/>
        <v>1600</v>
      </c>
      <c r="AW13" s="71">
        <v>0</v>
      </c>
      <c r="AX13" s="71">
        <f t="shared" si="4"/>
        <v>700</v>
      </c>
      <c r="AY13" s="71">
        <f t="shared" si="5"/>
        <v>50</v>
      </c>
      <c r="AZ13" s="63">
        <f t="shared" si="6"/>
        <v>2350</v>
      </c>
      <c r="BA13" s="80">
        <v>0</v>
      </c>
      <c r="BB13" s="80">
        <f t="shared" si="7"/>
        <v>2350</v>
      </c>
      <c r="BC13" s="98">
        <f t="shared" si="8"/>
        <v>0.680851063829787</v>
      </c>
      <c r="BD13" s="98">
        <f t="shared" si="9"/>
        <v>0</v>
      </c>
      <c r="BE13" s="98">
        <f t="shared" si="10"/>
        <v>0.297872340425532</v>
      </c>
      <c r="BF13" s="98">
        <f t="shared" si="11"/>
        <v>0.0212765957446809</v>
      </c>
      <c r="BG13" s="99"/>
      <c r="BH13" s="62">
        <f>INDEX(商城宝箱!$L:$L,MATCH(BB13,商城宝箱!$N:$N,1))</f>
        <v>2</v>
      </c>
      <c r="BI13" s="63">
        <f>INDEX(商城宝箱!$T:$T,MATCH(BH13,商城宝箱!$L:$L,0))+(BB13-VLOOKUP(BH13,商城宝箱!$L$2:$N$22,3,FALSE))/$BH$5*VLOOKUP(BH13+1,商城宝箱!$C$23:$I$42,3,FALSE)</f>
        <v>5875</v>
      </c>
      <c r="BJ13" s="71">
        <f>INDEX(商城宝箱!$U:$U,MATCH(BH13,商城宝箱!$L:$L,0))+(BB13-VLOOKUP(BH13,商城宝箱!$L$2:$N$22,3,FALSE))/$BH$5*VLOOKUP(BH13+1,商城宝箱!$C$23:$I$42,4,FALSE)</f>
        <v>693.75</v>
      </c>
      <c r="BK13" s="71">
        <f>INDEX(商城宝箱!$V:$V,MATCH(BH13,商城宝箱!$L:$L,0))+(BB13-VLOOKUP(BH13,商城宝箱!$L$2:$N$22,3,FALSE))/$BH$5*VLOOKUP(BH13+1,商城宝箱!$C$23:$I$42,5,FALSE)</f>
        <v>174.5</v>
      </c>
      <c r="BL13" s="71">
        <f>INDEX(商城宝箱!$W:$W,MATCH(BH13,商城宝箱!$L:$L,0))+(BB13-VLOOKUP(BH13,商城宝箱!$L$2:$N$22,3,FALSE))/$BH$5*VLOOKUP(BH13+1,商城宝箱!$C$23:$I$42,6,FALSE)</f>
        <v>12.75</v>
      </c>
      <c r="BM13" s="49"/>
      <c r="BN13" s="101">
        <f t="shared" si="12"/>
        <v>40800</v>
      </c>
      <c r="BO13" s="63">
        <f t="shared" si="13"/>
        <v>7140</v>
      </c>
      <c r="BP13" s="63">
        <f t="shared" si="14"/>
        <v>8160</v>
      </c>
      <c r="BQ13" s="63">
        <f t="shared" si="15"/>
        <v>18000</v>
      </c>
      <c r="BR13" s="63">
        <f t="shared" si="16"/>
        <v>0</v>
      </c>
      <c r="BS13" s="63">
        <f t="shared" si="17"/>
        <v>3500</v>
      </c>
      <c r="BT13" s="63">
        <f t="shared" si="18"/>
        <v>5875</v>
      </c>
      <c r="BU13" s="63">
        <f t="shared" si="19"/>
        <v>83475</v>
      </c>
      <c r="BV13" s="98">
        <f t="shared" si="20"/>
        <v>0.488769092542677</v>
      </c>
      <c r="BW13" s="98">
        <f t="shared" si="21"/>
        <v>0.0855345911949685</v>
      </c>
      <c r="BX13" s="98">
        <f t="shared" si="22"/>
        <v>0.0977538185085355</v>
      </c>
      <c r="BY13" s="98">
        <f t="shared" si="23"/>
        <v>0.215633423180593</v>
      </c>
      <c r="BZ13" s="98">
        <f t="shared" si="24"/>
        <v>0</v>
      </c>
      <c r="CA13" s="98">
        <f t="shared" si="25"/>
        <v>0.0419287211740042</v>
      </c>
      <c r="CB13" s="98">
        <f t="shared" si="26"/>
        <v>0.0703803533992213</v>
      </c>
      <c r="CC13" s="49"/>
      <c r="CD13" s="101">
        <f t="shared" si="27"/>
        <v>14</v>
      </c>
      <c r="CE13" s="63">
        <f>INDEX(角色升级!A:A,MATCH(BU12,角色升级!K:K,1))</f>
        <v>76</v>
      </c>
      <c r="CF13" s="71">
        <f>VLOOKUP(CE13,角色升级!A:P,16,FALSE)</f>
        <v>693.274125</v>
      </c>
      <c r="CG13" s="71">
        <f>VLOOKUP(CD13,关卡对比!$A$4:$K$206,11,FALSE)</f>
        <v>750</v>
      </c>
      <c r="CH13" s="104">
        <f t="shared" si="28"/>
        <v>1.08182315328731</v>
      </c>
      <c r="CI13" s="87">
        <f>INDEX(角色升级!Q:Q,MATCH(CE13,角色升级!A:A,0))</f>
        <v>50</v>
      </c>
      <c r="CJ13" s="80">
        <v>0</v>
      </c>
      <c r="CK13" s="49"/>
      <c r="CL13" s="101">
        <f t="shared" si="29"/>
        <v>374</v>
      </c>
      <c r="CM13" s="63">
        <f t="shared" si="30"/>
        <v>371</v>
      </c>
      <c r="CN13" s="63">
        <f t="shared" si="31"/>
        <v>80</v>
      </c>
      <c r="CO13" s="63">
        <f t="shared" si="32"/>
        <v>693.75</v>
      </c>
      <c r="CP13" s="63">
        <f t="shared" si="33"/>
        <v>1518.75</v>
      </c>
      <c r="CQ13" s="98">
        <f t="shared" si="34"/>
        <v>0.246255144032922</v>
      </c>
      <c r="CR13" s="98">
        <f t="shared" si="35"/>
        <v>0.244279835390946</v>
      </c>
      <c r="CS13" s="98">
        <f t="shared" si="36"/>
        <v>0.0526748971193416</v>
      </c>
      <c r="CT13" s="98">
        <f t="shared" si="37"/>
        <v>0.45679012345679</v>
      </c>
      <c r="CU13" s="49"/>
      <c r="CV13" s="87">
        <f t="shared" si="38"/>
        <v>188</v>
      </c>
      <c r="CW13" s="80">
        <f t="shared" si="39"/>
        <v>175</v>
      </c>
      <c r="CX13" s="80">
        <f t="shared" si="40"/>
        <v>200</v>
      </c>
      <c r="CY13" s="80">
        <f t="shared" si="41"/>
        <v>174.5</v>
      </c>
      <c r="CZ13" s="80">
        <f t="shared" si="42"/>
        <v>737.5</v>
      </c>
      <c r="DA13" s="143">
        <f t="shared" si="43"/>
        <v>0.254915254237288</v>
      </c>
      <c r="DB13" s="143">
        <f t="shared" si="44"/>
        <v>0.23728813559322</v>
      </c>
      <c r="DC13" s="143">
        <f t="shared" si="45"/>
        <v>0.271186440677966</v>
      </c>
      <c r="DD13" s="143">
        <f t="shared" si="46"/>
        <v>0.236610169491525</v>
      </c>
      <c r="DE13" s="49"/>
      <c r="DF13" s="87">
        <f t="shared" si="47"/>
        <v>48</v>
      </c>
      <c r="DG13" s="80">
        <f t="shared" si="48"/>
        <v>42</v>
      </c>
      <c r="DH13" s="80">
        <f t="shared" si="49"/>
        <v>48</v>
      </c>
      <c r="DI13" s="80">
        <f t="shared" si="50"/>
        <v>12.75</v>
      </c>
      <c r="DJ13" s="80">
        <f t="shared" si="51"/>
        <v>150.75</v>
      </c>
      <c r="DK13" s="143">
        <f t="shared" si="52"/>
        <v>0.318407960199005</v>
      </c>
      <c r="DL13" s="143">
        <f t="shared" si="53"/>
        <v>0.278606965174129</v>
      </c>
      <c r="DM13" s="143">
        <f t="shared" si="54"/>
        <v>0.318407960199005</v>
      </c>
      <c r="DN13" s="143">
        <f t="shared" si="55"/>
        <v>0.0845771144278607</v>
      </c>
      <c r="DO13" s="49"/>
      <c r="DP13" s="62">
        <f t="shared" si="56"/>
        <v>1518.75</v>
      </c>
      <c r="DQ13" s="71">
        <f t="shared" si="57"/>
        <v>737.5</v>
      </c>
      <c r="DR13" s="71">
        <f t="shared" si="58"/>
        <v>150.75</v>
      </c>
      <c r="DS13" s="63">
        <v>0</v>
      </c>
      <c r="DT13" s="63">
        <v>6</v>
      </c>
      <c r="DU13" s="63">
        <f>INDEX(武器升级!A:A,MATCH(DQ13/$DQ$5,武器升级!G:G,1))</f>
        <v>5</v>
      </c>
      <c r="DV13" s="63">
        <f>_xlfn.IFNA(INDEX(武器升级!A:A,MATCH(DR13/$DR$5,武器升级!H:H,1)),1)</f>
        <v>2</v>
      </c>
      <c r="DW13" s="63">
        <v>0</v>
      </c>
      <c r="DX13" s="63">
        <f t="shared" si="59"/>
        <v>1.49</v>
      </c>
      <c r="DY13" s="63">
        <f t="shared" si="60"/>
        <v>1.56</v>
      </c>
      <c r="DZ13" s="63">
        <f t="shared" si="61"/>
        <v>1.32</v>
      </c>
      <c r="EA13" s="71">
        <v>0</v>
      </c>
      <c r="EB13" s="67">
        <f t="shared" si="62"/>
        <v>14</v>
      </c>
      <c r="EC13" s="87">
        <v>0</v>
      </c>
      <c r="ED13" s="80">
        <v>0</v>
      </c>
      <c r="EE13" s="80">
        <v>0</v>
      </c>
      <c r="EF13" s="80">
        <v>0</v>
      </c>
      <c r="EG13" s="80">
        <v>0</v>
      </c>
      <c r="EH13" s="80">
        <v>0</v>
      </c>
      <c r="EI13" s="80">
        <v>1</v>
      </c>
      <c r="EJ13" s="80">
        <v>1</v>
      </c>
      <c r="EK13" s="49">
        <f t="shared" si="65"/>
        <v>1</v>
      </c>
      <c r="EL13" s="87">
        <v>0</v>
      </c>
      <c r="EM13" s="80">
        <v>0</v>
      </c>
      <c r="EN13" s="80">
        <v>0</v>
      </c>
      <c r="EO13" s="80">
        <v>0</v>
      </c>
      <c r="EP13" s="80">
        <v>0</v>
      </c>
      <c r="EQ13" s="80">
        <v>42.0878</v>
      </c>
      <c r="ER13" s="80">
        <v>7.02525</v>
      </c>
      <c r="ES13" s="80">
        <v>1.90294</v>
      </c>
      <c r="ET13" s="151">
        <v>0</v>
      </c>
      <c r="EU13" s="151">
        <v>0</v>
      </c>
      <c r="EV13" s="151">
        <v>0</v>
      </c>
      <c r="EW13" s="151">
        <v>1</v>
      </c>
      <c r="EX13" s="151">
        <v>1</v>
      </c>
      <c r="EY13" s="151">
        <v>1</v>
      </c>
      <c r="EZ13" s="49"/>
      <c r="FA13" s="153">
        <f t="shared" si="63"/>
        <v>1</v>
      </c>
      <c r="FB13" s="71">
        <v>1</v>
      </c>
      <c r="FC13" s="71">
        <v>1</v>
      </c>
      <c r="FD13" s="80">
        <v>1.32</v>
      </c>
      <c r="FE13" s="2">
        <v>1.25</v>
      </c>
      <c r="FF13">
        <f t="shared" si="64"/>
        <v>1.56</v>
      </c>
    </row>
    <row r="14" spans="1:162">
      <c r="A14" s="58">
        <v>8</v>
      </c>
      <c r="B14" s="59"/>
      <c r="C14" s="60"/>
      <c r="D14" s="61">
        <v>19.5</v>
      </c>
      <c r="E14" s="61">
        <v>3</v>
      </c>
      <c r="F14" s="62">
        <v>7</v>
      </c>
      <c r="G14" s="63">
        <v>0</v>
      </c>
      <c r="H14" s="63">
        <v>0</v>
      </c>
      <c r="I14" s="49"/>
      <c r="J14" s="62">
        <v>8</v>
      </c>
      <c r="K14" s="71">
        <f t="shared" si="0"/>
        <v>7</v>
      </c>
      <c r="L14" s="71">
        <f t="shared" si="1"/>
        <v>0</v>
      </c>
      <c r="M14" s="71">
        <f t="shared" si="2"/>
        <v>1</v>
      </c>
      <c r="N14" s="72">
        <f>INDEX($A:$A,MATCH(SUM($K$7:K14),$D:$D,1))</f>
        <v>15</v>
      </c>
      <c r="O14" s="72">
        <v>0</v>
      </c>
      <c r="P14" s="73">
        <v>0</v>
      </c>
      <c r="Q14" s="63">
        <f>INDEX(关卡产出!$V$8:$V$207,MATCH(N14,$A$7:$A$206,0))</f>
        <v>1750</v>
      </c>
      <c r="R14" s="63">
        <f>INDEX(关卡产出!$W$8:$W$207,MATCH(N14,$A$7:$A$206,0))</f>
        <v>47500</v>
      </c>
      <c r="S14" s="63">
        <f>INDEX(关卡产出!$X$8:$X$207,MATCH(N14,$A$7:$A$206,0))</f>
        <v>426</v>
      </c>
      <c r="T14" s="63">
        <f>INDEX(关卡产出!$Y$8:$Y$207,MATCH(N14,$A$7:$A$206,0))</f>
        <v>214</v>
      </c>
      <c r="U14" s="63">
        <f>INDEX(关卡产出!$Z$8:$Z$207,MATCH(N14,$A$7:$A$206,0))</f>
        <v>58</v>
      </c>
      <c r="V14" s="63">
        <f>INDEX(关卡产出!$AA$8:$AA$207,MATCH(N14,$A$7:$A$206,0))</f>
        <v>90</v>
      </c>
      <c r="W14" s="80">
        <f>INDEX(关卡产出!$C$8:$C$207,MATCH(N14,关卡产出!$B$8:$B$207,0))*K14</f>
        <v>77</v>
      </c>
      <c r="X14" s="80">
        <f>INDEX(关卡产出!$D$8:$D$207,MATCH(N14,关卡产出!$B$8:$B$207,0))*K14</f>
        <v>35</v>
      </c>
      <c r="Y14" s="80">
        <f>INDEX(关卡产出!$E$8:$E$207,MATCH(N14,关卡产出!$B$8:$B$207,0))*K14</f>
        <v>7</v>
      </c>
      <c r="Z14" s="80">
        <f>INDEX(关卡产出!$F$8:$F$207,MATCH(N14,关卡产出!$B$8:$B$207,0))*K14</f>
        <v>1470</v>
      </c>
      <c r="AA14" s="80">
        <f>SUM($W$7:W14)</f>
        <v>448</v>
      </c>
      <c r="AB14" s="80">
        <f>SUM($X$7:X14)</f>
        <v>210</v>
      </c>
      <c r="AC14" s="80">
        <f>SUM($Y$7:Y14)</f>
        <v>49</v>
      </c>
      <c r="AD14" s="80">
        <f>SUM($Z$7:Z14)</f>
        <v>8610</v>
      </c>
      <c r="AE14" s="87">
        <f>INDEX(关卡产出!$C$8:$C$207,MATCH(N14,关卡产出!$B$8:$B$207,0))*8</f>
        <v>88</v>
      </c>
      <c r="AF14" s="87">
        <f>INDEX(关卡产出!$D$8:$D$207,MATCH(N14,关卡产出!$B$8:$B$207,0))*8</f>
        <v>40</v>
      </c>
      <c r="AG14" s="87">
        <f>INDEX(关卡产出!$E$8:$E$207,MATCH(N14,关卡产出!$B$8:$B$207,0))*8</f>
        <v>8</v>
      </c>
      <c r="AH14" s="87">
        <f>INDEX(关卡产出!$F$8:$F$207,MATCH(N14,关卡产出!$B$8:$B$207,0))*8</f>
        <v>1680</v>
      </c>
      <c r="AI14" s="87">
        <f>SUM($AE$7:AE14)</f>
        <v>512</v>
      </c>
      <c r="AJ14" s="87">
        <f>SUM($AF$7:AF14)</f>
        <v>240</v>
      </c>
      <c r="AK14" s="87">
        <f>SUM($AG$7:AG14)</f>
        <v>56</v>
      </c>
      <c r="AL14" s="87">
        <f>SUM($AH$7:AH14)</f>
        <v>9840</v>
      </c>
      <c r="AM14" s="92">
        <f>SUM($M$7:M14)*关卡产出!$AS$11</f>
        <v>24000</v>
      </c>
      <c r="AN14" s="93">
        <v>0</v>
      </c>
      <c r="AO14" s="80">
        <v>0</v>
      </c>
      <c r="AP14" s="96">
        <v>0</v>
      </c>
      <c r="AQ14" s="62">
        <v>500</v>
      </c>
      <c r="AR14" s="97">
        <v>100</v>
      </c>
      <c r="AS14" s="62">
        <f>SUM($AQ$7:AQ14)</f>
        <v>4000</v>
      </c>
      <c r="AT14" s="71">
        <f>SUM($AR$7:AR14)</f>
        <v>800</v>
      </c>
      <c r="AU14" s="49"/>
      <c r="AV14" s="62">
        <f t="shared" si="3"/>
        <v>1750</v>
      </c>
      <c r="AW14" s="71">
        <v>0</v>
      </c>
      <c r="AX14" s="71">
        <f t="shared" si="4"/>
        <v>800</v>
      </c>
      <c r="AY14" s="71">
        <f t="shared" si="5"/>
        <v>50</v>
      </c>
      <c r="AZ14" s="63">
        <f t="shared" si="6"/>
        <v>2600</v>
      </c>
      <c r="BA14" s="80">
        <v>0</v>
      </c>
      <c r="BB14" s="80">
        <f t="shared" si="7"/>
        <v>2600</v>
      </c>
      <c r="BC14" s="98">
        <f t="shared" si="8"/>
        <v>0.673076923076923</v>
      </c>
      <c r="BD14" s="98">
        <f t="shared" si="9"/>
        <v>0</v>
      </c>
      <c r="BE14" s="98">
        <f t="shared" si="10"/>
        <v>0.307692307692308</v>
      </c>
      <c r="BF14" s="98">
        <f t="shared" si="11"/>
        <v>0.0192307692307692</v>
      </c>
      <c r="BG14" s="99"/>
      <c r="BH14" s="62">
        <f>INDEX(商城宝箱!$L:$L,MATCH(BB14,商城宝箱!$N:$N,1))</f>
        <v>2</v>
      </c>
      <c r="BI14" s="63">
        <f>INDEX(商城宝箱!$T:$T,MATCH(BH14,商城宝箱!$L:$L,0))+(BB14-VLOOKUP(BH14,商城宝箱!$L$2:$N$22,3,FALSE))/$BH$5*VLOOKUP(BH14+1,商城宝箱!$C$23:$I$42,3,FALSE)</f>
        <v>6500</v>
      </c>
      <c r="BJ14" s="71">
        <f>INDEX(商城宝箱!$U:$U,MATCH(BH14,商城宝箱!$L:$L,0))+(BB14-VLOOKUP(BH14,商城宝箱!$L$2:$N$22,3,FALSE))/$BH$5*VLOOKUP(BH14+1,商城宝箱!$C$23:$I$42,4,FALSE)</f>
        <v>787.5</v>
      </c>
      <c r="BK14" s="71">
        <f>INDEX(商城宝箱!$V:$V,MATCH(BH14,商城宝箱!$L:$L,0))+(BB14-VLOOKUP(BH14,商城宝箱!$L$2:$N$22,3,FALSE))/$BH$5*VLOOKUP(BH14+1,商城宝箱!$C$23:$I$42,5,FALSE)</f>
        <v>202</v>
      </c>
      <c r="BL14" s="71">
        <f>INDEX(商城宝箱!$W:$W,MATCH(BH14,商城宝箱!$L:$L,0))+(BB14-VLOOKUP(BH14,商城宝箱!$L$2:$N$22,3,FALSE))/$BH$5*VLOOKUP(BH14+1,商城宝箱!$C$23:$I$42,6,FALSE)</f>
        <v>16.5</v>
      </c>
      <c r="BM14" s="49"/>
      <c r="BN14" s="101">
        <f t="shared" si="12"/>
        <v>47500</v>
      </c>
      <c r="BO14" s="63">
        <f t="shared" si="13"/>
        <v>8610</v>
      </c>
      <c r="BP14" s="63">
        <f t="shared" si="14"/>
        <v>9840</v>
      </c>
      <c r="BQ14" s="63">
        <f t="shared" si="15"/>
        <v>24000</v>
      </c>
      <c r="BR14" s="63">
        <f t="shared" si="16"/>
        <v>0</v>
      </c>
      <c r="BS14" s="63">
        <f t="shared" si="17"/>
        <v>4000</v>
      </c>
      <c r="BT14" s="63">
        <f t="shared" si="18"/>
        <v>6500</v>
      </c>
      <c r="BU14" s="63">
        <f t="shared" si="19"/>
        <v>100450</v>
      </c>
      <c r="BV14" s="98">
        <f t="shared" si="20"/>
        <v>0.472872075659532</v>
      </c>
      <c r="BW14" s="98">
        <f t="shared" si="21"/>
        <v>0.0857142857142857</v>
      </c>
      <c r="BX14" s="98">
        <f t="shared" si="22"/>
        <v>0.0979591836734694</v>
      </c>
      <c r="BY14" s="98">
        <f t="shared" si="23"/>
        <v>0.238924838227974</v>
      </c>
      <c r="BZ14" s="98">
        <f t="shared" si="24"/>
        <v>0</v>
      </c>
      <c r="CA14" s="98">
        <f t="shared" si="25"/>
        <v>0.039820806371329</v>
      </c>
      <c r="CB14" s="98">
        <f t="shared" si="26"/>
        <v>0.0647088103534097</v>
      </c>
      <c r="CC14" s="49"/>
      <c r="CD14" s="101">
        <f t="shared" si="27"/>
        <v>15</v>
      </c>
      <c r="CE14" s="63">
        <f>INDEX(角色升级!A:A,MATCH(BU13,角色升级!K:K,1))</f>
        <v>93</v>
      </c>
      <c r="CF14" s="71">
        <f>VLOOKUP(CE14,角色升级!A:P,16,FALSE)</f>
        <v>814.25799</v>
      </c>
      <c r="CG14" s="71">
        <f>VLOOKUP(CD14,关卡对比!$A$4:$K$206,11,FALSE)</f>
        <v>800</v>
      </c>
      <c r="CH14" s="104">
        <f t="shared" si="28"/>
        <v>0.98248959153597</v>
      </c>
      <c r="CI14" s="87">
        <f>INDEX(角色升级!Q:Q,MATCH(CE14,角色升级!A:A,0))</f>
        <v>50</v>
      </c>
      <c r="CJ14" s="80">
        <v>0</v>
      </c>
      <c r="CK14" s="49"/>
      <c r="CL14" s="101">
        <f t="shared" si="29"/>
        <v>426</v>
      </c>
      <c r="CM14" s="63">
        <f t="shared" si="30"/>
        <v>448</v>
      </c>
      <c r="CN14" s="63">
        <f t="shared" si="31"/>
        <v>88</v>
      </c>
      <c r="CO14" s="63">
        <f t="shared" si="32"/>
        <v>787.5</v>
      </c>
      <c r="CP14" s="63">
        <f t="shared" si="33"/>
        <v>1749.5</v>
      </c>
      <c r="CQ14" s="98">
        <f t="shared" si="34"/>
        <v>0.243498142326379</v>
      </c>
      <c r="CR14" s="98">
        <f t="shared" si="35"/>
        <v>0.256073163761075</v>
      </c>
      <c r="CS14" s="98">
        <f t="shared" si="36"/>
        <v>0.0503000857387825</v>
      </c>
      <c r="CT14" s="98">
        <f t="shared" si="37"/>
        <v>0.450128608173764</v>
      </c>
      <c r="CU14" s="49"/>
      <c r="CV14" s="87">
        <f t="shared" si="38"/>
        <v>214</v>
      </c>
      <c r="CW14" s="80">
        <f t="shared" si="39"/>
        <v>210</v>
      </c>
      <c r="CX14" s="80">
        <f t="shared" si="40"/>
        <v>240</v>
      </c>
      <c r="CY14" s="80">
        <f t="shared" si="41"/>
        <v>202</v>
      </c>
      <c r="CZ14" s="80">
        <f t="shared" si="42"/>
        <v>866</v>
      </c>
      <c r="DA14" s="143">
        <f t="shared" si="43"/>
        <v>0.247113163972286</v>
      </c>
      <c r="DB14" s="143">
        <f t="shared" si="44"/>
        <v>0.242494226327945</v>
      </c>
      <c r="DC14" s="143">
        <f t="shared" si="45"/>
        <v>0.277136258660508</v>
      </c>
      <c r="DD14" s="143">
        <f t="shared" si="46"/>
        <v>0.233256351039261</v>
      </c>
      <c r="DE14" s="49"/>
      <c r="DF14" s="87">
        <f t="shared" si="47"/>
        <v>58</v>
      </c>
      <c r="DG14" s="80">
        <f t="shared" si="48"/>
        <v>49</v>
      </c>
      <c r="DH14" s="80">
        <f t="shared" si="49"/>
        <v>56</v>
      </c>
      <c r="DI14" s="80">
        <f t="shared" si="50"/>
        <v>16.5</v>
      </c>
      <c r="DJ14" s="80">
        <f t="shared" si="51"/>
        <v>179.5</v>
      </c>
      <c r="DK14" s="143">
        <f t="shared" si="52"/>
        <v>0.323119777158774</v>
      </c>
      <c r="DL14" s="143">
        <f t="shared" si="53"/>
        <v>0.272980501392758</v>
      </c>
      <c r="DM14" s="143">
        <f t="shared" si="54"/>
        <v>0.311977715877437</v>
      </c>
      <c r="DN14" s="143">
        <f t="shared" si="55"/>
        <v>0.0919220055710306</v>
      </c>
      <c r="DO14" s="49"/>
      <c r="DP14" s="62">
        <f t="shared" si="56"/>
        <v>1749.5</v>
      </c>
      <c r="DQ14" s="71">
        <f t="shared" si="57"/>
        <v>866</v>
      </c>
      <c r="DR14" s="71">
        <f t="shared" si="58"/>
        <v>179.5</v>
      </c>
      <c r="DS14" s="63">
        <v>0</v>
      </c>
      <c r="DT14" s="63">
        <v>6</v>
      </c>
      <c r="DU14" s="63">
        <f>INDEX(武器升级!A:A,MATCH(DQ14/$DQ$5,武器升级!G:G,1))</f>
        <v>5</v>
      </c>
      <c r="DV14" s="63">
        <f>_xlfn.IFNA(INDEX(武器升级!A:A,MATCH(DR14/$DR$5,武器升级!H:H,1)),1)</f>
        <v>3</v>
      </c>
      <c r="DW14" s="63">
        <v>0</v>
      </c>
      <c r="DX14" s="63">
        <f t="shared" si="59"/>
        <v>1.49</v>
      </c>
      <c r="DY14" s="63">
        <f t="shared" si="60"/>
        <v>1.56</v>
      </c>
      <c r="DZ14" s="63">
        <f t="shared" si="61"/>
        <v>1.58</v>
      </c>
      <c r="EA14" s="71">
        <v>0</v>
      </c>
      <c r="EB14" s="67">
        <f t="shared" si="62"/>
        <v>15</v>
      </c>
      <c r="EC14" s="87">
        <v>0</v>
      </c>
      <c r="ED14" s="80">
        <v>0</v>
      </c>
      <c r="EE14" s="80">
        <v>0</v>
      </c>
      <c r="EF14" s="80">
        <v>0</v>
      </c>
      <c r="EG14" s="80">
        <v>0</v>
      </c>
      <c r="EH14" s="80">
        <v>0</v>
      </c>
      <c r="EI14" s="80">
        <v>1</v>
      </c>
      <c r="EJ14" s="80">
        <v>1</v>
      </c>
      <c r="EK14" s="49">
        <f t="shared" si="65"/>
        <v>1.1</v>
      </c>
      <c r="EL14" s="87">
        <v>0</v>
      </c>
      <c r="EM14" s="80">
        <v>0</v>
      </c>
      <c r="EN14" s="80">
        <v>0</v>
      </c>
      <c r="EO14" s="80">
        <v>0</v>
      </c>
      <c r="EP14" s="80">
        <v>0</v>
      </c>
      <c r="EQ14" s="80">
        <v>47.0393</v>
      </c>
      <c r="ER14" s="80">
        <v>7.85175</v>
      </c>
      <c r="ES14" s="80">
        <v>2.12681</v>
      </c>
      <c r="ET14" s="151">
        <v>0</v>
      </c>
      <c r="EU14" s="151">
        <v>0</v>
      </c>
      <c r="EV14" s="151">
        <v>0</v>
      </c>
      <c r="EW14" s="151">
        <v>1</v>
      </c>
      <c r="EX14" s="151">
        <v>1</v>
      </c>
      <c r="EY14" s="151">
        <v>1</v>
      </c>
      <c r="EZ14" s="49"/>
      <c r="FA14" s="153">
        <f t="shared" si="63"/>
        <v>1.1</v>
      </c>
      <c r="FB14" s="71">
        <v>1</v>
      </c>
      <c r="FC14" s="71">
        <v>1</v>
      </c>
      <c r="FD14" s="80">
        <v>1.32</v>
      </c>
      <c r="FE14" s="2">
        <v>1.32</v>
      </c>
      <c r="FF14">
        <f t="shared" si="64"/>
        <v>1.56</v>
      </c>
    </row>
    <row r="15" spans="1:162">
      <c r="A15" s="58">
        <v>9</v>
      </c>
      <c r="B15" s="59"/>
      <c r="C15" s="60"/>
      <c r="D15" s="61">
        <v>22.5</v>
      </c>
      <c r="E15" s="61">
        <v>3</v>
      </c>
      <c r="F15" s="62">
        <v>7</v>
      </c>
      <c r="G15" s="63">
        <v>0</v>
      </c>
      <c r="H15" s="63">
        <v>0</v>
      </c>
      <c r="I15" s="49"/>
      <c r="J15" s="62">
        <v>9</v>
      </c>
      <c r="K15" s="71">
        <f t="shared" si="0"/>
        <v>7</v>
      </c>
      <c r="L15" s="71">
        <f t="shared" si="1"/>
        <v>0</v>
      </c>
      <c r="M15" s="71">
        <f t="shared" si="2"/>
        <v>1</v>
      </c>
      <c r="N15" s="72">
        <f>INDEX($A:$A,MATCH(SUM($K$7:K15),$D:$D,1))</f>
        <v>15</v>
      </c>
      <c r="O15" s="72">
        <v>0</v>
      </c>
      <c r="P15" s="73">
        <v>0</v>
      </c>
      <c r="Q15" s="63">
        <f>INDEX(关卡产出!$V$8:$V$207,MATCH(N15,$A$7:$A$206,0))</f>
        <v>1750</v>
      </c>
      <c r="R15" s="63">
        <f>INDEX(关卡产出!$W$8:$W$207,MATCH(N15,$A$7:$A$206,0))</f>
        <v>47500</v>
      </c>
      <c r="S15" s="63">
        <f>INDEX(关卡产出!$X$8:$X$207,MATCH(N15,$A$7:$A$206,0))</f>
        <v>426</v>
      </c>
      <c r="T15" s="63">
        <f>INDEX(关卡产出!$Y$8:$Y$207,MATCH(N15,$A$7:$A$206,0))</f>
        <v>214</v>
      </c>
      <c r="U15" s="63">
        <f>INDEX(关卡产出!$Z$8:$Z$207,MATCH(N15,$A$7:$A$206,0))</f>
        <v>58</v>
      </c>
      <c r="V15" s="63">
        <f>INDEX(关卡产出!$AA$8:$AA$207,MATCH(N15,$A$7:$A$206,0))</f>
        <v>90</v>
      </c>
      <c r="W15" s="80">
        <f>INDEX(关卡产出!$C$8:$C$207,MATCH(N15,关卡产出!$B$8:$B$207,0))*K15</f>
        <v>77</v>
      </c>
      <c r="X15" s="80">
        <f>INDEX(关卡产出!$D$8:$D$207,MATCH(N15,关卡产出!$B$8:$B$207,0))*K15</f>
        <v>35</v>
      </c>
      <c r="Y15" s="80">
        <f>INDEX(关卡产出!$E$8:$E$207,MATCH(N15,关卡产出!$B$8:$B$207,0))*K15</f>
        <v>7</v>
      </c>
      <c r="Z15" s="80">
        <f>INDEX(关卡产出!$F$8:$F$207,MATCH(N15,关卡产出!$B$8:$B$207,0))*K15</f>
        <v>1470</v>
      </c>
      <c r="AA15" s="80">
        <f>SUM($W$7:W15)</f>
        <v>525</v>
      </c>
      <c r="AB15" s="80">
        <f>SUM($X$7:X15)</f>
        <v>245</v>
      </c>
      <c r="AC15" s="80">
        <f>SUM($Y$7:Y15)</f>
        <v>56</v>
      </c>
      <c r="AD15" s="80">
        <f>SUM($Z$7:Z15)</f>
        <v>10080</v>
      </c>
      <c r="AE15" s="87">
        <f>INDEX(关卡产出!$C$8:$C$207,MATCH(N15,关卡产出!$B$8:$B$207,0))*8</f>
        <v>88</v>
      </c>
      <c r="AF15" s="87">
        <f>INDEX(关卡产出!$D$8:$D$207,MATCH(N15,关卡产出!$B$8:$B$207,0))*8</f>
        <v>40</v>
      </c>
      <c r="AG15" s="87">
        <f>INDEX(关卡产出!$E$8:$E$207,MATCH(N15,关卡产出!$B$8:$B$207,0))*8</f>
        <v>8</v>
      </c>
      <c r="AH15" s="87">
        <f>INDEX(关卡产出!$F$8:$F$207,MATCH(N15,关卡产出!$B$8:$B$207,0))*8</f>
        <v>1680</v>
      </c>
      <c r="AI15" s="87">
        <f>SUM($AE$7:AE15)</f>
        <v>600</v>
      </c>
      <c r="AJ15" s="87">
        <f>SUM($AF$7:AF15)</f>
        <v>280</v>
      </c>
      <c r="AK15" s="87">
        <f>SUM($AG$7:AG15)</f>
        <v>64</v>
      </c>
      <c r="AL15" s="87">
        <f>SUM($AH$7:AH15)</f>
        <v>11520</v>
      </c>
      <c r="AM15" s="92">
        <f>SUM($M$7:M15)*关卡产出!$AS$11</f>
        <v>30000</v>
      </c>
      <c r="AN15" s="93">
        <v>0</v>
      </c>
      <c r="AO15" s="80">
        <v>0</v>
      </c>
      <c r="AP15" s="96">
        <v>0</v>
      </c>
      <c r="AQ15" s="62">
        <v>500</v>
      </c>
      <c r="AR15" s="97">
        <v>100</v>
      </c>
      <c r="AS15" s="62">
        <f>SUM($AQ$7:AQ15)</f>
        <v>4500</v>
      </c>
      <c r="AT15" s="71">
        <f>SUM($AR$7:AR15)</f>
        <v>900</v>
      </c>
      <c r="AU15" s="49"/>
      <c r="AV15" s="62">
        <f t="shared" si="3"/>
        <v>1750</v>
      </c>
      <c r="AW15" s="71">
        <v>0</v>
      </c>
      <c r="AX15" s="71">
        <f t="shared" si="4"/>
        <v>900</v>
      </c>
      <c r="AY15" s="71">
        <f t="shared" si="5"/>
        <v>50</v>
      </c>
      <c r="AZ15" s="63">
        <f t="shared" si="6"/>
        <v>2700</v>
      </c>
      <c r="BA15" s="80">
        <v>0</v>
      </c>
      <c r="BB15" s="80">
        <f t="shared" si="7"/>
        <v>2700</v>
      </c>
      <c r="BC15" s="98">
        <f t="shared" si="8"/>
        <v>0.648148148148148</v>
      </c>
      <c r="BD15" s="98">
        <f t="shared" si="9"/>
        <v>0</v>
      </c>
      <c r="BE15" s="98">
        <f t="shared" si="10"/>
        <v>0.333333333333333</v>
      </c>
      <c r="BF15" s="98">
        <f t="shared" si="11"/>
        <v>0.0185185185185185</v>
      </c>
      <c r="BG15" s="99"/>
      <c r="BH15" s="62">
        <f>INDEX(商城宝箱!$L:$L,MATCH(BB15,商城宝箱!$N:$N,1))</f>
        <v>2</v>
      </c>
      <c r="BI15" s="63">
        <f>INDEX(商城宝箱!$T:$T,MATCH(BH15,商城宝箱!$L:$L,0))+(BB15-VLOOKUP(BH15,商城宝箱!$L$2:$N$22,3,FALSE))/$BH$5*VLOOKUP(BH15+1,商城宝箱!$C$23:$I$42,3,FALSE)</f>
        <v>6750</v>
      </c>
      <c r="BJ15" s="71">
        <f>INDEX(商城宝箱!$U:$U,MATCH(BH15,商城宝箱!$L:$L,0))+(BB15-VLOOKUP(BH15,商城宝箱!$L$2:$N$22,3,FALSE))/$BH$5*VLOOKUP(BH15+1,商城宝箱!$C$23:$I$42,4,FALSE)</f>
        <v>825</v>
      </c>
      <c r="BK15" s="71">
        <f>INDEX(商城宝箱!$V:$V,MATCH(BH15,商城宝箱!$L:$L,0))+(BB15-VLOOKUP(BH15,商城宝箱!$L$2:$N$22,3,FALSE))/$BH$5*VLOOKUP(BH15+1,商城宝箱!$C$23:$I$42,5,FALSE)</f>
        <v>213</v>
      </c>
      <c r="BL15" s="71">
        <f>INDEX(商城宝箱!$W:$W,MATCH(BH15,商城宝箱!$L:$L,0))+(BB15-VLOOKUP(BH15,商城宝箱!$L$2:$N$22,3,FALSE))/$BH$5*VLOOKUP(BH15+1,商城宝箱!$C$23:$I$42,6,FALSE)</f>
        <v>18</v>
      </c>
      <c r="BM15" s="49"/>
      <c r="BN15" s="101">
        <f t="shared" si="12"/>
        <v>47500</v>
      </c>
      <c r="BO15" s="63">
        <f t="shared" si="13"/>
        <v>10080</v>
      </c>
      <c r="BP15" s="63">
        <f t="shared" si="14"/>
        <v>11520</v>
      </c>
      <c r="BQ15" s="63">
        <f t="shared" si="15"/>
        <v>30000</v>
      </c>
      <c r="BR15" s="63">
        <f t="shared" si="16"/>
        <v>0</v>
      </c>
      <c r="BS15" s="63">
        <f t="shared" si="17"/>
        <v>4500</v>
      </c>
      <c r="BT15" s="63">
        <f t="shared" si="18"/>
        <v>6750</v>
      </c>
      <c r="BU15" s="63">
        <f t="shared" si="19"/>
        <v>110350</v>
      </c>
      <c r="BV15" s="98">
        <f t="shared" si="20"/>
        <v>0.430448572723154</v>
      </c>
      <c r="BW15" s="98">
        <f t="shared" si="21"/>
        <v>0.0913457181694608</v>
      </c>
      <c r="BX15" s="98">
        <f t="shared" si="22"/>
        <v>0.104395106479384</v>
      </c>
      <c r="BY15" s="98">
        <f t="shared" si="23"/>
        <v>0.271862256456729</v>
      </c>
      <c r="BZ15" s="98">
        <f t="shared" si="24"/>
        <v>0</v>
      </c>
      <c r="CA15" s="98">
        <f t="shared" si="25"/>
        <v>0.0407793384685093</v>
      </c>
      <c r="CB15" s="98">
        <f t="shared" si="26"/>
        <v>0.0611690077027639</v>
      </c>
      <c r="CC15" s="49"/>
      <c r="CD15" s="101">
        <f t="shared" si="27"/>
        <v>15</v>
      </c>
      <c r="CE15" s="63">
        <f>INDEX(角色升级!A:A,MATCH(BU14,角色升级!K:K,1))</f>
        <v>98</v>
      </c>
      <c r="CF15" s="71">
        <f>VLOOKUP(CE15,角色升级!A:P,16,FALSE)</f>
        <v>1023.04209</v>
      </c>
      <c r="CG15" s="71">
        <f>VLOOKUP(CD15,关卡对比!$A$4:$K$206,11,FALSE)</f>
        <v>800</v>
      </c>
      <c r="CH15" s="104">
        <f t="shared" si="28"/>
        <v>0.78198151163067</v>
      </c>
      <c r="CI15" s="87">
        <f>INDEX(角色升级!Q:Q,MATCH(CE15,角色升级!A:A,0))</f>
        <v>50</v>
      </c>
      <c r="CJ15" s="80">
        <v>0</v>
      </c>
      <c r="CK15" s="49"/>
      <c r="CL15" s="101">
        <f t="shared" si="29"/>
        <v>426</v>
      </c>
      <c r="CM15" s="63">
        <f t="shared" si="30"/>
        <v>525</v>
      </c>
      <c r="CN15" s="63">
        <f t="shared" si="31"/>
        <v>88</v>
      </c>
      <c r="CO15" s="63">
        <f t="shared" si="32"/>
        <v>825</v>
      </c>
      <c r="CP15" s="63">
        <f t="shared" si="33"/>
        <v>1864</v>
      </c>
      <c r="CQ15" s="98">
        <f t="shared" si="34"/>
        <v>0.228540772532189</v>
      </c>
      <c r="CR15" s="98">
        <f t="shared" si="35"/>
        <v>0.281652360515021</v>
      </c>
      <c r="CS15" s="98">
        <f t="shared" si="36"/>
        <v>0.0472103004291846</v>
      </c>
      <c r="CT15" s="98">
        <f t="shared" si="37"/>
        <v>0.442596566523605</v>
      </c>
      <c r="CU15" s="49"/>
      <c r="CV15" s="87">
        <f t="shared" si="38"/>
        <v>214</v>
      </c>
      <c r="CW15" s="80">
        <f t="shared" si="39"/>
        <v>245</v>
      </c>
      <c r="CX15" s="80">
        <f t="shared" si="40"/>
        <v>280</v>
      </c>
      <c r="CY15" s="80">
        <f t="shared" si="41"/>
        <v>213</v>
      </c>
      <c r="CZ15" s="80">
        <f t="shared" si="42"/>
        <v>952</v>
      </c>
      <c r="DA15" s="143">
        <f t="shared" si="43"/>
        <v>0.224789915966387</v>
      </c>
      <c r="DB15" s="143">
        <f t="shared" si="44"/>
        <v>0.257352941176471</v>
      </c>
      <c r="DC15" s="143">
        <f t="shared" si="45"/>
        <v>0.294117647058824</v>
      </c>
      <c r="DD15" s="143">
        <f t="shared" si="46"/>
        <v>0.223739495798319</v>
      </c>
      <c r="DE15" s="49"/>
      <c r="DF15" s="87">
        <f t="shared" si="47"/>
        <v>58</v>
      </c>
      <c r="DG15" s="80">
        <f t="shared" si="48"/>
        <v>56</v>
      </c>
      <c r="DH15" s="80">
        <f t="shared" si="49"/>
        <v>64</v>
      </c>
      <c r="DI15" s="80">
        <f t="shared" si="50"/>
        <v>18</v>
      </c>
      <c r="DJ15" s="80">
        <f t="shared" si="51"/>
        <v>196</v>
      </c>
      <c r="DK15" s="143">
        <f t="shared" si="52"/>
        <v>0.295918367346939</v>
      </c>
      <c r="DL15" s="143">
        <f t="shared" si="53"/>
        <v>0.285714285714286</v>
      </c>
      <c r="DM15" s="143">
        <f t="shared" si="54"/>
        <v>0.326530612244898</v>
      </c>
      <c r="DN15" s="143">
        <f t="shared" si="55"/>
        <v>0.0918367346938776</v>
      </c>
      <c r="DO15" s="49"/>
      <c r="DP15" s="62">
        <f t="shared" si="56"/>
        <v>1864</v>
      </c>
      <c r="DQ15" s="71">
        <f t="shared" si="57"/>
        <v>952</v>
      </c>
      <c r="DR15" s="71">
        <f t="shared" si="58"/>
        <v>196</v>
      </c>
      <c r="DS15" s="63">
        <v>0</v>
      </c>
      <c r="DT15" s="63">
        <v>6</v>
      </c>
      <c r="DU15" s="63">
        <f>INDEX(武器升级!A:A,MATCH(DQ15/$DQ$5,武器升级!G:G,1))</f>
        <v>5</v>
      </c>
      <c r="DV15" s="63">
        <f>_xlfn.IFNA(INDEX(武器升级!A:A,MATCH(DR15/$DR$5,武器升级!H:H,1)),1)</f>
        <v>3</v>
      </c>
      <c r="DW15" s="63">
        <v>0</v>
      </c>
      <c r="DX15" s="63">
        <f t="shared" si="59"/>
        <v>1.49</v>
      </c>
      <c r="DY15" s="63">
        <f t="shared" si="60"/>
        <v>1.56</v>
      </c>
      <c r="DZ15" s="63">
        <f t="shared" si="61"/>
        <v>1.58</v>
      </c>
      <c r="EA15" s="71">
        <v>0</v>
      </c>
      <c r="EB15" s="67">
        <f t="shared" si="62"/>
        <v>15</v>
      </c>
      <c r="EC15" s="87">
        <v>0</v>
      </c>
      <c r="ED15" s="80">
        <v>0</v>
      </c>
      <c r="EE15" s="80">
        <v>0</v>
      </c>
      <c r="EF15" s="80">
        <v>0</v>
      </c>
      <c r="EG15" s="80">
        <v>0</v>
      </c>
      <c r="EH15" s="80">
        <v>0</v>
      </c>
      <c r="EI15" s="80">
        <v>1</v>
      </c>
      <c r="EJ15" s="80">
        <v>1</v>
      </c>
      <c r="EK15" s="49">
        <f t="shared" si="65"/>
        <v>1.1</v>
      </c>
      <c r="EL15" s="87">
        <v>0</v>
      </c>
      <c r="EM15" s="80">
        <v>0</v>
      </c>
      <c r="EN15" s="80">
        <v>0</v>
      </c>
      <c r="EO15" s="80">
        <v>0</v>
      </c>
      <c r="EP15" s="80">
        <v>0</v>
      </c>
      <c r="EQ15" s="80">
        <v>53.6413</v>
      </c>
      <c r="ER15" s="80">
        <v>8.95375</v>
      </c>
      <c r="ES15" s="80">
        <v>2.42531</v>
      </c>
      <c r="ET15" s="151">
        <v>0</v>
      </c>
      <c r="EU15" s="151">
        <v>0</v>
      </c>
      <c r="EV15" s="151">
        <v>0</v>
      </c>
      <c r="EW15" s="151">
        <v>1</v>
      </c>
      <c r="EX15" s="151">
        <v>1</v>
      </c>
      <c r="EY15" s="151">
        <v>1</v>
      </c>
      <c r="EZ15" s="49"/>
      <c r="FA15" s="153">
        <f t="shared" si="63"/>
        <v>1.1</v>
      </c>
      <c r="FB15" s="71">
        <v>1</v>
      </c>
      <c r="FC15" s="71">
        <v>1</v>
      </c>
      <c r="FD15" s="80">
        <v>1.54</v>
      </c>
      <c r="FE15" s="2">
        <v>1.32</v>
      </c>
      <c r="FF15">
        <f t="shared" si="64"/>
        <v>1.56</v>
      </c>
    </row>
    <row r="16" spans="1:162">
      <c r="A16" s="58">
        <v>10</v>
      </c>
      <c r="B16" s="59">
        <v>5</v>
      </c>
      <c r="C16" s="60"/>
      <c r="D16" s="61">
        <v>30.5</v>
      </c>
      <c r="E16" s="61">
        <v>3</v>
      </c>
      <c r="F16" s="62">
        <v>7</v>
      </c>
      <c r="G16" s="63">
        <v>0</v>
      </c>
      <c r="H16" s="63">
        <v>1</v>
      </c>
      <c r="I16" s="49"/>
      <c r="J16" s="62">
        <v>10</v>
      </c>
      <c r="K16" s="71">
        <f t="shared" si="0"/>
        <v>7</v>
      </c>
      <c r="L16" s="71">
        <f t="shared" si="1"/>
        <v>0</v>
      </c>
      <c r="M16" s="71">
        <f t="shared" si="2"/>
        <v>1</v>
      </c>
      <c r="N16" s="72">
        <f>INDEX($A:$A,MATCH(SUM($K$7:K16),$D:$D,1))</f>
        <v>16</v>
      </c>
      <c r="O16" s="72">
        <v>0</v>
      </c>
      <c r="P16" s="73">
        <v>0</v>
      </c>
      <c r="Q16" s="63">
        <f>INDEX(关卡产出!$V$8:$V$207,MATCH(N16,$A$7:$A$206,0))</f>
        <v>1900</v>
      </c>
      <c r="R16" s="63">
        <f>INDEX(关卡产出!$W$8:$W$207,MATCH(N16,$A$7:$A$206,0))</f>
        <v>54800</v>
      </c>
      <c r="S16" s="63">
        <f>INDEX(关卡产出!$X$8:$X$207,MATCH(N16,$A$7:$A$206,0))</f>
        <v>482</v>
      </c>
      <c r="T16" s="63">
        <f>INDEX(关卡产出!$Y$8:$Y$207,MATCH(N16,$A$7:$A$206,0))</f>
        <v>242</v>
      </c>
      <c r="U16" s="63">
        <f>INDEX(关卡产出!$Z$8:$Z$207,MATCH(N16,$A$7:$A$206,0))</f>
        <v>69</v>
      </c>
      <c r="V16" s="63">
        <f>INDEX(关卡产出!$AA$8:$AA$207,MATCH(N16,$A$7:$A$206,0))</f>
        <v>96</v>
      </c>
      <c r="W16" s="80">
        <f>INDEX(关卡产出!$C$8:$C$207,MATCH(N16,关卡产出!$B$8:$B$207,0))*K16</f>
        <v>77</v>
      </c>
      <c r="X16" s="80">
        <f>INDEX(关卡产出!$D$8:$D$207,MATCH(N16,关卡产出!$B$8:$B$207,0))*K16</f>
        <v>35</v>
      </c>
      <c r="Y16" s="80">
        <f>INDEX(关卡产出!$E$8:$E$207,MATCH(N16,关卡产出!$B$8:$B$207,0))*K16</f>
        <v>7</v>
      </c>
      <c r="Z16" s="80">
        <f>INDEX(关卡产出!$F$8:$F$207,MATCH(N16,关卡产出!$B$8:$B$207,0))*K16</f>
        <v>1470</v>
      </c>
      <c r="AA16" s="80">
        <f>SUM($W$7:W16)</f>
        <v>602</v>
      </c>
      <c r="AB16" s="80">
        <f>SUM($X$7:X16)</f>
        <v>280</v>
      </c>
      <c r="AC16" s="80">
        <f>SUM($Y$7:Y16)</f>
        <v>63</v>
      </c>
      <c r="AD16" s="80">
        <f>SUM($Z$7:Z16)</f>
        <v>11550</v>
      </c>
      <c r="AE16" s="87">
        <f>INDEX(关卡产出!$C$8:$C$207,MATCH(N16,关卡产出!$B$8:$B$207,0))*8</f>
        <v>88</v>
      </c>
      <c r="AF16" s="87">
        <f>INDEX(关卡产出!$D$8:$D$207,MATCH(N16,关卡产出!$B$8:$B$207,0))*8</f>
        <v>40</v>
      </c>
      <c r="AG16" s="87">
        <f>INDEX(关卡产出!$E$8:$E$207,MATCH(N16,关卡产出!$B$8:$B$207,0))*8</f>
        <v>8</v>
      </c>
      <c r="AH16" s="87">
        <f>INDEX(关卡产出!$F$8:$F$207,MATCH(N16,关卡产出!$B$8:$B$207,0))*8</f>
        <v>1680</v>
      </c>
      <c r="AI16" s="87">
        <f>SUM($AE$7:AE16)</f>
        <v>688</v>
      </c>
      <c r="AJ16" s="87">
        <f>SUM($AF$7:AF16)</f>
        <v>320</v>
      </c>
      <c r="AK16" s="87">
        <f>SUM($AG$7:AG16)</f>
        <v>72</v>
      </c>
      <c r="AL16" s="87">
        <f>SUM($AH$7:AH16)</f>
        <v>13200</v>
      </c>
      <c r="AM16" s="92">
        <f>SUM($M$7:M16)*关卡产出!$AS$11</f>
        <v>36000</v>
      </c>
      <c r="AN16" s="93">
        <v>0</v>
      </c>
      <c r="AO16" s="80">
        <v>0</v>
      </c>
      <c r="AP16" s="96">
        <v>0</v>
      </c>
      <c r="AQ16" s="62">
        <v>500</v>
      </c>
      <c r="AR16" s="97">
        <v>100</v>
      </c>
      <c r="AS16" s="62">
        <f>SUM($AQ$7:AQ16)</f>
        <v>5000</v>
      </c>
      <c r="AT16" s="71">
        <f>SUM($AR$7:AR16)</f>
        <v>1000</v>
      </c>
      <c r="AU16" s="49"/>
      <c r="AV16" s="62">
        <f t="shared" si="3"/>
        <v>1900</v>
      </c>
      <c r="AW16" s="71">
        <v>0</v>
      </c>
      <c r="AX16" s="71">
        <f t="shared" si="4"/>
        <v>1000</v>
      </c>
      <c r="AY16" s="71">
        <f t="shared" si="5"/>
        <v>200</v>
      </c>
      <c r="AZ16" s="63">
        <f t="shared" si="6"/>
        <v>3100</v>
      </c>
      <c r="BA16" s="80">
        <v>0</v>
      </c>
      <c r="BB16" s="80">
        <f t="shared" si="7"/>
        <v>3100</v>
      </c>
      <c r="BC16" s="98">
        <f t="shared" si="8"/>
        <v>0.612903225806452</v>
      </c>
      <c r="BD16" s="98">
        <f t="shared" si="9"/>
        <v>0</v>
      </c>
      <c r="BE16" s="98">
        <f t="shared" si="10"/>
        <v>0.32258064516129</v>
      </c>
      <c r="BF16" s="98">
        <f t="shared" si="11"/>
        <v>0.0645161290322581</v>
      </c>
      <c r="BG16" s="99"/>
      <c r="BH16" s="62">
        <f>INDEX(商城宝箱!$L:$L,MATCH(BB16,商城宝箱!$N:$N,1))</f>
        <v>2</v>
      </c>
      <c r="BI16" s="63">
        <f>INDEX(商城宝箱!$T:$T,MATCH(BH16,商城宝箱!$L:$L,0))+(BB16-VLOOKUP(BH16,商城宝箱!$L$2:$N$22,3,FALSE))/$BH$5*VLOOKUP(BH16+1,商城宝箱!$C$23:$I$42,3,FALSE)</f>
        <v>7750</v>
      </c>
      <c r="BJ16" s="71">
        <f>INDEX(商城宝箱!$U:$U,MATCH(BH16,商城宝箱!$L:$L,0))+(BB16-VLOOKUP(BH16,商城宝箱!$L$2:$N$22,3,FALSE))/$BH$5*VLOOKUP(BH16+1,商城宝箱!$C$23:$I$42,4,FALSE)</f>
        <v>975</v>
      </c>
      <c r="BK16" s="71">
        <f>INDEX(商城宝箱!$V:$V,MATCH(BH16,商城宝箱!$L:$L,0))+(BB16-VLOOKUP(BH16,商城宝箱!$L$2:$N$22,3,FALSE))/$BH$5*VLOOKUP(BH16+1,商城宝箱!$C$23:$I$42,5,FALSE)</f>
        <v>257</v>
      </c>
      <c r="BL16" s="71">
        <f>INDEX(商城宝箱!$W:$W,MATCH(BH16,商城宝箱!$L:$L,0))+(BB16-VLOOKUP(BH16,商城宝箱!$L$2:$N$22,3,FALSE))/$BH$5*VLOOKUP(BH16+1,商城宝箱!$C$23:$I$42,6,FALSE)</f>
        <v>24</v>
      </c>
      <c r="BM16" s="49"/>
      <c r="BN16" s="101">
        <f t="shared" si="12"/>
        <v>54800</v>
      </c>
      <c r="BO16" s="63">
        <f t="shared" si="13"/>
        <v>11550</v>
      </c>
      <c r="BP16" s="63">
        <f t="shared" si="14"/>
        <v>13200</v>
      </c>
      <c r="BQ16" s="63">
        <f t="shared" si="15"/>
        <v>36000</v>
      </c>
      <c r="BR16" s="63">
        <f t="shared" si="16"/>
        <v>0</v>
      </c>
      <c r="BS16" s="63">
        <f t="shared" si="17"/>
        <v>5000</v>
      </c>
      <c r="BT16" s="63">
        <f t="shared" si="18"/>
        <v>7750</v>
      </c>
      <c r="BU16" s="63">
        <f t="shared" si="19"/>
        <v>128300</v>
      </c>
      <c r="BV16" s="98">
        <f t="shared" si="20"/>
        <v>0.427123928293063</v>
      </c>
      <c r="BW16" s="98">
        <f t="shared" si="21"/>
        <v>0.0900233826968044</v>
      </c>
      <c r="BX16" s="98">
        <f t="shared" si="22"/>
        <v>0.102883865939205</v>
      </c>
      <c r="BY16" s="98">
        <f t="shared" si="23"/>
        <v>0.280592361652377</v>
      </c>
      <c r="BZ16" s="98">
        <f t="shared" si="24"/>
        <v>0</v>
      </c>
      <c r="CA16" s="98">
        <f t="shared" si="25"/>
        <v>0.0389711613406079</v>
      </c>
      <c r="CB16" s="98">
        <f t="shared" si="26"/>
        <v>0.0604053000779423</v>
      </c>
      <c r="CC16" s="49"/>
      <c r="CD16" s="101">
        <f t="shared" si="27"/>
        <v>16</v>
      </c>
      <c r="CE16" s="63">
        <f>INDEX(角色升级!A:A,MATCH(BU15,角色升级!K:K,1))</f>
        <v>102</v>
      </c>
      <c r="CF16" s="71">
        <f>VLOOKUP(CE16,角色升级!A:P,16,FALSE)</f>
        <v>1108.70647</v>
      </c>
      <c r="CG16" s="71">
        <f>VLOOKUP(CD16,关卡对比!$A$4:$K$206,11,FALSE)</f>
        <v>1100</v>
      </c>
      <c r="CH16" s="104">
        <f t="shared" si="28"/>
        <v>0.992147182112142</v>
      </c>
      <c r="CI16" s="87">
        <f>INDEX(角色升级!Q:Q,MATCH(CE16,角色升级!A:A,0))</f>
        <v>200</v>
      </c>
      <c r="CJ16" s="80">
        <v>0</v>
      </c>
      <c r="CK16" s="49"/>
      <c r="CL16" s="101">
        <f t="shared" si="29"/>
        <v>482</v>
      </c>
      <c r="CM16" s="63">
        <f t="shared" si="30"/>
        <v>602</v>
      </c>
      <c r="CN16" s="63">
        <f t="shared" si="31"/>
        <v>88</v>
      </c>
      <c r="CO16" s="63">
        <f t="shared" si="32"/>
        <v>975</v>
      </c>
      <c r="CP16" s="63">
        <f t="shared" si="33"/>
        <v>2147</v>
      </c>
      <c r="CQ16" s="98">
        <f t="shared" si="34"/>
        <v>0.224499301350722</v>
      </c>
      <c r="CR16" s="98">
        <f t="shared" si="35"/>
        <v>0.280391243595715</v>
      </c>
      <c r="CS16" s="98">
        <f t="shared" si="36"/>
        <v>0.0409874243129949</v>
      </c>
      <c r="CT16" s="98">
        <f t="shared" si="37"/>
        <v>0.454122030740568</v>
      </c>
      <c r="CU16" s="49"/>
      <c r="CV16" s="87">
        <f t="shared" si="38"/>
        <v>242</v>
      </c>
      <c r="CW16" s="80">
        <f t="shared" si="39"/>
        <v>280</v>
      </c>
      <c r="CX16" s="80">
        <f t="shared" si="40"/>
        <v>320</v>
      </c>
      <c r="CY16" s="80">
        <f t="shared" si="41"/>
        <v>257</v>
      </c>
      <c r="CZ16" s="80">
        <f t="shared" si="42"/>
        <v>1099</v>
      </c>
      <c r="DA16" s="143">
        <f t="shared" si="43"/>
        <v>0.220200181983621</v>
      </c>
      <c r="DB16" s="143">
        <f t="shared" si="44"/>
        <v>0.254777070063694</v>
      </c>
      <c r="DC16" s="143">
        <f t="shared" si="45"/>
        <v>0.291173794358508</v>
      </c>
      <c r="DD16" s="143">
        <f t="shared" si="46"/>
        <v>0.233848953594177</v>
      </c>
      <c r="DE16" s="49"/>
      <c r="DF16" s="87">
        <f t="shared" si="47"/>
        <v>69</v>
      </c>
      <c r="DG16" s="80">
        <f t="shared" si="48"/>
        <v>63</v>
      </c>
      <c r="DH16" s="80">
        <f t="shared" si="49"/>
        <v>72</v>
      </c>
      <c r="DI16" s="80">
        <f t="shared" si="50"/>
        <v>24</v>
      </c>
      <c r="DJ16" s="80">
        <f t="shared" si="51"/>
        <v>228</v>
      </c>
      <c r="DK16" s="143">
        <f t="shared" si="52"/>
        <v>0.302631578947368</v>
      </c>
      <c r="DL16" s="143">
        <f t="shared" si="53"/>
        <v>0.276315789473684</v>
      </c>
      <c r="DM16" s="143">
        <f t="shared" si="54"/>
        <v>0.315789473684211</v>
      </c>
      <c r="DN16" s="143">
        <f t="shared" si="55"/>
        <v>0.105263157894737</v>
      </c>
      <c r="DO16" s="49"/>
      <c r="DP16" s="62">
        <f t="shared" si="56"/>
        <v>2147</v>
      </c>
      <c r="DQ16" s="71">
        <f t="shared" si="57"/>
        <v>1099</v>
      </c>
      <c r="DR16" s="71">
        <f t="shared" si="58"/>
        <v>228</v>
      </c>
      <c r="DS16" s="63">
        <v>0</v>
      </c>
      <c r="DT16" s="63">
        <v>6</v>
      </c>
      <c r="DU16" s="63">
        <f>INDEX(武器升级!A:A,MATCH(DQ16/$DQ$5,武器升级!G:G,1))</f>
        <v>5</v>
      </c>
      <c r="DV16" s="63">
        <f>_xlfn.IFNA(INDEX(武器升级!A:A,MATCH(DR16/$DR$5,武器升级!H:H,1)),1)</f>
        <v>3</v>
      </c>
      <c r="DW16" s="63">
        <v>0</v>
      </c>
      <c r="DX16" s="63">
        <f t="shared" si="59"/>
        <v>1.49</v>
      </c>
      <c r="DY16" s="63">
        <f t="shared" si="60"/>
        <v>1.56</v>
      </c>
      <c r="DZ16" s="63">
        <f t="shared" si="61"/>
        <v>1.58</v>
      </c>
      <c r="EA16" s="71">
        <v>0</v>
      </c>
      <c r="EB16" s="67">
        <f t="shared" si="62"/>
        <v>16</v>
      </c>
      <c r="EC16" s="87">
        <v>0</v>
      </c>
      <c r="ED16" s="80">
        <v>0</v>
      </c>
      <c r="EE16" s="80">
        <v>0</v>
      </c>
      <c r="EF16" s="80">
        <v>0</v>
      </c>
      <c r="EG16" s="80">
        <v>0</v>
      </c>
      <c r="EH16" s="80">
        <v>0</v>
      </c>
      <c r="EI16" s="80">
        <v>1</v>
      </c>
      <c r="EJ16" s="80">
        <v>1</v>
      </c>
      <c r="EK16" s="49">
        <f t="shared" si="65"/>
        <v>1.32</v>
      </c>
      <c r="EL16" s="87">
        <v>0</v>
      </c>
      <c r="EM16" s="80">
        <v>0</v>
      </c>
      <c r="EN16" s="80">
        <v>0</v>
      </c>
      <c r="EO16" s="80">
        <v>0</v>
      </c>
      <c r="EP16" s="80">
        <v>0</v>
      </c>
      <c r="EQ16" s="80">
        <v>58.5928</v>
      </c>
      <c r="ER16" s="80">
        <v>9.78025</v>
      </c>
      <c r="ES16" s="80">
        <v>2.64919</v>
      </c>
      <c r="ET16" s="151">
        <v>0</v>
      </c>
      <c r="EU16" s="151">
        <v>0</v>
      </c>
      <c r="EV16" s="151">
        <v>0</v>
      </c>
      <c r="EW16" s="151">
        <v>1</v>
      </c>
      <c r="EX16" s="151">
        <v>1</v>
      </c>
      <c r="EY16" s="151">
        <v>1</v>
      </c>
      <c r="EZ16" s="49"/>
      <c r="FA16" s="153">
        <f t="shared" si="63"/>
        <v>1.32</v>
      </c>
      <c r="FB16" s="71">
        <v>1</v>
      </c>
      <c r="FC16" s="71">
        <v>1</v>
      </c>
      <c r="FD16" s="80">
        <v>1.54</v>
      </c>
      <c r="FE16" s="2">
        <v>1.41</v>
      </c>
      <c r="FF16">
        <f t="shared" si="64"/>
        <v>1.41</v>
      </c>
    </row>
    <row r="17" spans="1:162">
      <c r="A17" s="58">
        <v>11</v>
      </c>
      <c r="B17" s="59">
        <v>6</v>
      </c>
      <c r="C17" s="60"/>
      <c r="D17" s="61">
        <v>36.5</v>
      </c>
      <c r="E17" s="61">
        <v>3</v>
      </c>
      <c r="F17" s="62">
        <v>7</v>
      </c>
      <c r="G17" s="63">
        <v>0</v>
      </c>
      <c r="H17" s="63">
        <v>1</v>
      </c>
      <c r="I17" s="49"/>
      <c r="J17" s="62">
        <v>11</v>
      </c>
      <c r="K17" s="71">
        <f t="shared" si="0"/>
        <v>7</v>
      </c>
      <c r="L17" s="71">
        <f t="shared" si="1"/>
        <v>0</v>
      </c>
      <c r="M17" s="71">
        <f t="shared" si="2"/>
        <v>1</v>
      </c>
      <c r="N17" s="72">
        <f>INDEX($A:$A,MATCH(SUM($K$7:K17),$D:$D,1))</f>
        <v>16</v>
      </c>
      <c r="O17" s="72">
        <v>0</v>
      </c>
      <c r="P17" s="73">
        <v>0</v>
      </c>
      <c r="Q17" s="63">
        <f>INDEX(关卡产出!$V$8:$V$207,MATCH(N17,$A$7:$A$206,0))</f>
        <v>1900</v>
      </c>
      <c r="R17" s="63">
        <f>INDEX(关卡产出!$W$8:$W$207,MATCH(N17,$A$7:$A$206,0))</f>
        <v>54800</v>
      </c>
      <c r="S17" s="63">
        <f>INDEX(关卡产出!$X$8:$X$207,MATCH(N17,$A$7:$A$206,0))</f>
        <v>482</v>
      </c>
      <c r="T17" s="63">
        <f>INDEX(关卡产出!$Y$8:$Y$207,MATCH(N17,$A$7:$A$206,0))</f>
        <v>242</v>
      </c>
      <c r="U17" s="63">
        <f>INDEX(关卡产出!$Z$8:$Z$207,MATCH(N17,$A$7:$A$206,0))</f>
        <v>69</v>
      </c>
      <c r="V17" s="63">
        <f>INDEX(关卡产出!$AA$8:$AA$207,MATCH(N17,$A$7:$A$206,0))</f>
        <v>96</v>
      </c>
      <c r="W17" s="80">
        <f>INDEX(关卡产出!$C$8:$C$207,MATCH(N17,关卡产出!$B$8:$B$207,0))*K17</f>
        <v>77</v>
      </c>
      <c r="X17" s="80">
        <f>INDEX(关卡产出!$D$8:$D$207,MATCH(N17,关卡产出!$B$8:$B$207,0))*K17</f>
        <v>35</v>
      </c>
      <c r="Y17" s="80">
        <f>INDEX(关卡产出!$E$8:$E$207,MATCH(N17,关卡产出!$B$8:$B$207,0))*K17</f>
        <v>7</v>
      </c>
      <c r="Z17" s="80">
        <f>INDEX(关卡产出!$F$8:$F$207,MATCH(N17,关卡产出!$B$8:$B$207,0))*K17</f>
        <v>1470</v>
      </c>
      <c r="AA17" s="80">
        <f>SUM($W$7:W17)</f>
        <v>679</v>
      </c>
      <c r="AB17" s="80">
        <f>SUM($X$7:X17)</f>
        <v>315</v>
      </c>
      <c r="AC17" s="80">
        <f>SUM($Y$7:Y17)</f>
        <v>70</v>
      </c>
      <c r="AD17" s="80">
        <f>SUM($Z$7:Z17)</f>
        <v>13020</v>
      </c>
      <c r="AE17" s="87">
        <f>INDEX(关卡产出!$C$8:$C$207,MATCH(N17,关卡产出!$B$8:$B$207,0))*8</f>
        <v>88</v>
      </c>
      <c r="AF17" s="87">
        <f>INDEX(关卡产出!$D$8:$D$207,MATCH(N17,关卡产出!$B$8:$B$207,0))*8</f>
        <v>40</v>
      </c>
      <c r="AG17" s="87">
        <f>INDEX(关卡产出!$E$8:$E$207,MATCH(N17,关卡产出!$B$8:$B$207,0))*8</f>
        <v>8</v>
      </c>
      <c r="AH17" s="87">
        <f>INDEX(关卡产出!$F$8:$F$207,MATCH(N17,关卡产出!$B$8:$B$207,0))*8</f>
        <v>1680</v>
      </c>
      <c r="AI17" s="87">
        <f>SUM($AE$7:AE17)</f>
        <v>776</v>
      </c>
      <c r="AJ17" s="87">
        <f>SUM($AF$7:AF17)</f>
        <v>360</v>
      </c>
      <c r="AK17" s="87">
        <f>SUM($AG$7:AG17)</f>
        <v>80</v>
      </c>
      <c r="AL17" s="87">
        <f>SUM($AH$7:AH17)</f>
        <v>14880</v>
      </c>
      <c r="AM17" s="92">
        <f>SUM($M$7:M17)*关卡产出!$AS$11</f>
        <v>42000</v>
      </c>
      <c r="AN17" s="93">
        <v>0</v>
      </c>
      <c r="AO17" s="80">
        <v>0</v>
      </c>
      <c r="AP17" s="96">
        <v>0</v>
      </c>
      <c r="AQ17" s="62">
        <v>500</v>
      </c>
      <c r="AR17" s="97">
        <v>100</v>
      </c>
      <c r="AS17" s="62">
        <f>SUM($AQ$7:AQ17)</f>
        <v>5500</v>
      </c>
      <c r="AT17" s="71">
        <f>SUM($AR$7:AR17)</f>
        <v>1100</v>
      </c>
      <c r="AU17" s="49"/>
      <c r="AV17" s="62">
        <f t="shared" si="3"/>
        <v>1900</v>
      </c>
      <c r="AW17" s="71">
        <v>0</v>
      </c>
      <c r="AX17" s="71">
        <f t="shared" si="4"/>
        <v>1100</v>
      </c>
      <c r="AY17" s="71">
        <f t="shared" si="5"/>
        <v>200</v>
      </c>
      <c r="AZ17" s="63">
        <f t="shared" si="6"/>
        <v>3200</v>
      </c>
      <c r="BA17" s="80">
        <v>0</v>
      </c>
      <c r="BB17" s="80">
        <f t="shared" si="7"/>
        <v>3200</v>
      </c>
      <c r="BC17" s="98">
        <f t="shared" si="8"/>
        <v>0.59375</v>
      </c>
      <c r="BD17" s="98">
        <f t="shared" si="9"/>
        <v>0</v>
      </c>
      <c r="BE17" s="98">
        <f t="shared" si="10"/>
        <v>0.34375</v>
      </c>
      <c r="BF17" s="98">
        <f t="shared" si="11"/>
        <v>0.0625</v>
      </c>
      <c r="BG17" s="99"/>
      <c r="BH17" s="62">
        <f>INDEX(商城宝箱!$L:$L,MATCH(BB17,商城宝箱!$N:$N,1))</f>
        <v>2</v>
      </c>
      <c r="BI17" s="63">
        <f>INDEX(商城宝箱!$T:$T,MATCH(BH17,商城宝箱!$L:$L,0))+(BB17-VLOOKUP(BH17,商城宝箱!$L$2:$N$22,3,FALSE))/$BH$5*VLOOKUP(BH17+1,商城宝箱!$C$23:$I$42,3,FALSE)</f>
        <v>8000</v>
      </c>
      <c r="BJ17" s="71">
        <f>INDEX(商城宝箱!$U:$U,MATCH(BH17,商城宝箱!$L:$L,0))+(BB17-VLOOKUP(BH17,商城宝箱!$L$2:$N$22,3,FALSE))/$BH$5*VLOOKUP(BH17+1,商城宝箱!$C$23:$I$42,4,FALSE)</f>
        <v>1012.5</v>
      </c>
      <c r="BK17" s="71">
        <f>INDEX(商城宝箱!$V:$V,MATCH(BH17,商城宝箱!$L:$L,0))+(BB17-VLOOKUP(BH17,商城宝箱!$L$2:$N$22,3,FALSE))/$BH$5*VLOOKUP(BH17+1,商城宝箱!$C$23:$I$42,5,FALSE)</f>
        <v>268</v>
      </c>
      <c r="BL17" s="71">
        <f>INDEX(商城宝箱!$W:$W,MATCH(BH17,商城宝箱!$L:$L,0))+(BB17-VLOOKUP(BH17,商城宝箱!$L$2:$N$22,3,FALSE))/$BH$5*VLOOKUP(BH17+1,商城宝箱!$C$23:$I$42,6,FALSE)</f>
        <v>25.5</v>
      </c>
      <c r="BM17" s="49"/>
      <c r="BN17" s="101">
        <f t="shared" si="12"/>
        <v>54800</v>
      </c>
      <c r="BO17" s="63">
        <f t="shared" si="13"/>
        <v>13020</v>
      </c>
      <c r="BP17" s="63">
        <f t="shared" si="14"/>
        <v>14880</v>
      </c>
      <c r="BQ17" s="63">
        <f t="shared" si="15"/>
        <v>42000</v>
      </c>
      <c r="BR17" s="63">
        <f t="shared" si="16"/>
        <v>0</v>
      </c>
      <c r="BS17" s="63">
        <f t="shared" si="17"/>
        <v>5500</v>
      </c>
      <c r="BT17" s="63">
        <f t="shared" si="18"/>
        <v>8000</v>
      </c>
      <c r="BU17" s="63">
        <f t="shared" si="19"/>
        <v>138200</v>
      </c>
      <c r="BV17" s="98">
        <f t="shared" si="20"/>
        <v>0.396526772793054</v>
      </c>
      <c r="BW17" s="98">
        <f t="shared" si="21"/>
        <v>0.0942112879884226</v>
      </c>
      <c r="BX17" s="98">
        <f t="shared" si="22"/>
        <v>0.10767004341534</v>
      </c>
      <c r="BY17" s="98">
        <f t="shared" si="23"/>
        <v>0.303907380607815</v>
      </c>
      <c r="BZ17" s="98">
        <f t="shared" si="24"/>
        <v>0</v>
      </c>
      <c r="CA17" s="98">
        <f t="shared" si="25"/>
        <v>0.0397973950795948</v>
      </c>
      <c r="CB17" s="98">
        <f t="shared" si="26"/>
        <v>0.0578871201157742</v>
      </c>
      <c r="CC17" s="49"/>
      <c r="CD17" s="101">
        <f t="shared" si="27"/>
        <v>16</v>
      </c>
      <c r="CE17" s="63">
        <f>INDEX(角色升级!A:A,MATCH(BU16,角色升级!K:K,1))</f>
        <v>117</v>
      </c>
      <c r="CF17" s="71">
        <f>VLOOKUP(CE17,角色升级!A:P,16,FALSE)</f>
        <v>1121.16412</v>
      </c>
      <c r="CG17" s="71">
        <f>VLOOKUP(CD17,关卡对比!$A$4:$K$206,11,FALSE)</f>
        <v>1100</v>
      </c>
      <c r="CH17" s="104">
        <f t="shared" si="28"/>
        <v>0.981123084816521</v>
      </c>
      <c r="CI17" s="87">
        <f>INDEX(角色升级!Q:Q,MATCH(CE17,角色升级!A:A,0))</f>
        <v>200</v>
      </c>
      <c r="CJ17" s="80">
        <v>0</v>
      </c>
      <c r="CK17" s="49"/>
      <c r="CL17" s="101">
        <f t="shared" si="29"/>
        <v>482</v>
      </c>
      <c r="CM17" s="63">
        <f t="shared" si="30"/>
        <v>679</v>
      </c>
      <c r="CN17" s="63">
        <f t="shared" si="31"/>
        <v>88</v>
      </c>
      <c r="CO17" s="63">
        <f t="shared" si="32"/>
        <v>1012.5</v>
      </c>
      <c r="CP17" s="63">
        <f t="shared" si="33"/>
        <v>2261.5</v>
      </c>
      <c r="CQ17" s="98">
        <f t="shared" si="34"/>
        <v>0.213132876409463</v>
      </c>
      <c r="CR17" s="98">
        <f t="shared" si="35"/>
        <v>0.30024320141499</v>
      </c>
      <c r="CS17" s="98">
        <f t="shared" si="36"/>
        <v>0.0389122263984081</v>
      </c>
      <c r="CT17" s="98">
        <f t="shared" si="37"/>
        <v>0.447711695777139</v>
      </c>
      <c r="CU17" s="49"/>
      <c r="CV17" s="87">
        <f t="shared" si="38"/>
        <v>242</v>
      </c>
      <c r="CW17" s="80">
        <f t="shared" si="39"/>
        <v>315</v>
      </c>
      <c r="CX17" s="80">
        <f t="shared" si="40"/>
        <v>360</v>
      </c>
      <c r="CY17" s="80">
        <f t="shared" si="41"/>
        <v>268</v>
      </c>
      <c r="CZ17" s="80">
        <f t="shared" si="42"/>
        <v>1185</v>
      </c>
      <c r="DA17" s="143">
        <f t="shared" si="43"/>
        <v>0.2042194092827</v>
      </c>
      <c r="DB17" s="143">
        <f t="shared" si="44"/>
        <v>0.265822784810127</v>
      </c>
      <c r="DC17" s="143">
        <f t="shared" si="45"/>
        <v>0.30379746835443</v>
      </c>
      <c r="DD17" s="143">
        <f t="shared" si="46"/>
        <v>0.226160337552743</v>
      </c>
      <c r="DE17" s="49"/>
      <c r="DF17" s="87">
        <f t="shared" si="47"/>
        <v>69</v>
      </c>
      <c r="DG17" s="80">
        <f t="shared" si="48"/>
        <v>70</v>
      </c>
      <c r="DH17" s="80">
        <f t="shared" si="49"/>
        <v>80</v>
      </c>
      <c r="DI17" s="80">
        <f t="shared" si="50"/>
        <v>25.5</v>
      </c>
      <c r="DJ17" s="80">
        <f t="shared" si="51"/>
        <v>244.5</v>
      </c>
      <c r="DK17" s="143">
        <f t="shared" si="52"/>
        <v>0.282208588957055</v>
      </c>
      <c r="DL17" s="143">
        <f t="shared" si="53"/>
        <v>0.286298568507157</v>
      </c>
      <c r="DM17" s="143">
        <f t="shared" si="54"/>
        <v>0.32719836400818</v>
      </c>
      <c r="DN17" s="143">
        <f t="shared" si="55"/>
        <v>0.104294478527607</v>
      </c>
      <c r="DO17" s="49"/>
      <c r="DP17" s="62">
        <f t="shared" si="56"/>
        <v>2261.5</v>
      </c>
      <c r="DQ17" s="71">
        <f t="shared" si="57"/>
        <v>1185</v>
      </c>
      <c r="DR17" s="71">
        <f t="shared" si="58"/>
        <v>244.5</v>
      </c>
      <c r="DS17" s="63">
        <v>0</v>
      </c>
      <c r="DT17" s="63">
        <v>7</v>
      </c>
      <c r="DU17" s="63">
        <f>INDEX(武器升级!A:A,MATCH(DQ17/$DQ$5,武器升级!G:G,1))</f>
        <v>5</v>
      </c>
      <c r="DV17" s="63">
        <f>_xlfn.IFNA(INDEX(武器升级!A:A,MATCH(DR17/$DR$5,武器升级!H:H,1)),1)</f>
        <v>3</v>
      </c>
      <c r="DW17" s="63">
        <v>0</v>
      </c>
      <c r="DX17" s="63">
        <f t="shared" si="59"/>
        <v>1.79</v>
      </c>
      <c r="DY17" s="63">
        <f t="shared" si="60"/>
        <v>1.56</v>
      </c>
      <c r="DZ17" s="63">
        <f t="shared" si="61"/>
        <v>1.58</v>
      </c>
      <c r="EA17" s="71">
        <v>0</v>
      </c>
      <c r="EB17" s="67">
        <f t="shared" si="62"/>
        <v>16</v>
      </c>
      <c r="EC17" s="87">
        <v>0</v>
      </c>
      <c r="ED17" s="80">
        <v>0</v>
      </c>
      <c r="EE17" s="80">
        <v>0</v>
      </c>
      <c r="EF17" s="80">
        <v>0</v>
      </c>
      <c r="EG17" s="80">
        <v>0</v>
      </c>
      <c r="EH17" s="80">
        <v>0</v>
      </c>
      <c r="EI17" s="80">
        <v>1</v>
      </c>
      <c r="EJ17" s="80">
        <v>1</v>
      </c>
      <c r="EK17" s="49">
        <f t="shared" si="65"/>
        <v>1</v>
      </c>
      <c r="EL17" s="87">
        <v>0</v>
      </c>
      <c r="EM17" s="80">
        <v>0</v>
      </c>
      <c r="EN17" s="80">
        <v>0</v>
      </c>
      <c r="EO17" s="80">
        <v>0</v>
      </c>
      <c r="EP17" s="80">
        <v>0</v>
      </c>
      <c r="EQ17" s="80">
        <v>65.1948</v>
      </c>
      <c r="ER17" s="80">
        <v>10.8823</v>
      </c>
      <c r="ES17" s="80">
        <v>2.94769</v>
      </c>
      <c r="ET17" s="151">
        <v>0</v>
      </c>
      <c r="EU17" s="151">
        <v>0</v>
      </c>
      <c r="EV17" s="151">
        <v>0</v>
      </c>
      <c r="EW17" s="151">
        <v>1</v>
      </c>
      <c r="EX17" s="151">
        <v>1</v>
      </c>
      <c r="EY17" s="151">
        <v>1</v>
      </c>
      <c r="EZ17" s="49"/>
      <c r="FA17" s="153">
        <f t="shared" si="63"/>
        <v>1</v>
      </c>
      <c r="FB17" s="71">
        <v>1</v>
      </c>
      <c r="FC17" s="71">
        <v>1</v>
      </c>
      <c r="FD17" s="80">
        <v>1.54</v>
      </c>
      <c r="FE17" s="2">
        <v>1.49</v>
      </c>
      <c r="FF17">
        <f t="shared" si="64"/>
        <v>1.49</v>
      </c>
    </row>
    <row r="18" spans="1:162">
      <c r="A18" s="58">
        <v>12</v>
      </c>
      <c r="B18" s="59">
        <v>6</v>
      </c>
      <c r="C18" s="60"/>
      <c r="D18" s="61">
        <v>39.5</v>
      </c>
      <c r="E18" s="61">
        <v>3</v>
      </c>
      <c r="F18" s="62">
        <v>7</v>
      </c>
      <c r="G18" s="63">
        <v>0</v>
      </c>
      <c r="H18" s="63">
        <v>1</v>
      </c>
      <c r="I18" s="49"/>
      <c r="J18" s="62">
        <v>12</v>
      </c>
      <c r="K18" s="71">
        <f t="shared" si="0"/>
        <v>7</v>
      </c>
      <c r="L18" s="71">
        <f t="shared" si="1"/>
        <v>0</v>
      </c>
      <c r="M18" s="71">
        <f t="shared" si="2"/>
        <v>1</v>
      </c>
      <c r="N18" s="72">
        <f>INDEX($A:$A,MATCH(SUM($K$7:K18),$D:$D,1))</f>
        <v>17</v>
      </c>
      <c r="O18" s="72">
        <v>0</v>
      </c>
      <c r="P18" s="73">
        <v>0</v>
      </c>
      <c r="Q18" s="63">
        <f>INDEX(关卡产出!$V$8:$V$207,MATCH(N18,$A$7:$A$206,0))</f>
        <v>2050</v>
      </c>
      <c r="R18" s="63">
        <f>INDEX(关卡产出!$W$8:$W$207,MATCH(N18,$A$7:$A$206,0))</f>
        <v>62700</v>
      </c>
      <c r="S18" s="63">
        <f>INDEX(关卡产出!$X$8:$X$207,MATCH(N18,$A$7:$A$206,0))</f>
        <v>542</v>
      </c>
      <c r="T18" s="63">
        <f>INDEX(关卡产出!$Y$8:$Y$207,MATCH(N18,$A$7:$A$206,0))</f>
        <v>272</v>
      </c>
      <c r="U18" s="63">
        <f>INDEX(关卡产出!$Z$8:$Z$207,MATCH(N18,$A$7:$A$206,0))</f>
        <v>81</v>
      </c>
      <c r="V18" s="63">
        <f>INDEX(关卡产出!$AA$8:$AA$207,MATCH(N18,$A$7:$A$206,0))</f>
        <v>102</v>
      </c>
      <c r="W18" s="80">
        <f>INDEX(关卡产出!$C$8:$C$207,MATCH(N18,关卡产出!$B$8:$B$207,0))*K18</f>
        <v>84</v>
      </c>
      <c r="X18" s="80">
        <f>INDEX(关卡产出!$D$8:$D$207,MATCH(N18,关卡产出!$B$8:$B$207,0))*K18</f>
        <v>42</v>
      </c>
      <c r="Y18" s="80">
        <f>INDEX(关卡产出!$E$8:$E$207,MATCH(N18,关卡产出!$B$8:$B$207,0))*K18</f>
        <v>14</v>
      </c>
      <c r="Z18" s="80">
        <f>INDEX(关卡产出!$F$8:$F$207,MATCH(N18,关卡产出!$B$8:$B$207,0))*K18</f>
        <v>1610</v>
      </c>
      <c r="AA18" s="80">
        <f>SUM($W$7:W18)</f>
        <v>763</v>
      </c>
      <c r="AB18" s="80">
        <f>SUM($X$7:X18)</f>
        <v>357</v>
      </c>
      <c r="AC18" s="80">
        <f>SUM($Y$7:Y18)</f>
        <v>84</v>
      </c>
      <c r="AD18" s="80">
        <f>SUM($Z$7:Z18)</f>
        <v>14630</v>
      </c>
      <c r="AE18" s="87">
        <f>INDEX(关卡产出!$C$8:$C$207,MATCH(N18,关卡产出!$B$8:$B$207,0))*8</f>
        <v>96</v>
      </c>
      <c r="AF18" s="87">
        <f>INDEX(关卡产出!$D$8:$D$207,MATCH(N18,关卡产出!$B$8:$B$207,0))*8</f>
        <v>48</v>
      </c>
      <c r="AG18" s="87">
        <f>INDEX(关卡产出!$E$8:$E$207,MATCH(N18,关卡产出!$B$8:$B$207,0))*8</f>
        <v>16</v>
      </c>
      <c r="AH18" s="87">
        <f>INDEX(关卡产出!$F$8:$F$207,MATCH(N18,关卡产出!$B$8:$B$207,0))*8</f>
        <v>1840</v>
      </c>
      <c r="AI18" s="87">
        <f>SUM($AE$7:AE18)</f>
        <v>872</v>
      </c>
      <c r="AJ18" s="87">
        <f>SUM($AF$7:AF18)</f>
        <v>408</v>
      </c>
      <c r="AK18" s="87">
        <f>SUM($AG$7:AG18)</f>
        <v>96</v>
      </c>
      <c r="AL18" s="87">
        <f>SUM($AH$7:AH18)</f>
        <v>16720</v>
      </c>
      <c r="AM18" s="92">
        <f>SUM($M$7:M18)*关卡产出!$AS$11</f>
        <v>48000</v>
      </c>
      <c r="AN18" s="93">
        <v>0</v>
      </c>
      <c r="AO18" s="80">
        <v>0</v>
      </c>
      <c r="AP18" s="96">
        <v>0</v>
      </c>
      <c r="AQ18" s="62">
        <v>500</v>
      </c>
      <c r="AR18" s="97">
        <v>100</v>
      </c>
      <c r="AS18" s="62">
        <f>SUM($AQ$7:AQ18)</f>
        <v>6000</v>
      </c>
      <c r="AT18" s="71">
        <f>SUM($AR$7:AR18)</f>
        <v>1200</v>
      </c>
      <c r="AU18" s="49"/>
      <c r="AV18" s="62">
        <f t="shared" si="3"/>
        <v>2050</v>
      </c>
      <c r="AW18" s="71">
        <v>0</v>
      </c>
      <c r="AX18" s="71">
        <f t="shared" si="4"/>
        <v>1200</v>
      </c>
      <c r="AY18" s="71">
        <f t="shared" si="5"/>
        <v>200</v>
      </c>
      <c r="AZ18" s="63">
        <f t="shared" si="6"/>
        <v>3450</v>
      </c>
      <c r="BA18" s="80">
        <v>0</v>
      </c>
      <c r="BB18" s="80">
        <f t="shared" si="7"/>
        <v>3450</v>
      </c>
      <c r="BC18" s="98">
        <f t="shared" si="8"/>
        <v>0.594202898550725</v>
      </c>
      <c r="BD18" s="98">
        <f t="shared" si="9"/>
        <v>0</v>
      </c>
      <c r="BE18" s="98">
        <f t="shared" si="10"/>
        <v>0.347826086956522</v>
      </c>
      <c r="BF18" s="98">
        <f t="shared" si="11"/>
        <v>0.0579710144927536</v>
      </c>
      <c r="BG18" s="99"/>
      <c r="BH18" s="62">
        <f>INDEX(商城宝箱!$L:$L,MATCH(BB18,商城宝箱!$N:$N,1))</f>
        <v>2</v>
      </c>
      <c r="BI18" s="63">
        <f>INDEX(商城宝箱!$T:$T,MATCH(BH18,商城宝箱!$L:$L,0))+(BB18-VLOOKUP(BH18,商城宝箱!$L$2:$N$22,3,FALSE))/$BH$5*VLOOKUP(BH18+1,商城宝箱!$C$23:$I$42,3,FALSE)</f>
        <v>8625</v>
      </c>
      <c r="BJ18" s="71">
        <f>INDEX(商城宝箱!$U:$U,MATCH(BH18,商城宝箱!$L:$L,0))+(BB18-VLOOKUP(BH18,商城宝箱!$L$2:$N$22,3,FALSE))/$BH$5*VLOOKUP(BH18+1,商城宝箱!$C$23:$I$42,4,FALSE)</f>
        <v>1106.25</v>
      </c>
      <c r="BK18" s="71">
        <f>INDEX(商城宝箱!$V:$V,MATCH(BH18,商城宝箱!$L:$L,0))+(BB18-VLOOKUP(BH18,商城宝箱!$L$2:$N$22,3,FALSE))/$BH$5*VLOOKUP(BH18+1,商城宝箱!$C$23:$I$42,5,FALSE)</f>
        <v>295.5</v>
      </c>
      <c r="BL18" s="71">
        <f>INDEX(商城宝箱!$W:$W,MATCH(BH18,商城宝箱!$L:$L,0))+(BB18-VLOOKUP(BH18,商城宝箱!$L$2:$N$22,3,FALSE))/$BH$5*VLOOKUP(BH18+1,商城宝箱!$C$23:$I$42,6,FALSE)</f>
        <v>29.25</v>
      </c>
      <c r="BM18" s="49"/>
      <c r="BN18" s="101">
        <f t="shared" si="12"/>
        <v>62700</v>
      </c>
      <c r="BO18" s="63">
        <f t="shared" si="13"/>
        <v>14630</v>
      </c>
      <c r="BP18" s="63">
        <f t="shared" si="14"/>
        <v>16720</v>
      </c>
      <c r="BQ18" s="63">
        <f t="shared" si="15"/>
        <v>48000</v>
      </c>
      <c r="BR18" s="63">
        <f t="shared" si="16"/>
        <v>0</v>
      </c>
      <c r="BS18" s="63">
        <f t="shared" si="17"/>
        <v>6000</v>
      </c>
      <c r="BT18" s="63">
        <f t="shared" si="18"/>
        <v>8625</v>
      </c>
      <c r="BU18" s="63">
        <f t="shared" si="19"/>
        <v>156675</v>
      </c>
      <c r="BV18" s="98">
        <f t="shared" si="20"/>
        <v>0.40019147917664</v>
      </c>
      <c r="BW18" s="98">
        <f t="shared" si="21"/>
        <v>0.0933780118078826</v>
      </c>
      <c r="BX18" s="98">
        <f t="shared" si="22"/>
        <v>0.106717727780437</v>
      </c>
      <c r="BY18" s="98">
        <f t="shared" si="23"/>
        <v>0.306366682623265</v>
      </c>
      <c r="BZ18" s="98">
        <f t="shared" si="24"/>
        <v>0</v>
      </c>
      <c r="CA18" s="98">
        <f t="shared" si="25"/>
        <v>0.0382958353279081</v>
      </c>
      <c r="CB18" s="98">
        <f t="shared" si="26"/>
        <v>0.0550502632838679</v>
      </c>
      <c r="CC18" s="49"/>
      <c r="CD18" s="101">
        <f t="shared" si="27"/>
        <v>17</v>
      </c>
      <c r="CE18" s="63">
        <f>INDEX(角色升级!A:A,MATCH(BU17,角色升级!K:K,1))</f>
        <v>121</v>
      </c>
      <c r="CF18" s="71">
        <f>VLOOKUP(CE18,角色升级!A:P,16,FALSE)</f>
        <v>1165.18655</v>
      </c>
      <c r="CG18" s="71">
        <f>VLOOKUP(CD18,关卡对比!$A$4:$K$206,11,FALSE)</f>
        <v>1300</v>
      </c>
      <c r="CH18" s="104">
        <f t="shared" si="28"/>
        <v>1.11570117248607</v>
      </c>
      <c r="CI18" s="87">
        <f>INDEX(角色升级!Q:Q,MATCH(CE18,角色升级!A:A,0))</f>
        <v>200</v>
      </c>
      <c r="CJ18" s="80">
        <v>0</v>
      </c>
      <c r="CK18" s="49"/>
      <c r="CL18" s="101">
        <f t="shared" si="29"/>
        <v>542</v>
      </c>
      <c r="CM18" s="63">
        <f t="shared" si="30"/>
        <v>763</v>
      </c>
      <c r="CN18" s="63">
        <f t="shared" si="31"/>
        <v>96</v>
      </c>
      <c r="CO18" s="63">
        <f t="shared" si="32"/>
        <v>1106.25</v>
      </c>
      <c r="CP18" s="63">
        <f t="shared" si="33"/>
        <v>2507.25</v>
      </c>
      <c r="CQ18" s="98">
        <f t="shared" si="34"/>
        <v>0.216173098015754</v>
      </c>
      <c r="CR18" s="98">
        <f t="shared" si="35"/>
        <v>0.304317479310001</v>
      </c>
      <c r="CS18" s="98">
        <f t="shared" si="36"/>
        <v>0.0382889620101705</v>
      </c>
      <c r="CT18" s="98">
        <f t="shared" si="37"/>
        <v>0.441220460664074</v>
      </c>
      <c r="CU18" s="49"/>
      <c r="CV18" s="87">
        <f t="shared" si="38"/>
        <v>272</v>
      </c>
      <c r="CW18" s="80">
        <f t="shared" si="39"/>
        <v>357</v>
      </c>
      <c r="CX18" s="80">
        <f t="shared" si="40"/>
        <v>408</v>
      </c>
      <c r="CY18" s="80">
        <f t="shared" si="41"/>
        <v>295.5</v>
      </c>
      <c r="CZ18" s="80">
        <f t="shared" si="42"/>
        <v>1332.5</v>
      </c>
      <c r="DA18" s="143">
        <f t="shared" si="43"/>
        <v>0.204127579737336</v>
      </c>
      <c r="DB18" s="143">
        <f t="shared" si="44"/>
        <v>0.267917448405253</v>
      </c>
      <c r="DC18" s="143">
        <f t="shared" si="45"/>
        <v>0.306191369606004</v>
      </c>
      <c r="DD18" s="143">
        <f t="shared" si="46"/>
        <v>0.221763602251407</v>
      </c>
      <c r="DE18" s="49"/>
      <c r="DF18" s="87">
        <f t="shared" si="47"/>
        <v>81</v>
      </c>
      <c r="DG18" s="80">
        <f t="shared" si="48"/>
        <v>84</v>
      </c>
      <c r="DH18" s="80">
        <f t="shared" si="49"/>
        <v>96</v>
      </c>
      <c r="DI18" s="80">
        <f t="shared" si="50"/>
        <v>29.25</v>
      </c>
      <c r="DJ18" s="80">
        <f t="shared" si="51"/>
        <v>290.25</v>
      </c>
      <c r="DK18" s="143">
        <f t="shared" si="52"/>
        <v>0.27906976744186</v>
      </c>
      <c r="DL18" s="143">
        <f t="shared" si="53"/>
        <v>0.289405684754522</v>
      </c>
      <c r="DM18" s="143">
        <f t="shared" si="54"/>
        <v>0.330749354005168</v>
      </c>
      <c r="DN18" s="143">
        <f t="shared" si="55"/>
        <v>0.10077519379845</v>
      </c>
      <c r="DO18" s="49"/>
      <c r="DP18" s="62">
        <f t="shared" si="56"/>
        <v>2507.25</v>
      </c>
      <c r="DQ18" s="71">
        <f t="shared" si="57"/>
        <v>1332.5</v>
      </c>
      <c r="DR18" s="71">
        <f t="shared" si="58"/>
        <v>290.25</v>
      </c>
      <c r="DS18" s="63">
        <v>0</v>
      </c>
      <c r="DT18" s="63">
        <v>7</v>
      </c>
      <c r="DU18" s="63">
        <f>INDEX(武器升级!A:A,MATCH(DQ18/$DQ$5,武器升级!G:G,1))</f>
        <v>6</v>
      </c>
      <c r="DV18" s="63">
        <f>_xlfn.IFNA(INDEX(武器升级!A:A,MATCH(DR18/$DR$5,武器升级!H:H,1)),1)</f>
        <v>3</v>
      </c>
      <c r="DW18" s="63">
        <v>0</v>
      </c>
      <c r="DX18" s="63">
        <f t="shared" si="59"/>
        <v>1.79</v>
      </c>
      <c r="DY18" s="63">
        <f t="shared" si="60"/>
        <v>1.87</v>
      </c>
      <c r="DZ18" s="63">
        <f t="shared" si="61"/>
        <v>1.58</v>
      </c>
      <c r="EA18" s="71">
        <v>0</v>
      </c>
      <c r="EB18" s="67">
        <f t="shared" si="62"/>
        <v>17</v>
      </c>
      <c r="EC18" s="87">
        <v>0</v>
      </c>
      <c r="ED18" s="80">
        <v>0</v>
      </c>
      <c r="EE18" s="80">
        <v>0</v>
      </c>
      <c r="EF18" s="80">
        <v>0</v>
      </c>
      <c r="EG18" s="80">
        <v>0</v>
      </c>
      <c r="EH18" s="80">
        <v>0</v>
      </c>
      <c r="EI18" s="80">
        <v>1</v>
      </c>
      <c r="EJ18" s="80">
        <v>1</v>
      </c>
      <c r="EK18" s="49">
        <f t="shared" si="65"/>
        <v>1.32</v>
      </c>
      <c r="EL18" s="87">
        <v>0</v>
      </c>
      <c r="EM18" s="80">
        <v>0</v>
      </c>
      <c r="EN18" s="80">
        <v>0</v>
      </c>
      <c r="EO18" s="80">
        <v>0</v>
      </c>
      <c r="EP18" s="80">
        <v>0</v>
      </c>
      <c r="EQ18" s="80">
        <v>71.7968</v>
      </c>
      <c r="ER18" s="80">
        <v>11.9843</v>
      </c>
      <c r="ES18" s="80">
        <v>3.24619</v>
      </c>
      <c r="ET18" s="151">
        <v>0</v>
      </c>
      <c r="EU18" s="151">
        <v>0</v>
      </c>
      <c r="EV18" s="151">
        <v>0</v>
      </c>
      <c r="EW18" s="151">
        <v>1</v>
      </c>
      <c r="EX18" s="151">
        <v>1</v>
      </c>
      <c r="EY18" s="151">
        <v>1</v>
      </c>
      <c r="EZ18" s="49"/>
      <c r="FA18" s="153">
        <f t="shared" si="63"/>
        <v>1.32</v>
      </c>
      <c r="FB18" s="71">
        <v>1</v>
      </c>
      <c r="FC18" s="71">
        <v>1</v>
      </c>
      <c r="FD18" s="80">
        <v>1.54</v>
      </c>
      <c r="FE18" s="2">
        <v>1.58</v>
      </c>
      <c r="FF18">
        <f t="shared" si="64"/>
        <v>1.58</v>
      </c>
    </row>
    <row r="19" spans="1:162">
      <c r="A19" s="58">
        <v>13</v>
      </c>
      <c r="B19" s="59">
        <v>7</v>
      </c>
      <c r="C19" s="60"/>
      <c r="D19" s="61">
        <v>45.5</v>
      </c>
      <c r="E19" s="61">
        <v>3</v>
      </c>
      <c r="F19" s="62">
        <v>7</v>
      </c>
      <c r="G19" s="63">
        <v>0</v>
      </c>
      <c r="H19" s="63">
        <v>1</v>
      </c>
      <c r="I19" s="49"/>
      <c r="J19" s="62">
        <v>13</v>
      </c>
      <c r="K19" s="71">
        <f t="shared" si="0"/>
        <v>7</v>
      </c>
      <c r="L19" s="71">
        <f t="shared" si="1"/>
        <v>0</v>
      </c>
      <c r="M19" s="71">
        <f t="shared" si="2"/>
        <v>1</v>
      </c>
      <c r="N19" s="72">
        <f>INDEX($A:$A,MATCH(SUM($K$7:K19),$D:$D,1))</f>
        <v>17</v>
      </c>
      <c r="O19" s="72">
        <v>0</v>
      </c>
      <c r="P19" s="73">
        <v>0</v>
      </c>
      <c r="Q19" s="63">
        <f>INDEX(关卡产出!$V$8:$V$207,MATCH(N19,$A$7:$A$206,0))</f>
        <v>2050</v>
      </c>
      <c r="R19" s="63">
        <f>INDEX(关卡产出!$W$8:$W$207,MATCH(N19,$A$7:$A$206,0))</f>
        <v>62700</v>
      </c>
      <c r="S19" s="63">
        <f>INDEX(关卡产出!$X$8:$X$207,MATCH(N19,$A$7:$A$206,0))</f>
        <v>542</v>
      </c>
      <c r="T19" s="63">
        <f>INDEX(关卡产出!$Y$8:$Y$207,MATCH(N19,$A$7:$A$206,0))</f>
        <v>272</v>
      </c>
      <c r="U19" s="63">
        <f>INDEX(关卡产出!$Z$8:$Z$207,MATCH(N19,$A$7:$A$206,0))</f>
        <v>81</v>
      </c>
      <c r="V19" s="63">
        <f>INDEX(关卡产出!$AA$8:$AA$207,MATCH(N19,$A$7:$A$206,0))</f>
        <v>102</v>
      </c>
      <c r="W19" s="80">
        <f>INDEX(关卡产出!$C$8:$C$207,MATCH(N19,关卡产出!$B$8:$B$207,0))*K19</f>
        <v>84</v>
      </c>
      <c r="X19" s="80">
        <f>INDEX(关卡产出!$D$8:$D$207,MATCH(N19,关卡产出!$B$8:$B$207,0))*K19</f>
        <v>42</v>
      </c>
      <c r="Y19" s="80">
        <f>INDEX(关卡产出!$E$8:$E$207,MATCH(N19,关卡产出!$B$8:$B$207,0))*K19</f>
        <v>14</v>
      </c>
      <c r="Z19" s="80">
        <f>INDEX(关卡产出!$F$8:$F$207,MATCH(N19,关卡产出!$B$8:$B$207,0))*K19</f>
        <v>1610</v>
      </c>
      <c r="AA19" s="80">
        <f>SUM($W$7:W19)</f>
        <v>847</v>
      </c>
      <c r="AB19" s="80">
        <f>SUM($X$7:X19)</f>
        <v>399</v>
      </c>
      <c r="AC19" s="80">
        <f>SUM($Y$7:Y19)</f>
        <v>98</v>
      </c>
      <c r="AD19" s="80">
        <f>SUM($Z$7:Z19)</f>
        <v>16240</v>
      </c>
      <c r="AE19" s="87">
        <f>INDEX(关卡产出!$C$8:$C$207,MATCH(N19,关卡产出!$B$8:$B$207,0))*8</f>
        <v>96</v>
      </c>
      <c r="AF19" s="87">
        <f>INDEX(关卡产出!$D$8:$D$207,MATCH(N19,关卡产出!$B$8:$B$207,0))*8</f>
        <v>48</v>
      </c>
      <c r="AG19" s="87">
        <f>INDEX(关卡产出!$E$8:$E$207,MATCH(N19,关卡产出!$B$8:$B$207,0))*8</f>
        <v>16</v>
      </c>
      <c r="AH19" s="87">
        <f>INDEX(关卡产出!$F$8:$F$207,MATCH(N19,关卡产出!$B$8:$B$207,0))*8</f>
        <v>1840</v>
      </c>
      <c r="AI19" s="87">
        <f>SUM($AE$7:AE19)</f>
        <v>968</v>
      </c>
      <c r="AJ19" s="87">
        <f>SUM($AF$7:AF19)</f>
        <v>456</v>
      </c>
      <c r="AK19" s="87">
        <f>SUM($AG$7:AG19)</f>
        <v>112</v>
      </c>
      <c r="AL19" s="87">
        <f>SUM($AH$7:AH19)</f>
        <v>18560</v>
      </c>
      <c r="AM19" s="92">
        <f>SUM($M$7:M19)*关卡产出!$AS$11</f>
        <v>54000</v>
      </c>
      <c r="AN19" s="93">
        <v>0</v>
      </c>
      <c r="AO19" s="80">
        <v>0</v>
      </c>
      <c r="AP19" s="96">
        <v>0</v>
      </c>
      <c r="AQ19" s="62">
        <v>500</v>
      </c>
      <c r="AR19" s="97">
        <v>100</v>
      </c>
      <c r="AS19" s="62">
        <f>SUM($AQ$7:AQ19)</f>
        <v>6500</v>
      </c>
      <c r="AT19" s="71">
        <f>SUM($AR$7:AR19)</f>
        <v>1300</v>
      </c>
      <c r="AU19" s="49"/>
      <c r="AV19" s="62">
        <f t="shared" si="3"/>
        <v>2050</v>
      </c>
      <c r="AW19" s="71">
        <v>0</v>
      </c>
      <c r="AX19" s="71">
        <f t="shared" si="4"/>
        <v>1300</v>
      </c>
      <c r="AY19" s="71">
        <f t="shared" si="5"/>
        <v>200</v>
      </c>
      <c r="AZ19" s="63">
        <f t="shared" si="6"/>
        <v>3550</v>
      </c>
      <c r="BA19" s="80">
        <v>0</v>
      </c>
      <c r="BB19" s="80">
        <f t="shared" si="7"/>
        <v>3550</v>
      </c>
      <c r="BC19" s="98">
        <f t="shared" si="8"/>
        <v>0.577464788732394</v>
      </c>
      <c r="BD19" s="98">
        <f t="shared" si="9"/>
        <v>0</v>
      </c>
      <c r="BE19" s="98">
        <f t="shared" si="10"/>
        <v>0.366197183098592</v>
      </c>
      <c r="BF19" s="98">
        <f t="shared" si="11"/>
        <v>0.0563380281690141</v>
      </c>
      <c r="BG19" s="99"/>
      <c r="BH19" s="62">
        <f>INDEX(商城宝箱!$L:$L,MATCH(BB19,商城宝箱!$N:$N,1))</f>
        <v>2</v>
      </c>
      <c r="BI19" s="63">
        <f>INDEX(商城宝箱!$T:$T,MATCH(BH19,商城宝箱!$L:$L,0))+(BB19-VLOOKUP(BH19,商城宝箱!$L$2:$N$22,3,FALSE))/$BH$5*VLOOKUP(BH19+1,商城宝箱!$C$23:$I$42,3,FALSE)</f>
        <v>8875</v>
      </c>
      <c r="BJ19" s="71">
        <f>INDEX(商城宝箱!$U:$U,MATCH(BH19,商城宝箱!$L:$L,0))+(BB19-VLOOKUP(BH19,商城宝箱!$L$2:$N$22,3,FALSE))/$BH$5*VLOOKUP(BH19+1,商城宝箱!$C$23:$I$42,4,FALSE)</f>
        <v>1143.75</v>
      </c>
      <c r="BK19" s="71">
        <f>INDEX(商城宝箱!$V:$V,MATCH(BH19,商城宝箱!$L:$L,0))+(BB19-VLOOKUP(BH19,商城宝箱!$L$2:$N$22,3,FALSE))/$BH$5*VLOOKUP(BH19+1,商城宝箱!$C$23:$I$42,5,FALSE)</f>
        <v>306.5</v>
      </c>
      <c r="BL19" s="71">
        <f>INDEX(商城宝箱!$W:$W,MATCH(BH19,商城宝箱!$L:$L,0))+(BB19-VLOOKUP(BH19,商城宝箱!$L$2:$N$22,3,FALSE))/$BH$5*VLOOKUP(BH19+1,商城宝箱!$C$23:$I$42,6,FALSE)</f>
        <v>30.75</v>
      </c>
      <c r="BM19" s="49"/>
      <c r="BN19" s="101">
        <f t="shared" si="12"/>
        <v>62700</v>
      </c>
      <c r="BO19" s="63">
        <f t="shared" si="13"/>
        <v>16240</v>
      </c>
      <c r="BP19" s="63">
        <f t="shared" si="14"/>
        <v>18560</v>
      </c>
      <c r="BQ19" s="63">
        <f t="shared" si="15"/>
        <v>54000</v>
      </c>
      <c r="BR19" s="63">
        <f t="shared" si="16"/>
        <v>0</v>
      </c>
      <c r="BS19" s="63">
        <f t="shared" si="17"/>
        <v>6500</v>
      </c>
      <c r="BT19" s="63">
        <f t="shared" si="18"/>
        <v>8875</v>
      </c>
      <c r="BU19" s="63">
        <f t="shared" si="19"/>
        <v>166875</v>
      </c>
      <c r="BV19" s="98">
        <f t="shared" si="20"/>
        <v>0.375730337078652</v>
      </c>
      <c r="BW19" s="98">
        <f t="shared" si="21"/>
        <v>0.0973183520599251</v>
      </c>
      <c r="BX19" s="98">
        <f t="shared" si="22"/>
        <v>0.111220973782772</v>
      </c>
      <c r="BY19" s="98">
        <f t="shared" si="23"/>
        <v>0.323595505617978</v>
      </c>
      <c r="BZ19" s="98">
        <f t="shared" si="24"/>
        <v>0</v>
      </c>
      <c r="CA19" s="98">
        <f t="shared" si="25"/>
        <v>0.0389513108614232</v>
      </c>
      <c r="CB19" s="98">
        <f t="shared" si="26"/>
        <v>0.0531835205992509</v>
      </c>
      <c r="CC19" s="49"/>
      <c r="CD19" s="101">
        <f t="shared" si="27"/>
        <v>17</v>
      </c>
      <c r="CE19" s="63">
        <f>INDEX(角色升级!A:A,MATCH(BU18,角色升级!K:K,1))</f>
        <v>125</v>
      </c>
      <c r="CF19" s="71">
        <f>VLOOKUP(CE19,角色升级!A:P,16,FALSE)</f>
        <v>1377.03865</v>
      </c>
      <c r="CG19" s="71">
        <f>VLOOKUP(CD19,关卡对比!$A$4:$K$206,11,FALSE)</f>
        <v>1300</v>
      </c>
      <c r="CH19" s="104">
        <f t="shared" si="28"/>
        <v>0.944054838257445</v>
      </c>
      <c r="CI19" s="87">
        <f>INDEX(角色升级!Q:Q,MATCH(CE19,角色升级!A:A,0))</f>
        <v>200</v>
      </c>
      <c r="CJ19" s="80">
        <v>0</v>
      </c>
      <c r="CK19" s="49"/>
      <c r="CL19" s="101">
        <f t="shared" si="29"/>
        <v>542</v>
      </c>
      <c r="CM19" s="63">
        <f t="shared" si="30"/>
        <v>847</v>
      </c>
      <c r="CN19" s="63">
        <f t="shared" si="31"/>
        <v>96</v>
      </c>
      <c r="CO19" s="63">
        <f t="shared" si="32"/>
        <v>1143.75</v>
      </c>
      <c r="CP19" s="63">
        <f t="shared" si="33"/>
        <v>2628.75</v>
      </c>
      <c r="CQ19" s="98">
        <f t="shared" si="34"/>
        <v>0.206181645268664</v>
      </c>
      <c r="CR19" s="98">
        <f t="shared" si="35"/>
        <v>0.322206371849738</v>
      </c>
      <c r="CS19" s="98">
        <f t="shared" si="36"/>
        <v>0.0365192582025678</v>
      </c>
      <c r="CT19" s="98">
        <f t="shared" si="37"/>
        <v>0.43509272467903</v>
      </c>
      <c r="CU19" s="49"/>
      <c r="CV19" s="87">
        <f t="shared" si="38"/>
        <v>272</v>
      </c>
      <c r="CW19" s="80">
        <f t="shared" si="39"/>
        <v>399</v>
      </c>
      <c r="CX19" s="80">
        <f t="shared" si="40"/>
        <v>456</v>
      </c>
      <c r="CY19" s="80">
        <f t="shared" si="41"/>
        <v>306.5</v>
      </c>
      <c r="CZ19" s="80">
        <f t="shared" si="42"/>
        <v>1433.5</v>
      </c>
      <c r="DA19" s="143">
        <f t="shared" si="43"/>
        <v>0.189745378444367</v>
      </c>
      <c r="DB19" s="143">
        <f t="shared" si="44"/>
        <v>0.278339727938612</v>
      </c>
      <c r="DC19" s="143">
        <f t="shared" si="45"/>
        <v>0.318102546215556</v>
      </c>
      <c r="DD19" s="143">
        <f t="shared" si="46"/>
        <v>0.213812347401465</v>
      </c>
      <c r="DE19" s="49"/>
      <c r="DF19" s="87">
        <f t="shared" si="47"/>
        <v>81</v>
      </c>
      <c r="DG19" s="80">
        <f t="shared" si="48"/>
        <v>98</v>
      </c>
      <c r="DH19" s="80">
        <f t="shared" si="49"/>
        <v>112</v>
      </c>
      <c r="DI19" s="80">
        <f t="shared" si="50"/>
        <v>30.75</v>
      </c>
      <c r="DJ19" s="80">
        <f t="shared" si="51"/>
        <v>321.75</v>
      </c>
      <c r="DK19" s="143">
        <f t="shared" si="52"/>
        <v>0.251748251748252</v>
      </c>
      <c r="DL19" s="143">
        <f t="shared" si="53"/>
        <v>0.304584304584305</v>
      </c>
      <c r="DM19" s="143">
        <f t="shared" si="54"/>
        <v>0.348096348096348</v>
      </c>
      <c r="DN19" s="143">
        <f t="shared" si="55"/>
        <v>0.0955710955710956</v>
      </c>
      <c r="DO19" s="49"/>
      <c r="DP19" s="62">
        <f t="shared" si="56"/>
        <v>2628.75</v>
      </c>
      <c r="DQ19" s="71">
        <f t="shared" si="57"/>
        <v>1433.5</v>
      </c>
      <c r="DR19" s="71">
        <f t="shared" si="58"/>
        <v>321.75</v>
      </c>
      <c r="DS19" s="63">
        <v>0</v>
      </c>
      <c r="DT19" s="63">
        <v>7</v>
      </c>
      <c r="DU19" s="63">
        <f>INDEX(武器升级!A:A,MATCH(DQ19/$DQ$5,武器升级!G:G,1))</f>
        <v>6</v>
      </c>
      <c r="DV19" s="63">
        <f>_xlfn.IFNA(INDEX(武器升级!A:A,MATCH(DR19/$DR$5,武器升级!H:H,1)),1)</f>
        <v>3</v>
      </c>
      <c r="DW19" s="63">
        <v>0</v>
      </c>
      <c r="DX19" s="63">
        <f t="shared" si="59"/>
        <v>1.79</v>
      </c>
      <c r="DY19" s="63">
        <f t="shared" si="60"/>
        <v>1.87</v>
      </c>
      <c r="DZ19" s="63">
        <f t="shared" si="61"/>
        <v>1.58</v>
      </c>
      <c r="EA19" s="71">
        <v>0</v>
      </c>
      <c r="EB19" s="67">
        <f t="shared" si="62"/>
        <v>17</v>
      </c>
      <c r="EC19" s="87">
        <v>0</v>
      </c>
      <c r="ED19" s="80">
        <v>0</v>
      </c>
      <c r="EE19" s="80">
        <v>0</v>
      </c>
      <c r="EF19" s="80">
        <v>0</v>
      </c>
      <c r="EG19" s="80">
        <v>0</v>
      </c>
      <c r="EH19" s="80">
        <v>0</v>
      </c>
      <c r="EI19" s="80">
        <v>1</v>
      </c>
      <c r="EJ19" s="80">
        <v>1</v>
      </c>
      <c r="EK19" s="49">
        <f t="shared" si="65"/>
        <v>1</v>
      </c>
      <c r="EL19" s="87">
        <v>0</v>
      </c>
      <c r="EM19" s="80">
        <v>0</v>
      </c>
      <c r="EN19" s="80">
        <v>0</v>
      </c>
      <c r="EO19" s="80">
        <v>0</v>
      </c>
      <c r="EP19" s="80">
        <v>0</v>
      </c>
      <c r="EQ19" s="80">
        <v>79.224</v>
      </c>
      <c r="ER19" s="80">
        <v>13.224</v>
      </c>
      <c r="ES19" s="80">
        <v>3.582</v>
      </c>
      <c r="ET19" s="151">
        <v>0</v>
      </c>
      <c r="EU19" s="151">
        <v>0</v>
      </c>
      <c r="EV19" s="151">
        <v>0</v>
      </c>
      <c r="EW19" s="151">
        <v>1</v>
      </c>
      <c r="EX19" s="151">
        <v>1</v>
      </c>
      <c r="EY19" s="151">
        <v>1</v>
      </c>
      <c r="EZ19" s="49"/>
      <c r="FA19" s="153">
        <f t="shared" si="63"/>
        <v>1</v>
      </c>
      <c r="FB19" s="71">
        <v>1</v>
      </c>
      <c r="FC19" s="71">
        <v>1</v>
      </c>
      <c r="FD19" s="80">
        <v>1.54</v>
      </c>
      <c r="FE19" s="2">
        <v>1.69</v>
      </c>
      <c r="FF19">
        <f t="shared" si="64"/>
        <v>1.69</v>
      </c>
    </row>
    <row r="20" spans="1:162">
      <c r="A20" s="58">
        <v>14</v>
      </c>
      <c r="B20" s="59">
        <v>7</v>
      </c>
      <c r="C20" s="60"/>
      <c r="D20" s="61">
        <v>48.5</v>
      </c>
      <c r="E20" s="61">
        <v>3</v>
      </c>
      <c r="F20" s="62">
        <v>7</v>
      </c>
      <c r="G20" s="63">
        <v>0</v>
      </c>
      <c r="H20" s="63">
        <v>1</v>
      </c>
      <c r="I20" s="49"/>
      <c r="J20" s="62">
        <v>14</v>
      </c>
      <c r="K20" s="71">
        <f t="shared" si="0"/>
        <v>7</v>
      </c>
      <c r="L20" s="71">
        <f t="shared" si="1"/>
        <v>0</v>
      </c>
      <c r="M20" s="71">
        <f t="shared" si="2"/>
        <v>1</v>
      </c>
      <c r="N20" s="72">
        <f>INDEX($A:$A,MATCH(SUM($K$7:K20),$D:$D,1))</f>
        <v>17</v>
      </c>
      <c r="O20" s="72">
        <v>0</v>
      </c>
      <c r="P20" s="73">
        <v>0</v>
      </c>
      <c r="Q20" s="63">
        <f>INDEX(关卡产出!$V$8:$V$207,MATCH(N20,$A$7:$A$206,0))</f>
        <v>2050</v>
      </c>
      <c r="R20" s="63">
        <f>INDEX(关卡产出!$W$8:$W$207,MATCH(N20,$A$7:$A$206,0))</f>
        <v>62700</v>
      </c>
      <c r="S20" s="63">
        <f>INDEX(关卡产出!$X$8:$X$207,MATCH(N20,$A$7:$A$206,0))</f>
        <v>542</v>
      </c>
      <c r="T20" s="63">
        <f>INDEX(关卡产出!$Y$8:$Y$207,MATCH(N20,$A$7:$A$206,0))</f>
        <v>272</v>
      </c>
      <c r="U20" s="63">
        <f>INDEX(关卡产出!$Z$8:$Z$207,MATCH(N20,$A$7:$A$206,0))</f>
        <v>81</v>
      </c>
      <c r="V20" s="63">
        <f>INDEX(关卡产出!$AA$8:$AA$207,MATCH(N20,$A$7:$A$206,0))</f>
        <v>102</v>
      </c>
      <c r="W20" s="80">
        <f>INDEX(关卡产出!$C$8:$C$207,MATCH(N20,关卡产出!$B$8:$B$207,0))*K20</f>
        <v>84</v>
      </c>
      <c r="X20" s="80">
        <f>INDEX(关卡产出!$D$8:$D$207,MATCH(N20,关卡产出!$B$8:$B$207,0))*K20</f>
        <v>42</v>
      </c>
      <c r="Y20" s="80">
        <f>INDEX(关卡产出!$E$8:$E$207,MATCH(N20,关卡产出!$B$8:$B$207,0))*K20</f>
        <v>14</v>
      </c>
      <c r="Z20" s="80">
        <f>INDEX(关卡产出!$F$8:$F$207,MATCH(N20,关卡产出!$B$8:$B$207,0))*K20</f>
        <v>1610</v>
      </c>
      <c r="AA20" s="80">
        <f>SUM($W$7:W20)</f>
        <v>931</v>
      </c>
      <c r="AB20" s="80">
        <f>SUM($X$7:X20)</f>
        <v>441</v>
      </c>
      <c r="AC20" s="80">
        <f>SUM($Y$7:Y20)</f>
        <v>112</v>
      </c>
      <c r="AD20" s="80">
        <f>SUM($Z$7:Z20)</f>
        <v>17850</v>
      </c>
      <c r="AE20" s="87">
        <f>INDEX(关卡产出!$C$8:$C$207,MATCH(N20,关卡产出!$B$8:$B$207,0))*8</f>
        <v>96</v>
      </c>
      <c r="AF20" s="87">
        <f>INDEX(关卡产出!$D$8:$D$207,MATCH(N20,关卡产出!$B$8:$B$207,0))*8</f>
        <v>48</v>
      </c>
      <c r="AG20" s="87">
        <f>INDEX(关卡产出!$E$8:$E$207,MATCH(N20,关卡产出!$B$8:$B$207,0))*8</f>
        <v>16</v>
      </c>
      <c r="AH20" s="87">
        <f>INDEX(关卡产出!$F$8:$F$207,MATCH(N20,关卡产出!$B$8:$B$207,0))*8</f>
        <v>1840</v>
      </c>
      <c r="AI20" s="87">
        <f>SUM($AE$7:AE20)</f>
        <v>1064</v>
      </c>
      <c r="AJ20" s="87">
        <f>SUM($AF$7:AF20)</f>
        <v>504</v>
      </c>
      <c r="AK20" s="87">
        <f>SUM($AG$7:AG20)</f>
        <v>128</v>
      </c>
      <c r="AL20" s="87">
        <f>SUM($AH$7:AH20)</f>
        <v>20400</v>
      </c>
      <c r="AM20" s="92">
        <f>SUM($M$7:M20)*关卡产出!$AS$11</f>
        <v>60000</v>
      </c>
      <c r="AN20" s="93">
        <v>0</v>
      </c>
      <c r="AO20" s="80">
        <v>0</v>
      </c>
      <c r="AP20" s="96">
        <v>0</v>
      </c>
      <c r="AQ20" s="62">
        <v>500</v>
      </c>
      <c r="AR20" s="97">
        <v>100</v>
      </c>
      <c r="AS20" s="62">
        <f>SUM($AQ$7:AQ20)</f>
        <v>7000</v>
      </c>
      <c r="AT20" s="71">
        <f>SUM($AR$7:AR20)</f>
        <v>1400</v>
      </c>
      <c r="AU20" s="49"/>
      <c r="AV20" s="62">
        <f t="shared" si="3"/>
        <v>2050</v>
      </c>
      <c r="AW20" s="71">
        <v>0</v>
      </c>
      <c r="AX20" s="71">
        <f t="shared" si="4"/>
        <v>1400</v>
      </c>
      <c r="AY20" s="71">
        <f t="shared" si="5"/>
        <v>200</v>
      </c>
      <c r="AZ20" s="63">
        <f t="shared" si="6"/>
        <v>3650</v>
      </c>
      <c r="BA20" s="80">
        <v>0</v>
      </c>
      <c r="BB20" s="80">
        <f t="shared" si="7"/>
        <v>3650</v>
      </c>
      <c r="BC20" s="98">
        <f t="shared" si="8"/>
        <v>0.561643835616438</v>
      </c>
      <c r="BD20" s="98">
        <f t="shared" si="9"/>
        <v>0</v>
      </c>
      <c r="BE20" s="98">
        <f t="shared" si="10"/>
        <v>0.383561643835616</v>
      </c>
      <c r="BF20" s="98">
        <f t="shared" si="11"/>
        <v>0.0547945205479452</v>
      </c>
      <c r="BG20" s="99"/>
      <c r="BH20" s="62">
        <f>INDEX(商城宝箱!$L:$L,MATCH(BB20,商城宝箱!$N:$N,1))</f>
        <v>3</v>
      </c>
      <c r="BI20" s="63">
        <f>INDEX(商城宝箱!$T:$T,MATCH(BH20,商城宝箱!$L:$L,0))+(BB20-VLOOKUP(BH20,商城宝箱!$L$2:$N$22,3,FALSE))/$BH$5*VLOOKUP(BH20+1,商城宝箱!$C$23:$I$42,3,FALSE)</f>
        <v>9125</v>
      </c>
      <c r="BJ20" s="71">
        <f>INDEX(商城宝箱!$U:$U,MATCH(BH20,商城宝箱!$L:$L,0))+(BB20-VLOOKUP(BH20,商城宝箱!$L$2:$N$22,3,FALSE))/$BH$5*VLOOKUP(BH20+1,商城宝箱!$C$23:$I$42,4,FALSE)</f>
        <v>1190</v>
      </c>
      <c r="BK20" s="71">
        <f>INDEX(商城宝箱!$V:$V,MATCH(BH20,商城宝箱!$L:$L,0))+(BB20-VLOOKUP(BH20,商城宝箱!$L$2:$N$22,3,FALSE))/$BH$5*VLOOKUP(BH20+1,商城宝箱!$C$23:$I$42,5,FALSE)</f>
        <v>323.25</v>
      </c>
      <c r="BL20" s="71">
        <f>INDEX(商城宝箱!$W:$W,MATCH(BH20,商城宝箱!$L:$L,0))+(BB20-VLOOKUP(BH20,商城宝箱!$L$2:$N$22,3,FALSE))/$BH$5*VLOOKUP(BH20+1,商城宝箱!$C$23:$I$42,6,FALSE)</f>
        <v>33.25</v>
      </c>
      <c r="BM20" s="49"/>
      <c r="BN20" s="101">
        <f t="shared" si="12"/>
        <v>62700</v>
      </c>
      <c r="BO20" s="63">
        <f t="shared" si="13"/>
        <v>17850</v>
      </c>
      <c r="BP20" s="63">
        <f t="shared" si="14"/>
        <v>20400</v>
      </c>
      <c r="BQ20" s="63">
        <f t="shared" si="15"/>
        <v>60000</v>
      </c>
      <c r="BR20" s="63">
        <f t="shared" si="16"/>
        <v>0</v>
      </c>
      <c r="BS20" s="63">
        <f t="shared" si="17"/>
        <v>7000</v>
      </c>
      <c r="BT20" s="63">
        <f t="shared" si="18"/>
        <v>9125</v>
      </c>
      <c r="BU20" s="63">
        <f t="shared" si="19"/>
        <v>177075</v>
      </c>
      <c r="BV20" s="98">
        <f t="shared" si="20"/>
        <v>0.354087251164761</v>
      </c>
      <c r="BW20" s="98">
        <f t="shared" si="21"/>
        <v>0.100804743752647</v>
      </c>
      <c r="BX20" s="98">
        <f t="shared" si="22"/>
        <v>0.115205421431597</v>
      </c>
      <c r="BY20" s="98">
        <f t="shared" si="23"/>
        <v>0.338839474798814</v>
      </c>
      <c r="BZ20" s="98">
        <f t="shared" si="24"/>
        <v>0</v>
      </c>
      <c r="CA20" s="98">
        <f t="shared" si="25"/>
        <v>0.0395312720598616</v>
      </c>
      <c r="CB20" s="98">
        <f t="shared" si="26"/>
        <v>0.0515318367923196</v>
      </c>
      <c r="CC20" s="49"/>
      <c r="CD20" s="101">
        <f t="shared" si="27"/>
        <v>17</v>
      </c>
      <c r="CE20" s="63">
        <f>INDEX(角色升级!A:A,MATCH(BU19,角色升级!K:K,1))</f>
        <v>127</v>
      </c>
      <c r="CF20" s="71">
        <f>VLOOKUP(CE20,角色升级!A:P,16,FALSE)</f>
        <v>1482.9647</v>
      </c>
      <c r="CG20" s="71">
        <f>VLOOKUP(CD20,关卡对比!$A$4:$K$206,11,FALSE)</f>
        <v>1300</v>
      </c>
      <c r="CH20" s="104">
        <f t="shared" si="28"/>
        <v>0.876622349810484</v>
      </c>
      <c r="CI20" s="87">
        <f>INDEX(角色升级!Q:Q,MATCH(CE20,角色升级!A:A,0))</f>
        <v>200</v>
      </c>
      <c r="CJ20" s="80">
        <v>0</v>
      </c>
      <c r="CK20" s="49"/>
      <c r="CL20" s="101">
        <f t="shared" si="29"/>
        <v>542</v>
      </c>
      <c r="CM20" s="63">
        <f t="shared" si="30"/>
        <v>931</v>
      </c>
      <c r="CN20" s="63">
        <f t="shared" si="31"/>
        <v>96</v>
      </c>
      <c r="CO20" s="63">
        <f t="shared" si="32"/>
        <v>1190</v>
      </c>
      <c r="CP20" s="63">
        <f t="shared" si="33"/>
        <v>2759</v>
      </c>
      <c r="CQ20" s="98">
        <f t="shared" si="34"/>
        <v>0.196447988401595</v>
      </c>
      <c r="CR20" s="98">
        <f t="shared" si="35"/>
        <v>0.337441101848496</v>
      </c>
      <c r="CS20" s="98">
        <f t="shared" si="36"/>
        <v>0.034795215657847</v>
      </c>
      <c r="CT20" s="98">
        <f t="shared" si="37"/>
        <v>0.431315694092062</v>
      </c>
      <c r="CU20" s="49"/>
      <c r="CV20" s="87">
        <f t="shared" si="38"/>
        <v>272</v>
      </c>
      <c r="CW20" s="80">
        <f t="shared" si="39"/>
        <v>441</v>
      </c>
      <c r="CX20" s="80">
        <f t="shared" si="40"/>
        <v>504</v>
      </c>
      <c r="CY20" s="80">
        <f t="shared" si="41"/>
        <v>323.25</v>
      </c>
      <c r="CZ20" s="80">
        <f t="shared" si="42"/>
        <v>1540.25</v>
      </c>
      <c r="DA20" s="143">
        <f t="shared" si="43"/>
        <v>0.176594708651193</v>
      </c>
      <c r="DB20" s="143">
        <f t="shared" si="44"/>
        <v>0.286317156305795</v>
      </c>
      <c r="DC20" s="143">
        <f t="shared" si="45"/>
        <v>0.327219607206622</v>
      </c>
      <c r="DD20" s="143">
        <f t="shared" si="46"/>
        <v>0.20986852783639</v>
      </c>
      <c r="DE20" s="49"/>
      <c r="DF20" s="87">
        <f t="shared" si="47"/>
        <v>81</v>
      </c>
      <c r="DG20" s="80">
        <f t="shared" si="48"/>
        <v>112</v>
      </c>
      <c r="DH20" s="80">
        <f t="shared" si="49"/>
        <v>128</v>
      </c>
      <c r="DI20" s="80">
        <f t="shared" si="50"/>
        <v>33.25</v>
      </c>
      <c r="DJ20" s="80">
        <f t="shared" si="51"/>
        <v>354.25</v>
      </c>
      <c r="DK20" s="143">
        <f t="shared" si="52"/>
        <v>0.228652081863091</v>
      </c>
      <c r="DL20" s="143">
        <f t="shared" si="53"/>
        <v>0.316160903316867</v>
      </c>
      <c r="DM20" s="143">
        <f t="shared" si="54"/>
        <v>0.361326746647848</v>
      </c>
      <c r="DN20" s="143">
        <f t="shared" si="55"/>
        <v>0.0938602681721948</v>
      </c>
      <c r="DO20" s="49"/>
      <c r="DP20" s="62">
        <f t="shared" si="56"/>
        <v>2759</v>
      </c>
      <c r="DQ20" s="71">
        <f t="shared" si="57"/>
        <v>1540.25</v>
      </c>
      <c r="DR20" s="71">
        <f t="shared" si="58"/>
        <v>354.25</v>
      </c>
      <c r="DS20" s="63">
        <v>0</v>
      </c>
      <c r="DT20" s="63">
        <v>7</v>
      </c>
      <c r="DU20" s="63">
        <f>INDEX(武器升级!A:A,MATCH(DQ20/$DQ$5,武器升级!G:G,1))</f>
        <v>6</v>
      </c>
      <c r="DV20" s="63">
        <f>_xlfn.IFNA(INDEX(武器升级!A:A,MATCH(DR20/$DR$5,武器升级!H:H,1)),1)</f>
        <v>3</v>
      </c>
      <c r="DW20" s="63">
        <v>0</v>
      </c>
      <c r="DX20" s="63">
        <f t="shared" si="59"/>
        <v>1.79</v>
      </c>
      <c r="DY20" s="63">
        <f t="shared" si="60"/>
        <v>1.87</v>
      </c>
      <c r="DZ20" s="63">
        <f t="shared" si="61"/>
        <v>1.58</v>
      </c>
      <c r="EA20" s="71">
        <v>0</v>
      </c>
      <c r="EB20" s="67">
        <f t="shared" si="62"/>
        <v>17</v>
      </c>
      <c r="EC20" s="87">
        <v>0</v>
      </c>
      <c r="ED20" s="80">
        <v>0</v>
      </c>
      <c r="EE20" s="80">
        <v>0</v>
      </c>
      <c r="EF20" s="80">
        <v>0</v>
      </c>
      <c r="EG20" s="80">
        <v>0</v>
      </c>
      <c r="EH20" s="80">
        <v>0</v>
      </c>
      <c r="EI20" s="80">
        <v>1</v>
      </c>
      <c r="EJ20" s="80">
        <v>1</v>
      </c>
      <c r="EK20" s="49">
        <f t="shared" si="65"/>
        <v>1.32</v>
      </c>
      <c r="EL20" s="87">
        <v>0</v>
      </c>
      <c r="EM20" s="80">
        <v>0</v>
      </c>
      <c r="EN20" s="80">
        <v>0</v>
      </c>
      <c r="EO20" s="80">
        <v>0</v>
      </c>
      <c r="EP20" s="80">
        <v>0</v>
      </c>
      <c r="EQ20" s="80">
        <v>87.4765</v>
      </c>
      <c r="ER20" s="80">
        <v>14.6015</v>
      </c>
      <c r="ES20" s="80">
        <v>3.95513</v>
      </c>
      <c r="ET20" s="151">
        <v>0</v>
      </c>
      <c r="EU20" s="151">
        <v>0</v>
      </c>
      <c r="EV20" s="151">
        <v>0</v>
      </c>
      <c r="EW20" s="151">
        <v>1</v>
      </c>
      <c r="EX20" s="151">
        <v>1</v>
      </c>
      <c r="EY20" s="151">
        <v>1</v>
      </c>
      <c r="EZ20" s="49"/>
      <c r="FA20" s="153">
        <f t="shared" si="63"/>
        <v>1.32</v>
      </c>
      <c r="FB20" s="71">
        <v>1</v>
      </c>
      <c r="FC20" s="71">
        <v>1</v>
      </c>
      <c r="FD20" s="80">
        <v>1.54</v>
      </c>
      <c r="FE20" s="2">
        <v>1.79</v>
      </c>
      <c r="FF20">
        <f t="shared" si="64"/>
        <v>1.79</v>
      </c>
    </row>
    <row r="21" spans="1:162">
      <c r="A21" s="58">
        <v>15</v>
      </c>
      <c r="B21" s="59">
        <v>8</v>
      </c>
      <c r="C21" s="60"/>
      <c r="D21" s="61">
        <v>54.5</v>
      </c>
      <c r="E21" s="61">
        <v>3</v>
      </c>
      <c r="F21" s="62">
        <v>7</v>
      </c>
      <c r="G21" s="63">
        <v>0</v>
      </c>
      <c r="H21" s="63">
        <v>1</v>
      </c>
      <c r="I21" s="49"/>
      <c r="J21" s="62">
        <v>15</v>
      </c>
      <c r="K21" s="71">
        <f t="shared" si="0"/>
        <v>7</v>
      </c>
      <c r="L21" s="71">
        <f t="shared" si="1"/>
        <v>0</v>
      </c>
      <c r="M21" s="71">
        <f t="shared" si="2"/>
        <v>1</v>
      </c>
      <c r="N21" s="72">
        <f>INDEX($A:$A,MATCH(SUM($K$7:K21),$D:$D,1))</f>
        <v>18</v>
      </c>
      <c r="O21" s="72">
        <v>0</v>
      </c>
      <c r="P21" s="73">
        <v>0</v>
      </c>
      <c r="Q21" s="63">
        <f>INDEX(关卡产出!$V$8:$V$207,MATCH(N21,$A$7:$A$206,0))</f>
        <v>2200</v>
      </c>
      <c r="R21" s="63">
        <f>INDEX(关卡产出!$W$8:$W$207,MATCH(N21,$A$7:$A$206,0))</f>
        <v>71200</v>
      </c>
      <c r="S21" s="63">
        <f>INDEX(关卡产出!$X$8:$X$207,MATCH(N21,$A$7:$A$206,0))</f>
        <v>606</v>
      </c>
      <c r="T21" s="63">
        <f>INDEX(关卡产出!$Y$8:$Y$207,MATCH(N21,$A$7:$A$206,0))</f>
        <v>304</v>
      </c>
      <c r="U21" s="63">
        <f>INDEX(关卡产出!$Z$8:$Z$207,MATCH(N21,$A$7:$A$206,0))</f>
        <v>94</v>
      </c>
      <c r="V21" s="63">
        <f>INDEX(关卡产出!$AA$8:$AA$207,MATCH(N21,$A$7:$A$206,0))</f>
        <v>108</v>
      </c>
      <c r="W21" s="80">
        <f>INDEX(关卡产出!$C$8:$C$207,MATCH(N21,关卡产出!$B$8:$B$207,0))*K21</f>
        <v>84</v>
      </c>
      <c r="X21" s="80">
        <f>INDEX(关卡产出!$D$8:$D$207,MATCH(N21,关卡产出!$B$8:$B$207,0))*K21</f>
        <v>42</v>
      </c>
      <c r="Y21" s="80">
        <f>INDEX(关卡产出!$E$8:$E$207,MATCH(N21,关卡产出!$B$8:$B$207,0))*K21</f>
        <v>21</v>
      </c>
      <c r="Z21" s="80">
        <f>INDEX(关卡产出!$F$8:$F$207,MATCH(N21,关卡产出!$B$8:$B$207,0))*K21</f>
        <v>1610</v>
      </c>
      <c r="AA21" s="80">
        <f>SUM($W$7:W21)</f>
        <v>1015</v>
      </c>
      <c r="AB21" s="80">
        <f>SUM($X$7:X21)</f>
        <v>483</v>
      </c>
      <c r="AC21" s="80">
        <f>SUM($Y$7:Y21)</f>
        <v>133</v>
      </c>
      <c r="AD21" s="80">
        <f>SUM($Z$7:Z21)</f>
        <v>19460</v>
      </c>
      <c r="AE21" s="87">
        <f>INDEX(关卡产出!$C$8:$C$207,MATCH(N21,关卡产出!$B$8:$B$207,0))*8</f>
        <v>96</v>
      </c>
      <c r="AF21" s="87">
        <f>INDEX(关卡产出!$D$8:$D$207,MATCH(N21,关卡产出!$B$8:$B$207,0))*8</f>
        <v>48</v>
      </c>
      <c r="AG21" s="87">
        <f>INDEX(关卡产出!$E$8:$E$207,MATCH(N21,关卡产出!$B$8:$B$207,0))*8</f>
        <v>24</v>
      </c>
      <c r="AH21" s="87">
        <f>INDEX(关卡产出!$F$8:$F$207,MATCH(N21,关卡产出!$B$8:$B$207,0))*8</f>
        <v>1840</v>
      </c>
      <c r="AI21" s="87">
        <f>SUM($AE$7:AE21)</f>
        <v>1160</v>
      </c>
      <c r="AJ21" s="87">
        <f>SUM($AF$7:AF21)</f>
        <v>552</v>
      </c>
      <c r="AK21" s="87">
        <f>SUM($AG$7:AG21)</f>
        <v>152</v>
      </c>
      <c r="AL21" s="87">
        <f>SUM($AH$7:AH21)</f>
        <v>22240</v>
      </c>
      <c r="AM21" s="92">
        <f>SUM($M$7:M21)*关卡产出!$AS$11</f>
        <v>66000</v>
      </c>
      <c r="AN21" s="93">
        <v>0</v>
      </c>
      <c r="AO21" s="80">
        <v>0</v>
      </c>
      <c r="AP21" s="96">
        <v>0</v>
      </c>
      <c r="AQ21" s="62">
        <v>500</v>
      </c>
      <c r="AR21" s="97">
        <v>100</v>
      </c>
      <c r="AS21" s="62">
        <f>SUM($AQ$7:AQ21)</f>
        <v>7500</v>
      </c>
      <c r="AT21" s="71">
        <f>SUM($AR$7:AR21)</f>
        <v>1500</v>
      </c>
      <c r="AU21" s="49"/>
      <c r="AV21" s="62">
        <f t="shared" si="3"/>
        <v>2200</v>
      </c>
      <c r="AW21" s="71">
        <v>0</v>
      </c>
      <c r="AX21" s="71">
        <f t="shared" si="4"/>
        <v>1500</v>
      </c>
      <c r="AY21" s="71">
        <f t="shared" si="5"/>
        <v>200</v>
      </c>
      <c r="AZ21" s="63">
        <f t="shared" si="6"/>
        <v>3900</v>
      </c>
      <c r="BA21" s="80">
        <v>0</v>
      </c>
      <c r="BB21" s="80">
        <f t="shared" si="7"/>
        <v>3900</v>
      </c>
      <c r="BC21" s="98">
        <f t="shared" si="8"/>
        <v>0.564102564102564</v>
      </c>
      <c r="BD21" s="98">
        <f t="shared" si="9"/>
        <v>0</v>
      </c>
      <c r="BE21" s="98">
        <f t="shared" si="10"/>
        <v>0.384615384615385</v>
      </c>
      <c r="BF21" s="98">
        <f t="shared" si="11"/>
        <v>0.0512820512820513</v>
      </c>
      <c r="BG21" s="99"/>
      <c r="BH21" s="62">
        <f>INDEX(商城宝箱!$L:$L,MATCH(BB21,商城宝箱!$N:$N,1))</f>
        <v>3</v>
      </c>
      <c r="BI21" s="63">
        <f>INDEX(商城宝箱!$T:$T,MATCH(BH21,商城宝箱!$L:$L,0))+(BB21-VLOOKUP(BH21,商城宝箱!$L$2:$N$22,3,FALSE))/$BH$5*VLOOKUP(BH21+1,商城宝箱!$C$23:$I$42,3,FALSE)</f>
        <v>9750</v>
      </c>
      <c r="BJ21" s="71">
        <f>INDEX(商城宝箱!$U:$U,MATCH(BH21,商城宝箱!$L:$L,0))+(BB21-VLOOKUP(BH21,商城宝箱!$L$2:$N$22,3,FALSE))/$BH$5*VLOOKUP(BH21+1,商城宝箱!$C$23:$I$42,4,FALSE)</f>
        <v>1327.5</v>
      </c>
      <c r="BK21" s="71">
        <f>INDEX(商城宝箱!$V:$V,MATCH(BH21,商城宝箱!$L:$L,0))+(BB21-VLOOKUP(BH21,商城宝箱!$L$2:$N$22,3,FALSE))/$BH$5*VLOOKUP(BH21+1,商城宝箱!$C$23:$I$42,5,FALSE)</f>
        <v>379.5</v>
      </c>
      <c r="BL21" s="71">
        <f>INDEX(商城宝箱!$W:$W,MATCH(BH21,商城宝箱!$L:$L,0))+(BB21-VLOOKUP(BH21,商城宝箱!$L$2:$N$22,3,FALSE))/$BH$5*VLOOKUP(BH21+1,商城宝箱!$C$23:$I$42,6,FALSE)</f>
        <v>42</v>
      </c>
      <c r="BM21" s="49"/>
      <c r="BN21" s="101">
        <f t="shared" si="12"/>
        <v>71200</v>
      </c>
      <c r="BO21" s="63">
        <f t="shared" si="13"/>
        <v>19460</v>
      </c>
      <c r="BP21" s="63">
        <f t="shared" si="14"/>
        <v>22240</v>
      </c>
      <c r="BQ21" s="63">
        <f t="shared" si="15"/>
        <v>66000</v>
      </c>
      <c r="BR21" s="63">
        <f t="shared" si="16"/>
        <v>0</v>
      </c>
      <c r="BS21" s="63">
        <f t="shared" si="17"/>
        <v>7500</v>
      </c>
      <c r="BT21" s="63">
        <f t="shared" si="18"/>
        <v>9750</v>
      </c>
      <c r="BU21" s="63">
        <f t="shared" si="19"/>
        <v>196150</v>
      </c>
      <c r="BV21" s="98">
        <f t="shared" si="20"/>
        <v>0.362987509559011</v>
      </c>
      <c r="BW21" s="98">
        <f t="shared" si="21"/>
        <v>0.0992097884272241</v>
      </c>
      <c r="BX21" s="98">
        <f t="shared" si="22"/>
        <v>0.113382615345399</v>
      </c>
      <c r="BY21" s="98">
        <f t="shared" si="23"/>
        <v>0.336477185827173</v>
      </c>
      <c r="BZ21" s="98">
        <f t="shared" si="24"/>
        <v>0</v>
      </c>
      <c r="CA21" s="98">
        <f t="shared" si="25"/>
        <v>0.0382360438439969</v>
      </c>
      <c r="CB21" s="98">
        <f t="shared" si="26"/>
        <v>0.049706856997196</v>
      </c>
      <c r="CC21" s="49"/>
      <c r="CD21" s="101">
        <f t="shared" si="27"/>
        <v>18</v>
      </c>
      <c r="CE21" s="63">
        <f>INDEX(角色升级!A:A,MATCH(BU20,角色升级!K:K,1))</f>
        <v>129</v>
      </c>
      <c r="CF21" s="71">
        <f>VLOOKUP(CE21,角色升级!A:P,16,FALSE)</f>
        <v>1588.89075</v>
      </c>
      <c r="CG21" s="71">
        <f>VLOOKUP(CD21,关卡对比!$A$4:$K$206,11,FALSE)</f>
        <v>1800</v>
      </c>
      <c r="CH21" s="104">
        <f t="shared" si="28"/>
        <v>1.13286580590893</v>
      </c>
      <c r="CI21" s="87">
        <f>INDEX(角色升级!Q:Q,MATCH(CE21,角色升级!A:A,0))</f>
        <v>200</v>
      </c>
      <c r="CJ21" s="80">
        <v>0</v>
      </c>
      <c r="CK21" s="49"/>
      <c r="CL21" s="101">
        <f t="shared" si="29"/>
        <v>606</v>
      </c>
      <c r="CM21" s="63">
        <f t="shared" si="30"/>
        <v>1015</v>
      </c>
      <c r="CN21" s="63">
        <f t="shared" si="31"/>
        <v>96</v>
      </c>
      <c r="CO21" s="63">
        <f t="shared" si="32"/>
        <v>1327.5</v>
      </c>
      <c r="CP21" s="63">
        <f t="shared" si="33"/>
        <v>3044.5</v>
      </c>
      <c r="CQ21" s="98">
        <f t="shared" si="34"/>
        <v>0.199047462637543</v>
      </c>
      <c r="CR21" s="98">
        <f t="shared" si="35"/>
        <v>0.333388076859911</v>
      </c>
      <c r="CS21" s="98">
        <f t="shared" si="36"/>
        <v>0.0315322713089177</v>
      </c>
      <c r="CT21" s="98">
        <f t="shared" si="37"/>
        <v>0.436032189193628</v>
      </c>
      <c r="CU21" s="49"/>
      <c r="CV21" s="87">
        <f t="shared" si="38"/>
        <v>304</v>
      </c>
      <c r="CW21" s="80">
        <f t="shared" si="39"/>
        <v>483</v>
      </c>
      <c r="CX21" s="80">
        <f t="shared" si="40"/>
        <v>552</v>
      </c>
      <c r="CY21" s="80">
        <f t="shared" si="41"/>
        <v>379.5</v>
      </c>
      <c r="CZ21" s="80">
        <f t="shared" si="42"/>
        <v>1718.5</v>
      </c>
      <c r="DA21" s="143">
        <f t="shared" si="43"/>
        <v>0.176898457957521</v>
      </c>
      <c r="DB21" s="143">
        <f t="shared" si="44"/>
        <v>0.281059063136456</v>
      </c>
      <c r="DC21" s="143">
        <f t="shared" si="45"/>
        <v>0.321210357870236</v>
      </c>
      <c r="DD21" s="143">
        <f t="shared" si="46"/>
        <v>0.220832121035787</v>
      </c>
      <c r="DE21" s="49"/>
      <c r="DF21" s="87">
        <f t="shared" si="47"/>
        <v>94</v>
      </c>
      <c r="DG21" s="80">
        <f t="shared" si="48"/>
        <v>133</v>
      </c>
      <c r="DH21" s="80">
        <f t="shared" si="49"/>
        <v>152</v>
      </c>
      <c r="DI21" s="80">
        <f t="shared" si="50"/>
        <v>42</v>
      </c>
      <c r="DJ21" s="80">
        <f t="shared" si="51"/>
        <v>421</v>
      </c>
      <c r="DK21" s="143">
        <f t="shared" si="52"/>
        <v>0.223277909738717</v>
      </c>
      <c r="DL21" s="143">
        <f t="shared" si="53"/>
        <v>0.315914489311164</v>
      </c>
      <c r="DM21" s="143">
        <f t="shared" si="54"/>
        <v>0.36104513064133</v>
      </c>
      <c r="DN21" s="143">
        <f t="shared" si="55"/>
        <v>0.0997624703087886</v>
      </c>
      <c r="DO21" s="49"/>
      <c r="DP21" s="62">
        <f t="shared" si="56"/>
        <v>3044.5</v>
      </c>
      <c r="DQ21" s="71">
        <f t="shared" si="57"/>
        <v>1718.5</v>
      </c>
      <c r="DR21" s="71">
        <f t="shared" si="58"/>
        <v>421</v>
      </c>
      <c r="DS21" s="63">
        <v>0</v>
      </c>
      <c r="DT21" s="63">
        <v>7</v>
      </c>
      <c r="DU21" s="63">
        <f>INDEX(武器升级!A:A,MATCH(DQ21/$DQ$5,武器升级!G:G,1))</f>
        <v>6</v>
      </c>
      <c r="DV21" s="63">
        <f>_xlfn.IFNA(INDEX(武器升级!A:A,MATCH(DR21/$DR$5,武器升级!H:H,1)),1)</f>
        <v>4</v>
      </c>
      <c r="DW21" s="63">
        <v>1</v>
      </c>
      <c r="DX21" s="63">
        <f t="shared" si="59"/>
        <v>1.79</v>
      </c>
      <c r="DY21" s="63">
        <f t="shared" si="60"/>
        <v>1.87</v>
      </c>
      <c r="DZ21" s="63">
        <f t="shared" si="61"/>
        <v>1.9</v>
      </c>
      <c r="EA21" s="71">
        <v>1.5</v>
      </c>
      <c r="EB21" s="67">
        <f t="shared" si="62"/>
        <v>18</v>
      </c>
      <c r="EC21" s="87">
        <v>0</v>
      </c>
      <c r="ED21" s="80">
        <v>0</v>
      </c>
      <c r="EE21" s="80">
        <v>0</v>
      </c>
      <c r="EF21" s="80">
        <v>0</v>
      </c>
      <c r="EG21" s="80">
        <v>0</v>
      </c>
      <c r="EH21" s="80">
        <v>0</v>
      </c>
      <c r="EI21" s="80">
        <v>1</v>
      </c>
      <c r="EJ21" s="80">
        <v>1</v>
      </c>
      <c r="EK21" s="49">
        <f t="shared" si="65"/>
        <v>1.58</v>
      </c>
      <c r="EL21" s="87">
        <v>0</v>
      </c>
      <c r="EM21" s="80">
        <v>0</v>
      </c>
      <c r="EN21" s="80">
        <v>0</v>
      </c>
      <c r="EO21" s="80">
        <v>0</v>
      </c>
      <c r="EP21" s="80">
        <v>0</v>
      </c>
      <c r="EQ21" s="80">
        <v>95.729</v>
      </c>
      <c r="ER21" s="80">
        <v>15.979</v>
      </c>
      <c r="ES21" s="80">
        <v>4.32825</v>
      </c>
      <c r="ET21" s="151">
        <v>0</v>
      </c>
      <c r="EU21" s="151">
        <v>0</v>
      </c>
      <c r="EV21" s="151">
        <v>0</v>
      </c>
      <c r="EW21" s="151">
        <v>1</v>
      </c>
      <c r="EX21" s="151">
        <v>1</v>
      </c>
      <c r="EY21" s="151">
        <v>1</v>
      </c>
      <c r="EZ21" s="49"/>
      <c r="FA21" s="153">
        <f t="shared" si="63"/>
        <v>1.58</v>
      </c>
      <c r="FB21" s="71">
        <v>1</v>
      </c>
      <c r="FC21" s="71">
        <v>1</v>
      </c>
      <c r="FD21" s="80">
        <v>1.76</v>
      </c>
      <c r="FE21" s="2">
        <v>1.9</v>
      </c>
      <c r="FF21">
        <f t="shared" si="64"/>
        <v>1.9</v>
      </c>
    </row>
    <row r="22" spans="1:162">
      <c r="A22" s="58">
        <v>16</v>
      </c>
      <c r="B22" s="59">
        <v>10</v>
      </c>
      <c r="C22" s="60"/>
      <c r="D22" s="61">
        <v>63.5</v>
      </c>
      <c r="E22" s="61">
        <v>3</v>
      </c>
      <c r="F22" s="62">
        <v>7</v>
      </c>
      <c r="G22" s="63">
        <v>0</v>
      </c>
      <c r="H22" s="63">
        <v>1</v>
      </c>
      <c r="I22" s="49"/>
      <c r="J22" s="62">
        <v>16</v>
      </c>
      <c r="K22" s="71">
        <f t="shared" si="0"/>
        <v>7</v>
      </c>
      <c r="L22" s="71">
        <f t="shared" si="1"/>
        <v>0</v>
      </c>
      <c r="M22" s="71">
        <f t="shared" si="2"/>
        <v>1</v>
      </c>
      <c r="N22" s="72">
        <f>INDEX($A:$A,MATCH(SUM($K$7:K22),$D:$D,1))</f>
        <v>19</v>
      </c>
      <c r="O22" s="72">
        <v>0</v>
      </c>
      <c r="P22" s="73">
        <v>0</v>
      </c>
      <c r="Q22" s="63">
        <f>INDEX(关卡产出!$V$8:$V$207,MATCH(N22,$A$7:$A$206,0))</f>
        <v>2350</v>
      </c>
      <c r="R22" s="63">
        <f>INDEX(关卡产出!$W$8:$W$207,MATCH(N22,$A$7:$A$206,0))</f>
        <v>80300</v>
      </c>
      <c r="S22" s="63">
        <f>INDEX(关卡产出!$X$8:$X$207,MATCH(N22,$A$7:$A$206,0))</f>
        <v>674</v>
      </c>
      <c r="T22" s="63">
        <f>INDEX(关卡产出!$Y$8:$Y$207,MATCH(N22,$A$7:$A$206,0))</f>
        <v>338</v>
      </c>
      <c r="U22" s="63">
        <f>INDEX(关卡产出!$Z$8:$Z$207,MATCH(N22,$A$7:$A$206,0))</f>
        <v>108</v>
      </c>
      <c r="V22" s="63">
        <f>INDEX(关卡产出!$AA$8:$AA$207,MATCH(N22,$A$7:$A$206,0))</f>
        <v>114</v>
      </c>
      <c r="W22" s="80">
        <f>INDEX(关卡产出!$C$8:$C$207,MATCH(N22,关卡产出!$B$8:$B$207,0))*K22</f>
        <v>91</v>
      </c>
      <c r="X22" s="80">
        <f>INDEX(关卡产出!$D$8:$D$207,MATCH(N22,关卡产出!$B$8:$B$207,0))*K22</f>
        <v>42</v>
      </c>
      <c r="Y22" s="80">
        <f>INDEX(关卡产出!$E$8:$E$207,MATCH(N22,关卡产出!$B$8:$B$207,0))*K22</f>
        <v>21</v>
      </c>
      <c r="Z22" s="80">
        <f>INDEX(关卡产出!$F$8:$F$207,MATCH(N22,关卡产出!$B$8:$B$207,0))*K22</f>
        <v>1750</v>
      </c>
      <c r="AA22" s="80">
        <f>SUM($W$7:W22)</f>
        <v>1106</v>
      </c>
      <c r="AB22" s="80">
        <f>SUM($X$7:X22)</f>
        <v>525</v>
      </c>
      <c r="AC22" s="80">
        <f>SUM($Y$7:Y22)</f>
        <v>154</v>
      </c>
      <c r="AD22" s="80">
        <f>SUM($Z$7:Z22)</f>
        <v>21210</v>
      </c>
      <c r="AE22" s="87">
        <f>INDEX(关卡产出!$C$8:$C$207,MATCH(N22,关卡产出!$B$8:$B$207,0))*8</f>
        <v>104</v>
      </c>
      <c r="AF22" s="87">
        <f>INDEX(关卡产出!$D$8:$D$207,MATCH(N22,关卡产出!$B$8:$B$207,0))*8</f>
        <v>48</v>
      </c>
      <c r="AG22" s="87">
        <f>INDEX(关卡产出!$E$8:$E$207,MATCH(N22,关卡产出!$B$8:$B$207,0))*8</f>
        <v>24</v>
      </c>
      <c r="AH22" s="87">
        <f>INDEX(关卡产出!$F$8:$F$207,MATCH(N22,关卡产出!$B$8:$B$207,0))*8</f>
        <v>2000</v>
      </c>
      <c r="AI22" s="87">
        <f>SUM($AE$7:AE22)</f>
        <v>1264</v>
      </c>
      <c r="AJ22" s="87">
        <f>SUM($AF$7:AF22)</f>
        <v>600</v>
      </c>
      <c r="AK22" s="87">
        <f>SUM($AG$7:AG22)</f>
        <v>176</v>
      </c>
      <c r="AL22" s="87">
        <f>SUM($AH$7:AH22)</f>
        <v>24240</v>
      </c>
      <c r="AM22" s="92">
        <f>SUM($M$7:M22)*关卡产出!$AS$11</f>
        <v>72000</v>
      </c>
      <c r="AN22" s="93">
        <v>0</v>
      </c>
      <c r="AO22" s="80">
        <v>0</v>
      </c>
      <c r="AP22" s="96">
        <v>0</v>
      </c>
      <c r="AQ22" s="62">
        <v>500</v>
      </c>
      <c r="AR22" s="97">
        <v>100</v>
      </c>
      <c r="AS22" s="62">
        <f>SUM($AQ$7:AQ22)</f>
        <v>8000</v>
      </c>
      <c r="AT22" s="71">
        <f>SUM($AR$7:AR22)</f>
        <v>1600</v>
      </c>
      <c r="AU22" s="49"/>
      <c r="AV22" s="62">
        <f t="shared" si="3"/>
        <v>2350</v>
      </c>
      <c r="AW22" s="71">
        <v>0</v>
      </c>
      <c r="AX22" s="71">
        <f t="shared" si="4"/>
        <v>1600</v>
      </c>
      <c r="AY22" s="71">
        <f t="shared" si="5"/>
        <v>400</v>
      </c>
      <c r="AZ22" s="63">
        <f t="shared" si="6"/>
        <v>4350</v>
      </c>
      <c r="BA22" s="80">
        <v>0</v>
      </c>
      <c r="BB22" s="80">
        <f t="shared" si="7"/>
        <v>4350</v>
      </c>
      <c r="BC22" s="98">
        <f t="shared" si="8"/>
        <v>0.540229885057471</v>
      </c>
      <c r="BD22" s="98">
        <f t="shared" si="9"/>
        <v>0</v>
      </c>
      <c r="BE22" s="98">
        <f t="shared" si="10"/>
        <v>0.367816091954023</v>
      </c>
      <c r="BF22" s="98">
        <f t="shared" si="11"/>
        <v>0.0919540229885057</v>
      </c>
      <c r="BG22" s="99"/>
      <c r="BH22" s="62">
        <f>INDEX(商城宝箱!$L:$L,MATCH(BB22,商城宝箱!$N:$N,1))</f>
        <v>3</v>
      </c>
      <c r="BI22" s="63">
        <f>INDEX(商城宝箱!$T:$T,MATCH(BH22,商城宝箱!$L:$L,0))+(BB22-VLOOKUP(BH22,商城宝箱!$L$2:$N$22,3,FALSE))/$BH$5*VLOOKUP(BH22+1,商城宝箱!$C$23:$I$42,3,FALSE)</f>
        <v>10875</v>
      </c>
      <c r="BJ22" s="71">
        <f>INDEX(商城宝箱!$U:$U,MATCH(BH22,商城宝箱!$L:$L,0))+(BB22-VLOOKUP(BH22,商城宝箱!$L$2:$N$22,3,FALSE))/$BH$5*VLOOKUP(BH22+1,商城宝箱!$C$23:$I$42,4,FALSE)</f>
        <v>1575</v>
      </c>
      <c r="BK22" s="71">
        <f>INDEX(商城宝箱!$V:$V,MATCH(BH22,商城宝箱!$L:$L,0))+(BB22-VLOOKUP(BH22,商城宝箱!$L$2:$N$22,3,FALSE))/$BH$5*VLOOKUP(BH22+1,商城宝箱!$C$23:$I$42,5,FALSE)</f>
        <v>480.75</v>
      </c>
      <c r="BL22" s="71">
        <f>INDEX(商城宝箱!$W:$W,MATCH(BH22,商城宝箱!$L:$L,0))+(BB22-VLOOKUP(BH22,商城宝箱!$L$2:$N$22,3,FALSE))/$BH$5*VLOOKUP(BH22+1,商城宝箱!$C$23:$I$42,6,FALSE)</f>
        <v>57.75</v>
      </c>
      <c r="BM22" s="49"/>
      <c r="BN22" s="101">
        <f t="shared" si="12"/>
        <v>80300</v>
      </c>
      <c r="BO22" s="63">
        <f t="shared" si="13"/>
        <v>21210</v>
      </c>
      <c r="BP22" s="63">
        <f t="shared" si="14"/>
        <v>24240</v>
      </c>
      <c r="BQ22" s="63">
        <f t="shared" si="15"/>
        <v>72000</v>
      </c>
      <c r="BR22" s="63">
        <f t="shared" si="16"/>
        <v>0</v>
      </c>
      <c r="BS22" s="63">
        <f t="shared" si="17"/>
        <v>8000</v>
      </c>
      <c r="BT22" s="63">
        <f t="shared" si="18"/>
        <v>10875</v>
      </c>
      <c r="BU22" s="63">
        <f t="shared" si="19"/>
        <v>216625</v>
      </c>
      <c r="BV22" s="98">
        <f t="shared" si="20"/>
        <v>0.37068667051356</v>
      </c>
      <c r="BW22" s="98">
        <f t="shared" si="21"/>
        <v>0.0979111367570687</v>
      </c>
      <c r="BX22" s="98">
        <f t="shared" si="22"/>
        <v>0.111898442008078</v>
      </c>
      <c r="BY22" s="98">
        <f t="shared" si="23"/>
        <v>0.332371609924986</v>
      </c>
      <c r="BZ22" s="98">
        <f t="shared" si="24"/>
        <v>0</v>
      </c>
      <c r="CA22" s="98">
        <f t="shared" si="25"/>
        <v>0.036930178880554</v>
      </c>
      <c r="CB22" s="98">
        <f t="shared" si="26"/>
        <v>0.050201961915753</v>
      </c>
      <c r="CC22" s="49"/>
      <c r="CD22" s="101">
        <f t="shared" si="27"/>
        <v>19</v>
      </c>
      <c r="CE22" s="63">
        <f>INDEX(角色升级!A:A,MATCH(BU21,角色升级!K:K,1))</f>
        <v>140</v>
      </c>
      <c r="CF22" s="71">
        <f>VLOOKUP(CE22,角色升级!A:P,16,FALSE)</f>
        <v>1657.656025</v>
      </c>
      <c r="CG22" s="71">
        <f>VLOOKUP(CD22,关卡对比!$A$4:$K$206,11,FALSE)</f>
        <v>2040</v>
      </c>
      <c r="CH22" s="104">
        <f t="shared" si="28"/>
        <v>1.2306533860063</v>
      </c>
      <c r="CI22" s="87">
        <f>INDEX(角色升级!Q:Q,MATCH(CE22,角色升级!A:A,0))</f>
        <v>400</v>
      </c>
      <c r="CJ22" s="80">
        <v>0</v>
      </c>
      <c r="CK22" s="49"/>
      <c r="CL22" s="101">
        <f t="shared" si="29"/>
        <v>674</v>
      </c>
      <c r="CM22" s="63">
        <f t="shared" si="30"/>
        <v>1106</v>
      </c>
      <c r="CN22" s="63">
        <f t="shared" si="31"/>
        <v>104</v>
      </c>
      <c r="CO22" s="63">
        <f t="shared" si="32"/>
        <v>1575</v>
      </c>
      <c r="CP22" s="63">
        <f t="shared" si="33"/>
        <v>3459</v>
      </c>
      <c r="CQ22" s="98">
        <f t="shared" si="34"/>
        <v>0.194854004047413</v>
      </c>
      <c r="CR22" s="98">
        <f t="shared" si="35"/>
        <v>0.319745591211333</v>
      </c>
      <c r="CS22" s="98">
        <f t="shared" si="36"/>
        <v>0.0300664932061289</v>
      </c>
      <c r="CT22" s="98">
        <f t="shared" si="37"/>
        <v>0.455333911535126</v>
      </c>
      <c r="CU22" s="49"/>
      <c r="CV22" s="87">
        <f t="shared" si="38"/>
        <v>338</v>
      </c>
      <c r="CW22" s="80">
        <f t="shared" si="39"/>
        <v>525</v>
      </c>
      <c r="CX22" s="80">
        <f t="shared" si="40"/>
        <v>600</v>
      </c>
      <c r="CY22" s="80">
        <f t="shared" si="41"/>
        <v>480.75</v>
      </c>
      <c r="CZ22" s="80">
        <f t="shared" si="42"/>
        <v>1943.75</v>
      </c>
      <c r="DA22" s="143">
        <f t="shared" si="43"/>
        <v>0.173890675241158</v>
      </c>
      <c r="DB22" s="143">
        <f t="shared" si="44"/>
        <v>0.270096463022508</v>
      </c>
      <c r="DC22" s="143">
        <f t="shared" si="45"/>
        <v>0.308681672025723</v>
      </c>
      <c r="DD22" s="143">
        <f t="shared" si="46"/>
        <v>0.247331189710611</v>
      </c>
      <c r="DE22" s="49"/>
      <c r="DF22" s="87">
        <f t="shared" si="47"/>
        <v>108</v>
      </c>
      <c r="DG22" s="80">
        <f t="shared" si="48"/>
        <v>154</v>
      </c>
      <c r="DH22" s="80">
        <f t="shared" si="49"/>
        <v>176</v>
      </c>
      <c r="DI22" s="80">
        <f t="shared" si="50"/>
        <v>57.75</v>
      </c>
      <c r="DJ22" s="80">
        <f t="shared" si="51"/>
        <v>495.75</v>
      </c>
      <c r="DK22" s="143">
        <f t="shared" si="52"/>
        <v>0.2178517397882</v>
      </c>
      <c r="DL22" s="143">
        <f t="shared" si="53"/>
        <v>0.310640443772063</v>
      </c>
      <c r="DM22" s="143">
        <f t="shared" si="54"/>
        <v>0.355017650025214</v>
      </c>
      <c r="DN22" s="143">
        <f t="shared" si="55"/>
        <v>0.116490166414523</v>
      </c>
      <c r="DO22" s="49"/>
      <c r="DP22" s="62">
        <f t="shared" si="56"/>
        <v>3459</v>
      </c>
      <c r="DQ22" s="71">
        <f t="shared" si="57"/>
        <v>1943.75</v>
      </c>
      <c r="DR22" s="71">
        <f t="shared" si="58"/>
        <v>495.75</v>
      </c>
      <c r="DS22" s="63">
        <v>0</v>
      </c>
      <c r="DT22" s="63">
        <v>8</v>
      </c>
      <c r="DU22" s="63">
        <f>INDEX(武器升级!A:A,MATCH(DQ22/$DQ$5,武器升级!G:G,1))</f>
        <v>7</v>
      </c>
      <c r="DV22" s="63">
        <f>_xlfn.IFNA(INDEX(武器升级!A:A,MATCH(DR22/$DR$5,武器升级!H:H,1)),1)</f>
        <v>4</v>
      </c>
      <c r="DW22" s="63">
        <v>2</v>
      </c>
      <c r="DX22" s="63">
        <f t="shared" si="59"/>
        <v>2.15</v>
      </c>
      <c r="DY22" s="63">
        <f t="shared" si="60"/>
        <v>2.24</v>
      </c>
      <c r="DZ22" s="63">
        <f t="shared" si="61"/>
        <v>1.9</v>
      </c>
      <c r="EA22" s="71">
        <v>1.8</v>
      </c>
      <c r="EB22" s="67">
        <f t="shared" si="62"/>
        <v>19</v>
      </c>
      <c r="EC22" s="87">
        <v>0</v>
      </c>
      <c r="ED22" s="80">
        <v>0</v>
      </c>
      <c r="EE22" s="80">
        <v>0</v>
      </c>
      <c r="EF22" s="80">
        <v>0</v>
      </c>
      <c r="EG22" s="80">
        <v>0</v>
      </c>
      <c r="EH22" s="80">
        <v>0</v>
      </c>
      <c r="EI22" s="80">
        <v>1</v>
      </c>
      <c r="EJ22" s="80">
        <v>1</v>
      </c>
      <c r="EK22" s="49">
        <f t="shared" si="65"/>
        <v>1.58</v>
      </c>
      <c r="EL22" s="87">
        <v>0</v>
      </c>
      <c r="EM22" s="80">
        <v>0</v>
      </c>
      <c r="EN22" s="80">
        <v>0</v>
      </c>
      <c r="EO22" s="80">
        <v>0</v>
      </c>
      <c r="EP22" s="80">
        <v>0</v>
      </c>
      <c r="EQ22" s="80">
        <v>105.632</v>
      </c>
      <c r="ER22" s="80">
        <v>17.632</v>
      </c>
      <c r="ES22" s="80">
        <v>4.776</v>
      </c>
      <c r="ET22" s="151">
        <v>0</v>
      </c>
      <c r="EU22" s="151">
        <v>0</v>
      </c>
      <c r="EV22" s="151">
        <v>0</v>
      </c>
      <c r="EW22" s="151">
        <v>1</v>
      </c>
      <c r="EX22" s="151">
        <v>1</v>
      </c>
      <c r="EY22" s="151">
        <v>1</v>
      </c>
      <c r="EZ22" s="49"/>
      <c r="FA22" s="153">
        <f t="shared" si="63"/>
        <v>1.58</v>
      </c>
      <c r="FB22" s="71">
        <v>1</v>
      </c>
      <c r="FC22" s="71">
        <v>1</v>
      </c>
      <c r="FD22" s="80">
        <v>1.76</v>
      </c>
      <c r="FE22" s="2">
        <v>1.9</v>
      </c>
      <c r="FF22">
        <f t="shared" si="64"/>
        <v>1.9</v>
      </c>
    </row>
    <row r="23" spans="1:162">
      <c r="A23" s="58">
        <v>17</v>
      </c>
      <c r="B23" s="59">
        <v>12</v>
      </c>
      <c r="C23" s="60">
        <v>8</v>
      </c>
      <c r="D23" s="61">
        <v>80.5</v>
      </c>
      <c r="E23" s="61">
        <v>3</v>
      </c>
      <c r="F23" s="62">
        <v>7</v>
      </c>
      <c r="G23" s="63">
        <v>0</v>
      </c>
      <c r="H23" s="63">
        <v>1</v>
      </c>
      <c r="I23" s="49"/>
      <c r="J23" s="62">
        <v>17</v>
      </c>
      <c r="K23" s="71">
        <f t="shared" si="0"/>
        <v>7</v>
      </c>
      <c r="L23" s="71">
        <f t="shared" si="1"/>
        <v>0</v>
      </c>
      <c r="M23" s="71">
        <f t="shared" si="2"/>
        <v>1</v>
      </c>
      <c r="N23" s="72">
        <f>INDEX($A:$A,MATCH(SUM($K$7:K23),$D:$D,1))</f>
        <v>19</v>
      </c>
      <c r="O23" s="72">
        <v>0</v>
      </c>
      <c r="P23" s="73">
        <v>0</v>
      </c>
      <c r="Q23" s="63">
        <f>INDEX(关卡产出!$V$8:$V$207,MATCH(N23,$A$7:$A$206,0))</f>
        <v>2350</v>
      </c>
      <c r="R23" s="63">
        <f>INDEX(关卡产出!$W$8:$W$207,MATCH(N23,$A$7:$A$206,0))</f>
        <v>80300</v>
      </c>
      <c r="S23" s="63">
        <f>INDEX(关卡产出!$X$8:$X$207,MATCH(N23,$A$7:$A$206,0))</f>
        <v>674</v>
      </c>
      <c r="T23" s="63">
        <f>INDEX(关卡产出!$Y$8:$Y$207,MATCH(N23,$A$7:$A$206,0))</f>
        <v>338</v>
      </c>
      <c r="U23" s="63">
        <f>INDEX(关卡产出!$Z$8:$Z$207,MATCH(N23,$A$7:$A$206,0))</f>
        <v>108</v>
      </c>
      <c r="V23" s="63">
        <f>INDEX(关卡产出!$AA$8:$AA$207,MATCH(N23,$A$7:$A$206,0))</f>
        <v>114</v>
      </c>
      <c r="W23" s="80">
        <f>INDEX(关卡产出!$C$8:$C$207,MATCH(N23,关卡产出!$B$8:$B$207,0))*K23</f>
        <v>91</v>
      </c>
      <c r="X23" s="80">
        <f>INDEX(关卡产出!$D$8:$D$207,MATCH(N23,关卡产出!$B$8:$B$207,0))*K23</f>
        <v>42</v>
      </c>
      <c r="Y23" s="80">
        <f>INDEX(关卡产出!$E$8:$E$207,MATCH(N23,关卡产出!$B$8:$B$207,0))*K23</f>
        <v>21</v>
      </c>
      <c r="Z23" s="80">
        <f>INDEX(关卡产出!$F$8:$F$207,MATCH(N23,关卡产出!$B$8:$B$207,0))*K23</f>
        <v>1750</v>
      </c>
      <c r="AA23" s="80">
        <f>SUM($W$7:W23)</f>
        <v>1197</v>
      </c>
      <c r="AB23" s="80">
        <f>SUM($X$7:X23)</f>
        <v>567</v>
      </c>
      <c r="AC23" s="80">
        <f>SUM($Y$7:Y23)</f>
        <v>175</v>
      </c>
      <c r="AD23" s="80">
        <f>SUM($Z$7:Z23)</f>
        <v>22960</v>
      </c>
      <c r="AE23" s="87">
        <f>INDEX(关卡产出!$C$8:$C$207,MATCH(N23,关卡产出!$B$8:$B$207,0))*8</f>
        <v>104</v>
      </c>
      <c r="AF23" s="87">
        <f>INDEX(关卡产出!$D$8:$D$207,MATCH(N23,关卡产出!$B$8:$B$207,0))*8</f>
        <v>48</v>
      </c>
      <c r="AG23" s="87">
        <f>INDEX(关卡产出!$E$8:$E$207,MATCH(N23,关卡产出!$B$8:$B$207,0))*8</f>
        <v>24</v>
      </c>
      <c r="AH23" s="87">
        <f>INDEX(关卡产出!$F$8:$F$207,MATCH(N23,关卡产出!$B$8:$B$207,0))*8</f>
        <v>2000</v>
      </c>
      <c r="AI23" s="87">
        <f>SUM($AE$7:AE23)</f>
        <v>1368</v>
      </c>
      <c r="AJ23" s="87">
        <f>SUM($AF$7:AF23)</f>
        <v>648</v>
      </c>
      <c r="AK23" s="87">
        <f>SUM($AG$7:AG23)</f>
        <v>200</v>
      </c>
      <c r="AL23" s="87">
        <f>SUM($AH$7:AH23)</f>
        <v>26240</v>
      </c>
      <c r="AM23" s="92">
        <f>SUM($M$7:M23)*关卡产出!$AS$11</f>
        <v>78000</v>
      </c>
      <c r="AN23" s="93">
        <v>0</v>
      </c>
      <c r="AO23" s="80">
        <v>0</v>
      </c>
      <c r="AP23" s="96">
        <v>0</v>
      </c>
      <c r="AQ23" s="62">
        <v>500</v>
      </c>
      <c r="AR23" s="97">
        <v>100</v>
      </c>
      <c r="AS23" s="62">
        <f>SUM($AQ$7:AQ23)</f>
        <v>8500</v>
      </c>
      <c r="AT23" s="71">
        <f>SUM($AR$7:AR23)</f>
        <v>1700</v>
      </c>
      <c r="AU23" s="49"/>
      <c r="AV23" s="62">
        <f t="shared" si="3"/>
        <v>2350</v>
      </c>
      <c r="AW23" s="71">
        <v>0</v>
      </c>
      <c r="AX23" s="71">
        <f t="shared" si="4"/>
        <v>1700</v>
      </c>
      <c r="AY23" s="71">
        <f t="shared" si="5"/>
        <v>400</v>
      </c>
      <c r="AZ23" s="63">
        <f t="shared" si="6"/>
        <v>4450</v>
      </c>
      <c r="BA23" s="80">
        <v>0</v>
      </c>
      <c r="BB23" s="80">
        <f t="shared" si="7"/>
        <v>4450</v>
      </c>
      <c r="BC23" s="98">
        <f t="shared" si="8"/>
        <v>0.528089887640449</v>
      </c>
      <c r="BD23" s="98">
        <f t="shared" si="9"/>
        <v>0</v>
      </c>
      <c r="BE23" s="98">
        <f t="shared" si="10"/>
        <v>0.382022471910112</v>
      </c>
      <c r="BF23" s="98">
        <f t="shared" si="11"/>
        <v>0.0898876404494382</v>
      </c>
      <c r="BG23" s="99"/>
      <c r="BH23" s="62">
        <f>INDEX(商城宝箱!$L:$L,MATCH(BB23,商城宝箱!$N:$N,1))</f>
        <v>3</v>
      </c>
      <c r="BI23" s="63">
        <f>INDEX(商城宝箱!$T:$T,MATCH(BH23,商城宝箱!$L:$L,0))+(BB23-VLOOKUP(BH23,商城宝箱!$L$2:$N$22,3,FALSE))/$BH$5*VLOOKUP(BH23+1,商城宝箱!$C$23:$I$42,3,FALSE)</f>
        <v>11125</v>
      </c>
      <c r="BJ23" s="71">
        <f>INDEX(商城宝箱!$U:$U,MATCH(BH23,商城宝箱!$L:$L,0))+(BB23-VLOOKUP(BH23,商城宝箱!$L$2:$N$22,3,FALSE))/$BH$5*VLOOKUP(BH23+1,商城宝箱!$C$23:$I$42,4,FALSE)</f>
        <v>1630</v>
      </c>
      <c r="BK23" s="71">
        <f>INDEX(商城宝箱!$V:$V,MATCH(BH23,商城宝箱!$L:$L,0))+(BB23-VLOOKUP(BH23,商城宝箱!$L$2:$N$22,3,FALSE))/$BH$5*VLOOKUP(BH23+1,商城宝箱!$C$23:$I$42,5,FALSE)</f>
        <v>503.25</v>
      </c>
      <c r="BL23" s="71">
        <f>INDEX(商城宝箱!$W:$W,MATCH(BH23,商城宝箱!$L:$L,0))+(BB23-VLOOKUP(BH23,商城宝箱!$L$2:$N$22,3,FALSE))/$BH$5*VLOOKUP(BH23+1,商城宝箱!$C$23:$I$42,6,FALSE)</f>
        <v>61.25</v>
      </c>
      <c r="BM23" s="49"/>
      <c r="BN23" s="101">
        <f t="shared" si="12"/>
        <v>80300</v>
      </c>
      <c r="BO23" s="63">
        <f t="shared" si="13"/>
        <v>22960</v>
      </c>
      <c r="BP23" s="63">
        <f t="shared" si="14"/>
        <v>26240</v>
      </c>
      <c r="BQ23" s="63">
        <f t="shared" si="15"/>
        <v>78000</v>
      </c>
      <c r="BR23" s="63">
        <f t="shared" si="16"/>
        <v>0</v>
      </c>
      <c r="BS23" s="63">
        <f t="shared" si="17"/>
        <v>8500</v>
      </c>
      <c r="BT23" s="63">
        <f t="shared" si="18"/>
        <v>11125</v>
      </c>
      <c r="BU23" s="63">
        <f t="shared" si="19"/>
        <v>227125</v>
      </c>
      <c r="BV23" s="98">
        <f t="shared" si="20"/>
        <v>0.353549807374794</v>
      </c>
      <c r="BW23" s="98">
        <f t="shared" si="21"/>
        <v>0.101089708310402</v>
      </c>
      <c r="BX23" s="98">
        <f t="shared" si="22"/>
        <v>0.115531095211888</v>
      </c>
      <c r="BY23" s="98">
        <f t="shared" si="23"/>
        <v>0.343423225096313</v>
      </c>
      <c r="BZ23" s="98">
        <f t="shared" si="24"/>
        <v>0</v>
      </c>
      <c r="CA23" s="98">
        <f t="shared" si="25"/>
        <v>0.0374243258117777</v>
      </c>
      <c r="CB23" s="98">
        <f t="shared" si="26"/>
        <v>0.0489818381948266</v>
      </c>
      <c r="CC23" s="49"/>
      <c r="CD23" s="101">
        <f t="shared" si="27"/>
        <v>19</v>
      </c>
      <c r="CE23" s="63">
        <f>INDEX(角色升级!A:A,MATCH(BU22,角色升级!K:K,1))</f>
        <v>150</v>
      </c>
      <c r="CF23" s="71">
        <f>VLOOKUP(CE23,角色升级!A:P,16,FALSE)</f>
        <v>1665.785775</v>
      </c>
      <c r="CG23" s="71">
        <f>VLOOKUP(CD23,关卡对比!$A$4:$K$206,11,FALSE)</f>
        <v>2040</v>
      </c>
      <c r="CH23" s="104">
        <f t="shared" si="28"/>
        <v>1.22464726894429</v>
      </c>
      <c r="CI23" s="87">
        <f>INDEX(角色升级!Q:Q,MATCH(CE23,角色升级!A:A,0))</f>
        <v>400</v>
      </c>
      <c r="CJ23" s="80">
        <v>0</v>
      </c>
      <c r="CK23" s="49"/>
      <c r="CL23" s="101">
        <f t="shared" si="29"/>
        <v>674</v>
      </c>
      <c r="CM23" s="63">
        <f t="shared" si="30"/>
        <v>1197</v>
      </c>
      <c r="CN23" s="63">
        <f t="shared" si="31"/>
        <v>104</v>
      </c>
      <c r="CO23" s="63">
        <f t="shared" si="32"/>
        <v>1630</v>
      </c>
      <c r="CP23" s="63">
        <f t="shared" si="33"/>
        <v>3605</v>
      </c>
      <c r="CQ23" s="98">
        <f t="shared" si="34"/>
        <v>0.186962552011096</v>
      </c>
      <c r="CR23" s="98">
        <f t="shared" si="35"/>
        <v>0.332038834951456</v>
      </c>
      <c r="CS23" s="98">
        <f t="shared" si="36"/>
        <v>0.0288488210818308</v>
      </c>
      <c r="CT23" s="98">
        <f t="shared" si="37"/>
        <v>0.452149791955617</v>
      </c>
      <c r="CU23" s="49"/>
      <c r="CV23" s="87">
        <f t="shared" si="38"/>
        <v>338</v>
      </c>
      <c r="CW23" s="80">
        <f t="shared" si="39"/>
        <v>567</v>
      </c>
      <c r="CX23" s="80">
        <f t="shared" si="40"/>
        <v>648</v>
      </c>
      <c r="CY23" s="80">
        <f t="shared" si="41"/>
        <v>503.25</v>
      </c>
      <c r="CZ23" s="80">
        <f t="shared" si="42"/>
        <v>2056.25</v>
      </c>
      <c r="DA23" s="143">
        <f t="shared" si="43"/>
        <v>0.164376899696049</v>
      </c>
      <c r="DB23" s="143">
        <f t="shared" si="44"/>
        <v>0.275744680851064</v>
      </c>
      <c r="DC23" s="143">
        <f t="shared" si="45"/>
        <v>0.315136778115502</v>
      </c>
      <c r="DD23" s="143">
        <f t="shared" si="46"/>
        <v>0.244741641337386</v>
      </c>
      <c r="DE23" s="49"/>
      <c r="DF23" s="87">
        <f t="shared" si="47"/>
        <v>108</v>
      </c>
      <c r="DG23" s="80">
        <f t="shared" si="48"/>
        <v>175</v>
      </c>
      <c r="DH23" s="80">
        <f t="shared" si="49"/>
        <v>200</v>
      </c>
      <c r="DI23" s="80">
        <f t="shared" si="50"/>
        <v>61.25</v>
      </c>
      <c r="DJ23" s="80">
        <f t="shared" si="51"/>
        <v>544.25</v>
      </c>
      <c r="DK23" s="143">
        <f t="shared" si="52"/>
        <v>0.198438217730822</v>
      </c>
      <c r="DL23" s="143">
        <f t="shared" si="53"/>
        <v>0.321543408360129</v>
      </c>
      <c r="DM23" s="143">
        <f t="shared" si="54"/>
        <v>0.367478180983004</v>
      </c>
      <c r="DN23" s="143">
        <f t="shared" si="55"/>
        <v>0.112540192926045</v>
      </c>
      <c r="DO23" s="49"/>
      <c r="DP23" s="62">
        <f t="shared" si="56"/>
        <v>3605</v>
      </c>
      <c r="DQ23" s="71">
        <f t="shared" si="57"/>
        <v>2056.25</v>
      </c>
      <c r="DR23" s="71">
        <f t="shared" si="58"/>
        <v>544.25</v>
      </c>
      <c r="DS23" s="63">
        <v>0</v>
      </c>
      <c r="DT23" s="63">
        <v>8</v>
      </c>
      <c r="DU23" s="63">
        <f>INDEX(武器升级!A:A,MATCH(DQ23/$DQ$5,武器升级!G:G,1))</f>
        <v>7</v>
      </c>
      <c r="DV23" s="63">
        <f>_xlfn.IFNA(INDEX(武器升级!A:A,MATCH(DR23/$DR$5,武器升级!H:H,1)),1)</f>
        <v>4</v>
      </c>
      <c r="DW23" s="63">
        <v>3</v>
      </c>
      <c r="DX23" s="63">
        <f t="shared" si="59"/>
        <v>2.15</v>
      </c>
      <c r="DY23" s="63">
        <f t="shared" si="60"/>
        <v>2.24</v>
      </c>
      <c r="DZ23" s="63">
        <f t="shared" si="61"/>
        <v>1.9</v>
      </c>
      <c r="EA23" s="71">
        <v>2.1</v>
      </c>
      <c r="EB23" s="67">
        <f t="shared" si="62"/>
        <v>19</v>
      </c>
      <c r="EC23" s="87">
        <v>0</v>
      </c>
      <c r="ED23" s="80">
        <v>0</v>
      </c>
      <c r="EE23" s="80">
        <v>0</v>
      </c>
      <c r="EF23" s="80">
        <v>0</v>
      </c>
      <c r="EG23" s="80">
        <v>0</v>
      </c>
      <c r="EH23" s="80">
        <v>0</v>
      </c>
      <c r="EI23" s="80">
        <v>1</v>
      </c>
      <c r="EJ23" s="80">
        <v>1</v>
      </c>
      <c r="EK23" s="49">
        <f t="shared" si="65"/>
        <v>1.58</v>
      </c>
      <c r="EL23" s="87">
        <v>0</v>
      </c>
      <c r="EM23" s="80">
        <v>0</v>
      </c>
      <c r="EN23" s="80">
        <v>0</v>
      </c>
      <c r="EO23" s="80">
        <v>0</v>
      </c>
      <c r="EP23" s="80">
        <v>0</v>
      </c>
      <c r="EQ23" s="80">
        <v>112.234</v>
      </c>
      <c r="ER23" s="80">
        <v>18.734</v>
      </c>
      <c r="ES23" s="80">
        <v>5.0745</v>
      </c>
      <c r="ET23" s="151">
        <v>0</v>
      </c>
      <c r="EU23" s="151">
        <v>0</v>
      </c>
      <c r="EV23" s="151">
        <v>0</v>
      </c>
      <c r="EW23" s="151">
        <v>1</v>
      </c>
      <c r="EX23" s="151">
        <v>1</v>
      </c>
      <c r="EY23" s="151">
        <v>1</v>
      </c>
      <c r="EZ23" s="49"/>
      <c r="FA23" s="153">
        <f t="shared" si="63"/>
        <v>1.58</v>
      </c>
      <c r="FB23" s="71">
        <v>1</v>
      </c>
      <c r="FC23" s="71">
        <v>1</v>
      </c>
      <c r="FD23" s="80">
        <v>1.76</v>
      </c>
      <c r="FE23" s="2">
        <v>2.03</v>
      </c>
      <c r="FF23">
        <f t="shared" si="64"/>
        <v>2.03</v>
      </c>
    </row>
    <row r="24" spans="1:162">
      <c r="A24" s="58">
        <v>18</v>
      </c>
      <c r="B24" s="59">
        <v>15</v>
      </c>
      <c r="C24" s="60">
        <v>11</v>
      </c>
      <c r="D24" s="61">
        <v>101.5</v>
      </c>
      <c r="E24" s="61">
        <v>3</v>
      </c>
      <c r="F24" s="62">
        <v>7</v>
      </c>
      <c r="G24" s="63">
        <v>0</v>
      </c>
      <c r="H24" s="63">
        <v>1</v>
      </c>
      <c r="I24" s="49"/>
      <c r="J24" s="62">
        <v>18</v>
      </c>
      <c r="K24" s="71">
        <f t="shared" si="0"/>
        <v>7</v>
      </c>
      <c r="L24" s="71">
        <f t="shared" si="1"/>
        <v>0</v>
      </c>
      <c r="M24" s="71">
        <f t="shared" si="2"/>
        <v>1</v>
      </c>
      <c r="N24" s="72">
        <f>INDEX($A:$A,MATCH(SUM($K$7:K24),$D:$D,1))</f>
        <v>20</v>
      </c>
      <c r="O24" s="72">
        <v>0</v>
      </c>
      <c r="P24" s="73">
        <v>0</v>
      </c>
      <c r="Q24" s="63">
        <f>INDEX(关卡产出!$V$8:$V$207,MATCH(N24,$A$7:$A$206,0))</f>
        <v>2500</v>
      </c>
      <c r="R24" s="63">
        <f>INDEX(关卡产出!$W$8:$W$207,MATCH(N24,$A$7:$A$206,0))</f>
        <v>90000</v>
      </c>
      <c r="S24" s="63">
        <f>INDEX(关卡产出!$X$8:$X$207,MATCH(N24,$A$7:$A$206,0))</f>
        <v>746</v>
      </c>
      <c r="T24" s="63">
        <f>INDEX(关卡产出!$Y$8:$Y$207,MATCH(N24,$A$7:$A$206,0))</f>
        <v>374</v>
      </c>
      <c r="U24" s="63">
        <f>INDEX(关卡产出!$Z$8:$Z$207,MATCH(N24,$A$7:$A$206,0))</f>
        <v>123</v>
      </c>
      <c r="V24" s="63">
        <f>INDEX(关卡产出!$AA$8:$AA$207,MATCH(N24,$A$7:$A$206,0))</f>
        <v>120</v>
      </c>
      <c r="W24" s="80">
        <f>INDEX(关卡产出!$C$8:$C$207,MATCH(N24,关卡产出!$B$8:$B$207,0))*K24</f>
        <v>98</v>
      </c>
      <c r="X24" s="80">
        <f>INDEX(关卡产出!$D$8:$D$207,MATCH(N24,关卡产出!$B$8:$B$207,0))*K24</f>
        <v>49</v>
      </c>
      <c r="Y24" s="80">
        <f>INDEX(关卡产出!$E$8:$E$207,MATCH(N24,关卡产出!$B$8:$B$207,0))*K24</f>
        <v>21</v>
      </c>
      <c r="Z24" s="80">
        <f>INDEX(关卡产出!$F$8:$F$207,MATCH(N24,关卡产出!$B$8:$B$207,0))*K24</f>
        <v>1750</v>
      </c>
      <c r="AA24" s="80">
        <f>SUM($W$7:W24)</f>
        <v>1295</v>
      </c>
      <c r="AB24" s="80">
        <f>SUM($X$7:X24)</f>
        <v>616</v>
      </c>
      <c r="AC24" s="80">
        <f>SUM($Y$7:Y24)</f>
        <v>196</v>
      </c>
      <c r="AD24" s="80">
        <f>SUM($Z$7:Z24)</f>
        <v>24710</v>
      </c>
      <c r="AE24" s="87">
        <f>INDEX(关卡产出!$C$8:$C$207,MATCH(N24,关卡产出!$B$8:$B$207,0))*8</f>
        <v>112</v>
      </c>
      <c r="AF24" s="87">
        <f>INDEX(关卡产出!$D$8:$D$207,MATCH(N24,关卡产出!$B$8:$B$207,0))*8</f>
        <v>56</v>
      </c>
      <c r="AG24" s="87">
        <f>INDEX(关卡产出!$E$8:$E$207,MATCH(N24,关卡产出!$B$8:$B$207,0))*8</f>
        <v>24</v>
      </c>
      <c r="AH24" s="87">
        <f>INDEX(关卡产出!$F$8:$F$207,MATCH(N24,关卡产出!$B$8:$B$207,0))*8</f>
        <v>2000</v>
      </c>
      <c r="AI24" s="87">
        <f>SUM($AE$7:AE24)</f>
        <v>1480</v>
      </c>
      <c r="AJ24" s="87">
        <f>SUM($AF$7:AF24)</f>
        <v>704</v>
      </c>
      <c r="AK24" s="87">
        <f>SUM($AG$7:AG24)</f>
        <v>224</v>
      </c>
      <c r="AL24" s="87">
        <f>SUM($AH$7:AH24)</f>
        <v>28240</v>
      </c>
      <c r="AM24" s="92">
        <f>SUM($M$7:M24)*关卡产出!$AS$11</f>
        <v>84000</v>
      </c>
      <c r="AN24" s="93">
        <v>0</v>
      </c>
      <c r="AO24" s="80">
        <v>0</v>
      </c>
      <c r="AP24" s="96">
        <v>0</v>
      </c>
      <c r="AQ24" s="62">
        <v>500</v>
      </c>
      <c r="AR24" s="97">
        <v>100</v>
      </c>
      <c r="AS24" s="62">
        <f>SUM($AQ$7:AQ24)</f>
        <v>9000</v>
      </c>
      <c r="AT24" s="71">
        <f>SUM($AR$7:AR24)</f>
        <v>1800</v>
      </c>
      <c r="AU24" s="49"/>
      <c r="AV24" s="62">
        <f t="shared" si="3"/>
        <v>2500</v>
      </c>
      <c r="AW24" s="71">
        <v>0</v>
      </c>
      <c r="AX24" s="71">
        <f t="shared" si="4"/>
        <v>1800</v>
      </c>
      <c r="AY24" s="71">
        <f t="shared" si="5"/>
        <v>400</v>
      </c>
      <c r="AZ24" s="63">
        <f t="shared" si="6"/>
        <v>4700</v>
      </c>
      <c r="BA24" s="80">
        <v>0</v>
      </c>
      <c r="BB24" s="80">
        <f t="shared" si="7"/>
        <v>4700</v>
      </c>
      <c r="BC24" s="98">
        <f t="shared" si="8"/>
        <v>0.531914893617021</v>
      </c>
      <c r="BD24" s="98">
        <f t="shared" si="9"/>
        <v>0</v>
      </c>
      <c r="BE24" s="98">
        <f t="shared" si="10"/>
        <v>0.382978723404255</v>
      </c>
      <c r="BF24" s="98">
        <f t="shared" si="11"/>
        <v>0.0851063829787234</v>
      </c>
      <c r="BG24" s="99"/>
      <c r="BH24" s="62">
        <f>INDEX(商城宝箱!$L:$L,MATCH(BB24,商城宝箱!$N:$N,1))</f>
        <v>3</v>
      </c>
      <c r="BI24" s="63">
        <f>INDEX(商城宝箱!$T:$T,MATCH(BH24,商城宝箱!$L:$L,0))+(BB24-VLOOKUP(BH24,商城宝箱!$L$2:$N$22,3,FALSE))/$BH$5*VLOOKUP(BH24+1,商城宝箱!$C$23:$I$42,3,FALSE)</f>
        <v>11750</v>
      </c>
      <c r="BJ24" s="71">
        <f>INDEX(商城宝箱!$U:$U,MATCH(BH24,商城宝箱!$L:$L,0))+(BB24-VLOOKUP(BH24,商城宝箱!$L$2:$N$22,3,FALSE))/$BH$5*VLOOKUP(BH24+1,商城宝箱!$C$23:$I$42,4,FALSE)</f>
        <v>1767.5</v>
      </c>
      <c r="BK24" s="71">
        <f>INDEX(商城宝箱!$V:$V,MATCH(BH24,商城宝箱!$L:$L,0))+(BB24-VLOOKUP(BH24,商城宝箱!$L$2:$N$22,3,FALSE))/$BH$5*VLOOKUP(BH24+1,商城宝箱!$C$23:$I$42,5,FALSE)</f>
        <v>559.5</v>
      </c>
      <c r="BL24" s="71">
        <f>INDEX(商城宝箱!$W:$W,MATCH(BH24,商城宝箱!$L:$L,0))+(BB24-VLOOKUP(BH24,商城宝箱!$L$2:$N$22,3,FALSE))/$BH$5*VLOOKUP(BH24+1,商城宝箱!$C$23:$I$42,6,FALSE)</f>
        <v>70</v>
      </c>
      <c r="BM24" s="49"/>
      <c r="BN24" s="101">
        <f t="shared" si="12"/>
        <v>90000</v>
      </c>
      <c r="BO24" s="63">
        <f t="shared" si="13"/>
        <v>24710</v>
      </c>
      <c r="BP24" s="63">
        <f t="shared" si="14"/>
        <v>28240</v>
      </c>
      <c r="BQ24" s="63">
        <f t="shared" si="15"/>
        <v>84000</v>
      </c>
      <c r="BR24" s="63">
        <f t="shared" si="16"/>
        <v>0</v>
      </c>
      <c r="BS24" s="63">
        <f t="shared" si="17"/>
        <v>9000</v>
      </c>
      <c r="BT24" s="63">
        <f t="shared" si="18"/>
        <v>11750</v>
      </c>
      <c r="BU24" s="63">
        <f t="shared" si="19"/>
        <v>247700</v>
      </c>
      <c r="BV24" s="98">
        <f t="shared" si="20"/>
        <v>0.363342753330642</v>
      </c>
      <c r="BW24" s="98">
        <f t="shared" si="21"/>
        <v>0.0997577714977796</v>
      </c>
      <c r="BX24" s="98">
        <f t="shared" si="22"/>
        <v>0.114008881711748</v>
      </c>
      <c r="BY24" s="98">
        <f t="shared" si="23"/>
        <v>0.339119903108599</v>
      </c>
      <c r="BZ24" s="98">
        <f t="shared" si="24"/>
        <v>0</v>
      </c>
      <c r="CA24" s="98">
        <f t="shared" si="25"/>
        <v>0.0363342753330642</v>
      </c>
      <c r="CB24" s="98">
        <f t="shared" si="26"/>
        <v>0.0474364150181671</v>
      </c>
      <c r="CC24" s="49"/>
      <c r="CD24" s="101">
        <f t="shared" si="27"/>
        <v>20</v>
      </c>
      <c r="CE24" s="63">
        <f>INDEX(角色升级!A:A,MATCH(BU23,角色升级!K:K,1))</f>
        <v>152</v>
      </c>
      <c r="CF24" s="71">
        <f>VLOOKUP(CE24,角色升级!A:P,16,FALSE)</f>
        <v>1784.00283</v>
      </c>
      <c r="CG24" s="71">
        <f>VLOOKUP(CD24,关卡对比!$A$4:$K$206,11,FALSE)</f>
        <v>2400</v>
      </c>
      <c r="CH24" s="104">
        <f t="shared" si="28"/>
        <v>1.34528934575737</v>
      </c>
      <c r="CI24" s="87">
        <f>INDEX(角色升级!Q:Q,MATCH(CE24,角色升级!A:A,0))</f>
        <v>400</v>
      </c>
      <c r="CJ24" s="80">
        <v>0</v>
      </c>
      <c r="CK24" s="49"/>
      <c r="CL24" s="101">
        <f t="shared" si="29"/>
        <v>746</v>
      </c>
      <c r="CM24" s="63">
        <f t="shared" si="30"/>
        <v>1295</v>
      </c>
      <c r="CN24" s="63">
        <f t="shared" si="31"/>
        <v>112</v>
      </c>
      <c r="CO24" s="63">
        <f t="shared" si="32"/>
        <v>1767.5</v>
      </c>
      <c r="CP24" s="63">
        <f t="shared" si="33"/>
        <v>3920.5</v>
      </c>
      <c r="CQ24" s="98">
        <f t="shared" si="34"/>
        <v>0.190281851804617</v>
      </c>
      <c r="CR24" s="98">
        <f t="shared" si="35"/>
        <v>0.330315010840454</v>
      </c>
      <c r="CS24" s="98">
        <f t="shared" si="36"/>
        <v>0.0285677847213366</v>
      </c>
      <c r="CT24" s="98">
        <f t="shared" si="37"/>
        <v>0.450835352633593</v>
      </c>
      <c r="CU24" s="49"/>
      <c r="CV24" s="87">
        <f t="shared" si="38"/>
        <v>374</v>
      </c>
      <c r="CW24" s="80">
        <f t="shared" si="39"/>
        <v>616</v>
      </c>
      <c r="CX24" s="80">
        <f t="shared" si="40"/>
        <v>704</v>
      </c>
      <c r="CY24" s="80">
        <f t="shared" si="41"/>
        <v>559.5</v>
      </c>
      <c r="CZ24" s="80">
        <f t="shared" si="42"/>
        <v>2253.5</v>
      </c>
      <c r="DA24" s="143">
        <f t="shared" si="43"/>
        <v>0.165964055913024</v>
      </c>
      <c r="DB24" s="143">
        <f t="shared" si="44"/>
        <v>0.273352562680275</v>
      </c>
      <c r="DC24" s="143">
        <f t="shared" si="45"/>
        <v>0.312402928777457</v>
      </c>
      <c r="DD24" s="143">
        <f t="shared" si="46"/>
        <v>0.248280452629243</v>
      </c>
      <c r="DE24" s="49"/>
      <c r="DF24" s="87">
        <f t="shared" si="47"/>
        <v>123</v>
      </c>
      <c r="DG24" s="80">
        <f t="shared" si="48"/>
        <v>196</v>
      </c>
      <c r="DH24" s="80">
        <f t="shared" si="49"/>
        <v>224</v>
      </c>
      <c r="DI24" s="80">
        <f t="shared" si="50"/>
        <v>70</v>
      </c>
      <c r="DJ24" s="80">
        <f t="shared" si="51"/>
        <v>613</v>
      </c>
      <c r="DK24" s="143">
        <f t="shared" si="52"/>
        <v>0.200652528548124</v>
      </c>
      <c r="DL24" s="143">
        <f t="shared" si="53"/>
        <v>0.31973898858075</v>
      </c>
      <c r="DM24" s="143">
        <f t="shared" si="54"/>
        <v>0.365415986949429</v>
      </c>
      <c r="DN24" s="143">
        <f t="shared" si="55"/>
        <v>0.114192495921697</v>
      </c>
      <c r="DO24" s="49"/>
      <c r="DP24" s="62">
        <f t="shared" si="56"/>
        <v>3920.5</v>
      </c>
      <c r="DQ24" s="71">
        <f t="shared" si="57"/>
        <v>2253.5</v>
      </c>
      <c r="DR24" s="71">
        <f t="shared" si="58"/>
        <v>613</v>
      </c>
      <c r="DS24" s="63">
        <v>0</v>
      </c>
      <c r="DT24" s="63">
        <v>8</v>
      </c>
      <c r="DU24" s="63">
        <f>INDEX(武器升级!A:A,MATCH(DQ24/$DQ$5,武器升级!G:G,1))</f>
        <v>7</v>
      </c>
      <c r="DV24" s="63">
        <f>_xlfn.IFNA(INDEX(武器升级!A:A,MATCH(DR24/$DR$5,武器升级!H:H,1)),1)</f>
        <v>4</v>
      </c>
      <c r="DW24" s="63">
        <v>3</v>
      </c>
      <c r="DX24" s="63">
        <f t="shared" si="59"/>
        <v>2.15</v>
      </c>
      <c r="DY24" s="63">
        <f t="shared" si="60"/>
        <v>2.24</v>
      </c>
      <c r="DZ24" s="63">
        <f t="shared" si="61"/>
        <v>1.9</v>
      </c>
      <c r="EA24" s="71">
        <v>2.1</v>
      </c>
      <c r="EB24" s="67">
        <f t="shared" si="62"/>
        <v>20</v>
      </c>
      <c r="EC24" s="87">
        <v>0</v>
      </c>
      <c r="ED24" s="80">
        <v>0</v>
      </c>
      <c r="EE24" s="80">
        <v>0</v>
      </c>
      <c r="EF24" s="80">
        <v>0</v>
      </c>
      <c r="EG24" s="80">
        <v>0</v>
      </c>
      <c r="EH24" s="80">
        <v>0</v>
      </c>
      <c r="EI24" s="80">
        <v>1</v>
      </c>
      <c r="EJ24" s="80">
        <v>1</v>
      </c>
      <c r="EK24" s="49">
        <f t="shared" si="65"/>
        <v>1.9</v>
      </c>
      <c r="EL24" s="87">
        <v>0</v>
      </c>
      <c r="EM24" s="80">
        <v>0</v>
      </c>
      <c r="EN24" s="80">
        <v>0</v>
      </c>
      <c r="EO24" s="80">
        <v>0</v>
      </c>
      <c r="EP24" s="80">
        <v>0</v>
      </c>
      <c r="EQ24" s="80">
        <v>122.137</v>
      </c>
      <c r="ER24" s="80">
        <v>20.387</v>
      </c>
      <c r="ES24" s="80">
        <v>5.52225</v>
      </c>
      <c r="ET24" s="151">
        <v>0</v>
      </c>
      <c r="EU24" s="151">
        <v>0</v>
      </c>
      <c r="EV24" s="151">
        <v>0</v>
      </c>
      <c r="EW24" s="151">
        <v>1</v>
      </c>
      <c r="EX24" s="151">
        <v>1</v>
      </c>
      <c r="EY24" s="151">
        <v>1</v>
      </c>
      <c r="EZ24" s="49"/>
      <c r="FA24" s="153">
        <f t="shared" si="63"/>
        <v>1.9</v>
      </c>
      <c r="FB24" s="71">
        <v>1</v>
      </c>
      <c r="FC24" s="71">
        <v>1</v>
      </c>
      <c r="FD24" s="80">
        <v>1.76</v>
      </c>
      <c r="FE24" s="2">
        <v>2.15</v>
      </c>
      <c r="FF24">
        <f t="shared" si="64"/>
        <v>2.15</v>
      </c>
    </row>
    <row r="25" spans="1:162">
      <c r="A25" s="58">
        <v>19</v>
      </c>
      <c r="B25" s="59">
        <v>15</v>
      </c>
      <c r="C25" s="60">
        <v>12</v>
      </c>
      <c r="D25" s="61">
        <v>107.5</v>
      </c>
      <c r="E25" s="61">
        <v>3</v>
      </c>
      <c r="F25" s="62">
        <v>7</v>
      </c>
      <c r="G25" s="63">
        <v>0</v>
      </c>
      <c r="H25" s="63">
        <v>1</v>
      </c>
      <c r="I25" s="49"/>
      <c r="J25" s="62">
        <v>19</v>
      </c>
      <c r="K25" s="71">
        <f t="shared" si="0"/>
        <v>7</v>
      </c>
      <c r="L25" s="71">
        <f t="shared" si="1"/>
        <v>0</v>
      </c>
      <c r="M25" s="71">
        <f t="shared" si="2"/>
        <v>1</v>
      </c>
      <c r="N25" s="72">
        <f>INDEX($A:$A,MATCH(SUM($K$7:K25),$D:$D,1))</f>
        <v>22</v>
      </c>
      <c r="O25" s="72">
        <v>0</v>
      </c>
      <c r="P25" s="73">
        <v>0</v>
      </c>
      <c r="Q25" s="63">
        <f>INDEX(关卡产出!$V$8:$V$207,MATCH(N25,$A$7:$A$206,0))</f>
        <v>2900</v>
      </c>
      <c r="R25" s="63">
        <f>INDEX(关卡产出!$W$8:$W$207,MATCH(N25,$A$7:$A$206,0))</f>
        <v>111200</v>
      </c>
      <c r="S25" s="63">
        <f>INDEX(关卡产出!$X$8:$X$207,MATCH(N25,$A$7:$A$206,0))</f>
        <v>902</v>
      </c>
      <c r="T25" s="63">
        <f>INDEX(关卡产出!$Y$8:$Y$207,MATCH(N25,$A$7:$A$206,0))</f>
        <v>452</v>
      </c>
      <c r="U25" s="63">
        <f>INDEX(关卡产出!$Z$8:$Z$207,MATCH(N25,$A$7:$A$206,0))</f>
        <v>156</v>
      </c>
      <c r="V25" s="63">
        <f>INDEX(关卡产出!$AA$8:$AA$207,MATCH(N25,$A$7:$A$206,0))</f>
        <v>132</v>
      </c>
      <c r="W25" s="80">
        <f>INDEX(关卡产出!$C$8:$C$207,MATCH(N25,关卡产出!$B$8:$B$207,0))*K25</f>
        <v>112</v>
      </c>
      <c r="X25" s="80">
        <f>INDEX(关卡产出!$D$8:$D$207,MATCH(N25,关卡产出!$B$8:$B$207,0))*K25</f>
        <v>56</v>
      </c>
      <c r="Y25" s="80">
        <f>INDEX(关卡产出!$E$8:$E$207,MATCH(N25,关卡产出!$B$8:$B$207,0))*K25</f>
        <v>21</v>
      </c>
      <c r="Z25" s="80">
        <f>INDEX(关卡产出!$F$8:$F$207,MATCH(N25,关卡产出!$B$8:$B$207,0))*K25</f>
        <v>1890</v>
      </c>
      <c r="AA25" s="80">
        <f>SUM($W$7:W25)</f>
        <v>1407</v>
      </c>
      <c r="AB25" s="80">
        <f>SUM($X$7:X25)</f>
        <v>672</v>
      </c>
      <c r="AC25" s="80">
        <f>SUM($Y$7:Y25)</f>
        <v>217</v>
      </c>
      <c r="AD25" s="80">
        <f>SUM($Z$7:Z25)</f>
        <v>26600</v>
      </c>
      <c r="AE25" s="87">
        <f>INDEX(关卡产出!$C$8:$C$207,MATCH(N25,关卡产出!$B$8:$B$207,0))*8</f>
        <v>128</v>
      </c>
      <c r="AF25" s="87">
        <f>INDEX(关卡产出!$D$8:$D$207,MATCH(N25,关卡产出!$B$8:$B$207,0))*8</f>
        <v>64</v>
      </c>
      <c r="AG25" s="87">
        <f>INDEX(关卡产出!$E$8:$E$207,MATCH(N25,关卡产出!$B$8:$B$207,0))*8</f>
        <v>24</v>
      </c>
      <c r="AH25" s="87">
        <f>INDEX(关卡产出!$F$8:$F$207,MATCH(N25,关卡产出!$B$8:$B$207,0))*8</f>
        <v>2160</v>
      </c>
      <c r="AI25" s="87">
        <f>SUM($AE$7:AE25)</f>
        <v>1608</v>
      </c>
      <c r="AJ25" s="87">
        <f>SUM($AF$7:AF25)</f>
        <v>768</v>
      </c>
      <c r="AK25" s="87">
        <f>SUM($AG$7:AG25)</f>
        <v>248</v>
      </c>
      <c r="AL25" s="87">
        <f>SUM($AH$7:AH25)</f>
        <v>30400</v>
      </c>
      <c r="AM25" s="92">
        <f>SUM($M$7:M25)*关卡产出!$AS$11</f>
        <v>90000</v>
      </c>
      <c r="AN25" s="93">
        <v>0</v>
      </c>
      <c r="AO25" s="80">
        <v>0</v>
      </c>
      <c r="AP25" s="96">
        <v>0</v>
      </c>
      <c r="AQ25" s="62">
        <v>500</v>
      </c>
      <c r="AR25" s="97">
        <v>100</v>
      </c>
      <c r="AS25" s="62">
        <f>SUM($AQ$7:AQ25)</f>
        <v>9500</v>
      </c>
      <c r="AT25" s="71">
        <f>SUM($AR$7:AR25)</f>
        <v>1900</v>
      </c>
      <c r="AU25" s="49"/>
      <c r="AV25" s="62">
        <f t="shared" si="3"/>
        <v>2900</v>
      </c>
      <c r="AW25" s="71">
        <v>0</v>
      </c>
      <c r="AX25" s="71">
        <f t="shared" si="4"/>
        <v>1900</v>
      </c>
      <c r="AY25" s="71">
        <f t="shared" si="5"/>
        <v>400</v>
      </c>
      <c r="AZ25" s="63">
        <f t="shared" si="6"/>
        <v>5200</v>
      </c>
      <c r="BA25" s="80">
        <v>0</v>
      </c>
      <c r="BB25" s="80">
        <f t="shared" si="7"/>
        <v>5200</v>
      </c>
      <c r="BC25" s="98">
        <f t="shared" si="8"/>
        <v>0.557692307692308</v>
      </c>
      <c r="BD25" s="98">
        <f t="shared" si="9"/>
        <v>0</v>
      </c>
      <c r="BE25" s="98">
        <f t="shared" si="10"/>
        <v>0.365384615384615</v>
      </c>
      <c r="BF25" s="98">
        <f t="shared" si="11"/>
        <v>0.0769230769230769</v>
      </c>
      <c r="BG25" s="99"/>
      <c r="BH25" s="62">
        <f>INDEX(商城宝箱!$L:$L,MATCH(BB25,商城宝箱!$N:$N,1))</f>
        <v>3</v>
      </c>
      <c r="BI25" s="63">
        <f>INDEX(商城宝箱!$T:$T,MATCH(BH25,商城宝箱!$L:$L,0))+(BB25-VLOOKUP(BH25,商城宝箱!$L$2:$N$22,3,FALSE))/$BH$5*VLOOKUP(BH25+1,商城宝箱!$C$23:$I$42,3,FALSE)</f>
        <v>13000</v>
      </c>
      <c r="BJ25" s="71">
        <f>INDEX(商城宝箱!$U:$U,MATCH(BH25,商城宝箱!$L:$L,0))+(BB25-VLOOKUP(BH25,商城宝箱!$L$2:$N$22,3,FALSE))/$BH$5*VLOOKUP(BH25+1,商城宝箱!$C$23:$I$42,4,FALSE)</f>
        <v>2042.5</v>
      </c>
      <c r="BK25" s="71">
        <f>INDEX(商城宝箱!$V:$V,MATCH(BH25,商城宝箱!$L:$L,0))+(BB25-VLOOKUP(BH25,商城宝箱!$L$2:$N$22,3,FALSE))/$BH$5*VLOOKUP(BH25+1,商城宝箱!$C$23:$I$42,5,FALSE)</f>
        <v>672</v>
      </c>
      <c r="BL25" s="71">
        <f>INDEX(商城宝箱!$W:$W,MATCH(BH25,商城宝箱!$L:$L,0))+(BB25-VLOOKUP(BH25,商城宝箱!$L$2:$N$22,3,FALSE))/$BH$5*VLOOKUP(BH25+1,商城宝箱!$C$23:$I$42,6,FALSE)</f>
        <v>87.5</v>
      </c>
      <c r="BM25" s="49"/>
      <c r="BN25" s="101">
        <f t="shared" si="12"/>
        <v>111200</v>
      </c>
      <c r="BO25" s="63">
        <f t="shared" si="13"/>
        <v>26600</v>
      </c>
      <c r="BP25" s="63">
        <f t="shared" si="14"/>
        <v>30400</v>
      </c>
      <c r="BQ25" s="63">
        <f t="shared" si="15"/>
        <v>90000</v>
      </c>
      <c r="BR25" s="63">
        <f t="shared" si="16"/>
        <v>0</v>
      </c>
      <c r="BS25" s="63">
        <f t="shared" si="17"/>
        <v>9500</v>
      </c>
      <c r="BT25" s="63">
        <f t="shared" si="18"/>
        <v>13000</v>
      </c>
      <c r="BU25" s="63">
        <f t="shared" si="19"/>
        <v>280700</v>
      </c>
      <c r="BV25" s="98">
        <f t="shared" si="20"/>
        <v>0.396152475952975</v>
      </c>
      <c r="BW25" s="98">
        <f t="shared" si="21"/>
        <v>0.0947630922693267</v>
      </c>
      <c r="BX25" s="98">
        <f t="shared" si="22"/>
        <v>0.10830067687923</v>
      </c>
      <c r="BY25" s="98">
        <f t="shared" si="23"/>
        <v>0.320627003918774</v>
      </c>
      <c r="BZ25" s="98">
        <f t="shared" si="24"/>
        <v>0</v>
      </c>
      <c r="CA25" s="98">
        <f t="shared" si="25"/>
        <v>0.0338439615247595</v>
      </c>
      <c r="CB25" s="98">
        <f t="shared" si="26"/>
        <v>0.0463127894549341</v>
      </c>
      <c r="CC25" s="49"/>
      <c r="CD25" s="101">
        <f t="shared" si="27"/>
        <v>22</v>
      </c>
      <c r="CE25" s="63">
        <f>INDEX(角色升级!A:A,MATCH(BU24,角色升级!K:K,1))</f>
        <v>156</v>
      </c>
      <c r="CF25" s="71">
        <f>VLOOKUP(CE25,角色升级!A:P,16,FALSE)</f>
        <v>2041.93095</v>
      </c>
      <c r="CG25" s="71">
        <f>VLOOKUP(CD25,关卡对比!$A$4:$K$206,11,FALSE)</f>
        <v>3120</v>
      </c>
      <c r="CH25" s="104">
        <f t="shared" si="28"/>
        <v>1.52796547797074</v>
      </c>
      <c r="CI25" s="87">
        <f>INDEX(角色升级!Q:Q,MATCH(CE25,角色升级!A:A,0))</f>
        <v>400</v>
      </c>
      <c r="CJ25" s="80">
        <v>0.1</v>
      </c>
      <c r="CK25" s="49"/>
      <c r="CL25" s="101">
        <f t="shared" si="29"/>
        <v>902</v>
      </c>
      <c r="CM25" s="63">
        <f t="shared" si="30"/>
        <v>1407</v>
      </c>
      <c r="CN25" s="63">
        <f t="shared" si="31"/>
        <v>128</v>
      </c>
      <c r="CO25" s="63">
        <f t="shared" si="32"/>
        <v>2042.5</v>
      </c>
      <c r="CP25" s="63">
        <f t="shared" si="33"/>
        <v>4479.5</v>
      </c>
      <c r="CQ25" s="98">
        <f t="shared" si="34"/>
        <v>0.201361759124902</v>
      </c>
      <c r="CR25" s="98">
        <f t="shared" si="35"/>
        <v>0.314097555530751</v>
      </c>
      <c r="CS25" s="98">
        <f t="shared" si="36"/>
        <v>0.0285746177028686</v>
      </c>
      <c r="CT25" s="98">
        <f t="shared" si="37"/>
        <v>0.455966067641478</v>
      </c>
      <c r="CU25" s="49"/>
      <c r="CV25" s="87">
        <f t="shared" si="38"/>
        <v>452</v>
      </c>
      <c r="CW25" s="80">
        <f t="shared" si="39"/>
        <v>672</v>
      </c>
      <c r="CX25" s="80">
        <f t="shared" si="40"/>
        <v>768</v>
      </c>
      <c r="CY25" s="80">
        <f t="shared" si="41"/>
        <v>672</v>
      </c>
      <c r="CZ25" s="80">
        <f t="shared" si="42"/>
        <v>2564</v>
      </c>
      <c r="DA25" s="143">
        <f t="shared" si="43"/>
        <v>0.176287051482059</v>
      </c>
      <c r="DB25" s="143">
        <f t="shared" si="44"/>
        <v>0.262090483619345</v>
      </c>
      <c r="DC25" s="143">
        <f t="shared" si="45"/>
        <v>0.299531981279251</v>
      </c>
      <c r="DD25" s="143">
        <f t="shared" si="46"/>
        <v>0.262090483619345</v>
      </c>
      <c r="DE25" s="49"/>
      <c r="DF25" s="87">
        <f t="shared" si="47"/>
        <v>156</v>
      </c>
      <c r="DG25" s="80">
        <f t="shared" si="48"/>
        <v>217</v>
      </c>
      <c r="DH25" s="80">
        <f t="shared" si="49"/>
        <v>248</v>
      </c>
      <c r="DI25" s="80">
        <f t="shared" si="50"/>
        <v>87.5</v>
      </c>
      <c r="DJ25" s="80">
        <f t="shared" si="51"/>
        <v>708.5</v>
      </c>
      <c r="DK25" s="143">
        <f t="shared" si="52"/>
        <v>0.220183486238532</v>
      </c>
      <c r="DL25" s="143">
        <f t="shared" si="53"/>
        <v>0.306280875088215</v>
      </c>
      <c r="DM25" s="143">
        <f t="shared" si="54"/>
        <v>0.350035285815102</v>
      </c>
      <c r="DN25" s="143">
        <f t="shared" si="55"/>
        <v>0.123500352858151</v>
      </c>
      <c r="DO25" s="49"/>
      <c r="DP25" s="62">
        <f t="shared" si="56"/>
        <v>4479.5</v>
      </c>
      <c r="DQ25" s="71">
        <f t="shared" si="57"/>
        <v>2564</v>
      </c>
      <c r="DR25" s="71">
        <f t="shared" si="58"/>
        <v>708.5</v>
      </c>
      <c r="DS25" s="63">
        <v>0</v>
      </c>
      <c r="DT25" s="63">
        <v>8</v>
      </c>
      <c r="DU25" s="63">
        <f>INDEX(武器升级!A:A,MATCH(DQ25/$DQ$5,武器升级!G:G,1))</f>
        <v>7</v>
      </c>
      <c r="DV25" s="63">
        <f>_xlfn.IFNA(INDEX(武器升级!A:A,MATCH(DR25/$DR$5,武器升级!H:H,1)),1)</f>
        <v>5</v>
      </c>
      <c r="DW25" s="63">
        <v>3</v>
      </c>
      <c r="DX25" s="63">
        <f t="shared" si="59"/>
        <v>2.15</v>
      </c>
      <c r="DY25" s="63">
        <f t="shared" si="60"/>
        <v>2.24</v>
      </c>
      <c r="DZ25" s="63">
        <f t="shared" si="61"/>
        <v>2.28</v>
      </c>
      <c r="EA25" s="71">
        <v>2.1</v>
      </c>
      <c r="EB25" s="67">
        <f t="shared" si="62"/>
        <v>22</v>
      </c>
      <c r="EC25" s="87">
        <v>0</v>
      </c>
      <c r="ED25" s="80">
        <v>0</v>
      </c>
      <c r="EE25" s="80">
        <v>0</v>
      </c>
      <c r="EF25" s="80">
        <v>0</v>
      </c>
      <c r="EG25" s="80">
        <v>0</v>
      </c>
      <c r="EH25" s="80">
        <v>0</v>
      </c>
      <c r="EI25" s="80">
        <v>1</v>
      </c>
      <c r="EJ25" s="80">
        <v>1</v>
      </c>
      <c r="EK25" s="49">
        <f t="shared" si="65"/>
        <v>1.9</v>
      </c>
      <c r="EL25" s="87">
        <v>0</v>
      </c>
      <c r="EM25" s="80">
        <v>0</v>
      </c>
      <c r="EN25" s="80">
        <v>0</v>
      </c>
      <c r="EO25" s="80">
        <v>0</v>
      </c>
      <c r="EP25" s="80">
        <v>0</v>
      </c>
      <c r="EQ25" s="80">
        <v>135.341</v>
      </c>
      <c r="ER25" s="80">
        <v>22.591</v>
      </c>
      <c r="ES25" s="80">
        <v>6.11925</v>
      </c>
      <c r="ET25" s="151">
        <v>0</v>
      </c>
      <c r="EU25" s="151">
        <v>0</v>
      </c>
      <c r="EV25" s="151">
        <v>0</v>
      </c>
      <c r="EW25" s="151">
        <v>1</v>
      </c>
      <c r="EX25" s="151">
        <v>1</v>
      </c>
      <c r="EY25" s="151">
        <v>1</v>
      </c>
      <c r="EZ25" s="49"/>
      <c r="FA25" s="153">
        <f t="shared" si="63"/>
        <v>1.9</v>
      </c>
      <c r="FB25" s="71">
        <v>1</v>
      </c>
      <c r="FC25" s="71">
        <v>1</v>
      </c>
      <c r="FD25" s="80">
        <v>1.76</v>
      </c>
      <c r="FE25" s="2">
        <v>2.28</v>
      </c>
      <c r="FF25">
        <f t="shared" si="64"/>
        <v>2.28</v>
      </c>
    </row>
    <row r="26" spans="1:162">
      <c r="A26" s="58">
        <v>20</v>
      </c>
      <c r="B26" s="59">
        <v>16</v>
      </c>
      <c r="C26" s="60">
        <v>15</v>
      </c>
      <c r="D26" s="61">
        <v>122.5</v>
      </c>
      <c r="E26" s="61">
        <v>3</v>
      </c>
      <c r="F26" s="62">
        <v>7</v>
      </c>
      <c r="G26" s="63">
        <v>0</v>
      </c>
      <c r="H26" s="63">
        <v>1</v>
      </c>
      <c r="I26" s="49"/>
      <c r="J26" s="62">
        <v>20</v>
      </c>
      <c r="K26" s="71">
        <f t="shared" si="0"/>
        <v>7</v>
      </c>
      <c r="L26" s="71">
        <f t="shared" si="1"/>
        <v>0</v>
      </c>
      <c r="M26" s="71">
        <f t="shared" si="2"/>
        <v>1</v>
      </c>
      <c r="N26" s="72">
        <f>INDEX($A:$A,MATCH(SUM($K$7:K26),$D:$D,1))</f>
        <v>23</v>
      </c>
      <c r="O26" s="72">
        <v>0</v>
      </c>
      <c r="P26" s="73">
        <v>0</v>
      </c>
      <c r="Q26" s="63">
        <f>INDEX(关卡产出!$V$8:$V$207,MATCH(N26,$A$7:$A$206,0))</f>
        <v>3100</v>
      </c>
      <c r="R26" s="63">
        <f>INDEX(关卡产出!$W$8:$W$207,MATCH(N26,$A$7:$A$206,0))</f>
        <v>122700</v>
      </c>
      <c r="S26" s="63">
        <f>INDEX(关卡产出!$X$8:$X$207,MATCH(N26,$A$7:$A$206,0))</f>
        <v>986</v>
      </c>
      <c r="T26" s="63">
        <f>INDEX(关卡产出!$Y$8:$Y$207,MATCH(N26,$A$7:$A$206,0))</f>
        <v>494</v>
      </c>
      <c r="U26" s="63">
        <f>INDEX(关卡产出!$Z$8:$Z$207,MATCH(N26,$A$7:$A$206,0))</f>
        <v>174</v>
      </c>
      <c r="V26" s="63">
        <f>INDEX(关卡产出!$AA$8:$AA$207,MATCH(N26,$A$7:$A$206,0))</f>
        <v>138</v>
      </c>
      <c r="W26" s="80">
        <f>INDEX(关卡产出!$C$8:$C$207,MATCH(N26,关卡产出!$B$8:$B$207,0))*K26</f>
        <v>119</v>
      </c>
      <c r="X26" s="80">
        <f>INDEX(关卡产出!$D$8:$D$207,MATCH(N26,关卡产出!$B$8:$B$207,0))*K26</f>
        <v>56</v>
      </c>
      <c r="Y26" s="80">
        <f>INDEX(关卡产出!$E$8:$E$207,MATCH(N26,关卡产出!$B$8:$B$207,0))*K26</f>
        <v>28</v>
      </c>
      <c r="Z26" s="80">
        <f>INDEX(关卡产出!$F$8:$F$207,MATCH(N26,关卡产出!$B$8:$B$207,0))*K26</f>
        <v>2030</v>
      </c>
      <c r="AA26" s="80">
        <f>SUM($W$7:W26)</f>
        <v>1526</v>
      </c>
      <c r="AB26" s="80">
        <f>SUM($X$7:X26)</f>
        <v>728</v>
      </c>
      <c r="AC26" s="80">
        <f>SUM($Y$7:Y26)</f>
        <v>245</v>
      </c>
      <c r="AD26" s="80">
        <f>SUM($Z$7:Z26)</f>
        <v>28630</v>
      </c>
      <c r="AE26" s="87">
        <f>INDEX(关卡产出!$C$8:$C$207,MATCH(N26,关卡产出!$B$8:$B$207,0))*8</f>
        <v>136</v>
      </c>
      <c r="AF26" s="87">
        <f>INDEX(关卡产出!$D$8:$D$207,MATCH(N26,关卡产出!$B$8:$B$207,0))*8</f>
        <v>64</v>
      </c>
      <c r="AG26" s="87">
        <f>INDEX(关卡产出!$E$8:$E$207,MATCH(N26,关卡产出!$B$8:$B$207,0))*8</f>
        <v>32</v>
      </c>
      <c r="AH26" s="87">
        <f>INDEX(关卡产出!$F$8:$F$207,MATCH(N26,关卡产出!$B$8:$B$207,0))*8</f>
        <v>2320</v>
      </c>
      <c r="AI26" s="87">
        <f>SUM($AE$7:AE26)</f>
        <v>1744</v>
      </c>
      <c r="AJ26" s="87">
        <f>SUM($AF$7:AF26)</f>
        <v>832</v>
      </c>
      <c r="AK26" s="87">
        <f>SUM($AG$7:AG26)</f>
        <v>280</v>
      </c>
      <c r="AL26" s="87">
        <f>SUM($AH$7:AH26)</f>
        <v>32720</v>
      </c>
      <c r="AM26" s="92">
        <f>SUM($M$7:M26)*关卡产出!$AS$11</f>
        <v>96000</v>
      </c>
      <c r="AN26" s="93">
        <v>0</v>
      </c>
      <c r="AO26" s="80">
        <v>0</v>
      </c>
      <c r="AP26" s="96">
        <v>0</v>
      </c>
      <c r="AQ26" s="62">
        <v>500</v>
      </c>
      <c r="AR26" s="97">
        <v>100</v>
      </c>
      <c r="AS26" s="62">
        <f>SUM($AQ$7:AQ26)</f>
        <v>10000</v>
      </c>
      <c r="AT26" s="71">
        <f>SUM($AR$7:AR26)</f>
        <v>2000</v>
      </c>
      <c r="AU26" s="49"/>
      <c r="AV26" s="62">
        <f t="shared" si="3"/>
        <v>3100</v>
      </c>
      <c r="AW26" s="71">
        <v>0</v>
      </c>
      <c r="AX26" s="71">
        <f t="shared" si="4"/>
        <v>2000</v>
      </c>
      <c r="AY26" s="71">
        <f t="shared" si="5"/>
        <v>400</v>
      </c>
      <c r="AZ26" s="63">
        <f t="shared" si="6"/>
        <v>5500</v>
      </c>
      <c r="BA26" s="80">
        <v>0</v>
      </c>
      <c r="BB26" s="80">
        <f t="shared" si="7"/>
        <v>5500</v>
      </c>
      <c r="BC26" s="98">
        <f t="shared" si="8"/>
        <v>0.563636363636364</v>
      </c>
      <c r="BD26" s="98">
        <f t="shared" si="9"/>
        <v>0</v>
      </c>
      <c r="BE26" s="98">
        <f t="shared" si="10"/>
        <v>0.363636363636364</v>
      </c>
      <c r="BF26" s="98">
        <f t="shared" si="11"/>
        <v>0.0727272727272727</v>
      </c>
      <c r="BG26" s="99"/>
      <c r="BH26" s="62">
        <f>INDEX(商城宝箱!$L:$L,MATCH(BB26,商城宝箱!$N:$N,1))</f>
        <v>3</v>
      </c>
      <c r="BI26" s="63">
        <f>INDEX(商城宝箱!$T:$T,MATCH(BH26,商城宝箱!$L:$L,0))+(BB26-VLOOKUP(BH26,商城宝箱!$L$2:$N$22,3,FALSE))/$BH$5*VLOOKUP(BH26+1,商城宝箱!$C$23:$I$42,3,FALSE)</f>
        <v>13750</v>
      </c>
      <c r="BJ26" s="71">
        <f>INDEX(商城宝箱!$U:$U,MATCH(BH26,商城宝箱!$L:$L,0))+(BB26-VLOOKUP(BH26,商城宝箱!$L$2:$N$22,3,FALSE))/$BH$5*VLOOKUP(BH26+1,商城宝箱!$C$23:$I$42,4,FALSE)</f>
        <v>2207.5</v>
      </c>
      <c r="BK26" s="71">
        <f>INDEX(商城宝箱!$V:$V,MATCH(BH26,商城宝箱!$L:$L,0))+(BB26-VLOOKUP(BH26,商城宝箱!$L$2:$N$22,3,FALSE))/$BH$5*VLOOKUP(BH26+1,商城宝箱!$C$23:$I$42,5,FALSE)</f>
        <v>739.5</v>
      </c>
      <c r="BL26" s="71">
        <f>INDEX(商城宝箱!$W:$W,MATCH(BH26,商城宝箱!$L:$L,0))+(BB26-VLOOKUP(BH26,商城宝箱!$L$2:$N$22,3,FALSE))/$BH$5*VLOOKUP(BH26+1,商城宝箱!$C$23:$I$42,6,FALSE)</f>
        <v>98</v>
      </c>
      <c r="BM26" s="49"/>
      <c r="BN26" s="101">
        <f t="shared" si="12"/>
        <v>122700</v>
      </c>
      <c r="BO26" s="63">
        <f t="shared" si="13"/>
        <v>28630</v>
      </c>
      <c r="BP26" s="63">
        <f t="shared" si="14"/>
        <v>32720</v>
      </c>
      <c r="BQ26" s="63">
        <f t="shared" si="15"/>
        <v>96000</v>
      </c>
      <c r="BR26" s="63">
        <f t="shared" si="16"/>
        <v>0</v>
      </c>
      <c r="BS26" s="63">
        <f t="shared" si="17"/>
        <v>10000</v>
      </c>
      <c r="BT26" s="63">
        <f t="shared" si="18"/>
        <v>13750</v>
      </c>
      <c r="BU26" s="63">
        <f t="shared" si="19"/>
        <v>303800</v>
      </c>
      <c r="BV26" s="98">
        <f t="shared" si="20"/>
        <v>0.403884134298881</v>
      </c>
      <c r="BW26" s="98">
        <f t="shared" si="21"/>
        <v>0.0942396313364055</v>
      </c>
      <c r="BX26" s="98">
        <f t="shared" si="22"/>
        <v>0.107702435813035</v>
      </c>
      <c r="BY26" s="98">
        <f t="shared" si="23"/>
        <v>0.315997366688611</v>
      </c>
      <c r="BZ26" s="98">
        <f t="shared" si="24"/>
        <v>0</v>
      </c>
      <c r="CA26" s="98">
        <f t="shared" si="25"/>
        <v>0.032916392363397</v>
      </c>
      <c r="CB26" s="98">
        <f t="shared" si="26"/>
        <v>0.0452600394996708</v>
      </c>
      <c r="CC26" s="49"/>
      <c r="CD26" s="101">
        <f t="shared" si="27"/>
        <v>23</v>
      </c>
      <c r="CE26" s="63">
        <f>INDEX(角色升级!A:A,MATCH(BU25,角色升级!K:K,1))</f>
        <v>166</v>
      </c>
      <c r="CF26" s="71">
        <f>VLOOKUP(CE26,角色升级!A:P,16,FALSE)</f>
        <v>2313.01365</v>
      </c>
      <c r="CG26" s="71">
        <f>VLOOKUP(CD26,关卡对比!$A$4:$K$206,11,FALSE)</f>
        <v>3480</v>
      </c>
      <c r="CH26" s="104">
        <f t="shared" si="28"/>
        <v>1.50453068013671</v>
      </c>
      <c r="CI26" s="87">
        <f>INDEX(角色升级!Q:Q,MATCH(CE26,角色升级!A:A,0))</f>
        <v>400</v>
      </c>
      <c r="CJ26" s="80">
        <v>0.1</v>
      </c>
      <c r="CK26" s="49"/>
      <c r="CL26" s="101">
        <f t="shared" si="29"/>
        <v>986</v>
      </c>
      <c r="CM26" s="63">
        <f t="shared" si="30"/>
        <v>1526</v>
      </c>
      <c r="CN26" s="63">
        <f t="shared" si="31"/>
        <v>136</v>
      </c>
      <c r="CO26" s="63">
        <f t="shared" si="32"/>
        <v>2207.5</v>
      </c>
      <c r="CP26" s="63">
        <f t="shared" si="33"/>
        <v>4855.5</v>
      </c>
      <c r="CQ26" s="98">
        <f t="shared" si="34"/>
        <v>0.203068684996396</v>
      </c>
      <c r="CR26" s="98">
        <f t="shared" si="35"/>
        <v>0.314282772114097</v>
      </c>
      <c r="CS26" s="98">
        <f t="shared" si="36"/>
        <v>0.0280094737926063</v>
      </c>
      <c r="CT26" s="98">
        <f t="shared" si="37"/>
        <v>0.4546390690969</v>
      </c>
      <c r="CU26" s="49"/>
      <c r="CV26" s="87">
        <f t="shared" si="38"/>
        <v>494</v>
      </c>
      <c r="CW26" s="80">
        <f t="shared" si="39"/>
        <v>728</v>
      </c>
      <c r="CX26" s="80">
        <f t="shared" si="40"/>
        <v>832</v>
      </c>
      <c r="CY26" s="80">
        <f t="shared" si="41"/>
        <v>739.5</v>
      </c>
      <c r="CZ26" s="80">
        <f t="shared" si="42"/>
        <v>2793.5</v>
      </c>
      <c r="DA26" s="143">
        <f t="shared" si="43"/>
        <v>0.176839090746376</v>
      </c>
      <c r="DB26" s="143">
        <f t="shared" si="44"/>
        <v>0.260604975836764</v>
      </c>
      <c r="DC26" s="143">
        <f t="shared" si="45"/>
        <v>0.297834258099159</v>
      </c>
      <c r="DD26" s="143">
        <f t="shared" si="46"/>
        <v>0.264721675317702</v>
      </c>
      <c r="DE26" s="49"/>
      <c r="DF26" s="87">
        <f t="shared" si="47"/>
        <v>174</v>
      </c>
      <c r="DG26" s="80">
        <f t="shared" si="48"/>
        <v>245</v>
      </c>
      <c r="DH26" s="80">
        <f t="shared" si="49"/>
        <v>280</v>
      </c>
      <c r="DI26" s="80">
        <f t="shared" si="50"/>
        <v>98</v>
      </c>
      <c r="DJ26" s="80">
        <f t="shared" si="51"/>
        <v>797</v>
      </c>
      <c r="DK26" s="143">
        <f t="shared" si="52"/>
        <v>0.21831869510665</v>
      </c>
      <c r="DL26" s="143">
        <f t="shared" si="53"/>
        <v>0.307402760351317</v>
      </c>
      <c r="DM26" s="143">
        <f t="shared" si="54"/>
        <v>0.351317440401506</v>
      </c>
      <c r="DN26" s="143">
        <f t="shared" si="55"/>
        <v>0.122961104140527</v>
      </c>
      <c r="DO26" s="49"/>
      <c r="DP26" s="62">
        <f t="shared" si="56"/>
        <v>4855.5</v>
      </c>
      <c r="DQ26" s="71">
        <f t="shared" si="57"/>
        <v>2793.5</v>
      </c>
      <c r="DR26" s="71">
        <f t="shared" si="58"/>
        <v>797</v>
      </c>
      <c r="DS26" s="63">
        <v>0</v>
      </c>
      <c r="DT26" s="63">
        <v>8</v>
      </c>
      <c r="DU26" s="63">
        <f>INDEX(武器升级!A:A,MATCH(DQ26/$DQ$5,武器升级!G:G,1))</f>
        <v>8</v>
      </c>
      <c r="DV26" s="63">
        <f>_xlfn.IFNA(INDEX(武器升级!A:A,MATCH(DR26/$DR$5,武器升级!H:H,1)),1)</f>
        <v>5</v>
      </c>
      <c r="DW26" s="63">
        <v>4</v>
      </c>
      <c r="DX26" s="63">
        <f t="shared" si="59"/>
        <v>2.15</v>
      </c>
      <c r="DY26" s="63">
        <f t="shared" si="60"/>
        <v>2.69</v>
      </c>
      <c r="DZ26" s="63">
        <f t="shared" si="61"/>
        <v>2.28</v>
      </c>
      <c r="EA26" s="71">
        <v>2.4</v>
      </c>
      <c r="EB26" s="67">
        <f t="shared" si="62"/>
        <v>23</v>
      </c>
      <c r="EC26" s="87">
        <v>0</v>
      </c>
      <c r="ED26" s="80">
        <v>0</v>
      </c>
      <c r="EE26" s="80">
        <v>0</v>
      </c>
      <c r="EF26" s="80">
        <v>0</v>
      </c>
      <c r="EG26" s="80">
        <v>0</v>
      </c>
      <c r="EH26" s="80">
        <v>0</v>
      </c>
      <c r="EI26" s="80">
        <v>1</v>
      </c>
      <c r="EJ26" s="80">
        <v>1</v>
      </c>
      <c r="EK26" s="49">
        <f t="shared" si="65"/>
        <v>1.9</v>
      </c>
      <c r="EL26" s="87">
        <v>0</v>
      </c>
      <c r="EM26" s="80">
        <v>0</v>
      </c>
      <c r="EN26" s="80">
        <v>0</v>
      </c>
      <c r="EO26" s="80">
        <v>0</v>
      </c>
      <c r="EP26" s="80">
        <v>0</v>
      </c>
      <c r="EQ26" s="80">
        <v>141.943</v>
      </c>
      <c r="ER26" s="80">
        <v>23.693</v>
      </c>
      <c r="ES26" s="80">
        <v>6.41775</v>
      </c>
      <c r="ET26" s="151">
        <v>0</v>
      </c>
      <c r="EU26" s="151">
        <v>0</v>
      </c>
      <c r="EV26" s="151">
        <v>0</v>
      </c>
      <c r="EW26" s="151">
        <v>1</v>
      </c>
      <c r="EX26" s="151">
        <v>1</v>
      </c>
      <c r="EY26" s="151">
        <v>1</v>
      </c>
      <c r="EZ26" s="49"/>
      <c r="FA26" s="153">
        <f t="shared" si="63"/>
        <v>1.9</v>
      </c>
      <c r="FB26" s="71">
        <v>1</v>
      </c>
      <c r="FC26" s="71">
        <v>1</v>
      </c>
      <c r="FD26" s="80">
        <v>1.76</v>
      </c>
      <c r="FE26" s="2">
        <v>2.28</v>
      </c>
      <c r="FF26">
        <f t="shared" si="64"/>
        <v>2.28</v>
      </c>
    </row>
    <row r="27" spans="1:162">
      <c r="A27" s="58">
        <v>21</v>
      </c>
      <c r="B27" s="59">
        <v>17</v>
      </c>
      <c r="C27" s="60">
        <v>15</v>
      </c>
      <c r="D27" s="61">
        <v>128.5</v>
      </c>
      <c r="E27" s="61">
        <v>3</v>
      </c>
      <c r="F27" s="62">
        <v>7</v>
      </c>
      <c r="G27" s="63">
        <v>0</v>
      </c>
      <c r="H27" s="63">
        <v>1</v>
      </c>
      <c r="I27" s="49"/>
      <c r="J27" s="62">
        <v>21</v>
      </c>
      <c r="K27" s="71">
        <f t="shared" si="0"/>
        <v>7</v>
      </c>
      <c r="L27" s="71">
        <f t="shared" si="1"/>
        <v>0</v>
      </c>
      <c r="M27" s="71">
        <f t="shared" si="2"/>
        <v>1</v>
      </c>
      <c r="N27" s="72">
        <f>INDEX($A:$A,MATCH(SUM($K$7:K27),$D:$D,1))</f>
        <v>24</v>
      </c>
      <c r="O27" s="72">
        <v>0</v>
      </c>
      <c r="P27" s="73">
        <v>0</v>
      </c>
      <c r="Q27" s="63">
        <f>INDEX(关卡产出!$V$8:$V$207,MATCH(N27,$A$7:$A$206,0))</f>
        <v>3300</v>
      </c>
      <c r="R27" s="63">
        <f>INDEX(关卡产出!$W$8:$W$207,MATCH(N27,$A$7:$A$206,0))</f>
        <v>134800</v>
      </c>
      <c r="S27" s="63">
        <f>INDEX(关卡产出!$X$8:$X$207,MATCH(N27,$A$7:$A$206,0))</f>
        <v>1074</v>
      </c>
      <c r="T27" s="63">
        <f>INDEX(关卡产出!$Y$8:$Y$207,MATCH(N27,$A$7:$A$206,0))</f>
        <v>538</v>
      </c>
      <c r="U27" s="63">
        <f>INDEX(关卡产出!$Z$8:$Z$207,MATCH(N27,$A$7:$A$206,0))</f>
        <v>193</v>
      </c>
      <c r="V27" s="63">
        <f>INDEX(关卡产出!$AA$8:$AA$207,MATCH(N27,$A$7:$A$206,0))</f>
        <v>144</v>
      </c>
      <c r="W27" s="80">
        <f>INDEX(关卡产出!$C$8:$C$207,MATCH(N27,关卡产出!$B$8:$B$207,0))*K27</f>
        <v>126</v>
      </c>
      <c r="X27" s="80">
        <f>INDEX(关卡产出!$D$8:$D$207,MATCH(N27,关卡产出!$B$8:$B$207,0))*K27</f>
        <v>63</v>
      </c>
      <c r="Y27" s="80">
        <f>INDEX(关卡产出!$E$8:$E$207,MATCH(N27,关卡产出!$B$8:$B$207,0))*K27</f>
        <v>28</v>
      </c>
      <c r="Z27" s="80">
        <f>INDEX(关卡产出!$F$8:$F$207,MATCH(N27,关卡产出!$B$8:$B$207,0))*K27</f>
        <v>2030</v>
      </c>
      <c r="AA27" s="80">
        <f>SUM($W$7:W27)</f>
        <v>1652</v>
      </c>
      <c r="AB27" s="80">
        <f>SUM($X$7:X27)</f>
        <v>791</v>
      </c>
      <c r="AC27" s="80">
        <f>SUM($Y$7:Y27)</f>
        <v>273</v>
      </c>
      <c r="AD27" s="80">
        <f>SUM($Z$7:Z27)</f>
        <v>30660</v>
      </c>
      <c r="AE27" s="87">
        <f>INDEX(关卡产出!$C$8:$C$207,MATCH(N27,关卡产出!$B$8:$B$207,0))*8</f>
        <v>144</v>
      </c>
      <c r="AF27" s="87">
        <f>INDEX(关卡产出!$D$8:$D$207,MATCH(N27,关卡产出!$B$8:$B$207,0))*8</f>
        <v>72</v>
      </c>
      <c r="AG27" s="87">
        <f>INDEX(关卡产出!$E$8:$E$207,MATCH(N27,关卡产出!$B$8:$B$207,0))*8</f>
        <v>32</v>
      </c>
      <c r="AH27" s="87">
        <f>INDEX(关卡产出!$F$8:$F$207,MATCH(N27,关卡产出!$B$8:$B$207,0))*8</f>
        <v>2320</v>
      </c>
      <c r="AI27" s="87">
        <f>SUM($AE$7:AE27)</f>
        <v>1888</v>
      </c>
      <c r="AJ27" s="87">
        <f>SUM($AF$7:AF27)</f>
        <v>904</v>
      </c>
      <c r="AK27" s="87">
        <f>SUM($AG$7:AG27)</f>
        <v>312</v>
      </c>
      <c r="AL27" s="87">
        <f>SUM($AH$7:AH27)</f>
        <v>35040</v>
      </c>
      <c r="AM27" s="92">
        <f>SUM($M$7:M27)*关卡产出!$AS$11</f>
        <v>102000</v>
      </c>
      <c r="AN27" s="93">
        <v>0</v>
      </c>
      <c r="AO27" s="80">
        <v>0</v>
      </c>
      <c r="AP27" s="96">
        <v>0</v>
      </c>
      <c r="AQ27" s="62">
        <v>500</v>
      </c>
      <c r="AR27" s="97">
        <v>100</v>
      </c>
      <c r="AS27" s="62">
        <f>SUM($AQ$7:AQ27)</f>
        <v>10500</v>
      </c>
      <c r="AT27" s="71">
        <f>SUM($AR$7:AR27)</f>
        <v>2100</v>
      </c>
      <c r="AU27" s="49"/>
      <c r="AV27" s="62">
        <f t="shared" si="3"/>
        <v>3300</v>
      </c>
      <c r="AW27" s="71">
        <v>0</v>
      </c>
      <c r="AX27" s="71">
        <f t="shared" si="4"/>
        <v>2100</v>
      </c>
      <c r="AY27" s="71">
        <f t="shared" si="5"/>
        <v>400</v>
      </c>
      <c r="AZ27" s="63">
        <f t="shared" si="6"/>
        <v>5800</v>
      </c>
      <c r="BA27" s="80">
        <v>0</v>
      </c>
      <c r="BB27" s="80">
        <f t="shared" si="7"/>
        <v>5800</v>
      </c>
      <c r="BC27" s="98">
        <f t="shared" si="8"/>
        <v>0.568965517241379</v>
      </c>
      <c r="BD27" s="98">
        <f t="shared" si="9"/>
        <v>0</v>
      </c>
      <c r="BE27" s="98">
        <f t="shared" si="10"/>
        <v>0.362068965517241</v>
      </c>
      <c r="BF27" s="98">
        <f t="shared" si="11"/>
        <v>0.0689655172413793</v>
      </c>
      <c r="BG27" s="99"/>
      <c r="BH27" s="62">
        <f>INDEX(商城宝箱!$L:$L,MATCH(BB27,商城宝箱!$N:$N,1))</f>
        <v>3</v>
      </c>
      <c r="BI27" s="63">
        <f>INDEX(商城宝箱!$T:$T,MATCH(BH27,商城宝箱!$L:$L,0))+(BB27-VLOOKUP(BH27,商城宝箱!$L$2:$N$22,3,FALSE))/$BH$5*VLOOKUP(BH27+1,商城宝箱!$C$23:$I$42,3,FALSE)</f>
        <v>14500</v>
      </c>
      <c r="BJ27" s="71">
        <f>INDEX(商城宝箱!$U:$U,MATCH(BH27,商城宝箱!$L:$L,0))+(BB27-VLOOKUP(BH27,商城宝箱!$L$2:$N$22,3,FALSE))/$BH$5*VLOOKUP(BH27+1,商城宝箱!$C$23:$I$42,4,FALSE)</f>
        <v>2372.5</v>
      </c>
      <c r="BK27" s="71">
        <f>INDEX(商城宝箱!$V:$V,MATCH(BH27,商城宝箱!$L:$L,0))+(BB27-VLOOKUP(BH27,商城宝箱!$L$2:$N$22,3,FALSE))/$BH$5*VLOOKUP(BH27+1,商城宝箱!$C$23:$I$42,5,FALSE)</f>
        <v>807</v>
      </c>
      <c r="BL27" s="71">
        <f>INDEX(商城宝箱!$W:$W,MATCH(BH27,商城宝箱!$L:$L,0))+(BB27-VLOOKUP(BH27,商城宝箱!$L$2:$N$22,3,FALSE))/$BH$5*VLOOKUP(BH27+1,商城宝箱!$C$23:$I$42,6,FALSE)</f>
        <v>108.5</v>
      </c>
      <c r="BM27" s="49"/>
      <c r="BN27" s="101">
        <f t="shared" si="12"/>
        <v>134800</v>
      </c>
      <c r="BO27" s="63">
        <f t="shared" si="13"/>
        <v>30660</v>
      </c>
      <c r="BP27" s="63">
        <f t="shared" si="14"/>
        <v>35040</v>
      </c>
      <c r="BQ27" s="63">
        <f t="shared" si="15"/>
        <v>102000</v>
      </c>
      <c r="BR27" s="63">
        <f t="shared" si="16"/>
        <v>0</v>
      </c>
      <c r="BS27" s="63">
        <f t="shared" si="17"/>
        <v>10500</v>
      </c>
      <c r="BT27" s="63">
        <f t="shared" si="18"/>
        <v>14500</v>
      </c>
      <c r="BU27" s="63">
        <f t="shared" si="19"/>
        <v>327500</v>
      </c>
      <c r="BV27" s="98">
        <f t="shared" si="20"/>
        <v>0.411603053435114</v>
      </c>
      <c r="BW27" s="98">
        <f t="shared" si="21"/>
        <v>0.093618320610687</v>
      </c>
      <c r="BX27" s="98">
        <f t="shared" si="22"/>
        <v>0.106992366412214</v>
      </c>
      <c r="BY27" s="98">
        <f t="shared" si="23"/>
        <v>0.311450381679389</v>
      </c>
      <c r="BZ27" s="98">
        <f t="shared" si="24"/>
        <v>0</v>
      </c>
      <c r="CA27" s="98">
        <f t="shared" si="25"/>
        <v>0.0320610687022901</v>
      </c>
      <c r="CB27" s="98">
        <f t="shared" si="26"/>
        <v>0.0442748091603053</v>
      </c>
      <c r="CC27" s="49"/>
      <c r="CD27" s="101">
        <f t="shared" si="27"/>
        <v>24</v>
      </c>
      <c r="CE27" s="63">
        <f>INDEX(角色升级!A:A,MATCH(BU26,角色升级!K:K,1))</f>
        <v>176</v>
      </c>
      <c r="CF27" s="71">
        <f>VLOOKUP(CE27,角色升级!A:P,16,FALSE)</f>
        <v>2328.58215</v>
      </c>
      <c r="CG27" s="71">
        <f>VLOOKUP(CD27,关卡对比!$A$4:$K$206,11,FALSE)</f>
        <v>3840</v>
      </c>
      <c r="CH27" s="104">
        <f t="shared" si="28"/>
        <v>1.64907216178738</v>
      </c>
      <c r="CI27" s="87">
        <f>INDEX(角色升级!Q:Q,MATCH(CE27,角色升级!A:A,0))</f>
        <v>400</v>
      </c>
      <c r="CJ27" s="80">
        <v>0.1</v>
      </c>
      <c r="CK27" s="49"/>
      <c r="CL27" s="101">
        <f t="shared" si="29"/>
        <v>1074</v>
      </c>
      <c r="CM27" s="63">
        <f t="shared" si="30"/>
        <v>1652</v>
      </c>
      <c r="CN27" s="63">
        <f t="shared" si="31"/>
        <v>144</v>
      </c>
      <c r="CO27" s="63">
        <f t="shared" si="32"/>
        <v>2372.5</v>
      </c>
      <c r="CP27" s="63">
        <f t="shared" si="33"/>
        <v>5242.5</v>
      </c>
      <c r="CQ27" s="98">
        <f t="shared" si="34"/>
        <v>0.204864091559371</v>
      </c>
      <c r="CR27" s="98">
        <f t="shared" si="35"/>
        <v>0.315116833571769</v>
      </c>
      <c r="CS27" s="98">
        <f t="shared" si="36"/>
        <v>0.0274678111587983</v>
      </c>
      <c r="CT27" s="98">
        <f t="shared" si="37"/>
        <v>0.452551263710062</v>
      </c>
      <c r="CU27" s="49"/>
      <c r="CV27" s="87">
        <f t="shared" si="38"/>
        <v>538</v>
      </c>
      <c r="CW27" s="80">
        <f t="shared" si="39"/>
        <v>791</v>
      </c>
      <c r="CX27" s="80">
        <f t="shared" si="40"/>
        <v>904</v>
      </c>
      <c r="CY27" s="80">
        <f t="shared" si="41"/>
        <v>807</v>
      </c>
      <c r="CZ27" s="80">
        <f t="shared" si="42"/>
        <v>3040</v>
      </c>
      <c r="DA27" s="143">
        <f t="shared" si="43"/>
        <v>0.176973684210526</v>
      </c>
      <c r="DB27" s="143">
        <f t="shared" si="44"/>
        <v>0.260197368421053</v>
      </c>
      <c r="DC27" s="143">
        <f t="shared" si="45"/>
        <v>0.297368421052632</v>
      </c>
      <c r="DD27" s="143">
        <f t="shared" si="46"/>
        <v>0.265460526315789</v>
      </c>
      <c r="DE27" s="49"/>
      <c r="DF27" s="87">
        <f t="shared" si="47"/>
        <v>193</v>
      </c>
      <c r="DG27" s="80">
        <f t="shared" si="48"/>
        <v>273</v>
      </c>
      <c r="DH27" s="80">
        <f t="shared" si="49"/>
        <v>312</v>
      </c>
      <c r="DI27" s="80">
        <f t="shared" si="50"/>
        <v>108.5</v>
      </c>
      <c r="DJ27" s="80">
        <f t="shared" si="51"/>
        <v>886.5</v>
      </c>
      <c r="DK27" s="143">
        <f t="shared" si="52"/>
        <v>0.217710095882685</v>
      </c>
      <c r="DL27" s="143">
        <f t="shared" si="53"/>
        <v>0.307952622673435</v>
      </c>
      <c r="DM27" s="143">
        <f t="shared" si="54"/>
        <v>0.351945854483926</v>
      </c>
      <c r="DN27" s="143">
        <f t="shared" si="55"/>
        <v>0.122391426959955</v>
      </c>
      <c r="DO27" s="49"/>
      <c r="DP27" s="62">
        <f t="shared" si="56"/>
        <v>5242.5</v>
      </c>
      <c r="DQ27" s="71">
        <f t="shared" si="57"/>
        <v>3040</v>
      </c>
      <c r="DR27" s="71">
        <f t="shared" si="58"/>
        <v>886.5</v>
      </c>
      <c r="DS27" s="63">
        <v>0</v>
      </c>
      <c r="DT27" s="63">
        <v>9</v>
      </c>
      <c r="DU27" s="63">
        <f>INDEX(武器升级!A:A,MATCH(DQ27/$DQ$5,武器升级!G:G,1))</f>
        <v>8</v>
      </c>
      <c r="DV27" s="63">
        <f>_xlfn.IFNA(INDEX(武器升级!A:A,MATCH(DR27/$DR$5,武器升级!H:H,1)),1)</f>
        <v>5</v>
      </c>
      <c r="DW27" s="63">
        <v>4</v>
      </c>
      <c r="DX27" s="63">
        <f t="shared" si="59"/>
        <v>2.58</v>
      </c>
      <c r="DY27" s="63">
        <f t="shared" si="60"/>
        <v>2.69</v>
      </c>
      <c r="DZ27" s="63">
        <f t="shared" si="61"/>
        <v>2.28</v>
      </c>
      <c r="EA27" s="71">
        <v>2.4</v>
      </c>
      <c r="EB27" s="67">
        <f t="shared" si="62"/>
        <v>24</v>
      </c>
      <c r="EC27" s="87">
        <v>0</v>
      </c>
      <c r="ED27" s="80">
        <v>0</v>
      </c>
      <c r="EE27" s="80">
        <v>0</v>
      </c>
      <c r="EF27" s="80">
        <v>0</v>
      </c>
      <c r="EG27" s="80">
        <v>0</v>
      </c>
      <c r="EH27" s="80">
        <v>0</v>
      </c>
      <c r="EI27" s="80">
        <v>1</v>
      </c>
      <c r="EJ27" s="80">
        <v>1</v>
      </c>
      <c r="EK27" s="49">
        <f t="shared" si="65"/>
        <v>1</v>
      </c>
      <c r="EL27" s="87">
        <v>0</v>
      </c>
      <c r="EM27" s="80">
        <v>0</v>
      </c>
      <c r="EN27" s="80">
        <v>0</v>
      </c>
      <c r="EO27" s="80">
        <v>0</v>
      </c>
      <c r="EP27" s="80">
        <v>0</v>
      </c>
      <c r="EQ27" s="80">
        <v>151.846</v>
      </c>
      <c r="ER27" s="80">
        <v>25.346</v>
      </c>
      <c r="ES27" s="80">
        <v>6.8655</v>
      </c>
      <c r="ET27" s="151">
        <v>0</v>
      </c>
      <c r="EU27" s="151">
        <v>0</v>
      </c>
      <c r="EV27" s="151">
        <v>0</v>
      </c>
      <c r="EW27" s="151">
        <v>1</v>
      </c>
      <c r="EX27" s="151">
        <v>1</v>
      </c>
      <c r="EY27" s="151">
        <v>1</v>
      </c>
      <c r="EZ27" s="49"/>
      <c r="FA27" s="153">
        <f t="shared" si="63"/>
        <v>1</v>
      </c>
      <c r="FB27" s="71">
        <v>1</v>
      </c>
      <c r="FC27" s="71">
        <v>1</v>
      </c>
      <c r="FD27" s="80">
        <v>1.98</v>
      </c>
      <c r="FE27" s="2">
        <v>2.28</v>
      </c>
      <c r="FF27">
        <f t="shared" si="64"/>
        <v>2.28</v>
      </c>
    </row>
    <row r="28" spans="1:162">
      <c r="A28" s="58">
        <v>22</v>
      </c>
      <c r="B28" s="59">
        <v>17</v>
      </c>
      <c r="C28" s="60">
        <v>15</v>
      </c>
      <c r="D28" s="61">
        <v>131.5</v>
      </c>
      <c r="E28" s="61">
        <v>3</v>
      </c>
      <c r="F28" s="62">
        <v>7</v>
      </c>
      <c r="G28" s="63">
        <v>0</v>
      </c>
      <c r="H28" s="63">
        <v>1</v>
      </c>
      <c r="I28" s="49"/>
      <c r="J28" s="62">
        <v>22</v>
      </c>
      <c r="K28" s="71">
        <f t="shared" si="0"/>
        <v>7</v>
      </c>
      <c r="L28" s="71">
        <f t="shared" si="1"/>
        <v>0</v>
      </c>
      <c r="M28" s="71">
        <f t="shared" si="2"/>
        <v>1</v>
      </c>
      <c r="N28" s="72">
        <f>INDEX($A:$A,MATCH(SUM($K$7:K28),$D:$D,1))</f>
        <v>25</v>
      </c>
      <c r="O28" s="72">
        <v>0</v>
      </c>
      <c r="P28" s="73">
        <v>0</v>
      </c>
      <c r="Q28" s="63">
        <f>INDEX(关卡产出!$V$8:$V$207,MATCH(N28,$A$7:$A$206,0))</f>
        <v>3500</v>
      </c>
      <c r="R28" s="63">
        <f>INDEX(关卡产出!$W$8:$W$207,MATCH(N28,$A$7:$A$206,0))</f>
        <v>147500</v>
      </c>
      <c r="S28" s="63">
        <f>INDEX(关卡产出!$X$8:$X$207,MATCH(N28,$A$7:$A$206,0))</f>
        <v>1166</v>
      </c>
      <c r="T28" s="63">
        <f>INDEX(关卡产出!$Y$8:$Y$207,MATCH(N28,$A$7:$A$206,0))</f>
        <v>584</v>
      </c>
      <c r="U28" s="63">
        <f>INDEX(关卡产出!$Z$8:$Z$207,MATCH(N28,$A$7:$A$206,0))</f>
        <v>213</v>
      </c>
      <c r="V28" s="63">
        <f>INDEX(关卡产出!$AA$8:$AA$207,MATCH(N28,$A$7:$A$206,0))</f>
        <v>150</v>
      </c>
      <c r="W28" s="80">
        <f>INDEX(关卡产出!$C$8:$C$207,MATCH(N28,关卡产出!$B$8:$B$207,0))*K28</f>
        <v>126</v>
      </c>
      <c r="X28" s="80">
        <f>INDEX(关卡产出!$D$8:$D$207,MATCH(N28,关卡产出!$B$8:$B$207,0))*K28</f>
        <v>63</v>
      </c>
      <c r="Y28" s="80">
        <f>INDEX(关卡产出!$E$8:$E$207,MATCH(N28,关卡产出!$B$8:$B$207,0))*K28</f>
        <v>28</v>
      </c>
      <c r="Z28" s="80">
        <f>INDEX(关卡产出!$F$8:$F$207,MATCH(N28,关卡产出!$B$8:$B$207,0))*K28</f>
        <v>2170</v>
      </c>
      <c r="AA28" s="80">
        <f>SUM($W$7:W28)</f>
        <v>1778</v>
      </c>
      <c r="AB28" s="80">
        <f>SUM($X$7:X28)</f>
        <v>854</v>
      </c>
      <c r="AC28" s="80">
        <f>SUM($Y$7:Y28)</f>
        <v>301</v>
      </c>
      <c r="AD28" s="80">
        <f>SUM($Z$7:Z28)</f>
        <v>32830</v>
      </c>
      <c r="AE28" s="87">
        <f>INDEX(关卡产出!$C$8:$C$207,MATCH(N28,关卡产出!$B$8:$B$207,0))*8</f>
        <v>144</v>
      </c>
      <c r="AF28" s="87">
        <f>INDEX(关卡产出!$D$8:$D$207,MATCH(N28,关卡产出!$B$8:$B$207,0))*8</f>
        <v>72</v>
      </c>
      <c r="AG28" s="87">
        <f>INDEX(关卡产出!$E$8:$E$207,MATCH(N28,关卡产出!$B$8:$B$207,0))*8</f>
        <v>32</v>
      </c>
      <c r="AH28" s="87">
        <f>INDEX(关卡产出!$F$8:$F$207,MATCH(N28,关卡产出!$B$8:$B$207,0))*8</f>
        <v>2480</v>
      </c>
      <c r="AI28" s="87">
        <f>SUM($AE$7:AE28)</f>
        <v>2032</v>
      </c>
      <c r="AJ28" s="87">
        <f>SUM($AF$7:AF28)</f>
        <v>976</v>
      </c>
      <c r="AK28" s="87">
        <f>SUM($AG$7:AG28)</f>
        <v>344</v>
      </c>
      <c r="AL28" s="87">
        <f>SUM($AH$7:AH28)</f>
        <v>37520</v>
      </c>
      <c r="AM28" s="92">
        <f>SUM($M$7:M28)*关卡产出!$AS$11</f>
        <v>108000</v>
      </c>
      <c r="AN28" s="93">
        <v>0</v>
      </c>
      <c r="AO28" s="80">
        <v>0</v>
      </c>
      <c r="AP28" s="96">
        <v>0</v>
      </c>
      <c r="AQ28" s="62">
        <v>500</v>
      </c>
      <c r="AR28" s="97">
        <v>100</v>
      </c>
      <c r="AS28" s="62">
        <f>SUM($AQ$7:AQ28)</f>
        <v>11000</v>
      </c>
      <c r="AT28" s="71">
        <f>SUM($AR$7:AR28)</f>
        <v>2200</v>
      </c>
      <c r="AU28" s="49"/>
      <c r="AV28" s="62">
        <f t="shared" si="3"/>
        <v>3500</v>
      </c>
      <c r="AW28" s="71">
        <v>0</v>
      </c>
      <c r="AX28" s="71">
        <f t="shared" si="4"/>
        <v>2200</v>
      </c>
      <c r="AY28" s="71">
        <f t="shared" si="5"/>
        <v>400</v>
      </c>
      <c r="AZ28" s="63">
        <f t="shared" si="6"/>
        <v>6100</v>
      </c>
      <c r="BA28" s="80">
        <v>0</v>
      </c>
      <c r="BB28" s="80">
        <f t="shared" si="7"/>
        <v>6100</v>
      </c>
      <c r="BC28" s="98">
        <f t="shared" si="8"/>
        <v>0.573770491803279</v>
      </c>
      <c r="BD28" s="98">
        <f t="shared" si="9"/>
        <v>0</v>
      </c>
      <c r="BE28" s="98">
        <f t="shared" si="10"/>
        <v>0.360655737704918</v>
      </c>
      <c r="BF28" s="98">
        <f t="shared" si="11"/>
        <v>0.0655737704918033</v>
      </c>
      <c r="BG28" s="99"/>
      <c r="BH28" s="62">
        <f>INDEX(商城宝箱!$L:$L,MATCH(BB28,商城宝箱!$N:$N,1))</f>
        <v>3</v>
      </c>
      <c r="BI28" s="63">
        <f>INDEX(商城宝箱!$T:$T,MATCH(BH28,商城宝箱!$L:$L,0))+(BB28-VLOOKUP(BH28,商城宝箱!$L$2:$N$22,3,FALSE))/$BH$5*VLOOKUP(BH28+1,商城宝箱!$C$23:$I$42,3,FALSE)</f>
        <v>15250</v>
      </c>
      <c r="BJ28" s="71">
        <f>INDEX(商城宝箱!$U:$U,MATCH(BH28,商城宝箱!$L:$L,0))+(BB28-VLOOKUP(BH28,商城宝箱!$L$2:$N$22,3,FALSE))/$BH$5*VLOOKUP(BH28+1,商城宝箱!$C$23:$I$42,4,FALSE)</f>
        <v>2537.5</v>
      </c>
      <c r="BK28" s="71">
        <f>INDEX(商城宝箱!$V:$V,MATCH(BH28,商城宝箱!$L:$L,0))+(BB28-VLOOKUP(BH28,商城宝箱!$L$2:$N$22,3,FALSE))/$BH$5*VLOOKUP(BH28+1,商城宝箱!$C$23:$I$42,5,FALSE)</f>
        <v>874.5</v>
      </c>
      <c r="BL28" s="71">
        <f>INDEX(商城宝箱!$W:$W,MATCH(BH28,商城宝箱!$L:$L,0))+(BB28-VLOOKUP(BH28,商城宝箱!$L$2:$N$22,3,FALSE))/$BH$5*VLOOKUP(BH28+1,商城宝箱!$C$23:$I$42,6,FALSE)</f>
        <v>119</v>
      </c>
      <c r="BM28" s="49"/>
      <c r="BN28" s="101">
        <f t="shared" si="12"/>
        <v>147500</v>
      </c>
      <c r="BO28" s="63">
        <f t="shared" si="13"/>
        <v>32830</v>
      </c>
      <c r="BP28" s="63">
        <f t="shared" si="14"/>
        <v>37520</v>
      </c>
      <c r="BQ28" s="63">
        <f t="shared" si="15"/>
        <v>108000</v>
      </c>
      <c r="BR28" s="63">
        <f t="shared" si="16"/>
        <v>0</v>
      </c>
      <c r="BS28" s="63">
        <f t="shared" si="17"/>
        <v>11000</v>
      </c>
      <c r="BT28" s="63">
        <f t="shared" si="18"/>
        <v>15250</v>
      </c>
      <c r="BU28" s="63">
        <f t="shared" si="19"/>
        <v>352100</v>
      </c>
      <c r="BV28" s="98">
        <f t="shared" si="20"/>
        <v>0.418915080942914</v>
      </c>
      <c r="BW28" s="98">
        <f t="shared" si="21"/>
        <v>0.0932405566600398</v>
      </c>
      <c r="BX28" s="98">
        <f t="shared" si="22"/>
        <v>0.106560636182903</v>
      </c>
      <c r="BY28" s="98">
        <f t="shared" si="23"/>
        <v>0.306731042317523</v>
      </c>
      <c r="BZ28" s="98">
        <f t="shared" si="24"/>
        <v>0</v>
      </c>
      <c r="CA28" s="98">
        <f t="shared" si="25"/>
        <v>0.0312411246804885</v>
      </c>
      <c r="CB28" s="98">
        <f t="shared" si="26"/>
        <v>0.0433115592161318</v>
      </c>
      <c r="CC28" s="49"/>
      <c r="CD28" s="101">
        <f t="shared" si="27"/>
        <v>25</v>
      </c>
      <c r="CE28" s="63">
        <f>INDEX(角色升级!A:A,MATCH(BU27,角色升级!K:K,1))</f>
        <v>182</v>
      </c>
      <c r="CF28" s="71">
        <f>VLOOKUP(CE28,角色升级!A:P,16,FALSE)</f>
        <v>2474.845935</v>
      </c>
      <c r="CG28" s="71">
        <f>VLOOKUP(CD28,关卡对比!$A$4:$K$206,11,FALSE)</f>
        <v>4200</v>
      </c>
      <c r="CH28" s="104">
        <f t="shared" si="28"/>
        <v>1.69707533733812</v>
      </c>
      <c r="CI28" s="87">
        <f>INDEX(角色升级!Q:Q,MATCH(CE28,角色升级!A:A,0))</f>
        <v>400</v>
      </c>
      <c r="CJ28" s="80">
        <v>0.1</v>
      </c>
      <c r="CK28" s="49"/>
      <c r="CL28" s="101">
        <f t="shared" si="29"/>
        <v>1166</v>
      </c>
      <c r="CM28" s="63">
        <f t="shared" si="30"/>
        <v>1778</v>
      </c>
      <c r="CN28" s="63">
        <f t="shared" si="31"/>
        <v>144</v>
      </c>
      <c r="CO28" s="63">
        <f t="shared" si="32"/>
        <v>2537.5</v>
      </c>
      <c r="CP28" s="63">
        <f t="shared" si="33"/>
        <v>5625.5</v>
      </c>
      <c r="CQ28" s="98">
        <f t="shared" si="34"/>
        <v>0.207270464847569</v>
      </c>
      <c r="CR28" s="98">
        <f t="shared" si="35"/>
        <v>0.316060794596036</v>
      </c>
      <c r="CS28" s="98">
        <f t="shared" si="36"/>
        <v>0.0255977246466981</v>
      </c>
      <c r="CT28" s="98">
        <f t="shared" si="37"/>
        <v>0.451071015909697</v>
      </c>
      <c r="CU28" s="49"/>
      <c r="CV28" s="87">
        <f t="shared" si="38"/>
        <v>584</v>
      </c>
      <c r="CW28" s="80">
        <f t="shared" si="39"/>
        <v>854</v>
      </c>
      <c r="CX28" s="80">
        <f t="shared" si="40"/>
        <v>976</v>
      </c>
      <c r="CY28" s="80">
        <f t="shared" si="41"/>
        <v>874.5</v>
      </c>
      <c r="CZ28" s="80">
        <f t="shared" si="42"/>
        <v>3288.5</v>
      </c>
      <c r="DA28" s="143">
        <f t="shared" si="43"/>
        <v>0.1775885662156</v>
      </c>
      <c r="DB28" s="143">
        <f t="shared" si="44"/>
        <v>0.25969286908925</v>
      </c>
      <c r="DC28" s="143">
        <f t="shared" si="45"/>
        <v>0.296791850387715</v>
      </c>
      <c r="DD28" s="143">
        <f t="shared" si="46"/>
        <v>0.265926714307435</v>
      </c>
      <c r="DE28" s="49"/>
      <c r="DF28" s="87">
        <f t="shared" si="47"/>
        <v>213</v>
      </c>
      <c r="DG28" s="80">
        <f t="shared" si="48"/>
        <v>301</v>
      </c>
      <c r="DH28" s="80">
        <f t="shared" si="49"/>
        <v>344</v>
      </c>
      <c r="DI28" s="80">
        <f t="shared" si="50"/>
        <v>119</v>
      </c>
      <c r="DJ28" s="80">
        <f t="shared" si="51"/>
        <v>977</v>
      </c>
      <c r="DK28" s="143">
        <f t="shared" si="52"/>
        <v>0.218014329580348</v>
      </c>
      <c r="DL28" s="143">
        <f t="shared" si="53"/>
        <v>0.308085977482088</v>
      </c>
      <c r="DM28" s="143">
        <f t="shared" si="54"/>
        <v>0.352098259979529</v>
      </c>
      <c r="DN28" s="143">
        <f t="shared" si="55"/>
        <v>0.121801432958035</v>
      </c>
      <c r="DO28" s="49"/>
      <c r="DP28" s="62">
        <f t="shared" si="56"/>
        <v>5625.5</v>
      </c>
      <c r="DQ28" s="71">
        <f t="shared" si="57"/>
        <v>3288.5</v>
      </c>
      <c r="DR28" s="71">
        <f t="shared" si="58"/>
        <v>977</v>
      </c>
      <c r="DS28" s="63">
        <v>0</v>
      </c>
      <c r="DT28" s="63">
        <v>9</v>
      </c>
      <c r="DU28" s="63">
        <f>INDEX(武器升级!A:A,MATCH(DQ28/$DQ$5,武器升级!G:G,1))</f>
        <v>8</v>
      </c>
      <c r="DV28" s="63">
        <f>_xlfn.IFNA(INDEX(武器升级!A:A,MATCH(DR28/$DR$5,武器升级!H:H,1)),1)</f>
        <v>5</v>
      </c>
      <c r="DW28" s="63">
        <v>4</v>
      </c>
      <c r="DX28" s="63">
        <f t="shared" si="59"/>
        <v>2.58</v>
      </c>
      <c r="DY28" s="63">
        <f t="shared" si="60"/>
        <v>2.69</v>
      </c>
      <c r="DZ28" s="63">
        <f t="shared" si="61"/>
        <v>2.28</v>
      </c>
      <c r="EA28" s="71">
        <v>2.4</v>
      </c>
      <c r="EB28" s="67">
        <f t="shared" si="62"/>
        <v>25</v>
      </c>
      <c r="EC28" s="87">
        <v>0</v>
      </c>
      <c r="ED28" s="80">
        <v>0</v>
      </c>
      <c r="EE28" s="80">
        <v>0</v>
      </c>
      <c r="EF28" s="80">
        <v>0</v>
      </c>
      <c r="EG28" s="80">
        <v>0</v>
      </c>
      <c r="EH28" s="80">
        <v>0</v>
      </c>
      <c r="EI28" s="80">
        <v>1</v>
      </c>
      <c r="EJ28" s="80">
        <v>1</v>
      </c>
      <c r="EK28" s="49">
        <f t="shared" si="65"/>
        <v>2.28</v>
      </c>
      <c r="EL28" s="87">
        <v>0</v>
      </c>
      <c r="EM28" s="80">
        <v>0</v>
      </c>
      <c r="EN28" s="80">
        <v>0</v>
      </c>
      <c r="EO28" s="80">
        <v>0</v>
      </c>
      <c r="EP28" s="80">
        <v>0</v>
      </c>
      <c r="EQ28" s="80">
        <v>160.099</v>
      </c>
      <c r="ER28" s="80">
        <v>26.7235</v>
      </c>
      <c r="ES28" s="80">
        <v>7.23863</v>
      </c>
      <c r="ET28" s="151">
        <v>0</v>
      </c>
      <c r="EU28" s="151">
        <v>0</v>
      </c>
      <c r="EV28" s="151">
        <v>0</v>
      </c>
      <c r="EW28" s="151">
        <v>1</v>
      </c>
      <c r="EX28" s="151">
        <v>1</v>
      </c>
      <c r="EY28" s="151">
        <v>1</v>
      </c>
      <c r="EZ28" s="49"/>
      <c r="FA28" s="153">
        <f t="shared" si="63"/>
        <v>2.28</v>
      </c>
      <c r="FB28" s="71">
        <v>1</v>
      </c>
      <c r="FC28" s="71">
        <v>1</v>
      </c>
      <c r="FD28" s="80">
        <v>1.98</v>
      </c>
      <c r="FE28" s="2">
        <v>2.43</v>
      </c>
      <c r="FF28">
        <f t="shared" si="64"/>
        <v>2.43</v>
      </c>
    </row>
    <row r="29" spans="1:162">
      <c r="A29" s="58">
        <v>23</v>
      </c>
      <c r="B29" s="59">
        <v>17</v>
      </c>
      <c r="C29" s="60">
        <v>16</v>
      </c>
      <c r="D29" s="61">
        <v>137.5</v>
      </c>
      <c r="E29" s="61">
        <v>3</v>
      </c>
      <c r="F29" s="62">
        <v>7</v>
      </c>
      <c r="G29" s="63">
        <v>0</v>
      </c>
      <c r="H29" s="63">
        <v>1</v>
      </c>
      <c r="I29" s="49"/>
      <c r="J29" s="62">
        <v>23</v>
      </c>
      <c r="K29" s="71">
        <f t="shared" si="0"/>
        <v>7</v>
      </c>
      <c r="L29" s="71">
        <f t="shared" si="1"/>
        <v>0</v>
      </c>
      <c r="M29" s="71">
        <f t="shared" si="2"/>
        <v>1</v>
      </c>
      <c r="N29" s="72">
        <f>INDEX($A:$A,MATCH(SUM($K$7:K29),$D:$D,1))</f>
        <v>26</v>
      </c>
      <c r="O29" s="72">
        <v>0</v>
      </c>
      <c r="P29" s="73">
        <v>0</v>
      </c>
      <c r="Q29" s="63">
        <f>INDEX(关卡产出!$V$8:$V$207,MATCH(N29,$A$7:$A$206,0))</f>
        <v>3700</v>
      </c>
      <c r="R29" s="63">
        <f>INDEX(关卡产出!$W$8:$W$207,MATCH(N29,$A$7:$A$206,0))</f>
        <v>160800</v>
      </c>
      <c r="S29" s="63">
        <f>INDEX(关卡产出!$X$8:$X$207,MATCH(N29,$A$7:$A$206,0))</f>
        <v>1262</v>
      </c>
      <c r="T29" s="63">
        <f>INDEX(关卡产出!$Y$8:$Y$207,MATCH(N29,$A$7:$A$206,0))</f>
        <v>632</v>
      </c>
      <c r="U29" s="63">
        <f>INDEX(关卡产出!$Z$8:$Z$207,MATCH(N29,$A$7:$A$206,0))</f>
        <v>234</v>
      </c>
      <c r="V29" s="63">
        <f>INDEX(关卡产出!$AA$8:$AA$207,MATCH(N29,$A$7:$A$206,0))</f>
        <v>156</v>
      </c>
      <c r="W29" s="80">
        <f>INDEX(关卡产出!$C$8:$C$207,MATCH(N29,关卡产出!$B$8:$B$207,0))*K29</f>
        <v>133</v>
      </c>
      <c r="X29" s="80">
        <f>INDEX(关卡产出!$D$8:$D$207,MATCH(N29,关卡产出!$B$8:$B$207,0))*K29</f>
        <v>63</v>
      </c>
      <c r="Y29" s="80">
        <f>INDEX(关卡产出!$E$8:$E$207,MATCH(N29,关卡产出!$B$8:$B$207,0))*K29</f>
        <v>28</v>
      </c>
      <c r="Z29" s="80">
        <f>INDEX(关卡产出!$F$8:$F$207,MATCH(N29,关卡产出!$B$8:$B$207,0))*K29</f>
        <v>2170</v>
      </c>
      <c r="AA29" s="80">
        <f>SUM($W$7:W29)</f>
        <v>1911</v>
      </c>
      <c r="AB29" s="80">
        <f>SUM($X$7:X29)</f>
        <v>917</v>
      </c>
      <c r="AC29" s="80">
        <f>SUM($Y$7:Y29)</f>
        <v>329</v>
      </c>
      <c r="AD29" s="80">
        <f>SUM($Z$7:Z29)</f>
        <v>35000</v>
      </c>
      <c r="AE29" s="87">
        <f>INDEX(关卡产出!$C$8:$C$207,MATCH(N29,关卡产出!$B$8:$B$207,0))*8</f>
        <v>152</v>
      </c>
      <c r="AF29" s="87">
        <f>INDEX(关卡产出!$D$8:$D$207,MATCH(N29,关卡产出!$B$8:$B$207,0))*8</f>
        <v>72</v>
      </c>
      <c r="AG29" s="87">
        <f>INDEX(关卡产出!$E$8:$E$207,MATCH(N29,关卡产出!$B$8:$B$207,0))*8</f>
        <v>32</v>
      </c>
      <c r="AH29" s="87">
        <f>INDEX(关卡产出!$F$8:$F$207,MATCH(N29,关卡产出!$B$8:$B$207,0))*8</f>
        <v>2480</v>
      </c>
      <c r="AI29" s="87">
        <f>SUM($AE$7:AE29)</f>
        <v>2184</v>
      </c>
      <c r="AJ29" s="87">
        <f>SUM($AF$7:AF29)</f>
        <v>1048</v>
      </c>
      <c r="AK29" s="87">
        <f>SUM($AG$7:AG29)</f>
        <v>376</v>
      </c>
      <c r="AL29" s="87">
        <f>SUM($AH$7:AH29)</f>
        <v>40000</v>
      </c>
      <c r="AM29" s="92">
        <f>SUM($M$7:M29)*关卡产出!$AS$11</f>
        <v>114000</v>
      </c>
      <c r="AN29" s="93">
        <v>0</v>
      </c>
      <c r="AO29" s="80">
        <v>0</v>
      </c>
      <c r="AP29" s="96">
        <v>0</v>
      </c>
      <c r="AQ29" s="62">
        <v>500</v>
      </c>
      <c r="AR29" s="97">
        <v>100</v>
      </c>
      <c r="AS29" s="62">
        <f>SUM($AQ$7:AQ29)</f>
        <v>11500</v>
      </c>
      <c r="AT29" s="71">
        <f>SUM($AR$7:AR29)</f>
        <v>2300</v>
      </c>
      <c r="AU29" s="49"/>
      <c r="AV29" s="62">
        <f t="shared" si="3"/>
        <v>3700</v>
      </c>
      <c r="AW29" s="71">
        <v>0</v>
      </c>
      <c r="AX29" s="71">
        <f t="shared" si="4"/>
        <v>2300</v>
      </c>
      <c r="AY29" s="71">
        <f t="shared" si="5"/>
        <v>400</v>
      </c>
      <c r="AZ29" s="63">
        <f t="shared" si="6"/>
        <v>6400</v>
      </c>
      <c r="BA29" s="80">
        <v>0</v>
      </c>
      <c r="BB29" s="80">
        <f t="shared" si="7"/>
        <v>6400</v>
      </c>
      <c r="BC29" s="98">
        <f t="shared" si="8"/>
        <v>0.578125</v>
      </c>
      <c r="BD29" s="98">
        <f t="shared" si="9"/>
        <v>0</v>
      </c>
      <c r="BE29" s="98">
        <f t="shared" si="10"/>
        <v>0.359375</v>
      </c>
      <c r="BF29" s="98">
        <f t="shared" si="11"/>
        <v>0.0625</v>
      </c>
      <c r="BG29" s="99"/>
      <c r="BH29" s="62">
        <f>INDEX(商城宝箱!$L:$L,MATCH(BB29,商城宝箱!$N:$N,1))</f>
        <v>3</v>
      </c>
      <c r="BI29" s="63">
        <f>INDEX(商城宝箱!$T:$T,MATCH(BH29,商城宝箱!$L:$L,0))+(BB29-VLOOKUP(BH29,商城宝箱!$L$2:$N$22,3,FALSE))/$BH$5*VLOOKUP(BH29+1,商城宝箱!$C$23:$I$42,3,FALSE)</f>
        <v>16000</v>
      </c>
      <c r="BJ29" s="71">
        <f>INDEX(商城宝箱!$U:$U,MATCH(BH29,商城宝箱!$L:$L,0))+(BB29-VLOOKUP(BH29,商城宝箱!$L$2:$N$22,3,FALSE))/$BH$5*VLOOKUP(BH29+1,商城宝箱!$C$23:$I$42,4,FALSE)</f>
        <v>2702.5</v>
      </c>
      <c r="BK29" s="71">
        <f>INDEX(商城宝箱!$V:$V,MATCH(BH29,商城宝箱!$L:$L,0))+(BB29-VLOOKUP(BH29,商城宝箱!$L$2:$N$22,3,FALSE))/$BH$5*VLOOKUP(BH29+1,商城宝箱!$C$23:$I$42,5,FALSE)</f>
        <v>942</v>
      </c>
      <c r="BL29" s="71">
        <f>INDEX(商城宝箱!$W:$W,MATCH(BH29,商城宝箱!$L:$L,0))+(BB29-VLOOKUP(BH29,商城宝箱!$L$2:$N$22,3,FALSE))/$BH$5*VLOOKUP(BH29+1,商城宝箱!$C$23:$I$42,6,FALSE)</f>
        <v>129.5</v>
      </c>
      <c r="BM29" s="49"/>
      <c r="BN29" s="101">
        <f t="shared" si="12"/>
        <v>160800</v>
      </c>
      <c r="BO29" s="63">
        <f t="shared" si="13"/>
        <v>35000</v>
      </c>
      <c r="BP29" s="63">
        <f t="shared" si="14"/>
        <v>40000</v>
      </c>
      <c r="BQ29" s="63">
        <f t="shared" si="15"/>
        <v>114000</v>
      </c>
      <c r="BR29" s="63">
        <f t="shared" si="16"/>
        <v>0</v>
      </c>
      <c r="BS29" s="63">
        <f t="shared" si="17"/>
        <v>11500</v>
      </c>
      <c r="BT29" s="63">
        <f t="shared" si="18"/>
        <v>16000</v>
      </c>
      <c r="BU29" s="63">
        <f t="shared" si="19"/>
        <v>377300</v>
      </c>
      <c r="BV29" s="98">
        <f t="shared" si="20"/>
        <v>0.42618605883912</v>
      </c>
      <c r="BW29" s="98">
        <f t="shared" si="21"/>
        <v>0.0927643784786642</v>
      </c>
      <c r="BX29" s="98">
        <f t="shared" si="22"/>
        <v>0.106016432547045</v>
      </c>
      <c r="BY29" s="98">
        <f t="shared" si="23"/>
        <v>0.302146832759078</v>
      </c>
      <c r="BZ29" s="98">
        <f t="shared" si="24"/>
        <v>0</v>
      </c>
      <c r="CA29" s="98">
        <f t="shared" si="25"/>
        <v>0.0304797243572754</v>
      </c>
      <c r="CB29" s="98">
        <f t="shared" si="26"/>
        <v>0.0424065730188179</v>
      </c>
      <c r="CC29" s="49"/>
      <c r="CD29" s="101">
        <f t="shared" si="27"/>
        <v>26</v>
      </c>
      <c r="CE29" s="63">
        <f>INDEX(角色升级!A:A,MATCH(BU28,角色升级!K:K,1))</f>
        <v>186</v>
      </c>
      <c r="CF29" s="71">
        <f>VLOOKUP(CE29,角色升级!A:P,16,FALSE)</f>
        <v>2780.113275</v>
      </c>
      <c r="CG29" s="71">
        <f>VLOOKUP(CD29,关卡对比!$A$4:$K$206,11,FALSE)</f>
        <v>4560</v>
      </c>
      <c r="CH29" s="104">
        <f t="shared" si="28"/>
        <v>1.64022093668108</v>
      </c>
      <c r="CI29" s="87">
        <f>INDEX(角色升级!Q:Q,MATCH(CE29,角色升级!A:A,0))</f>
        <v>400</v>
      </c>
      <c r="CJ29" s="80">
        <v>0.1</v>
      </c>
      <c r="CK29" s="49"/>
      <c r="CL29" s="101">
        <f t="shared" si="29"/>
        <v>1262</v>
      </c>
      <c r="CM29" s="63">
        <f t="shared" si="30"/>
        <v>1911</v>
      </c>
      <c r="CN29" s="63">
        <f t="shared" si="31"/>
        <v>152</v>
      </c>
      <c r="CO29" s="63">
        <f t="shared" si="32"/>
        <v>2702.5</v>
      </c>
      <c r="CP29" s="63">
        <f t="shared" si="33"/>
        <v>6027.5</v>
      </c>
      <c r="CQ29" s="98">
        <f t="shared" si="34"/>
        <v>0.209373703857321</v>
      </c>
      <c r="CR29" s="98">
        <f t="shared" si="35"/>
        <v>0.317046868519287</v>
      </c>
      <c r="CS29" s="98">
        <f t="shared" si="36"/>
        <v>0.0252177519701369</v>
      </c>
      <c r="CT29" s="98">
        <f t="shared" si="37"/>
        <v>0.448361675653256</v>
      </c>
      <c r="CU29" s="49"/>
      <c r="CV29" s="87">
        <f t="shared" si="38"/>
        <v>632</v>
      </c>
      <c r="CW29" s="80">
        <f t="shared" si="39"/>
        <v>917</v>
      </c>
      <c r="CX29" s="80">
        <f t="shared" si="40"/>
        <v>1048</v>
      </c>
      <c r="CY29" s="80">
        <f t="shared" si="41"/>
        <v>942</v>
      </c>
      <c r="CZ29" s="80">
        <f t="shared" si="42"/>
        <v>3539</v>
      </c>
      <c r="DA29" s="143">
        <f t="shared" si="43"/>
        <v>0.178581520203447</v>
      </c>
      <c r="DB29" s="143">
        <f t="shared" si="44"/>
        <v>0.259112743712913</v>
      </c>
      <c r="DC29" s="143">
        <f t="shared" si="45"/>
        <v>0.296128849957615</v>
      </c>
      <c r="DD29" s="143">
        <f t="shared" si="46"/>
        <v>0.266176886126024</v>
      </c>
      <c r="DE29" s="49"/>
      <c r="DF29" s="87">
        <f t="shared" si="47"/>
        <v>234</v>
      </c>
      <c r="DG29" s="80">
        <f t="shared" si="48"/>
        <v>329</v>
      </c>
      <c r="DH29" s="80">
        <f t="shared" si="49"/>
        <v>376</v>
      </c>
      <c r="DI29" s="80">
        <f t="shared" si="50"/>
        <v>129.5</v>
      </c>
      <c r="DJ29" s="80">
        <f t="shared" si="51"/>
        <v>1068.5</v>
      </c>
      <c r="DK29" s="143">
        <f t="shared" si="52"/>
        <v>0.218998596162845</v>
      </c>
      <c r="DL29" s="143">
        <f t="shared" si="53"/>
        <v>0.307908282639214</v>
      </c>
      <c r="DM29" s="143">
        <f t="shared" si="54"/>
        <v>0.351895180159102</v>
      </c>
      <c r="DN29" s="143">
        <f t="shared" si="55"/>
        <v>0.121197941038839</v>
      </c>
      <c r="DO29" s="49"/>
      <c r="DP29" s="62">
        <f t="shared" si="56"/>
        <v>6027.5</v>
      </c>
      <c r="DQ29" s="71">
        <f t="shared" si="57"/>
        <v>3539</v>
      </c>
      <c r="DR29" s="71">
        <f t="shared" si="58"/>
        <v>1068.5</v>
      </c>
      <c r="DS29" s="63">
        <v>0</v>
      </c>
      <c r="DT29" s="63">
        <v>9</v>
      </c>
      <c r="DU29" s="63">
        <f>INDEX(武器升级!A:A,MATCH(DQ29/$DQ$5,武器升级!G:G,1))</f>
        <v>8</v>
      </c>
      <c r="DV29" s="63">
        <f>_xlfn.IFNA(INDEX(武器升级!A:A,MATCH(DR29/$DR$5,武器升级!H:H,1)),1)</f>
        <v>6</v>
      </c>
      <c r="DW29" s="63">
        <v>5</v>
      </c>
      <c r="DX29" s="63">
        <f t="shared" si="59"/>
        <v>2.58</v>
      </c>
      <c r="DY29" s="63">
        <f t="shared" si="60"/>
        <v>2.69</v>
      </c>
      <c r="DZ29" s="63">
        <f t="shared" si="61"/>
        <v>2.74</v>
      </c>
      <c r="EA29" s="71">
        <v>2.7</v>
      </c>
      <c r="EB29" s="67">
        <f t="shared" si="62"/>
        <v>26</v>
      </c>
      <c r="EC29" s="87">
        <v>0</v>
      </c>
      <c r="ED29" s="80">
        <v>0</v>
      </c>
      <c r="EE29" s="80">
        <v>0</v>
      </c>
      <c r="EF29" s="80">
        <v>0</v>
      </c>
      <c r="EG29" s="80">
        <v>0</v>
      </c>
      <c r="EH29" s="80">
        <v>0</v>
      </c>
      <c r="EI29" s="80">
        <v>1</v>
      </c>
      <c r="EJ29" s="80">
        <v>1</v>
      </c>
      <c r="EK29" s="49">
        <f t="shared" si="65"/>
        <v>2.28</v>
      </c>
      <c r="EL29" s="87">
        <v>0</v>
      </c>
      <c r="EM29" s="80">
        <v>0</v>
      </c>
      <c r="EN29" s="80">
        <v>0</v>
      </c>
      <c r="EO29" s="80">
        <v>0</v>
      </c>
      <c r="EP29" s="80">
        <v>0</v>
      </c>
      <c r="EQ29" s="80">
        <v>168.351</v>
      </c>
      <c r="ER29" s="80">
        <v>28.101</v>
      </c>
      <c r="ES29" s="80">
        <v>7.61175</v>
      </c>
      <c r="ET29" s="151">
        <v>0</v>
      </c>
      <c r="EU29" s="151">
        <v>0</v>
      </c>
      <c r="EV29" s="151">
        <v>0</v>
      </c>
      <c r="EW29" s="151">
        <v>1</v>
      </c>
      <c r="EX29" s="151">
        <v>1</v>
      </c>
      <c r="EY29" s="151">
        <v>1</v>
      </c>
      <c r="EZ29" s="49"/>
      <c r="FA29" s="153">
        <f t="shared" si="63"/>
        <v>2.28</v>
      </c>
      <c r="FB29" s="71">
        <v>1</v>
      </c>
      <c r="FC29" s="71">
        <v>1</v>
      </c>
      <c r="FD29" s="80">
        <v>1.98</v>
      </c>
      <c r="FE29" s="2">
        <v>2.59</v>
      </c>
      <c r="FF29">
        <f t="shared" si="64"/>
        <v>2.59</v>
      </c>
    </row>
    <row r="30" spans="1:162">
      <c r="A30" s="58">
        <v>24</v>
      </c>
      <c r="B30" s="59">
        <v>18</v>
      </c>
      <c r="C30" s="60">
        <v>16</v>
      </c>
      <c r="D30" s="61">
        <v>143.5</v>
      </c>
      <c r="E30" s="61">
        <v>3</v>
      </c>
      <c r="F30" s="62">
        <v>7</v>
      </c>
      <c r="G30" s="63">
        <v>0</v>
      </c>
      <c r="H30" s="63">
        <v>1</v>
      </c>
      <c r="I30" s="49"/>
      <c r="J30" s="62">
        <v>24</v>
      </c>
      <c r="K30" s="71">
        <f t="shared" si="0"/>
        <v>7</v>
      </c>
      <c r="L30" s="71">
        <f t="shared" si="1"/>
        <v>0</v>
      </c>
      <c r="M30" s="71">
        <f t="shared" si="2"/>
        <v>1</v>
      </c>
      <c r="N30" s="72">
        <f>INDEX($A:$A,MATCH(SUM($K$7:K30),$D:$D,1))</f>
        <v>28</v>
      </c>
      <c r="O30" s="72">
        <v>0</v>
      </c>
      <c r="P30" s="73">
        <v>0</v>
      </c>
      <c r="Q30" s="63">
        <f>INDEX(关卡产出!$V$8:$V$207,MATCH(N30,$A$7:$A$206,0))</f>
        <v>4100</v>
      </c>
      <c r="R30" s="63">
        <f>INDEX(关卡产出!$W$8:$W$207,MATCH(N30,$A$7:$A$206,0))</f>
        <v>189200</v>
      </c>
      <c r="S30" s="63">
        <f>INDEX(关卡产出!$X$8:$X$207,MATCH(N30,$A$7:$A$206,0))</f>
        <v>1466</v>
      </c>
      <c r="T30" s="63">
        <f>INDEX(关卡产出!$Y$8:$Y$207,MATCH(N30,$A$7:$A$206,0))</f>
        <v>734</v>
      </c>
      <c r="U30" s="63">
        <f>INDEX(关卡产出!$Z$8:$Z$207,MATCH(N30,$A$7:$A$206,0))</f>
        <v>279</v>
      </c>
      <c r="V30" s="63">
        <f>INDEX(关卡产出!$AA$8:$AA$207,MATCH(N30,$A$7:$A$206,0))</f>
        <v>168</v>
      </c>
      <c r="W30" s="80">
        <f>INDEX(关卡产出!$C$8:$C$207,MATCH(N30,关卡产出!$B$8:$B$207,0))*K30</f>
        <v>147</v>
      </c>
      <c r="X30" s="80">
        <f>INDEX(关卡产出!$D$8:$D$207,MATCH(N30,关卡产出!$B$8:$B$207,0))*K30</f>
        <v>70</v>
      </c>
      <c r="Y30" s="80">
        <f>INDEX(关卡产出!$E$8:$E$207,MATCH(N30,关卡产出!$B$8:$B$207,0))*K30</f>
        <v>35</v>
      </c>
      <c r="Z30" s="80">
        <f>INDEX(关卡产出!$F$8:$F$207,MATCH(N30,关卡产出!$B$8:$B$207,0))*K30</f>
        <v>2310</v>
      </c>
      <c r="AA30" s="80">
        <f>SUM($W$7:W30)</f>
        <v>2058</v>
      </c>
      <c r="AB30" s="80">
        <f>SUM($X$7:X30)</f>
        <v>987</v>
      </c>
      <c r="AC30" s="80">
        <f>SUM($Y$7:Y30)</f>
        <v>364</v>
      </c>
      <c r="AD30" s="80">
        <f>SUM($Z$7:Z30)</f>
        <v>37310</v>
      </c>
      <c r="AE30" s="87">
        <f>INDEX(关卡产出!$C$8:$C$207,MATCH(N30,关卡产出!$B$8:$B$207,0))*8</f>
        <v>168</v>
      </c>
      <c r="AF30" s="87">
        <f>INDEX(关卡产出!$D$8:$D$207,MATCH(N30,关卡产出!$B$8:$B$207,0))*8</f>
        <v>80</v>
      </c>
      <c r="AG30" s="87">
        <f>INDEX(关卡产出!$E$8:$E$207,MATCH(N30,关卡产出!$B$8:$B$207,0))*8</f>
        <v>40</v>
      </c>
      <c r="AH30" s="87">
        <f>INDEX(关卡产出!$F$8:$F$207,MATCH(N30,关卡产出!$B$8:$B$207,0))*8</f>
        <v>2640</v>
      </c>
      <c r="AI30" s="87">
        <f>SUM($AE$7:AE30)</f>
        <v>2352</v>
      </c>
      <c r="AJ30" s="87">
        <f>SUM($AF$7:AF30)</f>
        <v>1128</v>
      </c>
      <c r="AK30" s="87">
        <f>SUM($AG$7:AG30)</f>
        <v>416</v>
      </c>
      <c r="AL30" s="87">
        <f>SUM($AH$7:AH30)</f>
        <v>42640</v>
      </c>
      <c r="AM30" s="92">
        <f>SUM($M$7:M30)*关卡产出!$AS$11</f>
        <v>120000</v>
      </c>
      <c r="AN30" s="93">
        <v>0</v>
      </c>
      <c r="AO30" s="80">
        <v>0</v>
      </c>
      <c r="AP30" s="96">
        <v>0</v>
      </c>
      <c r="AQ30" s="62">
        <v>500</v>
      </c>
      <c r="AR30" s="97">
        <v>100</v>
      </c>
      <c r="AS30" s="62">
        <f>SUM($AQ$7:AQ30)</f>
        <v>12000</v>
      </c>
      <c r="AT30" s="71">
        <f>SUM($AR$7:AR30)</f>
        <v>2400</v>
      </c>
      <c r="AU30" s="49"/>
      <c r="AV30" s="62">
        <f t="shared" si="3"/>
        <v>4100</v>
      </c>
      <c r="AW30" s="71">
        <v>0</v>
      </c>
      <c r="AX30" s="71">
        <f t="shared" si="4"/>
        <v>2400</v>
      </c>
      <c r="AY30" s="71">
        <f t="shared" si="5"/>
        <v>400</v>
      </c>
      <c r="AZ30" s="63">
        <f t="shared" si="6"/>
        <v>6900</v>
      </c>
      <c r="BA30" s="80">
        <v>0</v>
      </c>
      <c r="BB30" s="80">
        <f t="shared" si="7"/>
        <v>6900</v>
      </c>
      <c r="BC30" s="98">
        <f t="shared" si="8"/>
        <v>0.594202898550725</v>
      </c>
      <c r="BD30" s="98">
        <f t="shared" si="9"/>
        <v>0</v>
      </c>
      <c r="BE30" s="98">
        <f t="shared" si="10"/>
        <v>0.347826086956522</v>
      </c>
      <c r="BF30" s="98">
        <f t="shared" si="11"/>
        <v>0.0579710144927536</v>
      </c>
      <c r="BG30" s="99"/>
      <c r="BH30" s="62">
        <f>INDEX(商城宝箱!$L:$L,MATCH(BB30,商城宝箱!$N:$N,1))</f>
        <v>4</v>
      </c>
      <c r="BI30" s="63">
        <f>INDEX(商城宝箱!$T:$T,MATCH(BH30,商城宝箱!$L:$L,0))+(BB30-VLOOKUP(BH30,商城宝箱!$L$2:$N$22,3,FALSE))/$BH$5*VLOOKUP(BH30+1,商城宝箱!$C$23:$I$42,3,FALSE)</f>
        <v>17250</v>
      </c>
      <c r="BJ30" s="71">
        <f>INDEX(商城宝箱!$U:$U,MATCH(BH30,商城宝箱!$L:$L,0))+(BB30-VLOOKUP(BH30,商城宝箱!$L$2:$N$22,3,FALSE))/$BH$5*VLOOKUP(BH30+1,商城宝箱!$C$23:$I$42,4,FALSE)</f>
        <v>3037.5</v>
      </c>
      <c r="BK30" s="71">
        <f>INDEX(商城宝箱!$V:$V,MATCH(BH30,商城宝箱!$L:$L,0))+(BB30-VLOOKUP(BH30,商城宝箱!$L$2:$N$22,3,FALSE))/$BH$5*VLOOKUP(BH30+1,商城宝箱!$C$23:$I$42,5,FALSE)</f>
        <v>1099.5</v>
      </c>
      <c r="BL30" s="71">
        <f>INDEX(商城宝箱!$W:$W,MATCH(BH30,商城宝箱!$L:$L,0))+(BB30-VLOOKUP(BH30,商城宝箱!$L$2:$N$22,3,FALSE))/$BH$5*VLOOKUP(BH30+1,商城宝箱!$C$23:$I$42,6,FALSE)</f>
        <v>153</v>
      </c>
      <c r="BM30" s="49"/>
      <c r="BN30" s="101">
        <f t="shared" si="12"/>
        <v>189200</v>
      </c>
      <c r="BO30" s="63">
        <f t="shared" si="13"/>
        <v>37310</v>
      </c>
      <c r="BP30" s="63">
        <f t="shared" si="14"/>
        <v>42640</v>
      </c>
      <c r="BQ30" s="63">
        <f t="shared" si="15"/>
        <v>120000</v>
      </c>
      <c r="BR30" s="63">
        <f t="shared" si="16"/>
        <v>0</v>
      </c>
      <c r="BS30" s="63">
        <f t="shared" si="17"/>
        <v>12000</v>
      </c>
      <c r="BT30" s="63">
        <f t="shared" si="18"/>
        <v>17250</v>
      </c>
      <c r="BU30" s="63">
        <f t="shared" si="19"/>
        <v>418400</v>
      </c>
      <c r="BV30" s="98">
        <f t="shared" si="20"/>
        <v>0.452198852772467</v>
      </c>
      <c r="BW30" s="98">
        <f t="shared" si="21"/>
        <v>0.0891730401529637</v>
      </c>
      <c r="BX30" s="98">
        <f t="shared" si="22"/>
        <v>0.101912045889101</v>
      </c>
      <c r="BY30" s="98">
        <f t="shared" si="23"/>
        <v>0.286806883365201</v>
      </c>
      <c r="BZ30" s="98">
        <f t="shared" si="24"/>
        <v>0</v>
      </c>
      <c r="CA30" s="98">
        <f t="shared" si="25"/>
        <v>0.0286806883365201</v>
      </c>
      <c r="CB30" s="98">
        <f t="shared" si="26"/>
        <v>0.0412284894837476</v>
      </c>
      <c r="CC30" s="49"/>
      <c r="CD30" s="101">
        <f t="shared" si="27"/>
        <v>28</v>
      </c>
      <c r="CE30" s="63">
        <f>INDEX(角色升级!A:A,MATCH(BU29,角色升级!K:K,1))</f>
        <v>189</v>
      </c>
      <c r="CF30" s="71">
        <f>VLOOKUP(CE30,角色升级!A:P,16,FALSE)</f>
        <v>3009.06378</v>
      </c>
      <c r="CG30" s="71">
        <f>VLOOKUP(CD30,关卡对比!$A$4:$K$206,11,FALSE)</f>
        <v>5280</v>
      </c>
      <c r="CH30" s="104">
        <f t="shared" si="28"/>
        <v>1.75469859930985</v>
      </c>
      <c r="CI30" s="87">
        <f>INDEX(角色升级!Q:Q,MATCH(CE30,角色升级!A:A,0))</f>
        <v>400</v>
      </c>
      <c r="CJ30" s="80">
        <v>0.1</v>
      </c>
      <c r="CK30" s="49"/>
      <c r="CL30" s="101">
        <f t="shared" si="29"/>
        <v>1466</v>
      </c>
      <c r="CM30" s="63">
        <f t="shared" si="30"/>
        <v>2058</v>
      </c>
      <c r="CN30" s="63">
        <f t="shared" si="31"/>
        <v>168</v>
      </c>
      <c r="CO30" s="63">
        <f t="shared" si="32"/>
        <v>3037.5</v>
      </c>
      <c r="CP30" s="63">
        <f t="shared" si="33"/>
        <v>6729.5</v>
      </c>
      <c r="CQ30" s="98">
        <f t="shared" si="34"/>
        <v>0.217846793966862</v>
      </c>
      <c r="CR30" s="98">
        <f t="shared" si="35"/>
        <v>0.305817668474627</v>
      </c>
      <c r="CS30" s="98">
        <f t="shared" si="36"/>
        <v>0.0249647076305818</v>
      </c>
      <c r="CT30" s="98">
        <f t="shared" si="37"/>
        <v>0.451370829927929</v>
      </c>
      <c r="CU30" s="49"/>
      <c r="CV30" s="87">
        <f t="shared" si="38"/>
        <v>734</v>
      </c>
      <c r="CW30" s="80">
        <f t="shared" si="39"/>
        <v>987</v>
      </c>
      <c r="CX30" s="80">
        <f t="shared" si="40"/>
        <v>1128</v>
      </c>
      <c r="CY30" s="80">
        <f t="shared" si="41"/>
        <v>1099.5</v>
      </c>
      <c r="CZ30" s="80">
        <f t="shared" si="42"/>
        <v>3948.5</v>
      </c>
      <c r="DA30" s="143">
        <f t="shared" si="43"/>
        <v>0.18589337723186</v>
      </c>
      <c r="DB30" s="143">
        <f t="shared" si="44"/>
        <v>0.24996834240851</v>
      </c>
      <c r="DC30" s="143">
        <f t="shared" si="45"/>
        <v>0.285678105609725</v>
      </c>
      <c r="DD30" s="143">
        <f t="shared" si="46"/>
        <v>0.278460174749905</v>
      </c>
      <c r="DE30" s="49"/>
      <c r="DF30" s="87">
        <f t="shared" si="47"/>
        <v>279</v>
      </c>
      <c r="DG30" s="80">
        <f t="shared" si="48"/>
        <v>364</v>
      </c>
      <c r="DH30" s="80">
        <f t="shared" si="49"/>
        <v>416</v>
      </c>
      <c r="DI30" s="80">
        <f t="shared" si="50"/>
        <v>153</v>
      </c>
      <c r="DJ30" s="80">
        <f t="shared" si="51"/>
        <v>1212</v>
      </c>
      <c r="DK30" s="143">
        <f t="shared" si="52"/>
        <v>0.23019801980198</v>
      </c>
      <c r="DL30" s="143">
        <f t="shared" si="53"/>
        <v>0.3003300330033</v>
      </c>
      <c r="DM30" s="143">
        <f t="shared" si="54"/>
        <v>0.343234323432343</v>
      </c>
      <c r="DN30" s="143">
        <f t="shared" si="55"/>
        <v>0.126237623762376</v>
      </c>
      <c r="DO30" s="49"/>
      <c r="DP30" s="62">
        <f t="shared" si="56"/>
        <v>6729.5</v>
      </c>
      <c r="DQ30" s="71">
        <f t="shared" si="57"/>
        <v>3948.5</v>
      </c>
      <c r="DR30" s="71">
        <f t="shared" si="58"/>
        <v>1212</v>
      </c>
      <c r="DS30" s="63">
        <v>0</v>
      </c>
      <c r="DT30" s="63">
        <v>9</v>
      </c>
      <c r="DU30" s="63">
        <f>INDEX(武器升级!A:A,MATCH(DQ30/$DQ$5,武器升级!G:G,1))</f>
        <v>9</v>
      </c>
      <c r="DV30" s="63">
        <f>_xlfn.IFNA(INDEX(武器升级!A:A,MATCH(DR30/$DR$5,武器升级!H:H,1)),1)</f>
        <v>6</v>
      </c>
      <c r="DW30" s="63">
        <v>5</v>
      </c>
      <c r="DX30" s="63">
        <f t="shared" si="59"/>
        <v>2.58</v>
      </c>
      <c r="DY30" s="63">
        <f t="shared" si="60"/>
        <v>3.22</v>
      </c>
      <c r="DZ30" s="63">
        <f t="shared" si="61"/>
        <v>2.74</v>
      </c>
      <c r="EA30" s="71">
        <v>2.7</v>
      </c>
      <c r="EB30" s="67">
        <f t="shared" si="62"/>
        <v>28</v>
      </c>
      <c r="EC30" s="87">
        <v>0</v>
      </c>
      <c r="ED30" s="80">
        <v>0</v>
      </c>
      <c r="EE30" s="80">
        <v>0</v>
      </c>
      <c r="EF30" s="80">
        <v>0</v>
      </c>
      <c r="EG30" s="80">
        <v>0</v>
      </c>
      <c r="EH30" s="80">
        <v>0</v>
      </c>
      <c r="EI30" s="80">
        <v>1</v>
      </c>
      <c r="EJ30" s="80">
        <v>1</v>
      </c>
      <c r="EK30" s="49">
        <f t="shared" si="65"/>
        <v>2.28</v>
      </c>
      <c r="EL30" s="87">
        <v>0</v>
      </c>
      <c r="EM30" s="80">
        <v>0</v>
      </c>
      <c r="EN30" s="80">
        <v>0</v>
      </c>
      <c r="EO30" s="80">
        <v>0</v>
      </c>
      <c r="EP30" s="80">
        <v>0</v>
      </c>
      <c r="EQ30" s="80">
        <v>176.604</v>
      </c>
      <c r="ER30" s="80">
        <v>29.4785</v>
      </c>
      <c r="ES30" s="80">
        <v>7.98488</v>
      </c>
      <c r="ET30" s="151">
        <v>0</v>
      </c>
      <c r="EU30" s="151">
        <v>0</v>
      </c>
      <c r="EV30" s="151">
        <v>0</v>
      </c>
      <c r="EW30" s="151">
        <v>1</v>
      </c>
      <c r="EX30" s="151">
        <v>1</v>
      </c>
      <c r="EY30" s="151">
        <v>1</v>
      </c>
      <c r="EZ30" s="49"/>
      <c r="FA30" s="153">
        <f t="shared" si="63"/>
        <v>2.28</v>
      </c>
      <c r="FB30" s="71">
        <v>1</v>
      </c>
      <c r="FC30" s="71">
        <v>1</v>
      </c>
      <c r="FD30" s="80">
        <v>1.98</v>
      </c>
      <c r="FE30" s="2">
        <v>2.74</v>
      </c>
      <c r="FF30">
        <f t="shared" si="64"/>
        <v>2.74</v>
      </c>
    </row>
    <row r="31" spans="1:162">
      <c r="A31" s="58">
        <v>25</v>
      </c>
      <c r="B31" s="59">
        <v>19</v>
      </c>
      <c r="C31" s="60">
        <v>17</v>
      </c>
      <c r="D31" s="61">
        <v>152.5</v>
      </c>
      <c r="E31" s="61">
        <v>3</v>
      </c>
      <c r="F31" s="62">
        <v>7</v>
      </c>
      <c r="G31" s="63">
        <v>0</v>
      </c>
      <c r="H31" s="63">
        <v>1</v>
      </c>
      <c r="I31" s="49"/>
      <c r="J31" s="62">
        <v>25</v>
      </c>
      <c r="K31" s="71">
        <f t="shared" si="0"/>
        <v>7</v>
      </c>
      <c r="L31" s="71">
        <f t="shared" si="1"/>
        <v>0</v>
      </c>
      <c r="M31" s="71">
        <f t="shared" si="2"/>
        <v>1</v>
      </c>
      <c r="N31" s="72">
        <f>INDEX($A:$A,MATCH(SUM($K$7:K31),$D:$D,1))</f>
        <v>29</v>
      </c>
      <c r="O31" s="72">
        <v>0</v>
      </c>
      <c r="P31" s="73">
        <v>0</v>
      </c>
      <c r="Q31" s="63">
        <f>INDEX(关卡产出!$V$8:$V$207,MATCH(N31,$A$7:$A$206,0))</f>
        <v>4300</v>
      </c>
      <c r="R31" s="63">
        <f>INDEX(关卡产出!$W$8:$W$207,MATCH(N31,$A$7:$A$206,0))</f>
        <v>204300</v>
      </c>
      <c r="S31" s="63">
        <f>INDEX(关卡产出!$X$8:$X$207,MATCH(N31,$A$7:$A$206,0))</f>
        <v>1574</v>
      </c>
      <c r="T31" s="63">
        <f>INDEX(关卡产出!$Y$8:$Y$207,MATCH(N31,$A$7:$A$206,0))</f>
        <v>788</v>
      </c>
      <c r="U31" s="63">
        <f>INDEX(关卡产出!$Z$8:$Z$207,MATCH(N31,$A$7:$A$206,0))</f>
        <v>303</v>
      </c>
      <c r="V31" s="63">
        <f>INDEX(关卡产出!$AA$8:$AA$207,MATCH(N31,$A$7:$A$206,0))</f>
        <v>174</v>
      </c>
      <c r="W31" s="80">
        <f>INDEX(关卡产出!$C$8:$C$207,MATCH(N31,关卡产出!$B$8:$B$207,0))*K31</f>
        <v>154</v>
      </c>
      <c r="X31" s="80">
        <f>INDEX(关卡产出!$D$8:$D$207,MATCH(N31,关卡产出!$B$8:$B$207,0))*K31</f>
        <v>77</v>
      </c>
      <c r="Y31" s="80">
        <f>INDEX(关卡产出!$E$8:$E$207,MATCH(N31,关卡产出!$B$8:$B$207,0))*K31</f>
        <v>35</v>
      </c>
      <c r="Z31" s="80">
        <f>INDEX(关卡产出!$F$8:$F$207,MATCH(N31,关卡产出!$B$8:$B$207,0))*K31</f>
        <v>2450</v>
      </c>
      <c r="AA31" s="80">
        <f>SUM($W$7:W31)</f>
        <v>2212</v>
      </c>
      <c r="AB31" s="80">
        <f>SUM($X$7:X31)</f>
        <v>1064</v>
      </c>
      <c r="AC31" s="80">
        <f>SUM($Y$7:Y31)</f>
        <v>399</v>
      </c>
      <c r="AD31" s="80">
        <f>SUM($Z$7:Z31)</f>
        <v>39760</v>
      </c>
      <c r="AE31" s="87">
        <f>INDEX(关卡产出!$C$8:$C$207,MATCH(N31,关卡产出!$B$8:$B$207,0))*8</f>
        <v>176</v>
      </c>
      <c r="AF31" s="87">
        <f>INDEX(关卡产出!$D$8:$D$207,MATCH(N31,关卡产出!$B$8:$B$207,0))*8</f>
        <v>88</v>
      </c>
      <c r="AG31" s="87">
        <f>INDEX(关卡产出!$E$8:$E$207,MATCH(N31,关卡产出!$B$8:$B$207,0))*8</f>
        <v>40</v>
      </c>
      <c r="AH31" s="87">
        <f>INDEX(关卡产出!$F$8:$F$207,MATCH(N31,关卡产出!$B$8:$B$207,0))*8</f>
        <v>2800</v>
      </c>
      <c r="AI31" s="87">
        <f>SUM($AE$7:AE31)</f>
        <v>2528</v>
      </c>
      <c r="AJ31" s="87">
        <f>SUM($AF$7:AF31)</f>
        <v>1216</v>
      </c>
      <c r="AK31" s="87">
        <f>SUM($AG$7:AG31)</f>
        <v>456</v>
      </c>
      <c r="AL31" s="87">
        <f>SUM($AH$7:AH31)</f>
        <v>45440</v>
      </c>
      <c r="AM31" s="92">
        <f>SUM($M$7:M31)*关卡产出!$AS$11</f>
        <v>126000</v>
      </c>
      <c r="AN31" s="93">
        <v>0</v>
      </c>
      <c r="AO31" s="80">
        <v>0</v>
      </c>
      <c r="AP31" s="96">
        <v>0</v>
      </c>
      <c r="AQ31" s="62">
        <v>500</v>
      </c>
      <c r="AR31" s="97">
        <v>100</v>
      </c>
      <c r="AS31" s="62">
        <f>SUM($AQ$7:AQ31)</f>
        <v>12500</v>
      </c>
      <c r="AT31" s="71">
        <f>SUM($AR$7:AR31)</f>
        <v>2500</v>
      </c>
      <c r="AU31" s="49"/>
      <c r="AV31" s="62">
        <f t="shared" si="3"/>
        <v>4300</v>
      </c>
      <c r="AW31" s="71">
        <v>0</v>
      </c>
      <c r="AX31" s="71">
        <f t="shared" si="4"/>
        <v>2500</v>
      </c>
      <c r="AY31" s="71">
        <f t="shared" si="5"/>
        <v>650</v>
      </c>
      <c r="AZ31" s="63">
        <f t="shared" si="6"/>
        <v>7450</v>
      </c>
      <c r="BA31" s="80">
        <v>0</v>
      </c>
      <c r="BB31" s="80">
        <f t="shared" si="7"/>
        <v>7450</v>
      </c>
      <c r="BC31" s="98">
        <f t="shared" si="8"/>
        <v>0.577181208053691</v>
      </c>
      <c r="BD31" s="98">
        <f t="shared" si="9"/>
        <v>0</v>
      </c>
      <c r="BE31" s="98">
        <f t="shared" si="10"/>
        <v>0.335570469798658</v>
      </c>
      <c r="BF31" s="98">
        <f t="shared" si="11"/>
        <v>0.087248322147651</v>
      </c>
      <c r="BG31" s="99"/>
      <c r="BH31" s="62">
        <f>INDEX(商城宝箱!$L:$L,MATCH(BB31,商城宝箱!$N:$N,1))</f>
        <v>4</v>
      </c>
      <c r="BI31" s="63">
        <f>INDEX(商城宝箱!$T:$T,MATCH(BH31,商城宝箱!$L:$L,0))+(BB31-VLOOKUP(BH31,商城宝箱!$L$2:$N$22,3,FALSE))/$BH$5*VLOOKUP(BH31+1,商城宝箱!$C$23:$I$42,3,FALSE)</f>
        <v>18625</v>
      </c>
      <c r="BJ31" s="71">
        <f>INDEX(商城宝箱!$U:$U,MATCH(BH31,商城宝箱!$L:$L,0))+(BB31-VLOOKUP(BH31,商城宝箱!$L$2:$N$22,3,FALSE))/$BH$5*VLOOKUP(BH31+1,商城宝箱!$C$23:$I$42,4,FALSE)</f>
        <v>3450</v>
      </c>
      <c r="BK31" s="71">
        <f>INDEX(商城宝箱!$V:$V,MATCH(BH31,商城宝箱!$L:$L,0))+(BB31-VLOOKUP(BH31,商城宝箱!$L$2:$N$22,3,FALSE))/$BH$5*VLOOKUP(BH31+1,商城宝箱!$C$23:$I$42,5,FALSE)</f>
        <v>1305.75</v>
      </c>
      <c r="BL31" s="71">
        <f>INDEX(商城宝箱!$W:$W,MATCH(BH31,商城宝箱!$L:$L,0))+(BB31-VLOOKUP(BH31,商城宝箱!$L$2:$N$22,3,FALSE))/$BH$5*VLOOKUP(BH31+1,商城宝箱!$C$23:$I$42,6,FALSE)</f>
        <v>183.25</v>
      </c>
      <c r="BM31" s="49"/>
      <c r="BN31" s="101">
        <f t="shared" si="12"/>
        <v>204300</v>
      </c>
      <c r="BO31" s="63">
        <f t="shared" si="13"/>
        <v>39760</v>
      </c>
      <c r="BP31" s="63">
        <f t="shared" si="14"/>
        <v>45440</v>
      </c>
      <c r="BQ31" s="63">
        <f t="shared" si="15"/>
        <v>126000</v>
      </c>
      <c r="BR31" s="63">
        <f t="shared" si="16"/>
        <v>0</v>
      </c>
      <c r="BS31" s="63">
        <f t="shared" si="17"/>
        <v>12500</v>
      </c>
      <c r="BT31" s="63">
        <f t="shared" si="18"/>
        <v>18625</v>
      </c>
      <c r="BU31" s="63">
        <f t="shared" si="19"/>
        <v>446625</v>
      </c>
      <c r="BV31" s="98">
        <f t="shared" si="20"/>
        <v>0.457430730478589</v>
      </c>
      <c r="BW31" s="98">
        <f t="shared" si="21"/>
        <v>0.0890232297788973</v>
      </c>
      <c r="BX31" s="98">
        <f t="shared" si="22"/>
        <v>0.101740834033025</v>
      </c>
      <c r="BY31" s="98">
        <f t="shared" si="23"/>
        <v>0.282115869017632</v>
      </c>
      <c r="BZ31" s="98">
        <f t="shared" si="24"/>
        <v>0</v>
      </c>
      <c r="CA31" s="98">
        <f t="shared" si="25"/>
        <v>0.0279876854184159</v>
      </c>
      <c r="CB31" s="98">
        <f t="shared" si="26"/>
        <v>0.0417016512734397</v>
      </c>
      <c r="CC31" s="49"/>
      <c r="CD31" s="101">
        <f t="shared" si="27"/>
        <v>29</v>
      </c>
      <c r="CE31" s="63">
        <f>INDEX(角色升级!A:A,MATCH(BU30,角色升级!K:K,1))</f>
        <v>204</v>
      </c>
      <c r="CF31" s="71">
        <f>VLOOKUP(CE31,角色升级!A:P,16,FALSE)</f>
        <v>3120.566005</v>
      </c>
      <c r="CG31" s="71">
        <f>VLOOKUP(CD31,关卡对比!$A$4:$K$206,11,FALSE)</f>
        <v>5640</v>
      </c>
      <c r="CH31" s="104">
        <f t="shared" si="28"/>
        <v>1.80736443035115</v>
      </c>
      <c r="CI31" s="87">
        <f>INDEX(角色升级!Q:Q,MATCH(CE31,角色升级!A:A,0))</f>
        <v>650</v>
      </c>
      <c r="CJ31" s="80">
        <v>0.1</v>
      </c>
      <c r="CK31" s="49"/>
      <c r="CL31" s="101">
        <f t="shared" si="29"/>
        <v>1574</v>
      </c>
      <c r="CM31" s="63">
        <f t="shared" si="30"/>
        <v>2212</v>
      </c>
      <c r="CN31" s="63">
        <f t="shared" si="31"/>
        <v>176</v>
      </c>
      <c r="CO31" s="63">
        <f t="shared" si="32"/>
        <v>3450</v>
      </c>
      <c r="CP31" s="63">
        <f t="shared" si="33"/>
        <v>7412</v>
      </c>
      <c r="CQ31" s="98">
        <f t="shared" si="34"/>
        <v>0.212358337830545</v>
      </c>
      <c r="CR31" s="98">
        <f t="shared" si="35"/>
        <v>0.298434970318403</v>
      </c>
      <c r="CS31" s="98">
        <f t="shared" si="36"/>
        <v>0.0237452779276848</v>
      </c>
      <c r="CT31" s="98">
        <f t="shared" si="37"/>
        <v>0.465461413923368</v>
      </c>
      <c r="CU31" s="49"/>
      <c r="CV31" s="87">
        <f t="shared" si="38"/>
        <v>788</v>
      </c>
      <c r="CW31" s="80">
        <f t="shared" si="39"/>
        <v>1064</v>
      </c>
      <c r="CX31" s="80">
        <f t="shared" si="40"/>
        <v>1216</v>
      </c>
      <c r="CY31" s="80">
        <f t="shared" si="41"/>
        <v>1305.75</v>
      </c>
      <c r="CZ31" s="80">
        <f t="shared" si="42"/>
        <v>4373.75</v>
      </c>
      <c r="DA31" s="143">
        <f t="shared" si="43"/>
        <v>0.180165761646185</v>
      </c>
      <c r="DB31" s="143">
        <f t="shared" si="44"/>
        <v>0.243269505573021</v>
      </c>
      <c r="DC31" s="143">
        <f t="shared" si="45"/>
        <v>0.278022292083452</v>
      </c>
      <c r="DD31" s="143">
        <f t="shared" si="46"/>
        <v>0.298542440697342</v>
      </c>
      <c r="DE31" s="49"/>
      <c r="DF31" s="87">
        <f t="shared" si="47"/>
        <v>303</v>
      </c>
      <c r="DG31" s="80">
        <f t="shared" si="48"/>
        <v>399</v>
      </c>
      <c r="DH31" s="80">
        <f t="shared" si="49"/>
        <v>456</v>
      </c>
      <c r="DI31" s="80">
        <f t="shared" si="50"/>
        <v>183.25</v>
      </c>
      <c r="DJ31" s="80">
        <f t="shared" si="51"/>
        <v>1341.25</v>
      </c>
      <c r="DK31" s="143">
        <f t="shared" si="52"/>
        <v>0.225908667287978</v>
      </c>
      <c r="DL31" s="143">
        <f t="shared" si="53"/>
        <v>0.297483690587139</v>
      </c>
      <c r="DM31" s="143">
        <f t="shared" si="54"/>
        <v>0.339981360671016</v>
      </c>
      <c r="DN31" s="143">
        <f t="shared" si="55"/>
        <v>0.136626281453868</v>
      </c>
      <c r="DO31" s="49"/>
      <c r="DP31" s="62">
        <f t="shared" si="56"/>
        <v>7412</v>
      </c>
      <c r="DQ31" s="71">
        <f t="shared" si="57"/>
        <v>4373.75</v>
      </c>
      <c r="DR31" s="71">
        <f t="shared" si="58"/>
        <v>1341.25</v>
      </c>
      <c r="DS31" s="63">
        <v>0</v>
      </c>
      <c r="DT31" s="63">
        <v>9</v>
      </c>
      <c r="DU31" s="63">
        <f>INDEX(武器升级!A:A,MATCH(DQ31/$DQ$5,武器升级!G:G,1))</f>
        <v>9</v>
      </c>
      <c r="DV31" s="63">
        <f>_xlfn.IFNA(INDEX(武器升级!A:A,MATCH(DR31/$DR$5,武器升级!H:H,1)),1)</f>
        <v>6</v>
      </c>
      <c r="DW31" s="63">
        <v>5</v>
      </c>
      <c r="DX31" s="63">
        <f t="shared" si="59"/>
        <v>2.58</v>
      </c>
      <c r="DY31" s="63">
        <f t="shared" si="60"/>
        <v>3.22</v>
      </c>
      <c r="DZ31" s="63">
        <f t="shared" si="61"/>
        <v>2.74</v>
      </c>
      <c r="EA31" s="71">
        <v>2.7</v>
      </c>
      <c r="EB31" s="67">
        <f t="shared" si="62"/>
        <v>29</v>
      </c>
      <c r="EC31" s="87">
        <v>0</v>
      </c>
      <c r="ED31" s="80">
        <v>0</v>
      </c>
      <c r="EE31" s="80">
        <v>0</v>
      </c>
      <c r="EF31" s="80">
        <v>0</v>
      </c>
      <c r="EG31" s="80">
        <v>0</v>
      </c>
      <c r="EH31" s="80">
        <v>0</v>
      </c>
      <c r="EI31" s="80">
        <v>1</v>
      </c>
      <c r="EJ31" s="80">
        <v>1</v>
      </c>
      <c r="EK31" s="49">
        <f t="shared" si="65"/>
        <v>2.28</v>
      </c>
      <c r="EL31" s="87">
        <v>0</v>
      </c>
      <c r="EM31" s="80">
        <v>0</v>
      </c>
      <c r="EN31" s="80">
        <v>0</v>
      </c>
      <c r="EO31" s="80">
        <v>0</v>
      </c>
      <c r="EP31" s="80">
        <v>0</v>
      </c>
      <c r="EQ31" s="80">
        <v>186.507</v>
      </c>
      <c r="ER31" s="80">
        <v>31.1315</v>
      </c>
      <c r="ES31" s="80">
        <v>8.43263</v>
      </c>
      <c r="ET31" s="151">
        <v>0</v>
      </c>
      <c r="EU31" s="151">
        <v>0</v>
      </c>
      <c r="EV31" s="151">
        <v>0</v>
      </c>
      <c r="EW31" s="151">
        <v>1</v>
      </c>
      <c r="EX31" s="151">
        <v>1</v>
      </c>
      <c r="EY31" s="151">
        <v>1</v>
      </c>
      <c r="EZ31" s="49"/>
      <c r="FA31" s="153">
        <f t="shared" si="63"/>
        <v>2.28</v>
      </c>
      <c r="FB31" s="71">
        <v>1</v>
      </c>
      <c r="FC31" s="71">
        <v>1</v>
      </c>
      <c r="FD31" s="80">
        <v>1.98</v>
      </c>
      <c r="FE31" s="2">
        <v>2.74</v>
      </c>
      <c r="FF31">
        <f t="shared" si="64"/>
        <v>2.74</v>
      </c>
    </row>
    <row r="32" spans="1:162">
      <c r="A32" s="58">
        <v>26</v>
      </c>
      <c r="B32" s="59">
        <v>19</v>
      </c>
      <c r="C32" s="60">
        <v>17</v>
      </c>
      <c r="D32" s="61">
        <v>155.5</v>
      </c>
      <c r="E32" s="61">
        <v>3</v>
      </c>
      <c r="F32" s="62">
        <v>7</v>
      </c>
      <c r="G32" s="63">
        <v>0</v>
      </c>
      <c r="H32" s="63">
        <v>1</v>
      </c>
      <c r="I32" s="49"/>
      <c r="J32" s="62">
        <v>26</v>
      </c>
      <c r="K32" s="71">
        <f t="shared" si="0"/>
        <v>7</v>
      </c>
      <c r="L32" s="71">
        <f t="shared" si="1"/>
        <v>0</v>
      </c>
      <c r="M32" s="71">
        <f t="shared" si="2"/>
        <v>1</v>
      </c>
      <c r="N32" s="72">
        <f>INDEX($A:$A,MATCH(SUM($K$7:K32),$D:$D,1))</f>
        <v>30</v>
      </c>
      <c r="O32" s="72">
        <v>0</v>
      </c>
      <c r="P32" s="73">
        <v>0</v>
      </c>
      <c r="Q32" s="63">
        <f>INDEX(关卡产出!$V$8:$V$207,MATCH(N32,$A$7:$A$206,0))</f>
        <v>4500</v>
      </c>
      <c r="R32" s="63">
        <f>INDEX(关卡产出!$W$8:$W$207,MATCH(N32,$A$7:$A$206,0))</f>
        <v>220000</v>
      </c>
      <c r="S32" s="63">
        <f>INDEX(关卡产出!$X$8:$X$207,MATCH(N32,$A$7:$A$206,0))</f>
        <v>1686</v>
      </c>
      <c r="T32" s="63">
        <f>INDEX(关卡产出!$Y$8:$Y$207,MATCH(N32,$A$7:$A$206,0))</f>
        <v>844</v>
      </c>
      <c r="U32" s="63">
        <f>INDEX(关卡产出!$Z$8:$Z$207,MATCH(N32,$A$7:$A$206,0))</f>
        <v>328</v>
      </c>
      <c r="V32" s="63">
        <f>INDEX(关卡产出!$AA$8:$AA$207,MATCH(N32,$A$7:$A$206,0))</f>
        <v>180</v>
      </c>
      <c r="W32" s="80">
        <f>INDEX(关卡产出!$C$8:$C$207,MATCH(N32,关卡产出!$B$8:$B$207,0))*K32</f>
        <v>154</v>
      </c>
      <c r="X32" s="80">
        <f>INDEX(关卡产出!$D$8:$D$207,MATCH(N32,关卡产出!$B$8:$B$207,0))*K32</f>
        <v>77</v>
      </c>
      <c r="Y32" s="80">
        <f>INDEX(关卡产出!$E$8:$E$207,MATCH(N32,关卡产出!$B$8:$B$207,0))*K32</f>
        <v>35</v>
      </c>
      <c r="Z32" s="80">
        <f>INDEX(关卡产出!$F$8:$F$207,MATCH(N32,关卡产出!$B$8:$B$207,0))*K32</f>
        <v>2450</v>
      </c>
      <c r="AA32" s="80">
        <f>SUM($W$7:W32)</f>
        <v>2366</v>
      </c>
      <c r="AB32" s="80">
        <f>SUM($X$7:X32)</f>
        <v>1141</v>
      </c>
      <c r="AC32" s="80">
        <f>SUM($Y$7:Y32)</f>
        <v>434</v>
      </c>
      <c r="AD32" s="80">
        <f>SUM($Z$7:Z32)</f>
        <v>42210</v>
      </c>
      <c r="AE32" s="87">
        <f>INDEX(关卡产出!$C$8:$C$207,MATCH(N32,关卡产出!$B$8:$B$207,0))*8</f>
        <v>176</v>
      </c>
      <c r="AF32" s="87">
        <f>INDEX(关卡产出!$D$8:$D$207,MATCH(N32,关卡产出!$B$8:$B$207,0))*8</f>
        <v>88</v>
      </c>
      <c r="AG32" s="87">
        <f>INDEX(关卡产出!$E$8:$E$207,MATCH(N32,关卡产出!$B$8:$B$207,0))*8</f>
        <v>40</v>
      </c>
      <c r="AH32" s="87">
        <f>INDEX(关卡产出!$F$8:$F$207,MATCH(N32,关卡产出!$B$8:$B$207,0))*8</f>
        <v>2800</v>
      </c>
      <c r="AI32" s="87">
        <f>SUM($AE$7:AE32)</f>
        <v>2704</v>
      </c>
      <c r="AJ32" s="87">
        <f>SUM($AF$7:AF32)</f>
        <v>1304</v>
      </c>
      <c r="AK32" s="87">
        <f>SUM($AG$7:AG32)</f>
        <v>496</v>
      </c>
      <c r="AL32" s="87">
        <f>SUM($AH$7:AH32)</f>
        <v>48240</v>
      </c>
      <c r="AM32" s="92">
        <f>SUM($M$7:M32)*关卡产出!$AS$11</f>
        <v>132000</v>
      </c>
      <c r="AN32" s="93">
        <v>0</v>
      </c>
      <c r="AO32" s="80">
        <v>0</v>
      </c>
      <c r="AP32" s="96">
        <v>0</v>
      </c>
      <c r="AQ32" s="62">
        <v>500</v>
      </c>
      <c r="AR32" s="97">
        <v>100</v>
      </c>
      <c r="AS32" s="62">
        <f>SUM($AQ$7:AQ32)</f>
        <v>13000</v>
      </c>
      <c r="AT32" s="71">
        <f>SUM($AR$7:AR32)</f>
        <v>2600</v>
      </c>
      <c r="AU32" s="49"/>
      <c r="AV32" s="62">
        <f t="shared" si="3"/>
        <v>4500</v>
      </c>
      <c r="AW32" s="71">
        <v>0</v>
      </c>
      <c r="AX32" s="71">
        <f t="shared" si="4"/>
        <v>2600</v>
      </c>
      <c r="AY32" s="71">
        <f t="shared" si="5"/>
        <v>650</v>
      </c>
      <c r="AZ32" s="63">
        <f t="shared" si="6"/>
        <v>7750</v>
      </c>
      <c r="BA32" s="80">
        <v>0</v>
      </c>
      <c r="BB32" s="80">
        <f t="shared" si="7"/>
        <v>7750</v>
      </c>
      <c r="BC32" s="98">
        <f t="shared" si="8"/>
        <v>0.580645161290323</v>
      </c>
      <c r="BD32" s="98">
        <f t="shared" si="9"/>
        <v>0</v>
      </c>
      <c r="BE32" s="98">
        <f t="shared" si="10"/>
        <v>0.335483870967742</v>
      </c>
      <c r="BF32" s="98">
        <f t="shared" si="11"/>
        <v>0.0838709677419355</v>
      </c>
      <c r="BG32" s="99"/>
      <c r="BH32" s="62">
        <f>INDEX(商城宝箱!$L:$L,MATCH(BB32,商城宝箱!$N:$N,1))</f>
        <v>4</v>
      </c>
      <c r="BI32" s="63">
        <f>INDEX(商城宝箱!$T:$T,MATCH(BH32,商城宝箱!$L:$L,0))+(BB32-VLOOKUP(BH32,商城宝箱!$L$2:$N$22,3,FALSE))/$BH$5*VLOOKUP(BH32+1,商城宝箱!$C$23:$I$42,3,FALSE)</f>
        <v>19375</v>
      </c>
      <c r="BJ32" s="71">
        <f>INDEX(商城宝箱!$U:$U,MATCH(BH32,商城宝箱!$L:$L,0))+(BB32-VLOOKUP(BH32,商城宝箱!$L$2:$N$22,3,FALSE))/$BH$5*VLOOKUP(BH32+1,商城宝箱!$C$23:$I$42,4,FALSE)</f>
        <v>3675</v>
      </c>
      <c r="BK32" s="71">
        <f>INDEX(商城宝箱!$V:$V,MATCH(BH32,商城宝箱!$L:$L,0))+(BB32-VLOOKUP(BH32,商城宝箱!$L$2:$N$22,3,FALSE))/$BH$5*VLOOKUP(BH32+1,商城宝箱!$C$23:$I$42,5,FALSE)</f>
        <v>1418.25</v>
      </c>
      <c r="BL32" s="71">
        <f>INDEX(商城宝箱!$W:$W,MATCH(BH32,商城宝箱!$L:$L,0))+(BB32-VLOOKUP(BH32,商城宝箱!$L$2:$N$22,3,FALSE))/$BH$5*VLOOKUP(BH32+1,商城宝箱!$C$23:$I$42,6,FALSE)</f>
        <v>199.75</v>
      </c>
      <c r="BM32" s="49"/>
      <c r="BN32" s="101">
        <f t="shared" si="12"/>
        <v>220000</v>
      </c>
      <c r="BO32" s="63">
        <f t="shared" si="13"/>
        <v>42210</v>
      </c>
      <c r="BP32" s="63">
        <f t="shared" si="14"/>
        <v>48240</v>
      </c>
      <c r="BQ32" s="63">
        <f t="shared" si="15"/>
        <v>132000</v>
      </c>
      <c r="BR32" s="63">
        <f t="shared" si="16"/>
        <v>0</v>
      </c>
      <c r="BS32" s="63">
        <f t="shared" si="17"/>
        <v>13000</v>
      </c>
      <c r="BT32" s="63">
        <f t="shared" si="18"/>
        <v>19375</v>
      </c>
      <c r="BU32" s="63">
        <f t="shared" si="19"/>
        <v>474825</v>
      </c>
      <c r="BV32" s="98">
        <f t="shared" si="20"/>
        <v>0.463328594745433</v>
      </c>
      <c r="BW32" s="98">
        <f t="shared" si="21"/>
        <v>0.0888959090191123</v>
      </c>
      <c r="BX32" s="98">
        <f t="shared" si="22"/>
        <v>0.101595324593271</v>
      </c>
      <c r="BY32" s="98">
        <f t="shared" si="23"/>
        <v>0.27799715684726</v>
      </c>
      <c r="BZ32" s="98">
        <f t="shared" si="24"/>
        <v>0</v>
      </c>
      <c r="CA32" s="98">
        <f t="shared" si="25"/>
        <v>0.027378507871321</v>
      </c>
      <c r="CB32" s="98">
        <f t="shared" si="26"/>
        <v>0.0408045069236034</v>
      </c>
      <c r="CC32" s="49"/>
      <c r="CD32" s="101">
        <f t="shared" si="27"/>
        <v>30</v>
      </c>
      <c r="CE32" s="63">
        <f>INDEX(角色升级!A:A,MATCH(BU31,角色升级!K:K,1))</f>
        <v>211</v>
      </c>
      <c r="CF32" s="71">
        <f>VLOOKUP(CE32,角色升级!A:P,16,FALSE)</f>
        <v>3207.05345</v>
      </c>
      <c r="CG32" s="71">
        <f>VLOOKUP(CD32,关卡对比!$A$4:$K$206,11,FALSE)</f>
        <v>6000</v>
      </c>
      <c r="CH32" s="104">
        <f t="shared" si="28"/>
        <v>1.87087620881404</v>
      </c>
      <c r="CI32" s="87">
        <f>INDEX(角色升级!Q:Q,MATCH(CE32,角色升级!A:A,0))</f>
        <v>650</v>
      </c>
      <c r="CJ32" s="80">
        <v>0.1</v>
      </c>
      <c r="CK32" s="49"/>
      <c r="CL32" s="101">
        <f t="shared" si="29"/>
        <v>1686</v>
      </c>
      <c r="CM32" s="63">
        <f t="shared" si="30"/>
        <v>2366</v>
      </c>
      <c r="CN32" s="63">
        <f t="shared" si="31"/>
        <v>176</v>
      </c>
      <c r="CO32" s="63">
        <f t="shared" si="32"/>
        <v>3675</v>
      </c>
      <c r="CP32" s="63">
        <f t="shared" si="33"/>
        <v>7903</v>
      </c>
      <c r="CQ32" s="98">
        <f t="shared" si="34"/>
        <v>0.2133367075794</v>
      </c>
      <c r="CR32" s="98">
        <f t="shared" si="35"/>
        <v>0.299379982285208</v>
      </c>
      <c r="CS32" s="98">
        <f t="shared" si="36"/>
        <v>0.0222700240415032</v>
      </c>
      <c r="CT32" s="98">
        <f t="shared" si="37"/>
        <v>0.465013286093888</v>
      </c>
      <c r="CU32" s="49"/>
      <c r="CV32" s="87">
        <f t="shared" si="38"/>
        <v>844</v>
      </c>
      <c r="CW32" s="80">
        <f t="shared" si="39"/>
        <v>1141</v>
      </c>
      <c r="CX32" s="80">
        <f t="shared" si="40"/>
        <v>1304</v>
      </c>
      <c r="CY32" s="80">
        <f t="shared" si="41"/>
        <v>1418.25</v>
      </c>
      <c r="CZ32" s="80">
        <f t="shared" si="42"/>
        <v>4707.25</v>
      </c>
      <c r="DA32" s="143">
        <f t="shared" si="43"/>
        <v>0.179297891550268</v>
      </c>
      <c r="DB32" s="143">
        <f t="shared" si="44"/>
        <v>0.242392054809071</v>
      </c>
      <c r="DC32" s="143">
        <f t="shared" si="45"/>
        <v>0.277019491210367</v>
      </c>
      <c r="DD32" s="143">
        <f t="shared" si="46"/>
        <v>0.301290562430294</v>
      </c>
      <c r="DE32" s="49"/>
      <c r="DF32" s="87">
        <f t="shared" si="47"/>
        <v>328</v>
      </c>
      <c r="DG32" s="80">
        <f t="shared" si="48"/>
        <v>434</v>
      </c>
      <c r="DH32" s="80">
        <f t="shared" si="49"/>
        <v>496</v>
      </c>
      <c r="DI32" s="80">
        <f t="shared" si="50"/>
        <v>199.75</v>
      </c>
      <c r="DJ32" s="80">
        <f t="shared" si="51"/>
        <v>1457.75</v>
      </c>
      <c r="DK32" s="143">
        <f t="shared" si="52"/>
        <v>0.225004287429257</v>
      </c>
      <c r="DL32" s="143">
        <f t="shared" si="53"/>
        <v>0.297719087635054</v>
      </c>
      <c r="DM32" s="143">
        <f t="shared" si="54"/>
        <v>0.340250385868633</v>
      </c>
      <c r="DN32" s="143">
        <f t="shared" si="55"/>
        <v>0.137026239067055</v>
      </c>
      <c r="DO32" s="49"/>
      <c r="DP32" s="62">
        <f t="shared" si="56"/>
        <v>7903</v>
      </c>
      <c r="DQ32" s="71">
        <f t="shared" si="57"/>
        <v>4707.25</v>
      </c>
      <c r="DR32" s="71">
        <f t="shared" si="58"/>
        <v>1457.75</v>
      </c>
      <c r="DS32" s="63">
        <v>0</v>
      </c>
      <c r="DT32" s="63">
        <v>10</v>
      </c>
      <c r="DU32" s="63">
        <f>INDEX(武器升级!A:A,MATCH(DQ32/$DQ$5,武器升级!G:G,1))</f>
        <v>9</v>
      </c>
      <c r="DV32" s="63">
        <f>_xlfn.IFNA(INDEX(武器升级!A:A,MATCH(DR32/$DR$5,武器升级!H:H,1)),1)</f>
        <v>6</v>
      </c>
      <c r="DW32" s="63">
        <v>5</v>
      </c>
      <c r="DX32" s="63">
        <f t="shared" si="59"/>
        <v>3.1</v>
      </c>
      <c r="DY32" s="63">
        <f t="shared" si="60"/>
        <v>3.22</v>
      </c>
      <c r="DZ32" s="63">
        <f t="shared" si="61"/>
        <v>2.74</v>
      </c>
      <c r="EA32" s="71">
        <v>2.7</v>
      </c>
      <c r="EB32" s="67">
        <f t="shared" si="62"/>
        <v>30</v>
      </c>
      <c r="EC32" s="87">
        <v>0</v>
      </c>
      <c r="ED32" s="80">
        <v>0</v>
      </c>
      <c r="EE32" s="80">
        <v>0</v>
      </c>
      <c r="EF32" s="80">
        <v>0</v>
      </c>
      <c r="EG32" s="80">
        <v>0</v>
      </c>
      <c r="EH32" s="80">
        <v>0</v>
      </c>
      <c r="EI32" s="80">
        <v>1</v>
      </c>
      <c r="EJ32" s="80">
        <v>1</v>
      </c>
      <c r="EK32" s="49">
        <f t="shared" si="65"/>
        <v>2.74</v>
      </c>
      <c r="EL32" s="87">
        <v>0</v>
      </c>
      <c r="EM32" s="80">
        <v>0</v>
      </c>
      <c r="EN32" s="80">
        <v>0</v>
      </c>
      <c r="EO32" s="80">
        <v>0</v>
      </c>
      <c r="EP32" s="80">
        <v>0</v>
      </c>
      <c r="EQ32" s="80">
        <v>194.759</v>
      </c>
      <c r="ER32" s="80">
        <v>32.509</v>
      </c>
      <c r="ES32" s="80">
        <v>8.80575</v>
      </c>
      <c r="ET32" s="151">
        <v>0</v>
      </c>
      <c r="EU32" s="151">
        <v>0</v>
      </c>
      <c r="EV32" s="151">
        <v>0</v>
      </c>
      <c r="EW32" s="151">
        <v>1</v>
      </c>
      <c r="EX32" s="151">
        <v>1</v>
      </c>
      <c r="EY32" s="151">
        <v>1</v>
      </c>
      <c r="EZ32" s="49"/>
      <c r="FA32" s="153">
        <f t="shared" si="63"/>
        <v>2.74</v>
      </c>
      <c r="FB32" s="71">
        <v>1</v>
      </c>
      <c r="FC32" s="71">
        <v>1</v>
      </c>
      <c r="FD32" s="80">
        <v>1.98</v>
      </c>
      <c r="FE32" s="2">
        <v>2.92</v>
      </c>
      <c r="FF32">
        <f t="shared" si="64"/>
        <v>2.92</v>
      </c>
    </row>
    <row r="33" spans="1:162">
      <c r="A33" s="58">
        <v>27</v>
      </c>
      <c r="B33" s="59">
        <v>20</v>
      </c>
      <c r="C33" s="60">
        <v>17</v>
      </c>
      <c r="D33" s="61">
        <v>161.5</v>
      </c>
      <c r="E33" s="61">
        <v>3</v>
      </c>
      <c r="F33" s="62">
        <v>7</v>
      </c>
      <c r="G33" s="63">
        <v>0</v>
      </c>
      <c r="H33" s="63">
        <v>1</v>
      </c>
      <c r="I33" s="49"/>
      <c r="J33" s="62">
        <v>27</v>
      </c>
      <c r="K33" s="71">
        <f t="shared" si="0"/>
        <v>7</v>
      </c>
      <c r="L33" s="71">
        <f t="shared" si="1"/>
        <v>0</v>
      </c>
      <c r="M33" s="71">
        <f t="shared" si="2"/>
        <v>1</v>
      </c>
      <c r="N33" s="72">
        <f>INDEX($A:$A,MATCH(SUM($K$7:K33),$D:$D,1))</f>
        <v>32</v>
      </c>
      <c r="O33" s="72">
        <v>0</v>
      </c>
      <c r="P33" s="73">
        <v>0</v>
      </c>
      <c r="Q33" s="63">
        <f>INDEX(关卡产出!$V$8:$V$207,MATCH(N33,$A$7:$A$206,0))</f>
        <v>4900</v>
      </c>
      <c r="R33" s="63">
        <f>INDEX(关卡产出!$W$8:$W$207,MATCH(N33,$A$7:$A$206,0))</f>
        <v>253200</v>
      </c>
      <c r="S33" s="63">
        <f>INDEX(关卡产出!$X$8:$X$207,MATCH(N33,$A$7:$A$206,0))</f>
        <v>1922</v>
      </c>
      <c r="T33" s="63">
        <f>INDEX(关卡产出!$Y$8:$Y$207,MATCH(N33,$A$7:$A$206,0))</f>
        <v>962</v>
      </c>
      <c r="U33" s="63">
        <f>INDEX(关卡产出!$Z$8:$Z$207,MATCH(N33,$A$7:$A$206,0))</f>
        <v>381</v>
      </c>
      <c r="V33" s="63">
        <f>INDEX(关卡产出!$AA$8:$AA$207,MATCH(N33,$A$7:$A$206,0))</f>
        <v>192</v>
      </c>
      <c r="W33" s="80">
        <f>INDEX(关卡产出!$C$8:$C$207,MATCH(N33,关卡产出!$B$8:$B$207,0))*K33</f>
        <v>168</v>
      </c>
      <c r="X33" s="80">
        <f>INDEX(关卡产出!$D$8:$D$207,MATCH(N33,关卡产出!$B$8:$B$207,0))*K33</f>
        <v>84</v>
      </c>
      <c r="Y33" s="80">
        <f>INDEX(关卡产出!$E$8:$E$207,MATCH(N33,关卡产出!$B$8:$B$207,0))*K33</f>
        <v>35</v>
      </c>
      <c r="Z33" s="80">
        <f>INDEX(关卡产出!$F$8:$F$207,MATCH(N33,关卡产出!$B$8:$B$207,0))*K33</f>
        <v>2590</v>
      </c>
      <c r="AA33" s="80">
        <f>SUM($W$7:W33)</f>
        <v>2534</v>
      </c>
      <c r="AB33" s="80">
        <f>SUM($X$7:X33)</f>
        <v>1225</v>
      </c>
      <c r="AC33" s="80">
        <f>SUM($Y$7:Y33)</f>
        <v>469</v>
      </c>
      <c r="AD33" s="80">
        <f>SUM($Z$7:Z33)</f>
        <v>44800</v>
      </c>
      <c r="AE33" s="87">
        <f>INDEX(关卡产出!$C$8:$C$207,MATCH(N33,关卡产出!$B$8:$B$207,0))*8</f>
        <v>192</v>
      </c>
      <c r="AF33" s="87">
        <f>INDEX(关卡产出!$D$8:$D$207,MATCH(N33,关卡产出!$B$8:$B$207,0))*8</f>
        <v>96</v>
      </c>
      <c r="AG33" s="87">
        <f>INDEX(关卡产出!$E$8:$E$207,MATCH(N33,关卡产出!$B$8:$B$207,0))*8</f>
        <v>40</v>
      </c>
      <c r="AH33" s="87">
        <f>INDEX(关卡产出!$F$8:$F$207,MATCH(N33,关卡产出!$B$8:$B$207,0))*8</f>
        <v>2960</v>
      </c>
      <c r="AI33" s="87">
        <f>SUM($AE$7:AE33)</f>
        <v>2896</v>
      </c>
      <c r="AJ33" s="87">
        <f>SUM($AF$7:AF33)</f>
        <v>1400</v>
      </c>
      <c r="AK33" s="87">
        <f>SUM($AG$7:AG33)</f>
        <v>536</v>
      </c>
      <c r="AL33" s="87">
        <f>SUM($AH$7:AH33)</f>
        <v>51200</v>
      </c>
      <c r="AM33" s="92">
        <f>SUM($M$7:M33)*关卡产出!$AS$11</f>
        <v>138000</v>
      </c>
      <c r="AN33" s="93">
        <v>0</v>
      </c>
      <c r="AO33" s="80">
        <v>0</v>
      </c>
      <c r="AP33" s="96">
        <v>0</v>
      </c>
      <c r="AQ33" s="62">
        <v>500</v>
      </c>
      <c r="AR33" s="97">
        <v>100</v>
      </c>
      <c r="AS33" s="62">
        <f>SUM($AQ$7:AQ33)</f>
        <v>13500</v>
      </c>
      <c r="AT33" s="71">
        <f>SUM($AR$7:AR33)</f>
        <v>2700</v>
      </c>
      <c r="AU33" s="49"/>
      <c r="AV33" s="62">
        <f t="shared" si="3"/>
        <v>4900</v>
      </c>
      <c r="AW33" s="71">
        <v>0</v>
      </c>
      <c r="AX33" s="71">
        <f t="shared" si="4"/>
        <v>2700</v>
      </c>
      <c r="AY33" s="71">
        <f t="shared" si="5"/>
        <v>650</v>
      </c>
      <c r="AZ33" s="63">
        <f t="shared" si="6"/>
        <v>8250</v>
      </c>
      <c r="BA33" s="80">
        <v>0</v>
      </c>
      <c r="BB33" s="80">
        <f t="shared" si="7"/>
        <v>8250</v>
      </c>
      <c r="BC33" s="98">
        <f t="shared" si="8"/>
        <v>0.593939393939394</v>
      </c>
      <c r="BD33" s="98">
        <f t="shared" si="9"/>
        <v>0</v>
      </c>
      <c r="BE33" s="98">
        <f t="shared" si="10"/>
        <v>0.327272727272727</v>
      </c>
      <c r="BF33" s="98">
        <f t="shared" si="11"/>
        <v>0.0787878787878788</v>
      </c>
      <c r="BG33" s="99"/>
      <c r="BH33" s="62">
        <f>INDEX(商城宝箱!$L:$L,MATCH(BB33,商城宝箱!$N:$N,1))</f>
        <v>4</v>
      </c>
      <c r="BI33" s="63">
        <f>INDEX(商城宝箱!$T:$T,MATCH(BH33,商城宝箱!$L:$L,0))+(BB33-VLOOKUP(BH33,商城宝箱!$L$2:$N$22,3,FALSE))/$BH$5*VLOOKUP(BH33+1,商城宝箱!$C$23:$I$42,3,FALSE)</f>
        <v>20625</v>
      </c>
      <c r="BJ33" s="71">
        <f>INDEX(商城宝箱!$U:$U,MATCH(BH33,商城宝箱!$L:$L,0))+(BB33-VLOOKUP(BH33,商城宝箱!$L$2:$N$22,3,FALSE))/$BH$5*VLOOKUP(BH33+1,商城宝箱!$C$23:$I$42,4,FALSE)</f>
        <v>4050</v>
      </c>
      <c r="BK33" s="71">
        <f>INDEX(商城宝箱!$V:$V,MATCH(BH33,商城宝箱!$L:$L,0))+(BB33-VLOOKUP(BH33,商城宝箱!$L$2:$N$22,3,FALSE))/$BH$5*VLOOKUP(BH33+1,商城宝箱!$C$23:$I$42,5,FALSE)</f>
        <v>1605.75</v>
      </c>
      <c r="BL33" s="71">
        <f>INDEX(商城宝箱!$W:$W,MATCH(BH33,商城宝箱!$L:$L,0))+(BB33-VLOOKUP(BH33,商城宝箱!$L$2:$N$22,3,FALSE))/$BH$5*VLOOKUP(BH33+1,商城宝箱!$C$23:$I$42,6,FALSE)</f>
        <v>227.25</v>
      </c>
      <c r="BM33" s="49"/>
      <c r="BN33" s="101">
        <f t="shared" si="12"/>
        <v>253200</v>
      </c>
      <c r="BO33" s="63">
        <f t="shared" si="13"/>
        <v>44800</v>
      </c>
      <c r="BP33" s="63">
        <f t="shared" si="14"/>
        <v>51200</v>
      </c>
      <c r="BQ33" s="63">
        <f t="shared" si="15"/>
        <v>138000</v>
      </c>
      <c r="BR33" s="63">
        <f t="shared" si="16"/>
        <v>0</v>
      </c>
      <c r="BS33" s="63">
        <f t="shared" si="17"/>
        <v>13500</v>
      </c>
      <c r="BT33" s="63">
        <f t="shared" si="18"/>
        <v>20625</v>
      </c>
      <c r="BU33" s="63">
        <f t="shared" si="19"/>
        <v>521325</v>
      </c>
      <c r="BV33" s="98">
        <f t="shared" si="20"/>
        <v>0.485685512875845</v>
      </c>
      <c r="BW33" s="98">
        <f t="shared" si="21"/>
        <v>0.085934877475663</v>
      </c>
      <c r="BX33" s="98">
        <f t="shared" si="22"/>
        <v>0.0982112885436148</v>
      </c>
      <c r="BY33" s="98">
        <f t="shared" si="23"/>
        <v>0.264710113652712</v>
      </c>
      <c r="BZ33" s="98">
        <f t="shared" si="24"/>
        <v>0</v>
      </c>
      <c r="CA33" s="98">
        <f t="shared" si="25"/>
        <v>0.0258955545964609</v>
      </c>
      <c r="CB33" s="98">
        <f t="shared" si="26"/>
        <v>0.0395626528557042</v>
      </c>
      <c r="CC33" s="49"/>
      <c r="CD33" s="101">
        <f t="shared" si="27"/>
        <v>32</v>
      </c>
      <c r="CE33" s="63">
        <f>INDEX(角色升级!A:A,MATCH(BU32,角色升级!K:K,1))</f>
        <v>215</v>
      </c>
      <c r="CF33" s="71">
        <f>VLOOKUP(CE33,角色升级!A:P,16,FALSE)</f>
        <v>3560.93521</v>
      </c>
      <c r="CG33" s="71">
        <f>VLOOKUP(CD33,关卡对比!$A$4:$K$206,11,FALSE)</f>
        <v>6720</v>
      </c>
      <c r="CH33" s="104">
        <f t="shared" si="28"/>
        <v>1.88714469758634</v>
      </c>
      <c r="CI33" s="87">
        <f>INDEX(角色升级!Q:Q,MATCH(CE33,角色升级!A:A,0))</f>
        <v>650</v>
      </c>
      <c r="CJ33" s="80">
        <v>0.1</v>
      </c>
      <c r="CK33" s="49"/>
      <c r="CL33" s="101">
        <f t="shared" si="29"/>
        <v>1922</v>
      </c>
      <c r="CM33" s="63">
        <f t="shared" si="30"/>
        <v>2534</v>
      </c>
      <c r="CN33" s="63">
        <f t="shared" si="31"/>
        <v>192</v>
      </c>
      <c r="CO33" s="63">
        <f t="shared" si="32"/>
        <v>4050</v>
      </c>
      <c r="CP33" s="63">
        <f t="shared" si="33"/>
        <v>8698</v>
      </c>
      <c r="CQ33" s="98">
        <f t="shared" si="34"/>
        <v>0.220970338008738</v>
      </c>
      <c r="CR33" s="98">
        <f t="shared" si="35"/>
        <v>0.291331340538055</v>
      </c>
      <c r="CS33" s="98">
        <f t="shared" si="36"/>
        <v>0.0220740400091975</v>
      </c>
      <c r="CT33" s="98">
        <f t="shared" si="37"/>
        <v>0.46562428144401</v>
      </c>
      <c r="CU33" s="49"/>
      <c r="CV33" s="87">
        <f t="shared" si="38"/>
        <v>962</v>
      </c>
      <c r="CW33" s="80">
        <f t="shared" si="39"/>
        <v>1225</v>
      </c>
      <c r="CX33" s="80">
        <f t="shared" si="40"/>
        <v>1400</v>
      </c>
      <c r="CY33" s="80">
        <f t="shared" si="41"/>
        <v>1605.75</v>
      </c>
      <c r="CZ33" s="80">
        <f t="shared" si="42"/>
        <v>5192.75</v>
      </c>
      <c r="DA33" s="143">
        <f t="shared" si="43"/>
        <v>0.185258292812094</v>
      </c>
      <c r="DB33" s="143">
        <f t="shared" si="44"/>
        <v>0.23590583024409</v>
      </c>
      <c r="DC33" s="143">
        <f t="shared" si="45"/>
        <v>0.269606663136103</v>
      </c>
      <c r="DD33" s="143">
        <f t="shared" si="46"/>
        <v>0.309229213807713</v>
      </c>
      <c r="DE33" s="49"/>
      <c r="DF33" s="87">
        <f t="shared" si="47"/>
        <v>381</v>
      </c>
      <c r="DG33" s="80">
        <f t="shared" si="48"/>
        <v>469</v>
      </c>
      <c r="DH33" s="80">
        <f t="shared" si="49"/>
        <v>536</v>
      </c>
      <c r="DI33" s="80">
        <f t="shared" si="50"/>
        <v>227.25</v>
      </c>
      <c r="DJ33" s="80">
        <f t="shared" si="51"/>
        <v>1613.25</v>
      </c>
      <c r="DK33" s="143">
        <f t="shared" si="52"/>
        <v>0.236169223616922</v>
      </c>
      <c r="DL33" s="143">
        <f t="shared" si="53"/>
        <v>0.290717495738416</v>
      </c>
      <c r="DM33" s="143">
        <f t="shared" si="54"/>
        <v>0.33224856655819</v>
      </c>
      <c r="DN33" s="143">
        <f t="shared" si="55"/>
        <v>0.140864714086471</v>
      </c>
      <c r="DO33" s="49"/>
      <c r="DP33" s="62">
        <f t="shared" si="56"/>
        <v>8698</v>
      </c>
      <c r="DQ33" s="71">
        <f t="shared" si="57"/>
        <v>5192.75</v>
      </c>
      <c r="DR33" s="71">
        <f t="shared" si="58"/>
        <v>1613.25</v>
      </c>
      <c r="DS33" s="63">
        <v>0</v>
      </c>
      <c r="DT33" s="63">
        <v>10</v>
      </c>
      <c r="DU33" s="63">
        <f>INDEX(武器升级!A:A,MATCH(DQ33/$DQ$5,武器升级!G:G,1))</f>
        <v>10</v>
      </c>
      <c r="DV33" s="63">
        <f>_xlfn.IFNA(INDEX(武器升级!A:A,MATCH(DR33/$DR$5,武器升级!H:H,1)),1)</f>
        <v>7</v>
      </c>
      <c r="DW33" s="63">
        <v>5</v>
      </c>
      <c r="DX33" s="63">
        <f t="shared" si="59"/>
        <v>3.1</v>
      </c>
      <c r="DY33" s="63">
        <f t="shared" si="60"/>
        <v>3.87</v>
      </c>
      <c r="DZ33" s="63">
        <f t="shared" si="61"/>
        <v>3.28</v>
      </c>
      <c r="EA33" s="71">
        <v>2.7</v>
      </c>
      <c r="EB33" s="67">
        <f t="shared" si="62"/>
        <v>32</v>
      </c>
      <c r="EC33" s="87">
        <v>0</v>
      </c>
      <c r="ED33" s="80">
        <v>0</v>
      </c>
      <c r="EE33" s="80">
        <v>0</v>
      </c>
      <c r="EF33" s="80">
        <v>0</v>
      </c>
      <c r="EG33" s="80">
        <v>0</v>
      </c>
      <c r="EH33" s="80">
        <v>0</v>
      </c>
      <c r="EI33" s="80">
        <v>1</v>
      </c>
      <c r="EJ33" s="80">
        <v>1</v>
      </c>
      <c r="EK33" s="49">
        <f t="shared" si="65"/>
        <v>1</v>
      </c>
      <c r="EL33" s="87">
        <v>0</v>
      </c>
      <c r="EM33" s="80">
        <v>0</v>
      </c>
      <c r="EN33" s="80">
        <v>0</v>
      </c>
      <c r="EO33" s="80">
        <v>0</v>
      </c>
      <c r="EP33" s="80">
        <v>0</v>
      </c>
      <c r="EQ33" s="80">
        <v>203.012</v>
      </c>
      <c r="ER33" s="80">
        <v>33.8865</v>
      </c>
      <c r="ES33" s="80">
        <v>9.17888</v>
      </c>
      <c r="ET33" s="151">
        <v>0</v>
      </c>
      <c r="EU33" s="151">
        <v>0</v>
      </c>
      <c r="EV33" s="151">
        <v>0</v>
      </c>
      <c r="EW33" s="151">
        <v>1</v>
      </c>
      <c r="EX33" s="151">
        <v>1</v>
      </c>
      <c r="EY33" s="151">
        <v>1</v>
      </c>
      <c r="EZ33" s="49"/>
      <c r="FA33" s="153">
        <f t="shared" si="63"/>
        <v>1</v>
      </c>
      <c r="FB33" s="71">
        <v>1</v>
      </c>
      <c r="FC33" s="71">
        <v>1</v>
      </c>
      <c r="FD33" s="80">
        <v>1.98</v>
      </c>
      <c r="FE33" s="2">
        <v>3.1</v>
      </c>
      <c r="FF33">
        <f t="shared" si="64"/>
        <v>3.1</v>
      </c>
    </row>
    <row r="34" spans="1:162">
      <c r="A34" s="58">
        <v>28</v>
      </c>
      <c r="B34" s="59">
        <v>20</v>
      </c>
      <c r="C34" s="60">
        <v>17</v>
      </c>
      <c r="D34" s="61">
        <v>164.5</v>
      </c>
      <c r="E34" s="61">
        <v>3</v>
      </c>
      <c r="F34" s="62">
        <v>7</v>
      </c>
      <c r="G34" s="63">
        <v>0</v>
      </c>
      <c r="H34" s="63">
        <v>1</v>
      </c>
      <c r="I34" s="49"/>
      <c r="J34" s="62">
        <v>28</v>
      </c>
      <c r="K34" s="71">
        <f t="shared" si="0"/>
        <v>7</v>
      </c>
      <c r="L34" s="71">
        <f t="shared" si="1"/>
        <v>0</v>
      </c>
      <c r="M34" s="71">
        <f t="shared" si="2"/>
        <v>1</v>
      </c>
      <c r="N34" s="72">
        <f>INDEX($A:$A,MATCH(SUM($K$7:K34),$D:$D,1))</f>
        <v>33</v>
      </c>
      <c r="O34" s="72">
        <v>0</v>
      </c>
      <c r="P34" s="73">
        <v>0</v>
      </c>
      <c r="Q34" s="63">
        <f>INDEX(关卡产出!$V$8:$V$207,MATCH(N34,$A$7:$A$206,0))</f>
        <v>5100</v>
      </c>
      <c r="R34" s="63">
        <f>INDEX(关卡产出!$W$8:$W$207,MATCH(N34,$A$7:$A$206,0))</f>
        <v>270700</v>
      </c>
      <c r="S34" s="63">
        <f>INDEX(关卡产出!$X$8:$X$207,MATCH(N34,$A$7:$A$206,0))</f>
        <v>2046</v>
      </c>
      <c r="T34" s="63">
        <f>INDEX(关卡产出!$Y$8:$Y$207,MATCH(N34,$A$7:$A$206,0))</f>
        <v>1024</v>
      </c>
      <c r="U34" s="63">
        <f>INDEX(关卡产出!$Z$8:$Z$207,MATCH(N34,$A$7:$A$206,0))</f>
        <v>409</v>
      </c>
      <c r="V34" s="63">
        <f>INDEX(关卡产出!$AA$8:$AA$207,MATCH(N34,$A$7:$A$206,0))</f>
        <v>198</v>
      </c>
      <c r="W34" s="80">
        <f>INDEX(关卡产出!$C$8:$C$207,MATCH(N34,关卡产出!$B$8:$B$207,0))*K34</f>
        <v>175</v>
      </c>
      <c r="X34" s="80">
        <f>INDEX(关卡产出!$D$8:$D$207,MATCH(N34,关卡产出!$B$8:$B$207,0))*K34</f>
        <v>84</v>
      </c>
      <c r="Y34" s="80">
        <f>INDEX(关卡产出!$E$8:$E$207,MATCH(N34,关卡产出!$B$8:$B$207,0))*K34</f>
        <v>42</v>
      </c>
      <c r="Z34" s="80">
        <f>INDEX(关卡产出!$F$8:$F$207,MATCH(N34,关卡产出!$B$8:$B$207,0))*K34</f>
        <v>2730</v>
      </c>
      <c r="AA34" s="80">
        <f>SUM($W$7:W34)</f>
        <v>2709</v>
      </c>
      <c r="AB34" s="80">
        <f>SUM($X$7:X34)</f>
        <v>1309</v>
      </c>
      <c r="AC34" s="80">
        <f>SUM($Y$7:Y34)</f>
        <v>511</v>
      </c>
      <c r="AD34" s="80">
        <f>SUM($Z$7:Z34)</f>
        <v>47530</v>
      </c>
      <c r="AE34" s="87">
        <f>INDEX(关卡产出!$C$8:$C$207,MATCH(N34,关卡产出!$B$8:$B$207,0))*8</f>
        <v>200</v>
      </c>
      <c r="AF34" s="87">
        <f>INDEX(关卡产出!$D$8:$D$207,MATCH(N34,关卡产出!$B$8:$B$207,0))*8</f>
        <v>96</v>
      </c>
      <c r="AG34" s="87">
        <f>INDEX(关卡产出!$E$8:$E$207,MATCH(N34,关卡产出!$B$8:$B$207,0))*8</f>
        <v>48</v>
      </c>
      <c r="AH34" s="87">
        <f>INDEX(关卡产出!$F$8:$F$207,MATCH(N34,关卡产出!$B$8:$B$207,0))*8</f>
        <v>3120</v>
      </c>
      <c r="AI34" s="87">
        <f>SUM($AE$7:AE34)</f>
        <v>3096</v>
      </c>
      <c r="AJ34" s="87">
        <f>SUM($AF$7:AF34)</f>
        <v>1496</v>
      </c>
      <c r="AK34" s="87">
        <f>SUM($AG$7:AG34)</f>
        <v>584</v>
      </c>
      <c r="AL34" s="87">
        <f>SUM($AH$7:AH34)</f>
        <v>54320</v>
      </c>
      <c r="AM34" s="92">
        <f>SUM($M$7:M34)*关卡产出!$AS$11</f>
        <v>144000</v>
      </c>
      <c r="AN34" s="93">
        <v>0</v>
      </c>
      <c r="AO34" s="80">
        <v>0</v>
      </c>
      <c r="AP34" s="96">
        <v>0</v>
      </c>
      <c r="AQ34" s="62">
        <v>500</v>
      </c>
      <c r="AR34" s="97">
        <v>100</v>
      </c>
      <c r="AS34" s="62">
        <f>SUM($AQ$7:AQ34)</f>
        <v>14000</v>
      </c>
      <c r="AT34" s="71">
        <f>SUM($AR$7:AR34)</f>
        <v>2800</v>
      </c>
      <c r="AU34" s="49"/>
      <c r="AV34" s="62">
        <f t="shared" si="3"/>
        <v>5100</v>
      </c>
      <c r="AW34" s="71">
        <v>0</v>
      </c>
      <c r="AX34" s="71">
        <f t="shared" si="4"/>
        <v>2800</v>
      </c>
      <c r="AY34" s="71">
        <f t="shared" si="5"/>
        <v>950</v>
      </c>
      <c r="AZ34" s="63">
        <f t="shared" si="6"/>
        <v>8850</v>
      </c>
      <c r="BA34" s="80">
        <v>0</v>
      </c>
      <c r="BB34" s="80">
        <f t="shared" si="7"/>
        <v>8850</v>
      </c>
      <c r="BC34" s="98">
        <f t="shared" si="8"/>
        <v>0.576271186440678</v>
      </c>
      <c r="BD34" s="98">
        <f t="shared" si="9"/>
        <v>0</v>
      </c>
      <c r="BE34" s="98">
        <f t="shared" si="10"/>
        <v>0.31638418079096</v>
      </c>
      <c r="BF34" s="98">
        <f t="shared" si="11"/>
        <v>0.107344632768362</v>
      </c>
      <c r="BG34" s="99"/>
      <c r="BH34" s="62">
        <f>INDEX(商城宝箱!$L:$L,MATCH(BB34,商城宝箱!$N:$N,1))</f>
        <v>4</v>
      </c>
      <c r="BI34" s="63">
        <f>INDEX(商城宝箱!$T:$T,MATCH(BH34,商城宝箱!$L:$L,0))+(BB34-VLOOKUP(BH34,商城宝箱!$L$2:$N$22,3,FALSE))/$BH$5*VLOOKUP(BH34+1,商城宝箱!$C$23:$I$42,3,FALSE)</f>
        <v>22125</v>
      </c>
      <c r="BJ34" s="71">
        <f>INDEX(商城宝箱!$U:$U,MATCH(BH34,商城宝箱!$L:$L,0))+(BB34-VLOOKUP(BH34,商城宝箱!$L$2:$N$22,3,FALSE))/$BH$5*VLOOKUP(BH34+1,商城宝箱!$C$23:$I$42,4,FALSE)</f>
        <v>4500</v>
      </c>
      <c r="BK34" s="71">
        <f>INDEX(商城宝箱!$V:$V,MATCH(BH34,商城宝箱!$L:$L,0))+(BB34-VLOOKUP(BH34,商城宝箱!$L$2:$N$22,3,FALSE))/$BH$5*VLOOKUP(BH34+1,商城宝箱!$C$23:$I$42,5,FALSE)</f>
        <v>1830.75</v>
      </c>
      <c r="BL34" s="71">
        <f>INDEX(商城宝箱!$W:$W,MATCH(BH34,商城宝箱!$L:$L,0))+(BB34-VLOOKUP(BH34,商城宝箱!$L$2:$N$22,3,FALSE))/$BH$5*VLOOKUP(BH34+1,商城宝箱!$C$23:$I$42,6,FALSE)</f>
        <v>260.25</v>
      </c>
      <c r="BM34" s="49"/>
      <c r="BN34" s="101">
        <f t="shared" si="12"/>
        <v>270700</v>
      </c>
      <c r="BO34" s="63">
        <f t="shared" si="13"/>
        <v>47530</v>
      </c>
      <c r="BP34" s="63">
        <f t="shared" si="14"/>
        <v>54320</v>
      </c>
      <c r="BQ34" s="63">
        <f t="shared" si="15"/>
        <v>144000</v>
      </c>
      <c r="BR34" s="63">
        <f t="shared" si="16"/>
        <v>0</v>
      </c>
      <c r="BS34" s="63">
        <f t="shared" si="17"/>
        <v>14000</v>
      </c>
      <c r="BT34" s="63">
        <f t="shared" si="18"/>
        <v>22125</v>
      </c>
      <c r="BU34" s="63">
        <f t="shared" si="19"/>
        <v>552675</v>
      </c>
      <c r="BV34" s="98">
        <f t="shared" si="20"/>
        <v>0.489799610982947</v>
      </c>
      <c r="BW34" s="98">
        <f t="shared" si="21"/>
        <v>0.0859999095309178</v>
      </c>
      <c r="BX34" s="98">
        <f t="shared" si="22"/>
        <v>0.0982856108924775</v>
      </c>
      <c r="BY34" s="98">
        <f t="shared" si="23"/>
        <v>0.260550956710544</v>
      </c>
      <c r="BZ34" s="98">
        <f t="shared" si="24"/>
        <v>0</v>
      </c>
      <c r="CA34" s="98">
        <f t="shared" si="25"/>
        <v>0.0253313430135251</v>
      </c>
      <c r="CB34" s="98">
        <f t="shared" si="26"/>
        <v>0.0400325688695888</v>
      </c>
      <c r="CC34" s="49"/>
      <c r="CD34" s="101">
        <f t="shared" si="27"/>
        <v>33</v>
      </c>
      <c r="CE34" s="63">
        <f>INDEX(角色升级!A:A,MATCH(BU33,角色升级!K:K,1))</f>
        <v>223</v>
      </c>
      <c r="CF34" s="71">
        <f>VLOOKUP(CE34,角色升级!A:P,16,FALSE)</f>
        <v>4014.52208</v>
      </c>
      <c r="CG34" s="71">
        <f>VLOOKUP(CD34,关卡对比!$A$4:$K$206,11,FALSE)</f>
        <v>7080</v>
      </c>
      <c r="CH34" s="104">
        <f t="shared" si="28"/>
        <v>1.76359722500268</v>
      </c>
      <c r="CI34" s="87">
        <f>INDEX(角色升级!Q:Q,MATCH(CE34,角色升级!A:A,0))</f>
        <v>950</v>
      </c>
      <c r="CJ34" s="80">
        <v>0.1</v>
      </c>
      <c r="CK34" s="49"/>
      <c r="CL34" s="101">
        <f t="shared" si="29"/>
        <v>2046</v>
      </c>
      <c r="CM34" s="63">
        <f t="shared" si="30"/>
        <v>2709</v>
      </c>
      <c r="CN34" s="63">
        <f t="shared" si="31"/>
        <v>200</v>
      </c>
      <c r="CO34" s="63">
        <f t="shared" si="32"/>
        <v>4500</v>
      </c>
      <c r="CP34" s="63">
        <f t="shared" si="33"/>
        <v>9455</v>
      </c>
      <c r="CQ34" s="98">
        <f t="shared" si="34"/>
        <v>0.216393442622951</v>
      </c>
      <c r="CR34" s="98">
        <f t="shared" si="35"/>
        <v>0.286515071390799</v>
      </c>
      <c r="CS34" s="98">
        <f t="shared" si="36"/>
        <v>0.0211528291909043</v>
      </c>
      <c r="CT34" s="98">
        <f t="shared" si="37"/>
        <v>0.475938656795346</v>
      </c>
      <c r="CU34" s="49"/>
      <c r="CV34" s="87">
        <f t="shared" si="38"/>
        <v>1024</v>
      </c>
      <c r="CW34" s="80">
        <f t="shared" si="39"/>
        <v>1309</v>
      </c>
      <c r="CX34" s="80">
        <f t="shared" si="40"/>
        <v>1496</v>
      </c>
      <c r="CY34" s="80">
        <f t="shared" si="41"/>
        <v>1830.75</v>
      </c>
      <c r="CZ34" s="80">
        <f t="shared" si="42"/>
        <v>5659.75</v>
      </c>
      <c r="DA34" s="143">
        <f t="shared" si="43"/>
        <v>0.180926719378064</v>
      </c>
      <c r="DB34" s="143">
        <f t="shared" si="44"/>
        <v>0.231282300454967</v>
      </c>
      <c r="DC34" s="143">
        <f t="shared" si="45"/>
        <v>0.264322629091391</v>
      </c>
      <c r="DD34" s="143">
        <f t="shared" si="46"/>
        <v>0.323468351075578</v>
      </c>
      <c r="DE34" s="49"/>
      <c r="DF34" s="87">
        <f t="shared" si="47"/>
        <v>409</v>
      </c>
      <c r="DG34" s="80">
        <f t="shared" si="48"/>
        <v>511</v>
      </c>
      <c r="DH34" s="80">
        <f t="shared" si="49"/>
        <v>584</v>
      </c>
      <c r="DI34" s="80">
        <f t="shared" si="50"/>
        <v>260.25</v>
      </c>
      <c r="DJ34" s="80">
        <f t="shared" si="51"/>
        <v>1764.25</v>
      </c>
      <c r="DK34" s="143">
        <f t="shared" si="52"/>
        <v>0.231826555193425</v>
      </c>
      <c r="DL34" s="143">
        <f t="shared" si="53"/>
        <v>0.289641490718436</v>
      </c>
      <c r="DM34" s="143">
        <f t="shared" si="54"/>
        <v>0.331018846535355</v>
      </c>
      <c r="DN34" s="143">
        <f t="shared" si="55"/>
        <v>0.147513107552784</v>
      </c>
      <c r="DO34" s="49"/>
      <c r="DP34" s="62">
        <f t="shared" si="56"/>
        <v>9455</v>
      </c>
      <c r="DQ34" s="71">
        <f t="shared" si="57"/>
        <v>5659.75</v>
      </c>
      <c r="DR34" s="71">
        <f t="shared" si="58"/>
        <v>1764.25</v>
      </c>
      <c r="DS34" s="63">
        <v>0</v>
      </c>
      <c r="DT34" s="63">
        <v>10</v>
      </c>
      <c r="DU34" s="63">
        <f>INDEX(武器升级!A:A,MATCH(DQ34/$DQ$5,武器升级!G:G,1))</f>
        <v>10</v>
      </c>
      <c r="DV34" s="63">
        <f>_xlfn.IFNA(INDEX(武器升级!A:A,MATCH(DR34/$DR$5,武器升级!H:H,1)),1)</f>
        <v>7</v>
      </c>
      <c r="DW34" s="63">
        <v>6</v>
      </c>
      <c r="DX34" s="63">
        <f t="shared" si="59"/>
        <v>3.1</v>
      </c>
      <c r="DY34" s="63">
        <f t="shared" si="60"/>
        <v>3.87</v>
      </c>
      <c r="DZ34" s="63">
        <f t="shared" si="61"/>
        <v>3.28</v>
      </c>
      <c r="EA34" s="71">
        <v>3</v>
      </c>
      <c r="EB34" s="67">
        <f t="shared" si="62"/>
        <v>33</v>
      </c>
      <c r="EC34" s="87">
        <v>0</v>
      </c>
      <c r="ED34" s="80">
        <v>0</v>
      </c>
      <c r="EE34" s="80">
        <v>0</v>
      </c>
      <c r="EF34" s="80">
        <v>0</v>
      </c>
      <c r="EG34" s="80">
        <v>0</v>
      </c>
      <c r="EH34" s="80">
        <v>0</v>
      </c>
      <c r="EI34" s="80">
        <v>1</v>
      </c>
      <c r="EJ34" s="80">
        <v>1</v>
      </c>
      <c r="EK34" s="49">
        <f t="shared" si="65"/>
        <v>2.74</v>
      </c>
      <c r="EL34" s="87">
        <v>0</v>
      </c>
      <c r="EM34" s="80">
        <v>0</v>
      </c>
      <c r="EN34" s="80">
        <v>0</v>
      </c>
      <c r="EO34" s="80">
        <v>0</v>
      </c>
      <c r="EP34" s="80">
        <v>0</v>
      </c>
      <c r="EQ34" s="80">
        <v>212.915</v>
      </c>
      <c r="ER34" s="80">
        <v>35.5395</v>
      </c>
      <c r="ES34" s="80">
        <v>9.62663</v>
      </c>
      <c r="ET34" s="151">
        <v>0</v>
      </c>
      <c r="EU34" s="151">
        <v>0</v>
      </c>
      <c r="EV34" s="151">
        <v>0</v>
      </c>
      <c r="EW34" s="151">
        <v>1</v>
      </c>
      <c r="EX34" s="151">
        <v>1</v>
      </c>
      <c r="EY34" s="151">
        <v>1</v>
      </c>
      <c r="EZ34" s="49"/>
      <c r="FA34" s="153">
        <f t="shared" si="63"/>
        <v>2.74</v>
      </c>
      <c r="FB34" s="71">
        <v>1</v>
      </c>
      <c r="FC34" s="71">
        <v>1</v>
      </c>
      <c r="FD34" s="80">
        <v>2.2</v>
      </c>
      <c r="FE34" s="2">
        <v>3.28</v>
      </c>
      <c r="FF34">
        <f t="shared" si="64"/>
        <v>3.28</v>
      </c>
    </row>
    <row r="35" spans="1:162">
      <c r="A35" s="58">
        <v>29</v>
      </c>
      <c r="B35" s="59">
        <v>21</v>
      </c>
      <c r="C35" s="60">
        <v>18</v>
      </c>
      <c r="D35" s="61">
        <v>173.5</v>
      </c>
      <c r="E35" s="61">
        <v>3</v>
      </c>
      <c r="F35" s="62">
        <v>7</v>
      </c>
      <c r="G35" s="63">
        <v>0</v>
      </c>
      <c r="H35" s="63">
        <v>1</v>
      </c>
      <c r="I35" s="49"/>
      <c r="J35" s="62">
        <v>29</v>
      </c>
      <c r="K35" s="71">
        <f t="shared" si="0"/>
        <v>7</v>
      </c>
      <c r="L35" s="71">
        <f t="shared" si="1"/>
        <v>0</v>
      </c>
      <c r="M35" s="71">
        <f t="shared" si="2"/>
        <v>1</v>
      </c>
      <c r="N35" s="72">
        <f>INDEX($A:$A,MATCH(SUM($K$7:K35),$D:$D,1))</f>
        <v>34</v>
      </c>
      <c r="O35" s="72">
        <v>0</v>
      </c>
      <c r="P35" s="73">
        <v>0</v>
      </c>
      <c r="Q35" s="63">
        <f>INDEX(关卡产出!$V$8:$V$207,MATCH(N35,$A$7:$A$206,0))</f>
        <v>5300</v>
      </c>
      <c r="R35" s="63">
        <f>INDEX(关卡产出!$W$8:$W$207,MATCH(N35,$A$7:$A$206,0))</f>
        <v>288800</v>
      </c>
      <c r="S35" s="63">
        <f>INDEX(关卡产出!$X$8:$X$207,MATCH(N35,$A$7:$A$206,0))</f>
        <v>2174</v>
      </c>
      <c r="T35" s="63">
        <f>INDEX(关卡产出!$Y$8:$Y$207,MATCH(N35,$A$7:$A$206,0))</f>
        <v>1088</v>
      </c>
      <c r="U35" s="63">
        <f>INDEX(关卡产出!$Z$8:$Z$207,MATCH(N35,$A$7:$A$206,0))</f>
        <v>438</v>
      </c>
      <c r="V35" s="63">
        <f>INDEX(关卡产出!$AA$8:$AA$207,MATCH(N35,$A$7:$A$206,0))</f>
        <v>204</v>
      </c>
      <c r="W35" s="80">
        <f>INDEX(关卡产出!$C$8:$C$207,MATCH(N35,关卡产出!$B$8:$B$207,0))*K35</f>
        <v>182</v>
      </c>
      <c r="X35" s="80">
        <f>INDEX(关卡产出!$D$8:$D$207,MATCH(N35,关卡产出!$B$8:$B$207,0))*K35</f>
        <v>91</v>
      </c>
      <c r="Y35" s="80">
        <f>INDEX(关卡产出!$E$8:$E$207,MATCH(N35,关卡产出!$B$8:$B$207,0))*K35</f>
        <v>42</v>
      </c>
      <c r="Z35" s="80">
        <f>INDEX(关卡产出!$F$8:$F$207,MATCH(N35,关卡产出!$B$8:$B$207,0))*K35</f>
        <v>2730</v>
      </c>
      <c r="AA35" s="80">
        <f>SUM($W$7:W35)</f>
        <v>2891</v>
      </c>
      <c r="AB35" s="80">
        <f>SUM($X$7:X35)</f>
        <v>1400</v>
      </c>
      <c r="AC35" s="80">
        <f>SUM($Y$7:Y35)</f>
        <v>553</v>
      </c>
      <c r="AD35" s="80">
        <f>SUM($Z$7:Z35)</f>
        <v>50260</v>
      </c>
      <c r="AE35" s="87">
        <f>INDEX(关卡产出!$C$8:$C$207,MATCH(N35,关卡产出!$B$8:$B$207,0))*8</f>
        <v>208</v>
      </c>
      <c r="AF35" s="87">
        <f>INDEX(关卡产出!$D$8:$D$207,MATCH(N35,关卡产出!$B$8:$B$207,0))*8</f>
        <v>104</v>
      </c>
      <c r="AG35" s="87">
        <f>INDEX(关卡产出!$E$8:$E$207,MATCH(N35,关卡产出!$B$8:$B$207,0))*8</f>
        <v>48</v>
      </c>
      <c r="AH35" s="87">
        <f>INDEX(关卡产出!$F$8:$F$207,MATCH(N35,关卡产出!$B$8:$B$207,0))*8</f>
        <v>3120</v>
      </c>
      <c r="AI35" s="87">
        <f>SUM($AE$7:AE35)</f>
        <v>3304</v>
      </c>
      <c r="AJ35" s="87">
        <f>SUM($AF$7:AF35)</f>
        <v>1600</v>
      </c>
      <c r="AK35" s="87">
        <f>SUM($AG$7:AG35)</f>
        <v>632</v>
      </c>
      <c r="AL35" s="87">
        <f>SUM($AH$7:AH35)</f>
        <v>57440</v>
      </c>
      <c r="AM35" s="92">
        <f>SUM($M$7:M35)*关卡产出!$AS$11</f>
        <v>150000</v>
      </c>
      <c r="AN35" s="93">
        <v>0</v>
      </c>
      <c r="AO35" s="80">
        <v>0</v>
      </c>
      <c r="AP35" s="96">
        <v>0</v>
      </c>
      <c r="AQ35" s="62">
        <v>500</v>
      </c>
      <c r="AR35" s="97">
        <v>100</v>
      </c>
      <c r="AS35" s="62">
        <f>SUM($AQ$7:AQ35)</f>
        <v>14500</v>
      </c>
      <c r="AT35" s="71">
        <f>SUM($AR$7:AR35)</f>
        <v>2900</v>
      </c>
      <c r="AU35" s="49"/>
      <c r="AV35" s="62">
        <f t="shared" si="3"/>
        <v>5300</v>
      </c>
      <c r="AW35" s="71">
        <v>0</v>
      </c>
      <c r="AX35" s="71">
        <f t="shared" si="4"/>
        <v>2900</v>
      </c>
      <c r="AY35" s="71">
        <f t="shared" si="5"/>
        <v>950</v>
      </c>
      <c r="AZ35" s="63">
        <f t="shared" si="6"/>
        <v>9150</v>
      </c>
      <c r="BA35" s="80">
        <v>0</v>
      </c>
      <c r="BB35" s="80">
        <f t="shared" si="7"/>
        <v>9150</v>
      </c>
      <c r="BC35" s="98">
        <f t="shared" si="8"/>
        <v>0.579234972677596</v>
      </c>
      <c r="BD35" s="98">
        <f t="shared" si="9"/>
        <v>0</v>
      </c>
      <c r="BE35" s="98">
        <f t="shared" si="10"/>
        <v>0.316939890710383</v>
      </c>
      <c r="BF35" s="98">
        <f t="shared" si="11"/>
        <v>0.103825136612022</v>
      </c>
      <c r="BG35" s="99"/>
      <c r="BH35" s="62">
        <f>INDEX(商城宝箱!$L:$L,MATCH(BB35,商城宝箱!$N:$N,1))</f>
        <v>4</v>
      </c>
      <c r="BI35" s="63">
        <f>INDEX(商城宝箱!$T:$T,MATCH(BH35,商城宝箱!$L:$L,0))+(BB35-VLOOKUP(BH35,商城宝箱!$L$2:$N$22,3,FALSE))/$BH$5*VLOOKUP(BH35+1,商城宝箱!$C$23:$I$42,3,FALSE)</f>
        <v>22875</v>
      </c>
      <c r="BJ35" s="71">
        <f>INDEX(商城宝箱!$U:$U,MATCH(BH35,商城宝箱!$L:$L,0))+(BB35-VLOOKUP(BH35,商城宝箱!$L$2:$N$22,3,FALSE))/$BH$5*VLOOKUP(BH35+1,商城宝箱!$C$23:$I$42,4,FALSE)</f>
        <v>4725</v>
      </c>
      <c r="BK35" s="71">
        <f>INDEX(商城宝箱!$V:$V,MATCH(BH35,商城宝箱!$L:$L,0))+(BB35-VLOOKUP(BH35,商城宝箱!$L$2:$N$22,3,FALSE))/$BH$5*VLOOKUP(BH35+1,商城宝箱!$C$23:$I$42,5,FALSE)</f>
        <v>1943.25</v>
      </c>
      <c r="BL35" s="71">
        <f>INDEX(商城宝箱!$W:$W,MATCH(BH35,商城宝箱!$L:$L,0))+(BB35-VLOOKUP(BH35,商城宝箱!$L$2:$N$22,3,FALSE))/$BH$5*VLOOKUP(BH35+1,商城宝箱!$C$23:$I$42,6,FALSE)</f>
        <v>276.75</v>
      </c>
      <c r="BM35" s="49"/>
      <c r="BN35" s="101">
        <f t="shared" si="12"/>
        <v>288800</v>
      </c>
      <c r="BO35" s="63">
        <f t="shared" si="13"/>
        <v>50260</v>
      </c>
      <c r="BP35" s="63">
        <f t="shared" si="14"/>
        <v>57440</v>
      </c>
      <c r="BQ35" s="63">
        <f t="shared" si="15"/>
        <v>150000</v>
      </c>
      <c r="BR35" s="63">
        <f t="shared" si="16"/>
        <v>0</v>
      </c>
      <c r="BS35" s="63">
        <f t="shared" si="17"/>
        <v>14500</v>
      </c>
      <c r="BT35" s="63">
        <f t="shared" si="18"/>
        <v>22875</v>
      </c>
      <c r="BU35" s="63">
        <f t="shared" si="19"/>
        <v>583875</v>
      </c>
      <c r="BV35" s="98">
        <f t="shared" si="20"/>
        <v>0.49462641832584</v>
      </c>
      <c r="BW35" s="98">
        <f t="shared" si="21"/>
        <v>0.0860800685078142</v>
      </c>
      <c r="BX35" s="98">
        <f t="shared" si="22"/>
        <v>0.0983772211517876</v>
      </c>
      <c r="BY35" s="98">
        <f t="shared" si="23"/>
        <v>0.256904303147078</v>
      </c>
      <c r="BZ35" s="98">
        <f t="shared" si="24"/>
        <v>0</v>
      </c>
      <c r="CA35" s="98">
        <f t="shared" si="25"/>
        <v>0.0248340826375508</v>
      </c>
      <c r="CB35" s="98">
        <f t="shared" si="26"/>
        <v>0.0391779062299294</v>
      </c>
      <c r="CC35" s="49"/>
      <c r="CD35" s="101">
        <f t="shared" si="27"/>
        <v>34</v>
      </c>
      <c r="CE35" s="63">
        <f>INDEX(角色升级!A:A,MATCH(BU34,角色升级!K:K,1))</f>
        <v>232</v>
      </c>
      <c r="CF35" s="71">
        <f>VLOOKUP(CE35,角色升级!A:P,16,FALSE)</f>
        <v>4044.64229</v>
      </c>
      <c r="CG35" s="71">
        <f>VLOOKUP(CD35,关卡对比!$A$4:$K$206,11,FALSE)</f>
        <v>7440</v>
      </c>
      <c r="CH35" s="104">
        <f t="shared" si="28"/>
        <v>1.83947045660742</v>
      </c>
      <c r="CI35" s="87">
        <f>INDEX(角色升级!Q:Q,MATCH(CE35,角色升级!A:A,0))</f>
        <v>950</v>
      </c>
      <c r="CJ35" s="80">
        <v>0.1</v>
      </c>
      <c r="CK35" s="49"/>
      <c r="CL35" s="101">
        <f t="shared" si="29"/>
        <v>2174</v>
      </c>
      <c r="CM35" s="63">
        <f t="shared" si="30"/>
        <v>2891</v>
      </c>
      <c r="CN35" s="63">
        <f t="shared" si="31"/>
        <v>208</v>
      </c>
      <c r="CO35" s="63">
        <f t="shared" si="32"/>
        <v>4725</v>
      </c>
      <c r="CP35" s="63">
        <f t="shared" si="33"/>
        <v>9998</v>
      </c>
      <c r="CQ35" s="98">
        <f t="shared" si="34"/>
        <v>0.21744348869774</v>
      </c>
      <c r="CR35" s="98">
        <f t="shared" si="35"/>
        <v>0.289157831566313</v>
      </c>
      <c r="CS35" s="98">
        <f t="shared" si="36"/>
        <v>0.0208041608321664</v>
      </c>
      <c r="CT35" s="98">
        <f t="shared" si="37"/>
        <v>0.472594518903781</v>
      </c>
      <c r="CU35" s="49"/>
      <c r="CV35" s="87">
        <f t="shared" si="38"/>
        <v>1088</v>
      </c>
      <c r="CW35" s="80">
        <f t="shared" si="39"/>
        <v>1400</v>
      </c>
      <c r="CX35" s="80">
        <f t="shared" si="40"/>
        <v>1600</v>
      </c>
      <c r="CY35" s="80">
        <f t="shared" si="41"/>
        <v>1943.25</v>
      </c>
      <c r="CZ35" s="80">
        <f t="shared" si="42"/>
        <v>6031.25</v>
      </c>
      <c r="DA35" s="143">
        <f t="shared" si="43"/>
        <v>0.18039378238342</v>
      </c>
      <c r="DB35" s="143">
        <f t="shared" si="44"/>
        <v>0.232124352331606</v>
      </c>
      <c r="DC35" s="143">
        <f t="shared" si="45"/>
        <v>0.265284974093264</v>
      </c>
      <c r="DD35" s="143">
        <f t="shared" si="46"/>
        <v>0.32219689119171</v>
      </c>
      <c r="DE35" s="49"/>
      <c r="DF35" s="87">
        <f t="shared" si="47"/>
        <v>438</v>
      </c>
      <c r="DG35" s="80">
        <f t="shared" si="48"/>
        <v>553</v>
      </c>
      <c r="DH35" s="80">
        <f t="shared" si="49"/>
        <v>632</v>
      </c>
      <c r="DI35" s="80">
        <f t="shared" si="50"/>
        <v>276.75</v>
      </c>
      <c r="DJ35" s="80">
        <f t="shared" si="51"/>
        <v>1899.75</v>
      </c>
      <c r="DK35" s="143">
        <f t="shared" si="52"/>
        <v>0.230556652191078</v>
      </c>
      <c r="DL35" s="143">
        <f t="shared" si="53"/>
        <v>0.291090933017502</v>
      </c>
      <c r="DM35" s="143">
        <f t="shared" si="54"/>
        <v>0.332675352020003</v>
      </c>
      <c r="DN35" s="143">
        <f t="shared" si="55"/>
        <v>0.145677062771417</v>
      </c>
      <c r="DO35" s="49"/>
      <c r="DP35" s="62">
        <f t="shared" si="56"/>
        <v>9998</v>
      </c>
      <c r="DQ35" s="71">
        <f t="shared" si="57"/>
        <v>6031.25</v>
      </c>
      <c r="DR35" s="71">
        <f t="shared" si="58"/>
        <v>1899.75</v>
      </c>
      <c r="DS35" s="63">
        <v>0</v>
      </c>
      <c r="DT35" s="63">
        <v>10</v>
      </c>
      <c r="DU35" s="63">
        <f>INDEX(武器升级!A:A,MATCH(DQ35/$DQ$5,武器升级!G:G,1))</f>
        <v>10</v>
      </c>
      <c r="DV35" s="63">
        <f>_xlfn.IFNA(INDEX(武器升级!A:A,MATCH(DR35/$DR$5,武器升级!H:H,1)),1)</f>
        <v>7</v>
      </c>
      <c r="DW35" s="63">
        <v>6</v>
      </c>
      <c r="DX35" s="63">
        <f t="shared" si="59"/>
        <v>3.1</v>
      </c>
      <c r="DY35" s="63">
        <f t="shared" si="60"/>
        <v>3.87</v>
      </c>
      <c r="DZ35" s="63">
        <f t="shared" si="61"/>
        <v>3.28</v>
      </c>
      <c r="EA35" s="71">
        <v>3</v>
      </c>
      <c r="EB35" s="67">
        <f t="shared" si="62"/>
        <v>34</v>
      </c>
      <c r="EC35" s="87">
        <v>0</v>
      </c>
      <c r="ED35" s="80">
        <v>0</v>
      </c>
      <c r="EE35" s="80">
        <v>0</v>
      </c>
      <c r="EF35" s="80">
        <v>0</v>
      </c>
      <c r="EG35" s="80">
        <v>0</v>
      </c>
      <c r="EH35" s="80">
        <v>0</v>
      </c>
      <c r="EI35" s="80">
        <v>1</v>
      </c>
      <c r="EJ35" s="80">
        <v>1</v>
      </c>
      <c r="EK35" s="49">
        <f t="shared" si="65"/>
        <v>2.74</v>
      </c>
      <c r="EL35" s="87">
        <v>0</v>
      </c>
      <c r="EM35" s="80">
        <v>0</v>
      </c>
      <c r="EN35" s="80">
        <v>0</v>
      </c>
      <c r="EO35" s="80">
        <v>0</v>
      </c>
      <c r="EP35" s="80">
        <v>0</v>
      </c>
      <c r="EQ35" s="80">
        <v>221.167</v>
      </c>
      <c r="ER35" s="80">
        <v>36.917</v>
      </c>
      <c r="ES35" s="80">
        <v>9.99975</v>
      </c>
      <c r="ET35" s="151">
        <v>0</v>
      </c>
      <c r="EU35" s="151">
        <v>0</v>
      </c>
      <c r="EV35" s="151">
        <v>0</v>
      </c>
      <c r="EW35" s="151">
        <v>1</v>
      </c>
      <c r="EX35" s="151">
        <v>1</v>
      </c>
      <c r="EY35" s="151">
        <v>1</v>
      </c>
      <c r="EZ35" s="49"/>
      <c r="FA35" s="153">
        <f t="shared" si="63"/>
        <v>2.74</v>
      </c>
      <c r="FB35" s="71">
        <v>1</v>
      </c>
      <c r="FC35" s="71">
        <v>1</v>
      </c>
      <c r="FD35" s="80">
        <v>2.2</v>
      </c>
      <c r="FE35" s="2">
        <v>3.28</v>
      </c>
      <c r="FF35">
        <f t="shared" si="64"/>
        <v>3.28</v>
      </c>
    </row>
    <row r="36" spans="1:162">
      <c r="A36" s="58">
        <v>30</v>
      </c>
      <c r="B36" s="59">
        <v>21</v>
      </c>
      <c r="C36" s="60">
        <v>18</v>
      </c>
      <c r="D36" s="61">
        <v>176.5</v>
      </c>
      <c r="E36" s="61">
        <v>3</v>
      </c>
      <c r="F36" s="62">
        <v>7</v>
      </c>
      <c r="G36" s="63">
        <v>0</v>
      </c>
      <c r="H36" s="63">
        <v>1</v>
      </c>
      <c r="I36" s="49"/>
      <c r="J36" s="62">
        <v>30</v>
      </c>
      <c r="K36" s="71">
        <f t="shared" si="0"/>
        <v>7</v>
      </c>
      <c r="L36" s="71">
        <f t="shared" si="1"/>
        <v>0</v>
      </c>
      <c r="M36" s="71">
        <f t="shared" si="2"/>
        <v>1</v>
      </c>
      <c r="N36" s="72">
        <f>INDEX($A:$A,MATCH(SUM($K$7:K36),$D:$D,1))</f>
        <v>36</v>
      </c>
      <c r="O36" s="72">
        <v>0</v>
      </c>
      <c r="P36" s="73">
        <v>0</v>
      </c>
      <c r="Q36" s="63">
        <f>INDEX(关卡产出!$V$8:$V$207,MATCH(N36,$A$7:$A$206,0))</f>
        <v>5700</v>
      </c>
      <c r="R36" s="63">
        <f>INDEX(关卡产出!$W$8:$W$207,MATCH(N36,$A$7:$A$206,0))</f>
        <v>326800</v>
      </c>
      <c r="S36" s="63">
        <f>INDEX(关卡产出!$X$8:$X$207,MATCH(N36,$A$7:$A$206,0))</f>
        <v>2442</v>
      </c>
      <c r="T36" s="63">
        <f>INDEX(关卡产出!$Y$8:$Y$207,MATCH(N36,$A$7:$A$206,0))</f>
        <v>1222</v>
      </c>
      <c r="U36" s="63">
        <f>INDEX(关卡产出!$Z$8:$Z$207,MATCH(N36,$A$7:$A$206,0))</f>
        <v>499</v>
      </c>
      <c r="V36" s="63">
        <f>INDEX(关卡产出!$AA$8:$AA$207,MATCH(N36,$A$7:$A$206,0))</f>
        <v>216</v>
      </c>
      <c r="W36" s="80">
        <f>INDEX(关卡产出!$C$8:$C$207,MATCH(N36,关卡产出!$B$8:$B$207,0))*K36</f>
        <v>189</v>
      </c>
      <c r="X36" s="80">
        <f>INDEX(关卡产出!$D$8:$D$207,MATCH(N36,关卡产出!$B$8:$B$207,0))*K36</f>
        <v>91</v>
      </c>
      <c r="Y36" s="80">
        <f>INDEX(关卡产出!$E$8:$E$207,MATCH(N36,关卡产出!$B$8:$B$207,0))*K36</f>
        <v>42</v>
      </c>
      <c r="Z36" s="80">
        <f>INDEX(关卡产出!$F$8:$F$207,MATCH(N36,关卡产出!$B$8:$B$207,0))*K36</f>
        <v>2870</v>
      </c>
      <c r="AA36" s="80">
        <f>SUM($W$7:W36)</f>
        <v>3080</v>
      </c>
      <c r="AB36" s="80">
        <f>SUM($X$7:X36)</f>
        <v>1491</v>
      </c>
      <c r="AC36" s="80">
        <f>SUM($Y$7:Y36)</f>
        <v>595</v>
      </c>
      <c r="AD36" s="80">
        <f>SUM($Z$7:Z36)</f>
        <v>53130</v>
      </c>
      <c r="AE36" s="87">
        <f>INDEX(关卡产出!$C$8:$C$207,MATCH(N36,关卡产出!$B$8:$B$207,0))*8</f>
        <v>216</v>
      </c>
      <c r="AF36" s="87">
        <f>INDEX(关卡产出!$D$8:$D$207,MATCH(N36,关卡产出!$B$8:$B$207,0))*8</f>
        <v>104</v>
      </c>
      <c r="AG36" s="87">
        <f>INDEX(关卡产出!$E$8:$E$207,MATCH(N36,关卡产出!$B$8:$B$207,0))*8</f>
        <v>48</v>
      </c>
      <c r="AH36" s="87">
        <f>INDEX(关卡产出!$F$8:$F$207,MATCH(N36,关卡产出!$B$8:$B$207,0))*8</f>
        <v>3280</v>
      </c>
      <c r="AI36" s="87">
        <f>SUM($AE$7:AE36)</f>
        <v>3520</v>
      </c>
      <c r="AJ36" s="87">
        <f>SUM($AF$7:AF36)</f>
        <v>1704</v>
      </c>
      <c r="AK36" s="87">
        <f>SUM($AG$7:AG36)</f>
        <v>680</v>
      </c>
      <c r="AL36" s="87">
        <f>SUM($AH$7:AH36)</f>
        <v>60720</v>
      </c>
      <c r="AM36" s="92">
        <f>SUM($M$7:M36)*关卡产出!$AS$11</f>
        <v>156000</v>
      </c>
      <c r="AN36" s="93">
        <v>0</v>
      </c>
      <c r="AO36" s="80">
        <v>0</v>
      </c>
      <c r="AP36" s="96">
        <v>0</v>
      </c>
      <c r="AQ36" s="62">
        <v>500</v>
      </c>
      <c r="AR36" s="97">
        <v>100</v>
      </c>
      <c r="AS36" s="62">
        <f>SUM($AQ$7:AQ36)</f>
        <v>15000</v>
      </c>
      <c r="AT36" s="71">
        <f>SUM($AR$7:AR36)</f>
        <v>3000</v>
      </c>
      <c r="AU36" s="49"/>
      <c r="AV36" s="62">
        <f t="shared" si="3"/>
        <v>5700</v>
      </c>
      <c r="AW36" s="71">
        <v>0</v>
      </c>
      <c r="AX36" s="71">
        <f t="shared" si="4"/>
        <v>3000</v>
      </c>
      <c r="AY36" s="71">
        <f t="shared" si="5"/>
        <v>950</v>
      </c>
      <c r="AZ36" s="63">
        <f t="shared" si="6"/>
        <v>9650</v>
      </c>
      <c r="BA36" s="80">
        <v>0</v>
      </c>
      <c r="BB36" s="80">
        <f t="shared" si="7"/>
        <v>9650</v>
      </c>
      <c r="BC36" s="98">
        <f t="shared" si="8"/>
        <v>0.590673575129534</v>
      </c>
      <c r="BD36" s="98">
        <f t="shared" si="9"/>
        <v>0</v>
      </c>
      <c r="BE36" s="98">
        <f t="shared" si="10"/>
        <v>0.310880829015544</v>
      </c>
      <c r="BF36" s="98">
        <f t="shared" si="11"/>
        <v>0.0984455958549223</v>
      </c>
      <c r="BG36" s="99"/>
      <c r="BH36" s="62">
        <f>INDEX(商城宝箱!$L:$L,MATCH(BB36,商城宝箱!$N:$N,1))</f>
        <v>4</v>
      </c>
      <c r="BI36" s="63">
        <f>INDEX(商城宝箱!$T:$T,MATCH(BH36,商城宝箱!$L:$L,0))+(BB36-VLOOKUP(BH36,商城宝箱!$L$2:$N$22,3,FALSE))/$BH$5*VLOOKUP(BH36+1,商城宝箱!$C$23:$I$42,3,FALSE)</f>
        <v>24125</v>
      </c>
      <c r="BJ36" s="71">
        <f>INDEX(商城宝箱!$U:$U,MATCH(BH36,商城宝箱!$L:$L,0))+(BB36-VLOOKUP(BH36,商城宝箱!$L$2:$N$22,3,FALSE))/$BH$5*VLOOKUP(BH36+1,商城宝箱!$C$23:$I$42,4,FALSE)</f>
        <v>5100</v>
      </c>
      <c r="BK36" s="71">
        <f>INDEX(商城宝箱!$V:$V,MATCH(BH36,商城宝箱!$L:$L,0))+(BB36-VLOOKUP(BH36,商城宝箱!$L$2:$N$22,3,FALSE))/$BH$5*VLOOKUP(BH36+1,商城宝箱!$C$23:$I$42,5,FALSE)</f>
        <v>2130.75</v>
      </c>
      <c r="BL36" s="71">
        <f>INDEX(商城宝箱!$W:$W,MATCH(BH36,商城宝箱!$L:$L,0))+(BB36-VLOOKUP(BH36,商城宝箱!$L$2:$N$22,3,FALSE))/$BH$5*VLOOKUP(BH36+1,商城宝箱!$C$23:$I$42,6,FALSE)</f>
        <v>304.25</v>
      </c>
      <c r="BM36" s="49"/>
      <c r="BN36" s="101">
        <f t="shared" si="12"/>
        <v>326800</v>
      </c>
      <c r="BO36" s="63">
        <f t="shared" si="13"/>
        <v>53130</v>
      </c>
      <c r="BP36" s="63">
        <f t="shared" si="14"/>
        <v>60720</v>
      </c>
      <c r="BQ36" s="63">
        <f t="shared" si="15"/>
        <v>156000</v>
      </c>
      <c r="BR36" s="63">
        <f t="shared" si="16"/>
        <v>0</v>
      </c>
      <c r="BS36" s="63">
        <f t="shared" si="17"/>
        <v>15000</v>
      </c>
      <c r="BT36" s="63">
        <f t="shared" si="18"/>
        <v>24125</v>
      </c>
      <c r="BU36" s="63">
        <f t="shared" si="19"/>
        <v>635775</v>
      </c>
      <c r="BV36" s="98">
        <f t="shared" si="20"/>
        <v>0.514018324092643</v>
      </c>
      <c r="BW36" s="98">
        <f t="shared" si="21"/>
        <v>0.0835672997522709</v>
      </c>
      <c r="BX36" s="98">
        <f t="shared" si="22"/>
        <v>0.0955054854311667</v>
      </c>
      <c r="BY36" s="98">
        <f t="shared" si="23"/>
        <v>0.24536982423027</v>
      </c>
      <c r="BZ36" s="98">
        <f t="shared" si="24"/>
        <v>0</v>
      </c>
      <c r="CA36" s="98">
        <f t="shared" si="25"/>
        <v>0.0235932523298337</v>
      </c>
      <c r="CB36" s="98">
        <f t="shared" si="26"/>
        <v>0.0379458141638158</v>
      </c>
      <c r="CC36" s="49"/>
      <c r="CD36" s="101">
        <f t="shared" si="27"/>
        <v>36</v>
      </c>
      <c r="CE36" s="63">
        <f>INDEX(角色升级!A:A,MATCH(BU35,角色升级!K:K,1))</f>
        <v>240</v>
      </c>
      <c r="CF36" s="71">
        <f>VLOOKUP(CE36,角色升级!A:P,16,FALSE)</f>
        <v>4060.26621</v>
      </c>
      <c r="CG36" s="71">
        <f>VLOOKUP(CD36,关卡对比!$A$4:$K$206,11,FALSE)</f>
        <v>8160</v>
      </c>
      <c r="CH36" s="104">
        <f t="shared" si="28"/>
        <v>2.00972044145844</v>
      </c>
      <c r="CI36" s="87">
        <f>INDEX(角色升级!Q:Q,MATCH(CE36,角色升级!A:A,0))</f>
        <v>950</v>
      </c>
      <c r="CJ36" s="80">
        <v>0.1</v>
      </c>
      <c r="CK36" s="49"/>
      <c r="CL36" s="101">
        <f t="shared" si="29"/>
        <v>2442</v>
      </c>
      <c r="CM36" s="63">
        <f t="shared" si="30"/>
        <v>3080</v>
      </c>
      <c r="CN36" s="63">
        <f t="shared" si="31"/>
        <v>216</v>
      </c>
      <c r="CO36" s="63">
        <f t="shared" si="32"/>
        <v>5100</v>
      </c>
      <c r="CP36" s="63">
        <f t="shared" si="33"/>
        <v>10838</v>
      </c>
      <c r="CQ36" s="98">
        <f t="shared" si="34"/>
        <v>0.225318324414099</v>
      </c>
      <c r="CR36" s="98">
        <f t="shared" si="35"/>
        <v>0.2841852740358</v>
      </c>
      <c r="CS36" s="98">
        <f t="shared" si="36"/>
        <v>0.0199298763609522</v>
      </c>
      <c r="CT36" s="98">
        <f t="shared" si="37"/>
        <v>0.470566525189149</v>
      </c>
      <c r="CU36" s="49"/>
      <c r="CV36" s="87">
        <f t="shared" si="38"/>
        <v>1222</v>
      </c>
      <c r="CW36" s="80">
        <f t="shared" si="39"/>
        <v>1491</v>
      </c>
      <c r="CX36" s="80">
        <f t="shared" si="40"/>
        <v>1704</v>
      </c>
      <c r="CY36" s="80">
        <f t="shared" si="41"/>
        <v>2130.75</v>
      </c>
      <c r="CZ36" s="80">
        <f t="shared" si="42"/>
        <v>6547.75</v>
      </c>
      <c r="DA36" s="143">
        <f t="shared" si="43"/>
        <v>0.186628994692833</v>
      </c>
      <c r="DB36" s="143">
        <f t="shared" si="44"/>
        <v>0.227711809400176</v>
      </c>
      <c r="DC36" s="143">
        <f t="shared" si="45"/>
        <v>0.260242067885915</v>
      </c>
      <c r="DD36" s="143">
        <f t="shared" si="46"/>
        <v>0.325417128021076</v>
      </c>
      <c r="DE36" s="49"/>
      <c r="DF36" s="87">
        <f t="shared" si="47"/>
        <v>499</v>
      </c>
      <c r="DG36" s="80">
        <f t="shared" si="48"/>
        <v>595</v>
      </c>
      <c r="DH36" s="80">
        <f t="shared" si="49"/>
        <v>680</v>
      </c>
      <c r="DI36" s="80">
        <f t="shared" si="50"/>
        <v>304.25</v>
      </c>
      <c r="DJ36" s="80">
        <f t="shared" si="51"/>
        <v>2078.25</v>
      </c>
      <c r="DK36" s="143">
        <f t="shared" si="52"/>
        <v>0.240105858294238</v>
      </c>
      <c r="DL36" s="143">
        <f t="shared" si="53"/>
        <v>0.286298568507157</v>
      </c>
      <c r="DM36" s="143">
        <f t="shared" si="54"/>
        <v>0.32719836400818</v>
      </c>
      <c r="DN36" s="143">
        <f t="shared" si="55"/>
        <v>0.146397209190425</v>
      </c>
      <c r="DO36" s="49"/>
      <c r="DP36" s="62">
        <f t="shared" si="56"/>
        <v>10838</v>
      </c>
      <c r="DQ36" s="71">
        <f t="shared" si="57"/>
        <v>6547.75</v>
      </c>
      <c r="DR36" s="71">
        <f t="shared" si="58"/>
        <v>2078.25</v>
      </c>
      <c r="DS36" s="63">
        <v>0</v>
      </c>
      <c r="DT36" s="63">
        <v>10</v>
      </c>
      <c r="DU36" s="63">
        <f>INDEX(武器升级!A:A,MATCH(DQ36/$DQ$5,武器升级!G:G,1))</f>
        <v>11</v>
      </c>
      <c r="DV36" s="63">
        <f>_xlfn.IFNA(INDEX(武器升级!A:A,MATCH(DR36/$DR$5,武器升级!H:H,1)),1)</f>
        <v>8</v>
      </c>
      <c r="DW36" s="63">
        <v>6</v>
      </c>
      <c r="DX36" s="63">
        <f t="shared" si="59"/>
        <v>3.1</v>
      </c>
      <c r="DY36" s="63">
        <f t="shared" si="60"/>
        <v>4.64</v>
      </c>
      <c r="DZ36" s="63">
        <f t="shared" si="61"/>
        <v>3.94</v>
      </c>
      <c r="EA36" s="71">
        <v>3</v>
      </c>
      <c r="EB36" s="67">
        <f t="shared" si="62"/>
        <v>36</v>
      </c>
      <c r="EC36" s="87">
        <v>0</v>
      </c>
      <c r="ED36" s="80">
        <v>0</v>
      </c>
      <c r="EE36" s="80">
        <v>0</v>
      </c>
      <c r="EF36" s="80">
        <v>0</v>
      </c>
      <c r="EG36" s="80">
        <v>0</v>
      </c>
      <c r="EH36" s="80">
        <v>0</v>
      </c>
      <c r="EI36" s="80">
        <v>1</v>
      </c>
      <c r="EJ36" s="80">
        <v>1</v>
      </c>
      <c r="EK36" s="49">
        <f t="shared" si="65"/>
        <v>2.74</v>
      </c>
      <c r="EL36" s="87">
        <v>0</v>
      </c>
      <c r="EM36" s="80">
        <v>0</v>
      </c>
      <c r="EN36" s="80">
        <v>0</v>
      </c>
      <c r="EO36" s="80">
        <v>0</v>
      </c>
      <c r="EP36" s="80">
        <v>0</v>
      </c>
      <c r="EQ36" s="80">
        <v>233.546</v>
      </c>
      <c r="ER36" s="80">
        <v>38.9833</v>
      </c>
      <c r="ES36" s="80">
        <v>10.5594</v>
      </c>
      <c r="ET36" s="151">
        <v>0</v>
      </c>
      <c r="EU36" s="151">
        <v>0</v>
      </c>
      <c r="EV36" s="151">
        <v>0</v>
      </c>
      <c r="EW36" s="151">
        <v>1</v>
      </c>
      <c r="EX36" s="151">
        <v>1</v>
      </c>
      <c r="EY36" s="151">
        <v>1</v>
      </c>
      <c r="EZ36" s="49"/>
      <c r="FA36" s="153">
        <f t="shared" si="63"/>
        <v>2.74</v>
      </c>
      <c r="FB36" s="71">
        <v>1</v>
      </c>
      <c r="FC36" s="71">
        <v>1</v>
      </c>
      <c r="FD36" s="80">
        <v>2.2</v>
      </c>
      <c r="FE36" s="2">
        <v>3.5</v>
      </c>
      <c r="FF36">
        <f t="shared" si="64"/>
        <v>3.5</v>
      </c>
    </row>
    <row r="37" spans="1:162">
      <c r="A37" s="58">
        <v>31</v>
      </c>
      <c r="B37" s="59">
        <v>22</v>
      </c>
      <c r="C37" s="60">
        <v>19</v>
      </c>
      <c r="D37" s="61">
        <v>185.5</v>
      </c>
      <c r="E37" s="61">
        <v>3</v>
      </c>
      <c r="F37" s="62">
        <v>7</v>
      </c>
      <c r="G37" s="63">
        <v>0</v>
      </c>
      <c r="H37" s="63">
        <v>1</v>
      </c>
      <c r="I37" s="49"/>
      <c r="J37" s="62">
        <v>31</v>
      </c>
      <c r="K37" s="71">
        <f t="shared" si="0"/>
        <v>7</v>
      </c>
      <c r="L37" s="71">
        <f t="shared" si="1"/>
        <v>0</v>
      </c>
      <c r="M37" s="71">
        <f t="shared" si="2"/>
        <v>1</v>
      </c>
      <c r="N37" s="72">
        <f>INDEX($A:$A,MATCH(SUM($K$7:K37),$D:$D,1))</f>
        <v>36</v>
      </c>
      <c r="O37" s="72">
        <v>0</v>
      </c>
      <c r="P37" s="73">
        <v>0</v>
      </c>
      <c r="Q37" s="63">
        <f>INDEX(关卡产出!$V$8:$V$207,MATCH(N37,$A$7:$A$206,0))</f>
        <v>5700</v>
      </c>
      <c r="R37" s="63">
        <f>INDEX(关卡产出!$W$8:$W$207,MATCH(N37,$A$7:$A$206,0))</f>
        <v>326800</v>
      </c>
      <c r="S37" s="63">
        <f>INDEX(关卡产出!$X$8:$X$207,MATCH(N37,$A$7:$A$206,0))</f>
        <v>2442</v>
      </c>
      <c r="T37" s="63">
        <f>INDEX(关卡产出!$Y$8:$Y$207,MATCH(N37,$A$7:$A$206,0))</f>
        <v>1222</v>
      </c>
      <c r="U37" s="63">
        <f>INDEX(关卡产出!$Z$8:$Z$207,MATCH(N37,$A$7:$A$206,0))</f>
        <v>499</v>
      </c>
      <c r="V37" s="63">
        <f>INDEX(关卡产出!$AA$8:$AA$207,MATCH(N37,$A$7:$A$206,0))</f>
        <v>216</v>
      </c>
      <c r="W37" s="80">
        <f>INDEX(关卡产出!$C$8:$C$207,MATCH(N37,关卡产出!$B$8:$B$207,0))*K37</f>
        <v>189</v>
      </c>
      <c r="X37" s="80">
        <f>INDEX(关卡产出!$D$8:$D$207,MATCH(N37,关卡产出!$B$8:$B$207,0))*K37</f>
        <v>91</v>
      </c>
      <c r="Y37" s="80">
        <f>INDEX(关卡产出!$E$8:$E$207,MATCH(N37,关卡产出!$B$8:$B$207,0))*K37</f>
        <v>42</v>
      </c>
      <c r="Z37" s="80">
        <f>INDEX(关卡产出!$F$8:$F$207,MATCH(N37,关卡产出!$B$8:$B$207,0))*K37</f>
        <v>2870</v>
      </c>
      <c r="AA37" s="80">
        <f>SUM($W$7:W37)</f>
        <v>3269</v>
      </c>
      <c r="AB37" s="80">
        <f>SUM($X$7:X37)</f>
        <v>1582</v>
      </c>
      <c r="AC37" s="80">
        <f>SUM($Y$7:Y37)</f>
        <v>637</v>
      </c>
      <c r="AD37" s="80">
        <f>SUM($Z$7:Z37)</f>
        <v>56000</v>
      </c>
      <c r="AE37" s="87">
        <f>INDEX(关卡产出!$C$8:$C$207,MATCH(N37,关卡产出!$B$8:$B$207,0))*8</f>
        <v>216</v>
      </c>
      <c r="AF37" s="87">
        <f>INDEX(关卡产出!$D$8:$D$207,MATCH(N37,关卡产出!$B$8:$B$207,0))*8</f>
        <v>104</v>
      </c>
      <c r="AG37" s="87">
        <f>INDEX(关卡产出!$E$8:$E$207,MATCH(N37,关卡产出!$B$8:$B$207,0))*8</f>
        <v>48</v>
      </c>
      <c r="AH37" s="87">
        <f>INDEX(关卡产出!$F$8:$F$207,MATCH(N37,关卡产出!$B$8:$B$207,0))*8</f>
        <v>3280</v>
      </c>
      <c r="AI37" s="87">
        <f>SUM($AE$7:AE37)</f>
        <v>3736</v>
      </c>
      <c r="AJ37" s="87">
        <f>SUM($AF$7:AF37)</f>
        <v>1808</v>
      </c>
      <c r="AK37" s="87">
        <f>SUM($AG$7:AG37)</f>
        <v>728</v>
      </c>
      <c r="AL37" s="87">
        <f>SUM($AH$7:AH37)</f>
        <v>64000</v>
      </c>
      <c r="AM37" s="92">
        <f>SUM($M$7:M37)*关卡产出!$AS$11</f>
        <v>162000</v>
      </c>
      <c r="AN37" s="93">
        <v>0</v>
      </c>
      <c r="AO37" s="80">
        <v>0</v>
      </c>
      <c r="AP37" s="96">
        <v>0</v>
      </c>
      <c r="AQ37" s="62">
        <v>500</v>
      </c>
      <c r="AR37" s="97">
        <v>100</v>
      </c>
      <c r="AS37" s="62">
        <f>SUM($AQ$7:AQ37)</f>
        <v>15500</v>
      </c>
      <c r="AT37" s="71">
        <f>SUM($AR$7:AR37)</f>
        <v>3100</v>
      </c>
      <c r="AU37" s="49"/>
      <c r="AV37" s="62">
        <f t="shared" si="3"/>
        <v>5700</v>
      </c>
      <c r="AW37" s="71">
        <v>0</v>
      </c>
      <c r="AX37" s="71">
        <f t="shared" si="4"/>
        <v>3100</v>
      </c>
      <c r="AY37" s="71">
        <f t="shared" si="5"/>
        <v>950</v>
      </c>
      <c r="AZ37" s="63">
        <f t="shared" si="6"/>
        <v>9750</v>
      </c>
      <c r="BA37" s="80">
        <v>0</v>
      </c>
      <c r="BB37" s="80">
        <f t="shared" si="7"/>
        <v>9750</v>
      </c>
      <c r="BC37" s="98">
        <f t="shared" si="8"/>
        <v>0.584615384615385</v>
      </c>
      <c r="BD37" s="98">
        <f t="shared" si="9"/>
        <v>0</v>
      </c>
      <c r="BE37" s="98">
        <f t="shared" si="10"/>
        <v>0.317948717948718</v>
      </c>
      <c r="BF37" s="98">
        <f t="shared" si="11"/>
        <v>0.0974358974358974</v>
      </c>
      <c r="BG37" s="99"/>
      <c r="BH37" s="62">
        <f>INDEX(商城宝箱!$L:$L,MATCH(BB37,商城宝箱!$N:$N,1))</f>
        <v>4</v>
      </c>
      <c r="BI37" s="63">
        <f>INDEX(商城宝箱!$T:$T,MATCH(BH37,商城宝箱!$L:$L,0))+(BB37-VLOOKUP(BH37,商城宝箱!$L$2:$N$22,3,FALSE))/$BH$5*VLOOKUP(BH37+1,商城宝箱!$C$23:$I$42,3,FALSE)</f>
        <v>24375</v>
      </c>
      <c r="BJ37" s="71">
        <f>INDEX(商城宝箱!$U:$U,MATCH(BH37,商城宝箱!$L:$L,0))+(BB37-VLOOKUP(BH37,商城宝箱!$L$2:$N$22,3,FALSE))/$BH$5*VLOOKUP(BH37+1,商城宝箱!$C$23:$I$42,4,FALSE)</f>
        <v>5175</v>
      </c>
      <c r="BK37" s="71">
        <f>INDEX(商城宝箱!$V:$V,MATCH(BH37,商城宝箱!$L:$L,0))+(BB37-VLOOKUP(BH37,商城宝箱!$L$2:$N$22,3,FALSE))/$BH$5*VLOOKUP(BH37+1,商城宝箱!$C$23:$I$42,5,FALSE)</f>
        <v>2168.25</v>
      </c>
      <c r="BL37" s="71">
        <f>INDEX(商城宝箱!$W:$W,MATCH(BH37,商城宝箱!$L:$L,0))+(BB37-VLOOKUP(BH37,商城宝箱!$L$2:$N$22,3,FALSE))/$BH$5*VLOOKUP(BH37+1,商城宝箱!$C$23:$I$42,6,FALSE)</f>
        <v>309.75</v>
      </c>
      <c r="BM37" s="49"/>
      <c r="BN37" s="101">
        <f t="shared" si="12"/>
        <v>326800</v>
      </c>
      <c r="BO37" s="63">
        <f t="shared" si="13"/>
        <v>56000</v>
      </c>
      <c r="BP37" s="63">
        <f t="shared" si="14"/>
        <v>64000</v>
      </c>
      <c r="BQ37" s="63">
        <f t="shared" si="15"/>
        <v>162000</v>
      </c>
      <c r="BR37" s="63">
        <f t="shared" si="16"/>
        <v>0</v>
      </c>
      <c r="BS37" s="63">
        <f t="shared" si="17"/>
        <v>15500</v>
      </c>
      <c r="BT37" s="63">
        <f t="shared" si="18"/>
        <v>24375</v>
      </c>
      <c r="BU37" s="63">
        <f t="shared" si="19"/>
        <v>648675</v>
      </c>
      <c r="BV37" s="98">
        <f t="shared" si="20"/>
        <v>0.503796199946044</v>
      </c>
      <c r="BW37" s="98">
        <f t="shared" si="21"/>
        <v>0.0863298261841446</v>
      </c>
      <c r="BX37" s="98">
        <f t="shared" si="22"/>
        <v>0.0986626584961653</v>
      </c>
      <c r="BY37" s="98">
        <f t="shared" si="23"/>
        <v>0.249739854318418</v>
      </c>
      <c r="BZ37" s="98">
        <f t="shared" si="24"/>
        <v>0</v>
      </c>
      <c r="CA37" s="98">
        <f t="shared" si="25"/>
        <v>0.02389486260454</v>
      </c>
      <c r="CB37" s="98">
        <f t="shared" si="26"/>
        <v>0.0375765984506879</v>
      </c>
      <c r="CC37" s="49"/>
      <c r="CD37" s="101">
        <f t="shared" si="27"/>
        <v>36</v>
      </c>
      <c r="CE37" s="63">
        <f>INDEX(角色升级!A:A,MATCH(BU36,角色升级!K:K,1))</f>
        <v>246</v>
      </c>
      <c r="CF37" s="71">
        <f>VLOOKUP(CE37,角色升级!A:P,16,FALSE)</f>
        <v>4654.725075</v>
      </c>
      <c r="CG37" s="71">
        <f>VLOOKUP(CD37,关卡对比!$A$4:$K$206,11,FALSE)</f>
        <v>8160</v>
      </c>
      <c r="CH37" s="104">
        <f t="shared" si="28"/>
        <v>1.75305734893483</v>
      </c>
      <c r="CI37" s="87">
        <f>INDEX(角色升级!Q:Q,MATCH(CE37,角色升级!A:A,0))</f>
        <v>950</v>
      </c>
      <c r="CJ37" s="80">
        <v>0.1</v>
      </c>
      <c r="CK37" s="49"/>
      <c r="CL37" s="101">
        <f t="shared" si="29"/>
        <v>2442</v>
      </c>
      <c r="CM37" s="63">
        <f t="shared" si="30"/>
        <v>3269</v>
      </c>
      <c r="CN37" s="63">
        <f t="shared" si="31"/>
        <v>216</v>
      </c>
      <c r="CO37" s="63">
        <f t="shared" si="32"/>
        <v>5175</v>
      </c>
      <c r="CP37" s="63">
        <f t="shared" si="33"/>
        <v>11102</v>
      </c>
      <c r="CQ37" s="98">
        <f t="shared" si="34"/>
        <v>0.219960367501351</v>
      </c>
      <c r="CR37" s="98">
        <f t="shared" si="35"/>
        <v>0.294451450189155</v>
      </c>
      <c r="CS37" s="98">
        <f t="shared" si="36"/>
        <v>0.0194559538821834</v>
      </c>
      <c r="CT37" s="98">
        <f t="shared" si="37"/>
        <v>0.46613222842731</v>
      </c>
      <c r="CU37" s="49"/>
      <c r="CV37" s="87">
        <f t="shared" si="38"/>
        <v>1222</v>
      </c>
      <c r="CW37" s="80">
        <f t="shared" si="39"/>
        <v>1582</v>
      </c>
      <c r="CX37" s="80">
        <f t="shared" si="40"/>
        <v>1808</v>
      </c>
      <c r="CY37" s="80">
        <f t="shared" si="41"/>
        <v>2168.25</v>
      </c>
      <c r="CZ37" s="80">
        <f t="shared" si="42"/>
        <v>6780.25</v>
      </c>
      <c r="DA37" s="143">
        <f t="shared" si="43"/>
        <v>0.180229342575864</v>
      </c>
      <c r="DB37" s="143">
        <f t="shared" si="44"/>
        <v>0.233324729914089</v>
      </c>
      <c r="DC37" s="143">
        <f t="shared" si="45"/>
        <v>0.26665683418753</v>
      </c>
      <c r="DD37" s="143">
        <f t="shared" si="46"/>
        <v>0.319789093322518</v>
      </c>
      <c r="DE37" s="49"/>
      <c r="DF37" s="87">
        <f t="shared" si="47"/>
        <v>499</v>
      </c>
      <c r="DG37" s="80">
        <f t="shared" si="48"/>
        <v>637</v>
      </c>
      <c r="DH37" s="80">
        <f t="shared" si="49"/>
        <v>728</v>
      </c>
      <c r="DI37" s="80">
        <f t="shared" si="50"/>
        <v>309.75</v>
      </c>
      <c r="DJ37" s="80">
        <f t="shared" si="51"/>
        <v>2173.75</v>
      </c>
      <c r="DK37" s="143">
        <f t="shared" si="52"/>
        <v>0.229557216791259</v>
      </c>
      <c r="DL37" s="143">
        <f t="shared" si="53"/>
        <v>0.293041978148361</v>
      </c>
      <c r="DM37" s="143">
        <f t="shared" si="54"/>
        <v>0.334905117883841</v>
      </c>
      <c r="DN37" s="143">
        <f t="shared" si="55"/>
        <v>0.142495687176538</v>
      </c>
      <c r="DO37" s="49"/>
      <c r="DP37" s="62">
        <f t="shared" si="56"/>
        <v>11102</v>
      </c>
      <c r="DQ37" s="71">
        <f t="shared" si="57"/>
        <v>6780.25</v>
      </c>
      <c r="DR37" s="71">
        <f t="shared" si="58"/>
        <v>2173.75</v>
      </c>
      <c r="DS37" s="63">
        <v>0</v>
      </c>
      <c r="DT37" s="63">
        <v>10</v>
      </c>
      <c r="DU37" s="63">
        <f>INDEX(武器升级!A:A,MATCH(DQ37/$DQ$5,武器升级!G:G,1))</f>
        <v>11</v>
      </c>
      <c r="DV37" s="63">
        <f>_xlfn.IFNA(INDEX(武器升级!A:A,MATCH(DR37/$DR$5,武器升级!H:H,1)),1)</f>
        <v>8</v>
      </c>
      <c r="DW37" s="63">
        <v>6</v>
      </c>
      <c r="DX37" s="63">
        <f t="shared" si="59"/>
        <v>3.1</v>
      </c>
      <c r="DY37" s="63">
        <f t="shared" si="60"/>
        <v>4.64</v>
      </c>
      <c r="DZ37" s="63">
        <f t="shared" si="61"/>
        <v>3.94</v>
      </c>
      <c r="EA37" s="71">
        <v>3</v>
      </c>
      <c r="EB37" s="67">
        <f t="shared" si="62"/>
        <v>36</v>
      </c>
      <c r="EC37" s="87">
        <v>0</v>
      </c>
      <c r="ED37" s="80">
        <v>0</v>
      </c>
      <c r="EE37" s="80">
        <v>0</v>
      </c>
      <c r="EF37" s="80">
        <v>0</v>
      </c>
      <c r="EG37" s="80">
        <v>0</v>
      </c>
      <c r="EH37" s="80">
        <v>0</v>
      </c>
      <c r="EI37" s="80">
        <v>1</v>
      </c>
      <c r="EJ37" s="80">
        <v>1</v>
      </c>
      <c r="EK37" s="49">
        <f t="shared" si="65"/>
        <v>1</v>
      </c>
      <c r="EL37" s="87">
        <v>0</v>
      </c>
      <c r="EM37" s="80">
        <v>0</v>
      </c>
      <c r="EN37" s="80">
        <v>0</v>
      </c>
      <c r="EO37" s="80">
        <v>0</v>
      </c>
      <c r="EP37" s="80">
        <v>0</v>
      </c>
      <c r="EQ37" s="80">
        <v>241.798</v>
      </c>
      <c r="ER37" s="80">
        <v>40.3608</v>
      </c>
      <c r="ES37" s="80">
        <v>10.9326</v>
      </c>
      <c r="ET37" s="151">
        <v>0</v>
      </c>
      <c r="EU37" s="151">
        <v>0</v>
      </c>
      <c r="EV37" s="151">
        <v>0</v>
      </c>
      <c r="EW37" s="151">
        <v>1</v>
      </c>
      <c r="EX37" s="151">
        <v>1</v>
      </c>
      <c r="EY37" s="151">
        <v>1</v>
      </c>
      <c r="EZ37" s="49"/>
      <c r="FA37" s="153">
        <f t="shared" si="63"/>
        <v>1</v>
      </c>
      <c r="FB37" s="71">
        <v>1</v>
      </c>
      <c r="FC37" s="71">
        <v>1</v>
      </c>
      <c r="FD37" s="80">
        <v>2.2</v>
      </c>
      <c r="FE37" s="2">
        <v>3.72</v>
      </c>
      <c r="FF37">
        <f t="shared" si="64"/>
        <v>3.72</v>
      </c>
    </row>
    <row r="38" spans="1:162">
      <c r="A38" s="58">
        <v>32</v>
      </c>
      <c r="B38" s="59">
        <v>22</v>
      </c>
      <c r="C38" s="60">
        <v>19</v>
      </c>
      <c r="D38" s="61">
        <v>188.5</v>
      </c>
      <c r="E38" s="61">
        <v>3</v>
      </c>
      <c r="F38" s="62">
        <v>7</v>
      </c>
      <c r="G38" s="63">
        <v>0</v>
      </c>
      <c r="H38" s="63">
        <v>1</v>
      </c>
      <c r="I38" s="49"/>
      <c r="J38" s="62">
        <v>32</v>
      </c>
      <c r="K38" s="71">
        <f t="shared" si="0"/>
        <v>7</v>
      </c>
      <c r="L38" s="71">
        <f t="shared" si="1"/>
        <v>0</v>
      </c>
      <c r="M38" s="71">
        <f t="shared" si="2"/>
        <v>1</v>
      </c>
      <c r="N38" s="72">
        <f>INDEX($A:$A,MATCH(SUM($K$7:K38),$D:$D,1))</f>
        <v>38</v>
      </c>
      <c r="O38" s="72">
        <v>0</v>
      </c>
      <c r="P38" s="73">
        <v>0</v>
      </c>
      <c r="Q38" s="63">
        <f>INDEX(关卡产出!$V$8:$V$207,MATCH(N38,$A$7:$A$206,0))</f>
        <v>6100</v>
      </c>
      <c r="R38" s="63">
        <f>INDEX(关卡产出!$W$8:$W$207,MATCH(N38,$A$7:$A$206,0))</f>
        <v>367200</v>
      </c>
      <c r="S38" s="63">
        <f>INDEX(关卡产出!$X$8:$X$207,MATCH(N38,$A$7:$A$206,0))</f>
        <v>2726</v>
      </c>
      <c r="T38" s="63">
        <f>INDEX(关卡产出!$Y$8:$Y$207,MATCH(N38,$A$7:$A$206,0))</f>
        <v>1364</v>
      </c>
      <c r="U38" s="63">
        <f>INDEX(关卡产出!$Z$8:$Z$207,MATCH(N38,$A$7:$A$206,0))</f>
        <v>564</v>
      </c>
      <c r="V38" s="63">
        <f>INDEX(关卡产出!$AA$8:$AA$207,MATCH(N38,$A$7:$A$206,0))</f>
        <v>228</v>
      </c>
      <c r="W38" s="80">
        <f>INDEX(关卡产出!$C$8:$C$207,MATCH(N38,关卡产出!$B$8:$B$207,0))*K38</f>
        <v>203</v>
      </c>
      <c r="X38" s="80">
        <f>INDEX(关卡产出!$D$8:$D$207,MATCH(N38,关卡产出!$B$8:$B$207,0))*K38</f>
        <v>98</v>
      </c>
      <c r="Y38" s="80">
        <f>INDEX(关卡产出!$E$8:$E$207,MATCH(N38,关卡产出!$B$8:$B$207,0))*K38</f>
        <v>49</v>
      </c>
      <c r="Z38" s="80">
        <f>INDEX(关卡产出!$F$8:$F$207,MATCH(N38,关卡产出!$B$8:$B$207,0))*K38</f>
        <v>3010</v>
      </c>
      <c r="AA38" s="80">
        <f>SUM($W$7:W38)</f>
        <v>3472</v>
      </c>
      <c r="AB38" s="80">
        <f>SUM($X$7:X38)</f>
        <v>1680</v>
      </c>
      <c r="AC38" s="80">
        <f>SUM($Y$7:Y38)</f>
        <v>686</v>
      </c>
      <c r="AD38" s="80">
        <f>SUM($Z$7:Z38)</f>
        <v>59010</v>
      </c>
      <c r="AE38" s="87">
        <f>INDEX(关卡产出!$C$8:$C$207,MATCH(N38,关卡产出!$B$8:$B$207,0))*8</f>
        <v>232</v>
      </c>
      <c r="AF38" s="87">
        <f>INDEX(关卡产出!$D$8:$D$207,MATCH(N38,关卡产出!$B$8:$B$207,0))*8</f>
        <v>112</v>
      </c>
      <c r="AG38" s="87">
        <f>INDEX(关卡产出!$E$8:$E$207,MATCH(N38,关卡产出!$B$8:$B$207,0))*8</f>
        <v>56</v>
      </c>
      <c r="AH38" s="87">
        <f>INDEX(关卡产出!$F$8:$F$207,MATCH(N38,关卡产出!$B$8:$B$207,0))*8</f>
        <v>3440</v>
      </c>
      <c r="AI38" s="87">
        <f>SUM($AE$7:AE38)</f>
        <v>3968</v>
      </c>
      <c r="AJ38" s="87">
        <f>SUM($AF$7:AF38)</f>
        <v>1920</v>
      </c>
      <c r="AK38" s="87">
        <f>SUM($AG$7:AG38)</f>
        <v>784</v>
      </c>
      <c r="AL38" s="87">
        <f>SUM($AH$7:AH38)</f>
        <v>67440</v>
      </c>
      <c r="AM38" s="92">
        <f>SUM($M$7:M38)*关卡产出!$AS$11</f>
        <v>168000</v>
      </c>
      <c r="AN38" s="93">
        <v>0</v>
      </c>
      <c r="AO38" s="80">
        <v>0</v>
      </c>
      <c r="AP38" s="96">
        <v>0</v>
      </c>
      <c r="AQ38" s="62">
        <v>500</v>
      </c>
      <c r="AR38" s="97">
        <v>100</v>
      </c>
      <c r="AS38" s="62">
        <f>SUM($AQ$7:AQ38)</f>
        <v>16000</v>
      </c>
      <c r="AT38" s="71">
        <f>SUM($AR$7:AR38)</f>
        <v>3200</v>
      </c>
      <c r="AU38" s="49"/>
      <c r="AV38" s="62">
        <f t="shared" si="3"/>
        <v>6100</v>
      </c>
      <c r="AW38" s="71">
        <v>0</v>
      </c>
      <c r="AX38" s="71">
        <f t="shared" si="4"/>
        <v>3200</v>
      </c>
      <c r="AY38" s="71">
        <f t="shared" si="5"/>
        <v>950</v>
      </c>
      <c r="AZ38" s="63">
        <f t="shared" si="6"/>
        <v>10250</v>
      </c>
      <c r="BA38" s="80">
        <v>0</v>
      </c>
      <c r="BB38" s="80">
        <f t="shared" si="7"/>
        <v>10250</v>
      </c>
      <c r="BC38" s="98">
        <f t="shared" si="8"/>
        <v>0.595121951219512</v>
      </c>
      <c r="BD38" s="98">
        <f t="shared" si="9"/>
        <v>0</v>
      </c>
      <c r="BE38" s="98">
        <f t="shared" si="10"/>
        <v>0.31219512195122</v>
      </c>
      <c r="BF38" s="98">
        <f t="shared" si="11"/>
        <v>0.0926829268292683</v>
      </c>
      <c r="BG38" s="99"/>
      <c r="BH38" s="62">
        <f>INDEX(商城宝箱!$L:$L,MATCH(BB38,商城宝箱!$N:$N,1))</f>
        <v>4</v>
      </c>
      <c r="BI38" s="63">
        <f>INDEX(商城宝箱!$T:$T,MATCH(BH38,商城宝箱!$L:$L,0))+(BB38-VLOOKUP(BH38,商城宝箱!$L$2:$N$22,3,FALSE))/$BH$5*VLOOKUP(BH38+1,商城宝箱!$C$23:$I$42,3,FALSE)</f>
        <v>25625</v>
      </c>
      <c r="BJ38" s="71">
        <f>INDEX(商城宝箱!$U:$U,MATCH(BH38,商城宝箱!$L:$L,0))+(BB38-VLOOKUP(BH38,商城宝箱!$L$2:$N$22,3,FALSE))/$BH$5*VLOOKUP(BH38+1,商城宝箱!$C$23:$I$42,4,FALSE)</f>
        <v>5550</v>
      </c>
      <c r="BK38" s="71">
        <f>INDEX(商城宝箱!$V:$V,MATCH(BH38,商城宝箱!$L:$L,0))+(BB38-VLOOKUP(BH38,商城宝箱!$L$2:$N$22,3,FALSE))/$BH$5*VLOOKUP(BH38+1,商城宝箱!$C$23:$I$42,5,FALSE)</f>
        <v>2355.75</v>
      </c>
      <c r="BL38" s="71">
        <f>INDEX(商城宝箱!$W:$W,MATCH(BH38,商城宝箱!$L:$L,0))+(BB38-VLOOKUP(BH38,商城宝箱!$L$2:$N$22,3,FALSE))/$BH$5*VLOOKUP(BH38+1,商城宝箱!$C$23:$I$42,6,FALSE)</f>
        <v>337.25</v>
      </c>
      <c r="BM38" s="49"/>
      <c r="BN38" s="101">
        <f t="shared" si="12"/>
        <v>367200</v>
      </c>
      <c r="BO38" s="63">
        <f t="shared" si="13"/>
        <v>59010</v>
      </c>
      <c r="BP38" s="63">
        <f t="shared" si="14"/>
        <v>67440</v>
      </c>
      <c r="BQ38" s="63">
        <f t="shared" si="15"/>
        <v>168000</v>
      </c>
      <c r="BR38" s="63">
        <f t="shared" si="16"/>
        <v>0</v>
      </c>
      <c r="BS38" s="63">
        <f t="shared" si="17"/>
        <v>16000</v>
      </c>
      <c r="BT38" s="63">
        <f t="shared" si="18"/>
        <v>25625</v>
      </c>
      <c r="BU38" s="63">
        <f t="shared" si="19"/>
        <v>703275</v>
      </c>
      <c r="BV38" s="98">
        <f t="shared" si="20"/>
        <v>0.522128612562653</v>
      </c>
      <c r="BW38" s="98">
        <f t="shared" si="21"/>
        <v>0.0839074330809427</v>
      </c>
      <c r="BX38" s="98">
        <f t="shared" si="22"/>
        <v>0.0958942092353631</v>
      </c>
      <c r="BY38" s="98">
        <f t="shared" si="23"/>
        <v>0.238882371760691</v>
      </c>
      <c r="BZ38" s="98">
        <f t="shared" si="24"/>
        <v>0</v>
      </c>
      <c r="CA38" s="98">
        <f t="shared" si="25"/>
        <v>0.0227507020724468</v>
      </c>
      <c r="CB38" s="98">
        <f t="shared" si="26"/>
        <v>0.036436671287903</v>
      </c>
      <c r="CC38" s="49"/>
      <c r="CD38" s="101">
        <f t="shared" si="27"/>
        <v>38</v>
      </c>
      <c r="CE38" s="63">
        <f>INDEX(角色升级!A:A,MATCH(BU37,角色升级!K:K,1))</f>
        <v>248</v>
      </c>
      <c r="CF38" s="71">
        <f>VLOOKUP(CE38,角色升级!A:P,16,FALSE)</f>
        <v>4856.616765</v>
      </c>
      <c r="CG38" s="71">
        <f>VLOOKUP(CD38,关卡对比!$A$4:$K$206,11,FALSE)</f>
        <v>8880</v>
      </c>
      <c r="CH38" s="104">
        <f t="shared" si="28"/>
        <v>1.82843333737905</v>
      </c>
      <c r="CI38" s="87">
        <f>INDEX(角色升级!Q:Q,MATCH(CE38,角色升级!A:A,0))</f>
        <v>950</v>
      </c>
      <c r="CJ38" s="80">
        <v>0.1</v>
      </c>
      <c r="CK38" s="49"/>
      <c r="CL38" s="101">
        <f t="shared" si="29"/>
        <v>2726</v>
      </c>
      <c r="CM38" s="63">
        <f t="shared" si="30"/>
        <v>3472</v>
      </c>
      <c r="CN38" s="63">
        <f t="shared" si="31"/>
        <v>232</v>
      </c>
      <c r="CO38" s="63">
        <f t="shared" si="32"/>
        <v>5550</v>
      </c>
      <c r="CP38" s="63">
        <f t="shared" si="33"/>
        <v>11980</v>
      </c>
      <c r="CQ38" s="98">
        <f t="shared" si="34"/>
        <v>0.22754590984975</v>
      </c>
      <c r="CR38" s="98">
        <f t="shared" si="35"/>
        <v>0.289816360601002</v>
      </c>
      <c r="CS38" s="98">
        <f t="shared" si="36"/>
        <v>0.0193656093489149</v>
      </c>
      <c r="CT38" s="98">
        <f t="shared" si="37"/>
        <v>0.463272120200334</v>
      </c>
      <c r="CU38" s="49"/>
      <c r="CV38" s="87">
        <f t="shared" si="38"/>
        <v>1364</v>
      </c>
      <c r="CW38" s="80">
        <f t="shared" si="39"/>
        <v>1680</v>
      </c>
      <c r="CX38" s="80">
        <f t="shared" si="40"/>
        <v>1920</v>
      </c>
      <c r="CY38" s="80">
        <f t="shared" si="41"/>
        <v>2355.75</v>
      </c>
      <c r="CZ38" s="80">
        <f t="shared" si="42"/>
        <v>7319.75</v>
      </c>
      <c r="DA38" s="143">
        <f t="shared" si="43"/>
        <v>0.186345162061546</v>
      </c>
      <c r="DB38" s="143">
        <f t="shared" si="44"/>
        <v>0.229516035383722</v>
      </c>
      <c r="DC38" s="143">
        <f t="shared" si="45"/>
        <v>0.26230404043854</v>
      </c>
      <c r="DD38" s="143">
        <f t="shared" si="46"/>
        <v>0.321834762116192</v>
      </c>
      <c r="DE38" s="49"/>
      <c r="DF38" s="87">
        <f t="shared" si="47"/>
        <v>564</v>
      </c>
      <c r="DG38" s="80">
        <f t="shared" si="48"/>
        <v>686</v>
      </c>
      <c r="DH38" s="80">
        <f t="shared" si="49"/>
        <v>784</v>
      </c>
      <c r="DI38" s="80">
        <f t="shared" si="50"/>
        <v>337.25</v>
      </c>
      <c r="DJ38" s="80">
        <f t="shared" si="51"/>
        <v>2371.25</v>
      </c>
      <c r="DK38" s="143">
        <f t="shared" si="52"/>
        <v>0.237849235635213</v>
      </c>
      <c r="DL38" s="143">
        <f t="shared" si="53"/>
        <v>0.28929889298893</v>
      </c>
      <c r="DM38" s="143">
        <f t="shared" si="54"/>
        <v>0.330627306273063</v>
      </c>
      <c r="DN38" s="143">
        <f t="shared" si="55"/>
        <v>0.142224565102794</v>
      </c>
      <c r="DO38" s="49"/>
      <c r="DP38" s="62">
        <f t="shared" si="56"/>
        <v>11980</v>
      </c>
      <c r="DQ38" s="71">
        <f t="shared" si="57"/>
        <v>7319.75</v>
      </c>
      <c r="DR38" s="71">
        <f t="shared" si="58"/>
        <v>2371.25</v>
      </c>
      <c r="DS38" s="63">
        <v>0</v>
      </c>
      <c r="DT38" s="63">
        <v>11</v>
      </c>
      <c r="DU38" s="63">
        <f>INDEX(武器升级!A:A,MATCH(DQ38/$DQ$5,武器升级!G:G,1))</f>
        <v>11</v>
      </c>
      <c r="DV38" s="63">
        <f>_xlfn.IFNA(INDEX(武器升级!A:A,MATCH(DR38/$DR$5,武器升级!H:H,1)),1)</f>
        <v>8</v>
      </c>
      <c r="DW38" s="63">
        <v>6</v>
      </c>
      <c r="DX38" s="63">
        <f t="shared" si="59"/>
        <v>3.72</v>
      </c>
      <c r="DY38" s="63">
        <f t="shared" si="60"/>
        <v>4.64</v>
      </c>
      <c r="DZ38" s="63">
        <f t="shared" si="61"/>
        <v>3.94</v>
      </c>
      <c r="EA38" s="71">
        <v>3</v>
      </c>
      <c r="EB38" s="67">
        <f t="shared" si="62"/>
        <v>38</v>
      </c>
      <c r="EC38" s="87">
        <v>0</v>
      </c>
      <c r="ED38" s="80">
        <v>0</v>
      </c>
      <c r="EE38" s="80">
        <v>0</v>
      </c>
      <c r="EF38" s="80">
        <v>0</v>
      </c>
      <c r="EG38" s="80">
        <v>0</v>
      </c>
      <c r="EH38" s="80">
        <v>0</v>
      </c>
      <c r="EI38" s="80">
        <v>1</v>
      </c>
      <c r="EJ38" s="80">
        <v>1</v>
      </c>
      <c r="EK38" s="49">
        <f t="shared" si="65"/>
        <v>3.28</v>
      </c>
      <c r="EL38" s="87">
        <v>0</v>
      </c>
      <c r="EM38" s="80">
        <v>0</v>
      </c>
      <c r="EN38" s="80">
        <v>0</v>
      </c>
      <c r="EO38" s="80">
        <v>0</v>
      </c>
      <c r="EP38" s="80">
        <v>0</v>
      </c>
      <c r="EQ38" s="80">
        <v>251.701</v>
      </c>
      <c r="ER38" s="80">
        <v>42.0138</v>
      </c>
      <c r="ES38" s="80">
        <v>11.3803</v>
      </c>
      <c r="ET38" s="151">
        <v>0</v>
      </c>
      <c r="EU38" s="151">
        <v>0</v>
      </c>
      <c r="EV38" s="151">
        <v>0</v>
      </c>
      <c r="EW38" s="151">
        <v>1</v>
      </c>
      <c r="EX38" s="151">
        <v>1</v>
      </c>
      <c r="EY38" s="151">
        <v>1</v>
      </c>
      <c r="EZ38" s="49"/>
      <c r="FA38" s="153">
        <f t="shared" si="63"/>
        <v>3.28</v>
      </c>
      <c r="FB38" s="71">
        <v>1</v>
      </c>
      <c r="FC38" s="71">
        <v>1</v>
      </c>
      <c r="FD38" s="80">
        <v>2.2</v>
      </c>
      <c r="FE38" s="2">
        <v>3.94</v>
      </c>
      <c r="FF38">
        <f t="shared" si="64"/>
        <v>3.94</v>
      </c>
    </row>
    <row r="39" spans="1:162">
      <c r="A39" s="58">
        <v>33</v>
      </c>
      <c r="B39" s="59">
        <v>23</v>
      </c>
      <c r="C39" s="60">
        <v>19</v>
      </c>
      <c r="D39" s="61">
        <v>194.5</v>
      </c>
      <c r="E39" s="61">
        <v>3</v>
      </c>
      <c r="F39" s="62">
        <v>7</v>
      </c>
      <c r="G39" s="63">
        <v>0</v>
      </c>
      <c r="H39" s="63">
        <v>1</v>
      </c>
      <c r="I39" s="49"/>
      <c r="J39" s="62">
        <v>33</v>
      </c>
      <c r="K39" s="71">
        <f t="shared" si="0"/>
        <v>7</v>
      </c>
      <c r="L39" s="71">
        <f t="shared" si="1"/>
        <v>0</v>
      </c>
      <c r="M39" s="71">
        <f t="shared" si="2"/>
        <v>1</v>
      </c>
      <c r="N39" s="72">
        <f>INDEX($A:$A,MATCH(SUM($K$7:K39),$D:$D,1))</f>
        <v>39</v>
      </c>
      <c r="O39" s="72">
        <v>0</v>
      </c>
      <c r="P39" s="73">
        <v>0</v>
      </c>
      <c r="Q39" s="63">
        <f>INDEX(关卡产出!$V$8:$V$207,MATCH(N39,$A$7:$A$206,0))</f>
        <v>6300</v>
      </c>
      <c r="R39" s="63">
        <f>INDEX(关卡产出!$W$8:$W$207,MATCH(N39,$A$7:$A$206,0))</f>
        <v>388300</v>
      </c>
      <c r="S39" s="63">
        <f>INDEX(关卡产出!$X$8:$X$207,MATCH(N39,$A$7:$A$206,0))</f>
        <v>2874</v>
      </c>
      <c r="T39" s="63">
        <f>INDEX(关卡产出!$Y$8:$Y$207,MATCH(N39,$A$7:$A$206,0))</f>
        <v>1438</v>
      </c>
      <c r="U39" s="63">
        <f>INDEX(关卡产出!$Z$8:$Z$207,MATCH(N39,$A$7:$A$206,0))</f>
        <v>598</v>
      </c>
      <c r="V39" s="63">
        <f>INDEX(关卡产出!$AA$8:$AA$207,MATCH(N39,$A$7:$A$206,0))</f>
        <v>234</v>
      </c>
      <c r="W39" s="80">
        <f>INDEX(关卡产出!$C$8:$C$207,MATCH(N39,关卡产出!$B$8:$B$207,0))*K39</f>
        <v>210</v>
      </c>
      <c r="X39" s="80">
        <f>INDEX(关卡产出!$D$8:$D$207,MATCH(N39,关卡产出!$B$8:$B$207,0))*K39</f>
        <v>105</v>
      </c>
      <c r="Y39" s="80">
        <f>INDEX(关卡产出!$E$8:$E$207,MATCH(N39,关卡产出!$B$8:$B$207,0))*K39</f>
        <v>49</v>
      </c>
      <c r="Z39" s="80">
        <f>INDEX(关卡产出!$F$8:$F$207,MATCH(N39,关卡产出!$B$8:$B$207,0))*K39</f>
        <v>3150</v>
      </c>
      <c r="AA39" s="80">
        <f>SUM($W$7:W39)</f>
        <v>3682</v>
      </c>
      <c r="AB39" s="80">
        <f>SUM($X$7:X39)</f>
        <v>1785</v>
      </c>
      <c r="AC39" s="80">
        <f>SUM($Y$7:Y39)</f>
        <v>735</v>
      </c>
      <c r="AD39" s="80">
        <f>SUM($Z$7:Z39)</f>
        <v>62160</v>
      </c>
      <c r="AE39" s="87">
        <f>INDEX(关卡产出!$C$8:$C$207,MATCH(N39,关卡产出!$B$8:$B$207,0))*8</f>
        <v>240</v>
      </c>
      <c r="AF39" s="87">
        <f>INDEX(关卡产出!$D$8:$D$207,MATCH(N39,关卡产出!$B$8:$B$207,0))*8</f>
        <v>120</v>
      </c>
      <c r="AG39" s="87">
        <f>INDEX(关卡产出!$E$8:$E$207,MATCH(N39,关卡产出!$B$8:$B$207,0))*8</f>
        <v>56</v>
      </c>
      <c r="AH39" s="87">
        <f>INDEX(关卡产出!$F$8:$F$207,MATCH(N39,关卡产出!$B$8:$B$207,0))*8</f>
        <v>3600</v>
      </c>
      <c r="AI39" s="87">
        <f>SUM($AE$7:AE39)</f>
        <v>4208</v>
      </c>
      <c r="AJ39" s="87">
        <f>SUM($AF$7:AF39)</f>
        <v>2040</v>
      </c>
      <c r="AK39" s="87">
        <f>SUM($AG$7:AG39)</f>
        <v>840</v>
      </c>
      <c r="AL39" s="87">
        <f>SUM($AH$7:AH39)</f>
        <v>71040</v>
      </c>
      <c r="AM39" s="92">
        <f>SUM($M$7:M39)*关卡产出!$AS$11</f>
        <v>174000</v>
      </c>
      <c r="AN39" s="93">
        <v>0</v>
      </c>
      <c r="AO39" s="80">
        <v>0</v>
      </c>
      <c r="AP39" s="96">
        <v>0</v>
      </c>
      <c r="AQ39" s="62">
        <v>500</v>
      </c>
      <c r="AR39" s="97">
        <v>100</v>
      </c>
      <c r="AS39" s="62">
        <f>SUM($AQ$7:AQ39)</f>
        <v>16500</v>
      </c>
      <c r="AT39" s="71">
        <f>SUM($AR$7:AR39)</f>
        <v>3300</v>
      </c>
      <c r="AU39" s="49"/>
      <c r="AV39" s="62">
        <f t="shared" si="3"/>
        <v>6300</v>
      </c>
      <c r="AW39" s="71">
        <v>0</v>
      </c>
      <c r="AX39" s="71">
        <f t="shared" si="4"/>
        <v>3300</v>
      </c>
      <c r="AY39" s="71">
        <f t="shared" si="5"/>
        <v>1300</v>
      </c>
      <c r="AZ39" s="63">
        <f t="shared" si="6"/>
        <v>10900</v>
      </c>
      <c r="BA39" s="80">
        <v>0</v>
      </c>
      <c r="BB39" s="80">
        <f t="shared" si="7"/>
        <v>10900</v>
      </c>
      <c r="BC39" s="98">
        <f t="shared" si="8"/>
        <v>0.577981651376147</v>
      </c>
      <c r="BD39" s="98">
        <f t="shared" si="9"/>
        <v>0</v>
      </c>
      <c r="BE39" s="98">
        <f t="shared" si="10"/>
        <v>0.302752293577982</v>
      </c>
      <c r="BF39" s="98">
        <f t="shared" si="11"/>
        <v>0.119266055045872</v>
      </c>
      <c r="BG39" s="99"/>
      <c r="BH39" s="62">
        <f>INDEX(商城宝箱!$L:$L,MATCH(BB39,商城宝箱!$N:$N,1))</f>
        <v>5</v>
      </c>
      <c r="BI39" s="63">
        <f>INDEX(商城宝箱!$T:$T,MATCH(BH39,商城宝箱!$L:$L,0))+(BB39-VLOOKUP(BH39,商城宝箱!$L$2:$N$22,3,FALSE))/$BH$5*VLOOKUP(BH39+1,商城宝箱!$C$23:$I$42,3,FALSE)</f>
        <v>27250</v>
      </c>
      <c r="BJ39" s="71">
        <f>INDEX(商城宝箱!$U:$U,MATCH(BH39,商城宝箱!$L:$L,0))+(BB39-VLOOKUP(BH39,商城宝箱!$L$2:$N$22,3,FALSE))/$BH$5*VLOOKUP(BH39+1,商城宝箱!$C$23:$I$42,4,FALSE)</f>
        <v>6112.5</v>
      </c>
      <c r="BK39" s="71">
        <f>INDEX(商城宝箱!$V:$V,MATCH(BH39,商城宝箱!$L:$L,0))+(BB39-VLOOKUP(BH39,商城宝箱!$L$2:$N$22,3,FALSE))/$BH$5*VLOOKUP(BH39+1,商城宝箱!$C$23:$I$42,5,FALSE)</f>
        <v>2667</v>
      </c>
      <c r="BL39" s="71">
        <f>INDEX(商城宝箱!$W:$W,MATCH(BH39,商城宝箱!$L:$L,0))+(BB39-VLOOKUP(BH39,商城宝箱!$L$2:$N$22,3,FALSE))/$BH$5*VLOOKUP(BH39+1,商城宝箱!$C$23:$I$42,6,FALSE)</f>
        <v>380.5</v>
      </c>
      <c r="BM39" s="49"/>
      <c r="BN39" s="101">
        <f t="shared" si="12"/>
        <v>388300</v>
      </c>
      <c r="BO39" s="63">
        <f t="shared" si="13"/>
        <v>62160</v>
      </c>
      <c r="BP39" s="63">
        <f t="shared" si="14"/>
        <v>71040</v>
      </c>
      <c r="BQ39" s="63">
        <f t="shared" si="15"/>
        <v>174000</v>
      </c>
      <c r="BR39" s="63">
        <f t="shared" si="16"/>
        <v>0</v>
      </c>
      <c r="BS39" s="63">
        <f t="shared" si="17"/>
        <v>16500</v>
      </c>
      <c r="BT39" s="63">
        <f t="shared" si="18"/>
        <v>27250</v>
      </c>
      <c r="BU39" s="63">
        <f t="shared" si="19"/>
        <v>739250</v>
      </c>
      <c r="BV39" s="98">
        <f t="shared" si="20"/>
        <v>0.525262089956037</v>
      </c>
      <c r="BW39" s="98">
        <f t="shared" si="21"/>
        <v>0.0840852215082854</v>
      </c>
      <c r="BX39" s="98">
        <f t="shared" si="22"/>
        <v>0.0960973960094691</v>
      </c>
      <c r="BY39" s="98">
        <f t="shared" si="23"/>
        <v>0.23537368955022</v>
      </c>
      <c r="BZ39" s="98">
        <f t="shared" si="24"/>
        <v>0</v>
      </c>
      <c r="CA39" s="98">
        <f t="shared" si="25"/>
        <v>0.0223199188366588</v>
      </c>
      <c r="CB39" s="98">
        <f t="shared" si="26"/>
        <v>0.0368616841393304</v>
      </c>
      <c r="CC39" s="49"/>
      <c r="CD39" s="101">
        <f t="shared" si="27"/>
        <v>39</v>
      </c>
      <c r="CE39" s="63">
        <f>INDEX(角色升级!A:A,MATCH(BU38,角色升级!K:K,1))</f>
        <v>258</v>
      </c>
      <c r="CF39" s="71">
        <f>VLOOKUP(CE39,角色升级!A:P,16,FALSE)</f>
        <v>5096.013615</v>
      </c>
      <c r="CG39" s="71">
        <f>VLOOKUP(CD39,关卡对比!$A$4:$K$206,11,FALSE)</f>
        <v>9240</v>
      </c>
      <c r="CH39" s="104">
        <f t="shared" si="28"/>
        <v>1.81318196890257</v>
      </c>
      <c r="CI39" s="87">
        <f>INDEX(角色升级!Q:Q,MATCH(CE39,角色升级!A:A,0))</f>
        <v>1300</v>
      </c>
      <c r="CJ39" s="80">
        <v>0.1</v>
      </c>
      <c r="CK39" s="49"/>
      <c r="CL39" s="101">
        <f t="shared" si="29"/>
        <v>2874</v>
      </c>
      <c r="CM39" s="63">
        <f t="shared" si="30"/>
        <v>3682</v>
      </c>
      <c r="CN39" s="63">
        <f t="shared" si="31"/>
        <v>240</v>
      </c>
      <c r="CO39" s="63">
        <f t="shared" si="32"/>
        <v>6112.5</v>
      </c>
      <c r="CP39" s="63">
        <f t="shared" si="33"/>
        <v>12908.5</v>
      </c>
      <c r="CQ39" s="98">
        <f t="shared" si="34"/>
        <v>0.222643994267343</v>
      </c>
      <c r="CR39" s="98">
        <f t="shared" si="35"/>
        <v>0.285238408800403</v>
      </c>
      <c r="CS39" s="98">
        <f t="shared" si="36"/>
        <v>0.0185924003563543</v>
      </c>
      <c r="CT39" s="98">
        <f t="shared" si="37"/>
        <v>0.4735251965759</v>
      </c>
      <c r="CU39" s="49"/>
      <c r="CV39" s="87">
        <f t="shared" si="38"/>
        <v>1438</v>
      </c>
      <c r="CW39" s="80">
        <f t="shared" si="39"/>
        <v>1785</v>
      </c>
      <c r="CX39" s="80">
        <f t="shared" si="40"/>
        <v>2040</v>
      </c>
      <c r="CY39" s="80">
        <f t="shared" si="41"/>
        <v>2667</v>
      </c>
      <c r="CZ39" s="80">
        <f t="shared" si="42"/>
        <v>7930</v>
      </c>
      <c r="DA39" s="143">
        <f t="shared" si="43"/>
        <v>0.181336696090794</v>
      </c>
      <c r="DB39" s="143">
        <f t="shared" si="44"/>
        <v>0.225094577553594</v>
      </c>
      <c r="DC39" s="143">
        <f t="shared" si="45"/>
        <v>0.257250945775536</v>
      </c>
      <c r="DD39" s="143">
        <f t="shared" si="46"/>
        <v>0.336317780580076</v>
      </c>
      <c r="DE39" s="49"/>
      <c r="DF39" s="87">
        <f t="shared" si="47"/>
        <v>598</v>
      </c>
      <c r="DG39" s="80">
        <f t="shared" si="48"/>
        <v>735</v>
      </c>
      <c r="DH39" s="80">
        <f t="shared" si="49"/>
        <v>840</v>
      </c>
      <c r="DI39" s="80">
        <f t="shared" si="50"/>
        <v>380.5</v>
      </c>
      <c r="DJ39" s="80">
        <f t="shared" si="51"/>
        <v>2553.5</v>
      </c>
      <c r="DK39" s="143">
        <f t="shared" si="52"/>
        <v>0.234188368905424</v>
      </c>
      <c r="DL39" s="143">
        <f t="shared" si="53"/>
        <v>0.287840219306834</v>
      </c>
      <c r="DM39" s="143">
        <f t="shared" si="54"/>
        <v>0.328960250636381</v>
      </c>
      <c r="DN39" s="143">
        <f t="shared" si="55"/>
        <v>0.149011161151361</v>
      </c>
      <c r="DO39" s="49"/>
      <c r="DP39" s="62">
        <f t="shared" si="56"/>
        <v>12908.5</v>
      </c>
      <c r="DQ39" s="71">
        <f t="shared" si="57"/>
        <v>7930</v>
      </c>
      <c r="DR39" s="71">
        <f t="shared" si="58"/>
        <v>2553.5</v>
      </c>
      <c r="DS39" s="63">
        <v>0</v>
      </c>
      <c r="DT39" s="63">
        <v>11</v>
      </c>
      <c r="DU39" s="63">
        <f>INDEX(武器升级!A:A,MATCH(DQ39/$DQ$5,武器升级!G:G,1))</f>
        <v>12</v>
      </c>
      <c r="DV39" s="63">
        <f>_xlfn.IFNA(INDEX(武器升级!A:A,MATCH(DR39/$DR$5,武器升级!H:H,1)),1)</f>
        <v>8</v>
      </c>
      <c r="DW39" s="63">
        <v>7</v>
      </c>
      <c r="DX39" s="63">
        <f t="shared" si="59"/>
        <v>3.72</v>
      </c>
      <c r="DY39" s="63">
        <f t="shared" si="60"/>
        <v>5.57</v>
      </c>
      <c r="DZ39" s="63">
        <f t="shared" si="61"/>
        <v>3.94</v>
      </c>
      <c r="EA39" s="71">
        <v>3.3</v>
      </c>
      <c r="EB39" s="67">
        <f t="shared" si="62"/>
        <v>39</v>
      </c>
      <c r="EC39" s="87">
        <v>0</v>
      </c>
      <c r="ED39" s="80">
        <v>0</v>
      </c>
      <c r="EE39" s="80">
        <v>0</v>
      </c>
      <c r="EF39" s="80">
        <v>0</v>
      </c>
      <c r="EG39" s="80">
        <v>0</v>
      </c>
      <c r="EH39" s="80">
        <v>0</v>
      </c>
      <c r="EI39" s="80">
        <v>1</v>
      </c>
      <c r="EJ39" s="80">
        <v>1</v>
      </c>
      <c r="EK39" s="49">
        <f t="shared" si="65"/>
        <v>3.28</v>
      </c>
      <c r="EL39" s="87">
        <v>0</v>
      </c>
      <c r="EM39" s="80">
        <v>0</v>
      </c>
      <c r="EN39" s="80">
        <v>0</v>
      </c>
      <c r="EO39" s="80">
        <v>0</v>
      </c>
      <c r="EP39" s="80">
        <v>0</v>
      </c>
      <c r="EQ39" s="80">
        <v>259.954</v>
      </c>
      <c r="ER39" s="80">
        <v>43.3913</v>
      </c>
      <c r="ES39" s="80">
        <v>11.7534</v>
      </c>
      <c r="ET39" s="151">
        <v>0</v>
      </c>
      <c r="EU39" s="151">
        <v>0</v>
      </c>
      <c r="EV39" s="151">
        <v>0</v>
      </c>
      <c r="EW39" s="151">
        <v>1</v>
      </c>
      <c r="EX39" s="151">
        <v>1</v>
      </c>
      <c r="EY39" s="151">
        <v>1</v>
      </c>
      <c r="EZ39" s="49"/>
      <c r="FA39" s="153">
        <f t="shared" si="63"/>
        <v>3.28</v>
      </c>
      <c r="FB39" s="71">
        <v>1</v>
      </c>
      <c r="FC39" s="71">
        <v>1</v>
      </c>
      <c r="FD39" s="80">
        <v>2.2</v>
      </c>
      <c r="FE39" s="2">
        <v>3.94</v>
      </c>
      <c r="FF39">
        <f t="shared" si="64"/>
        <v>3.94</v>
      </c>
    </row>
    <row r="40" spans="1:162">
      <c r="A40" s="58">
        <v>34</v>
      </c>
      <c r="B40" s="59">
        <v>23</v>
      </c>
      <c r="C40" s="60">
        <v>20</v>
      </c>
      <c r="D40" s="61">
        <v>200.5</v>
      </c>
      <c r="E40" s="61">
        <v>3</v>
      </c>
      <c r="F40" s="62">
        <v>7</v>
      </c>
      <c r="G40" s="63">
        <v>0</v>
      </c>
      <c r="H40" s="63">
        <v>1</v>
      </c>
      <c r="I40" s="49"/>
      <c r="J40" s="62">
        <v>34</v>
      </c>
      <c r="K40" s="71">
        <f t="shared" ref="K40:K71" si="66">F40</f>
        <v>7</v>
      </c>
      <c r="L40" s="71">
        <f t="shared" ref="L40:L71" si="67">G40</f>
        <v>0</v>
      </c>
      <c r="M40" s="71">
        <f t="shared" ref="M40:M71" si="68">INDEX($H:$H,MATCH(N40,$A:$A,0))</f>
        <v>1</v>
      </c>
      <c r="N40" s="72">
        <f>INDEX($A:$A,MATCH(SUM($K$7:K40),$D:$D,1))</f>
        <v>40</v>
      </c>
      <c r="O40" s="72">
        <v>0</v>
      </c>
      <c r="P40" s="73">
        <v>0</v>
      </c>
      <c r="Q40" s="63">
        <f>INDEX(关卡产出!$V$8:$V$207,MATCH(N40,$A$7:$A$206,0))</f>
        <v>6500</v>
      </c>
      <c r="R40" s="63">
        <f>INDEX(关卡产出!$W$8:$W$207,MATCH(N40,$A$7:$A$206,0))</f>
        <v>410000</v>
      </c>
      <c r="S40" s="63">
        <f>INDEX(关卡产出!$X$8:$X$207,MATCH(N40,$A$7:$A$206,0))</f>
        <v>3026</v>
      </c>
      <c r="T40" s="63">
        <f>INDEX(关卡产出!$Y$8:$Y$207,MATCH(N40,$A$7:$A$206,0))</f>
        <v>1514</v>
      </c>
      <c r="U40" s="63">
        <f>INDEX(关卡产出!$Z$8:$Z$207,MATCH(N40,$A$7:$A$206,0))</f>
        <v>633</v>
      </c>
      <c r="V40" s="63">
        <f>INDEX(关卡产出!$AA$8:$AA$207,MATCH(N40,$A$7:$A$206,0))</f>
        <v>240</v>
      </c>
      <c r="W40" s="80">
        <f>INDEX(关卡产出!$C$8:$C$207,MATCH(N40,关卡产出!$B$8:$B$207,0))*K40</f>
        <v>210</v>
      </c>
      <c r="X40" s="80">
        <f>INDEX(关卡产出!$D$8:$D$207,MATCH(N40,关卡产出!$B$8:$B$207,0))*K40</f>
        <v>105</v>
      </c>
      <c r="Y40" s="80">
        <f>INDEX(关卡产出!$E$8:$E$207,MATCH(N40,关卡产出!$B$8:$B$207,0))*K40</f>
        <v>49</v>
      </c>
      <c r="Z40" s="80">
        <f>INDEX(关卡产出!$F$8:$F$207,MATCH(N40,关卡产出!$B$8:$B$207,0))*K40</f>
        <v>3150</v>
      </c>
      <c r="AA40" s="80">
        <f>SUM($W$7:W40)</f>
        <v>3892</v>
      </c>
      <c r="AB40" s="80">
        <f>SUM($X$7:X40)</f>
        <v>1890</v>
      </c>
      <c r="AC40" s="80">
        <f>SUM($Y$7:Y40)</f>
        <v>784</v>
      </c>
      <c r="AD40" s="80">
        <f>SUM($Z$7:Z40)</f>
        <v>65310</v>
      </c>
      <c r="AE40" s="87">
        <f>INDEX(关卡产出!$C$8:$C$207,MATCH(N40,关卡产出!$B$8:$B$207,0))*8</f>
        <v>240</v>
      </c>
      <c r="AF40" s="87">
        <f>INDEX(关卡产出!$D$8:$D$207,MATCH(N40,关卡产出!$B$8:$B$207,0))*8</f>
        <v>120</v>
      </c>
      <c r="AG40" s="87">
        <f>INDEX(关卡产出!$E$8:$E$207,MATCH(N40,关卡产出!$B$8:$B$207,0))*8</f>
        <v>56</v>
      </c>
      <c r="AH40" s="87">
        <f>INDEX(关卡产出!$F$8:$F$207,MATCH(N40,关卡产出!$B$8:$B$207,0))*8</f>
        <v>3600</v>
      </c>
      <c r="AI40" s="87">
        <f>SUM($AE$7:AE40)</f>
        <v>4448</v>
      </c>
      <c r="AJ40" s="87">
        <f>SUM($AF$7:AF40)</f>
        <v>2160</v>
      </c>
      <c r="AK40" s="87">
        <f>SUM($AG$7:AG40)</f>
        <v>896</v>
      </c>
      <c r="AL40" s="87">
        <f>SUM($AH$7:AH40)</f>
        <v>74640</v>
      </c>
      <c r="AM40" s="92">
        <f>SUM($M$7:M40)*关卡产出!$AS$11</f>
        <v>180000</v>
      </c>
      <c r="AN40" s="93">
        <v>0</v>
      </c>
      <c r="AO40" s="80">
        <v>0</v>
      </c>
      <c r="AP40" s="96">
        <v>0</v>
      </c>
      <c r="AQ40" s="62">
        <v>500</v>
      </c>
      <c r="AR40" s="97">
        <v>100</v>
      </c>
      <c r="AS40" s="62">
        <f>SUM($AQ$7:AQ40)</f>
        <v>17000</v>
      </c>
      <c r="AT40" s="71">
        <f>SUM($AR$7:AR40)</f>
        <v>3400</v>
      </c>
      <c r="AU40" s="49"/>
      <c r="AV40" s="62">
        <f t="shared" ref="AV40:AV71" si="69">Q40</f>
        <v>6500</v>
      </c>
      <c r="AW40" s="71">
        <v>0</v>
      </c>
      <c r="AX40" s="71">
        <f t="shared" ref="AX40:AX71" si="70">AT40</f>
        <v>3400</v>
      </c>
      <c r="AY40" s="71">
        <f t="shared" ref="AY40:AY71" si="71">CI40</f>
        <v>1300</v>
      </c>
      <c r="AZ40" s="63">
        <f t="shared" ref="AZ40:AZ71" si="72">SUM(AV40:AY40)</f>
        <v>11200</v>
      </c>
      <c r="BA40" s="80">
        <v>0</v>
      </c>
      <c r="BB40" s="80">
        <f t="shared" ref="BB40:BB71" si="73">SUM(AV40:AY40)</f>
        <v>11200</v>
      </c>
      <c r="BC40" s="98">
        <f t="shared" ref="BC40:BC71" si="74">AV40/BB40</f>
        <v>0.580357142857143</v>
      </c>
      <c r="BD40" s="98">
        <f t="shared" ref="BD40:BD71" si="75">AW40/BB40</f>
        <v>0</v>
      </c>
      <c r="BE40" s="98">
        <f t="shared" ref="BE40:BE71" si="76">AX40/BB40</f>
        <v>0.303571428571429</v>
      </c>
      <c r="BF40" s="98">
        <f t="shared" ref="BF40:BF71" si="77">AY40/BB40</f>
        <v>0.116071428571429</v>
      </c>
      <c r="BG40" s="99"/>
      <c r="BH40" s="62">
        <f>INDEX(商城宝箱!$L:$L,MATCH(BB40,商城宝箱!$N:$N,1))</f>
        <v>5</v>
      </c>
      <c r="BI40" s="63">
        <f>INDEX(商城宝箱!$T:$T,MATCH(BH40,商城宝箱!$L:$L,0))+(BB40-VLOOKUP(BH40,商城宝箱!$L$2:$N$22,3,FALSE))/$BH$5*VLOOKUP(BH40+1,商城宝箱!$C$23:$I$42,3,FALSE)</f>
        <v>28000</v>
      </c>
      <c r="BJ40" s="71">
        <f>INDEX(商城宝箱!$U:$U,MATCH(BH40,商城宝箱!$L:$L,0))+(BB40-VLOOKUP(BH40,商城宝箱!$L$2:$N$22,3,FALSE))/$BH$5*VLOOKUP(BH40+1,商城宝箱!$C$23:$I$42,4,FALSE)</f>
        <v>6412.5</v>
      </c>
      <c r="BK40" s="71">
        <f>INDEX(商城宝箱!$V:$V,MATCH(BH40,商城宝箱!$L:$L,0))+(BB40-VLOOKUP(BH40,商城宝箱!$L$2:$N$22,3,FALSE))/$BH$5*VLOOKUP(BH40+1,商城宝箱!$C$23:$I$42,5,FALSE)</f>
        <v>2847</v>
      </c>
      <c r="BL40" s="71">
        <f>INDEX(商城宝箱!$W:$W,MATCH(BH40,商城宝箱!$L:$L,0))+(BB40-VLOOKUP(BH40,商城宝箱!$L$2:$N$22,3,FALSE))/$BH$5*VLOOKUP(BH40+1,商城宝箱!$C$23:$I$42,6,FALSE)</f>
        <v>404.5</v>
      </c>
      <c r="BM40" s="49"/>
      <c r="BN40" s="101">
        <f t="shared" ref="BN40:BN71" si="78">R40</f>
        <v>410000</v>
      </c>
      <c r="BO40" s="63">
        <f t="shared" ref="BO40:BO71" si="79">AD40</f>
        <v>65310</v>
      </c>
      <c r="BP40" s="63">
        <f t="shared" ref="BP40:BP71" si="80">AL40</f>
        <v>74640</v>
      </c>
      <c r="BQ40" s="63">
        <f t="shared" ref="BQ40:BQ71" si="81">AM40</f>
        <v>180000</v>
      </c>
      <c r="BR40" s="63">
        <f t="shared" ref="BR40:BR71" si="82">AN40</f>
        <v>0</v>
      </c>
      <c r="BS40" s="63">
        <f t="shared" ref="BS40:BS71" si="83">AS40</f>
        <v>17000</v>
      </c>
      <c r="BT40" s="63">
        <f t="shared" ref="BT40:BT71" si="84">BI40</f>
        <v>28000</v>
      </c>
      <c r="BU40" s="63">
        <f t="shared" ref="BU40:BU71" si="85">SUM(BN40:BT40)</f>
        <v>774950</v>
      </c>
      <c r="BV40" s="98">
        <f t="shared" ref="BV40:BV71" si="86">BN40/BU40</f>
        <v>0.529066391380089</v>
      </c>
      <c r="BW40" s="98">
        <f t="shared" ref="BW40:BW71" si="87">BO40/BU40</f>
        <v>0.0842764049293503</v>
      </c>
      <c r="BX40" s="98">
        <f t="shared" ref="BX40:BX71" si="88">BP40/BU40</f>
        <v>0.0963158913478289</v>
      </c>
      <c r="BY40" s="98">
        <f t="shared" ref="BY40:BY71" si="89">BQ40/BU40</f>
        <v>0.232273049874185</v>
      </c>
      <c r="BZ40" s="98">
        <f t="shared" ref="BZ40:BZ71" si="90">BR40/BU40</f>
        <v>0</v>
      </c>
      <c r="CA40" s="98">
        <f t="shared" ref="CA40:CA71" si="91">BS40/BU40</f>
        <v>0.0219368991547842</v>
      </c>
      <c r="CB40" s="98">
        <f t="shared" ref="CB40:CB71" si="92">BT40/BU40</f>
        <v>0.0361313633137622</v>
      </c>
      <c r="CC40" s="49"/>
      <c r="CD40" s="101">
        <f t="shared" ref="CD40:CD71" si="93">N40</f>
        <v>40</v>
      </c>
      <c r="CE40" s="63">
        <f>INDEX(角色升级!A:A,MATCH(BU39,角色升级!K:K,1))</f>
        <v>268</v>
      </c>
      <c r="CF40" s="71">
        <f>VLOOKUP(CE40,角色升级!A:P,16,FALSE)</f>
        <v>5125.035465</v>
      </c>
      <c r="CG40" s="71">
        <f>VLOOKUP(CD40,关卡对比!$A$4:$K$206,11,FALSE)</f>
        <v>9600</v>
      </c>
      <c r="CH40" s="104">
        <f t="shared" ref="CH40:CH71" si="94">CG40/CF40</f>
        <v>1.87315776945555</v>
      </c>
      <c r="CI40" s="87">
        <f>INDEX(角色升级!Q:Q,MATCH(CE40,角色升级!A:A,0))</f>
        <v>1300</v>
      </c>
      <c r="CJ40" s="80">
        <v>0.1</v>
      </c>
      <c r="CK40" s="49"/>
      <c r="CL40" s="101">
        <f t="shared" ref="CL40:CL71" si="95">S40</f>
        <v>3026</v>
      </c>
      <c r="CM40" s="63">
        <f t="shared" ref="CM40:CM71" si="96">AA40</f>
        <v>3892</v>
      </c>
      <c r="CN40" s="63">
        <f t="shared" ref="CN40:CN71" si="97">AE40</f>
        <v>240</v>
      </c>
      <c r="CO40" s="63">
        <f t="shared" ref="CO40:CO71" si="98">BJ40</f>
        <v>6412.5</v>
      </c>
      <c r="CP40" s="63">
        <f t="shared" ref="CP40:CP71" si="99">SUM(CL40:CO40)</f>
        <v>13570.5</v>
      </c>
      <c r="CQ40" s="98">
        <f t="shared" ref="CQ40:CQ71" si="100">CL40/CP40</f>
        <v>0.222983677830588</v>
      </c>
      <c r="CR40" s="98">
        <f t="shared" ref="CR40:CR71" si="101">CM40/CP40</f>
        <v>0.286798570428503</v>
      </c>
      <c r="CS40" s="98">
        <f t="shared" ref="CS40:CS71" si="102">CN40/CP40</f>
        <v>0.0176854205814082</v>
      </c>
      <c r="CT40" s="98">
        <f t="shared" ref="CT40:CT71" si="103">CO40/CP40</f>
        <v>0.4725323311595</v>
      </c>
      <c r="CU40" s="49"/>
      <c r="CV40" s="87">
        <f t="shared" ref="CV40:CV71" si="104">T40</f>
        <v>1514</v>
      </c>
      <c r="CW40" s="80">
        <f t="shared" ref="CW40:CW71" si="105">AB40</f>
        <v>1890</v>
      </c>
      <c r="CX40" s="80">
        <f t="shared" ref="CX40:CX71" si="106">AJ40</f>
        <v>2160</v>
      </c>
      <c r="CY40" s="80">
        <f t="shared" ref="CY40:CY71" si="107">BK40</f>
        <v>2847</v>
      </c>
      <c r="CZ40" s="80">
        <f t="shared" ref="CZ40:CZ71" si="108">SUM(CV40:CY40)</f>
        <v>8411</v>
      </c>
      <c r="DA40" s="143">
        <f t="shared" ref="DA40:DA71" si="109">CV40/CZ40</f>
        <v>0.180002377838545</v>
      </c>
      <c r="DB40" s="143">
        <f t="shared" ref="DB40:DB71" si="110">CW40/CZ40</f>
        <v>0.224705742480086</v>
      </c>
      <c r="DC40" s="143">
        <f t="shared" ref="DC40:DC71" si="111">CX40/CZ40</f>
        <v>0.256806562834384</v>
      </c>
      <c r="DD40" s="143">
        <f t="shared" ref="DD40:DD71" si="112">CY40/CZ40</f>
        <v>0.338485316846986</v>
      </c>
      <c r="DE40" s="49"/>
      <c r="DF40" s="87">
        <f t="shared" ref="DF40:DF71" si="113">U40</f>
        <v>633</v>
      </c>
      <c r="DG40" s="80">
        <f t="shared" ref="DG40:DG71" si="114">AC40</f>
        <v>784</v>
      </c>
      <c r="DH40" s="80">
        <f t="shared" ref="DH40:DH71" si="115">AK40</f>
        <v>896</v>
      </c>
      <c r="DI40" s="80">
        <f t="shared" ref="DI40:DI71" si="116">BL40</f>
        <v>404.5</v>
      </c>
      <c r="DJ40" s="80">
        <f t="shared" ref="DJ40:DJ71" si="117">SUM(DF40:DI40)</f>
        <v>2717.5</v>
      </c>
      <c r="DK40" s="143">
        <f t="shared" ref="DK40:DK71" si="118">IF(DJ40=0,0,DF40/DJ40)</f>
        <v>0.232934682612695</v>
      </c>
      <c r="DL40" s="143">
        <f t="shared" ref="DL40:DL71" si="119">IF(DJ40=0,0,DG40/DJ40)</f>
        <v>0.288500459981601</v>
      </c>
      <c r="DM40" s="143">
        <f t="shared" ref="DM40:DM71" si="120">IF(DJ40=0,0,DH40/DJ40)</f>
        <v>0.329714811407544</v>
      </c>
      <c r="DN40" s="143">
        <f t="shared" ref="DN40:DN71" si="121">IF(DJ40=0,0,DI40/DJ40)</f>
        <v>0.14885004599816</v>
      </c>
      <c r="DO40" s="49"/>
      <c r="DP40" s="62">
        <f t="shared" ref="DP40:DP71" si="122">CP40</f>
        <v>13570.5</v>
      </c>
      <c r="DQ40" s="71">
        <f t="shared" ref="DQ40:DQ71" si="123">CZ40</f>
        <v>8411</v>
      </c>
      <c r="DR40" s="71">
        <f t="shared" ref="DR40:DR71" si="124">DJ40</f>
        <v>2717.5</v>
      </c>
      <c r="DS40" s="63">
        <v>0</v>
      </c>
      <c r="DT40" s="63">
        <v>11</v>
      </c>
      <c r="DU40" s="63">
        <f>INDEX(武器升级!A:A,MATCH(DQ40/$DQ$5,武器升级!G:G,1))</f>
        <v>12</v>
      </c>
      <c r="DV40" s="63">
        <f>_xlfn.IFNA(INDEX(武器升级!A:A,MATCH(DR40/$DR$5,武器升级!H:H,1)),1)</f>
        <v>9</v>
      </c>
      <c r="DW40" s="63">
        <v>7</v>
      </c>
      <c r="DX40" s="63">
        <f t="shared" ref="DX40:DX71" si="125">ROUND($DX$4*(1.2^(DT40-1)),2)</f>
        <v>3.72</v>
      </c>
      <c r="DY40" s="63">
        <f t="shared" ref="DY40:DY71" si="126">ROUND($DY$4*1.2^(DU40-1),2)</f>
        <v>5.57</v>
      </c>
      <c r="DZ40" s="63">
        <f t="shared" ref="DZ40:DZ71" si="127">ROUND($DZ$4*1.2^(DV40-1),2)</f>
        <v>4.73</v>
      </c>
      <c r="EA40" s="71">
        <v>3.3</v>
      </c>
      <c r="EB40" s="67">
        <f t="shared" ref="EB40:EB71" si="128">N40</f>
        <v>40</v>
      </c>
      <c r="EC40" s="87">
        <v>0</v>
      </c>
      <c r="ED40" s="80">
        <v>0</v>
      </c>
      <c r="EE40" s="80">
        <v>0</v>
      </c>
      <c r="EF40" s="80">
        <v>0</v>
      </c>
      <c r="EG40" s="80">
        <v>0</v>
      </c>
      <c r="EH40" s="80">
        <v>0</v>
      </c>
      <c r="EI40" s="80">
        <v>1</v>
      </c>
      <c r="EJ40" s="80">
        <v>1</v>
      </c>
      <c r="EK40" s="49">
        <f t="shared" si="65"/>
        <v>3.28</v>
      </c>
      <c r="EL40" s="87">
        <v>0</v>
      </c>
      <c r="EM40" s="80">
        <v>0</v>
      </c>
      <c r="EN40" s="80">
        <v>0</v>
      </c>
      <c r="EO40" s="80">
        <v>0</v>
      </c>
      <c r="EP40" s="80">
        <v>0</v>
      </c>
      <c r="EQ40" s="80">
        <v>268.206</v>
      </c>
      <c r="ER40" s="80">
        <v>44.7688</v>
      </c>
      <c r="ES40" s="80">
        <v>12.1266</v>
      </c>
      <c r="ET40" s="151">
        <v>0</v>
      </c>
      <c r="EU40" s="151">
        <v>0</v>
      </c>
      <c r="EV40" s="151">
        <v>0</v>
      </c>
      <c r="EW40" s="151">
        <v>1</v>
      </c>
      <c r="EX40" s="151">
        <v>1</v>
      </c>
      <c r="EY40" s="151">
        <v>1</v>
      </c>
      <c r="EZ40" s="49"/>
      <c r="FA40" s="153">
        <f t="shared" ref="FA40:FA71" si="129">EK40</f>
        <v>3.28</v>
      </c>
      <c r="FB40" s="71">
        <v>1</v>
      </c>
      <c r="FC40" s="71">
        <v>1</v>
      </c>
      <c r="FD40" s="80">
        <v>2.2</v>
      </c>
      <c r="FE40" s="2">
        <v>4.2</v>
      </c>
      <c r="FF40">
        <f t="shared" ref="FF40:FF71" si="130">IF(A40&lt;10,DY40,FE40)</f>
        <v>4.2</v>
      </c>
    </row>
    <row r="41" spans="1:162">
      <c r="A41" s="58">
        <v>35</v>
      </c>
      <c r="B41" s="59">
        <v>24</v>
      </c>
      <c r="C41" s="60">
        <v>20</v>
      </c>
      <c r="D41" s="61">
        <v>206.5</v>
      </c>
      <c r="E41" s="61">
        <v>3</v>
      </c>
      <c r="F41" s="62">
        <v>7</v>
      </c>
      <c r="G41" s="63">
        <v>0</v>
      </c>
      <c r="H41" s="63">
        <v>1</v>
      </c>
      <c r="I41" s="49"/>
      <c r="J41" s="62">
        <v>35</v>
      </c>
      <c r="K41" s="71">
        <f t="shared" si="66"/>
        <v>7</v>
      </c>
      <c r="L41" s="71">
        <f t="shared" si="67"/>
        <v>0</v>
      </c>
      <c r="M41" s="71">
        <f t="shared" si="68"/>
        <v>1</v>
      </c>
      <c r="N41" s="72">
        <f>INDEX($A:$A,MATCH(SUM($K$7:K41),$D:$D,1))</f>
        <v>42</v>
      </c>
      <c r="O41" s="72">
        <v>0</v>
      </c>
      <c r="P41" s="73">
        <v>0</v>
      </c>
      <c r="Q41" s="63">
        <f>INDEX(关卡产出!$V$8:$V$207,MATCH(N41,$A$7:$A$206,0))</f>
        <v>6900</v>
      </c>
      <c r="R41" s="63">
        <f>INDEX(关卡产出!$W$8:$W$207,MATCH(N41,$A$7:$A$206,0))</f>
        <v>455200</v>
      </c>
      <c r="S41" s="63">
        <f>INDEX(关卡产出!$X$8:$X$207,MATCH(N41,$A$7:$A$206,0))</f>
        <v>3342</v>
      </c>
      <c r="T41" s="63">
        <f>INDEX(关卡产出!$Y$8:$Y$207,MATCH(N41,$A$7:$A$206,0))</f>
        <v>1672</v>
      </c>
      <c r="U41" s="63">
        <f>INDEX(关卡产出!$Z$8:$Z$207,MATCH(N41,$A$7:$A$206,0))</f>
        <v>706</v>
      </c>
      <c r="V41" s="63">
        <f>INDEX(关卡产出!$AA$8:$AA$207,MATCH(N41,$A$7:$A$206,0))</f>
        <v>252</v>
      </c>
      <c r="W41" s="80">
        <f>INDEX(关卡产出!$C$8:$C$207,MATCH(N41,关卡产出!$B$8:$B$207,0))*K41</f>
        <v>224</v>
      </c>
      <c r="X41" s="80">
        <f>INDEX(关卡产出!$D$8:$D$207,MATCH(N41,关卡产出!$B$8:$B$207,0))*K41</f>
        <v>112</v>
      </c>
      <c r="Y41" s="80">
        <f>INDEX(关卡产出!$E$8:$E$207,MATCH(N41,关卡产出!$B$8:$B$207,0))*K41</f>
        <v>49</v>
      </c>
      <c r="Z41" s="80">
        <f>INDEX(关卡产出!$F$8:$F$207,MATCH(N41,关卡产出!$B$8:$B$207,0))*K41</f>
        <v>3290</v>
      </c>
      <c r="AA41" s="80">
        <f>SUM($W$7:W41)</f>
        <v>4116</v>
      </c>
      <c r="AB41" s="80">
        <f>SUM($X$7:X41)</f>
        <v>2002</v>
      </c>
      <c r="AC41" s="80">
        <f>SUM($Y$7:Y41)</f>
        <v>833</v>
      </c>
      <c r="AD41" s="80">
        <f>SUM($Z$7:Z41)</f>
        <v>68600</v>
      </c>
      <c r="AE41" s="87">
        <f>INDEX(关卡产出!$C$8:$C$207,MATCH(N41,关卡产出!$B$8:$B$207,0))*8</f>
        <v>256</v>
      </c>
      <c r="AF41" s="87">
        <f>INDEX(关卡产出!$D$8:$D$207,MATCH(N41,关卡产出!$B$8:$B$207,0))*8</f>
        <v>128</v>
      </c>
      <c r="AG41" s="87">
        <f>INDEX(关卡产出!$E$8:$E$207,MATCH(N41,关卡产出!$B$8:$B$207,0))*8</f>
        <v>56</v>
      </c>
      <c r="AH41" s="87">
        <f>INDEX(关卡产出!$F$8:$F$207,MATCH(N41,关卡产出!$B$8:$B$207,0))*8</f>
        <v>3760</v>
      </c>
      <c r="AI41" s="87">
        <f>SUM($AE$7:AE41)</f>
        <v>4704</v>
      </c>
      <c r="AJ41" s="87">
        <f>SUM($AF$7:AF41)</f>
        <v>2288</v>
      </c>
      <c r="AK41" s="87">
        <f>SUM($AG$7:AG41)</f>
        <v>952</v>
      </c>
      <c r="AL41" s="87">
        <f>SUM($AH$7:AH41)</f>
        <v>78400</v>
      </c>
      <c r="AM41" s="92">
        <f>SUM($M$7:M41)*关卡产出!$AS$11</f>
        <v>186000</v>
      </c>
      <c r="AN41" s="93">
        <v>0</v>
      </c>
      <c r="AO41" s="80">
        <v>0</v>
      </c>
      <c r="AP41" s="96">
        <v>0</v>
      </c>
      <c r="AQ41" s="62">
        <v>500</v>
      </c>
      <c r="AR41" s="97">
        <v>100</v>
      </c>
      <c r="AS41" s="62">
        <f>SUM($AQ$7:AQ41)</f>
        <v>17500</v>
      </c>
      <c r="AT41" s="71">
        <f>SUM($AR$7:AR41)</f>
        <v>3500</v>
      </c>
      <c r="AU41" s="49"/>
      <c r="AV41" s="62">
        <f t="shared" si="69"/>
        <v>6900</v>
      </c>
      <c r="AW41" s="71">
        <v>0</v>
      </c>
      <c r="AX41" s="71">
        <f t="shared" si="70"/>
        <v>3500</v>
      </c>
      <c r="AY41" s="71">
        <f t="shared" si="71"/>
        <v>1300</v>
      </c>
      <c r="AZ41" s="63">
        <f t="shared" si="72"/>
        <v>11700</v>
      </c>
      <c r="BA41" s="80">
        <v>0</v>
      </c>
      <c r="BB41" s="80">
        <f t="shared" si="73"/>
        <v>11700</v>
      </c>
      <c r="BC41" s="98">
        <f t="shared" si="74"/>
        <v>0.58974358974359</v>
      </c>
      <c r="BD41" s="98">
        <f t="shared" si="75"/>
        <v>0</v>
      </c>
      <c r="BE41" s="98">
        <f t="shared" si="76"/>
        <v>0.299145299145299</v>
      </c>
      <c r="BF41" s="98">
        <f t="shared" si="77"/>
        <v>0.111111111111111</v>
      </c>
      <c r="BG41" s="99"/>
      <c r="BH41" s="62">
        <f>INDEX(商城宝箱!$L:$L,MATCH(BB41,商城宝箱!$N:$N,1))</f>
        <v>5</v>
      </c>
      <c r="BI41" s="63">
        <f>INDEX(商城宝箱!$T:$T,MATCH(BH41,商城宝箱!$L:$L,0))+(BB41-VLOOKUP(BH41,商城宝箱!$L$2:$N$22,3,FALSE))/$BH$5*VLOOKUP(BH41+1,商城宝箱!$C$23:$I$42,3,FALSE)</f>
        <v>29250</v>
      </c>
      <c r="BJ41" s="71">
        <f>INDEX(商城宝箱!$U:$U,MATCH(BH41,商城宝箱!$L:$L,0))+(BB41-VLOOKUP(BH41,商城宝箱!$L$2:$N$22,3,FALSE))/$BH$5*VLOOKUP(BH41+1,商城宝箱!$C$23:$I$42,4,FALSE)</f>
        <v>6912.5</v>
      </c>
      <c r="BK41" s="71">
        <f>INDEX(商城宝箱!$V:$V,MATCH(BH41,商城宝箱!$L:$L,0))+(BB41-VLOOKUP(BH41,商城宝箱!$L$2:$N$22,3,FALSE))/$BH$5*VLOOKUP(BH41+1,商城宝箱!$C$23:$I$42,5,FALSE)</f>
        <v>3147</v>
      </c>
      <c r="BL41" s="71">
        <f>INDEX(商城宝箱!$W:$W,MATCH(BH41,商城宝箱!$L:$L,0))+(BB41-VLOOKUP(BH41,商城宝箱!$L$2:$N$22,3,FALSE))/$BH$5*VLOOKUP(BH41+1,商城宝箱!$C$23:$I$42,6,FALSE)</f>
        <v>444.5</v>
      </c>
      <c r="BM41" s="49"/>
      <c r="BN41" s="101">
        <f t="shared" si="78"/>
        <v>455200</v>
      </c>
      <c r="BO41" s="63">
        <f t="shared" si="79"/>
        <v>68600</v>
      </c>
      <c r="BP41" s="63">
        <f t="shared" si="80"/>
        <v>78400</v>
      </c>
      <c r="BQ41" s="63">
        <f t="shared" si="81"/>
        <v>186000</v>
      </c>
      <c r="BR41" s="63">
        <f t="shared" si="82"/>
        <v>0</v>
      </c>
      <c r="BS41" s="63">
        <f t="shared" si="83"/>
        <v>17500</v>
      </c>
      <c r="BT41" s="63">
        <f t="shared" si="84"/>
        <v>29250</v>
      </c>
      <c r="BU41" s="63">
        <f t="shared" si="85"/>
        <v>834950</v>
      </c>
      <c r="BV41" s="98">
        <f t="shared" si="86"/>
        <v>0.545182346248278</v>
      </c>
      <c r="BW41" s="98">
        <f t="shared" si="87"/>
        <v>0.0821606084196659</v>
      </c>
      <c r="BX41" s="98">
        <f t="shared" si="88"/>
        <v>0.0938978381939038</v>
      </c>
      <c r="BY41" s="98">
        <f t="shared" si="89"/>
        <v>0.222767830409007</v>
      </c>
      <c r="BZ41" s="98">
        <f t="shared" si="90"/>
        <v>0</v>
      </c>
      <c r="CA41" s="98">
        <f t="shared" si="91"/>
        <v>0.0209593388825678</v>
      </c>
      <c r="CB41" s="98">
        <f t="shared" si="92"/>
        <v>0.0350320378465776</v>
      </c>
      <c r="CC41" s="49"/>
      <c r="CD41" s="101">
        <f t="shared" si="93"/>
        <v>42</v>
      </c>
      <c r="CE41" s="63">
        <f>INDEX(角色升级!A:A,MATCH(BU40,角色升级!K:K,1))</f>
        <v>272</v>
      </c>
      <c r="CF41" s="71">
        <f>VLOOKUP(CE41,角色升级!A:P,16,FALSE)</f>
        <v>5346.06435</v>
      </c>
      <c r="CG41" s="71">
        <f>VLOOKUP(CD41,关卡对比!$A$4:$K$206,11,FALSE)</f>
        <v>10320</v>
      </c>
      <c r="CH41" s="104">
        <f t="shared" si="94"/>
        <v>1.93039202754827</v>
      </c>
      <c r="CI41" s="87">
        <f>INDEX(角色升级!Q:Q,MATCH(CE41,角色升级!A:A,0))</f>
        <v>1300</v>
      </c>
      <c r="CJ41" s="80">
        <v>0.1</v>
      </c>
      <c r="CK41" s="49"/>
      <c r="CL41" s="101">
        <f t="shared" si="95"/>
        <v>3342</v>
      </c>
      <c r="CM41" s="63">
        <f t="shared" si="96"/>
        <v>4116</v>
      </c>
      <c r="CN41" s="63">
        <f t="shared" si="97"/>
        <v>256</v>
      </c>
      <c r="CO41" s="63">
        <f t="shared" si="98"/>
        <v>6912.5</v>
      </c>
      <c r="CP41" s="63">
        <f t="shared" si="99"/>
        <v>14626.5</v>
      </c>
      <c r="CQ41" s="98">
        <f t="shared" si="100"/>
        <v>0.22848938570403</v>
      </c>
      <c r="CR41" s="98">
        <f t="shared" si="101"/>
        <v>0.281407035175879</v>
      </c>
      <c r="CS41" s="98">
        <f t="shared" si="102"/>
        <v>0.017502478378286</v>
      </c>
      <c r="CT41" s="98">
        <f t="shared" si="103"/>
        <v>0.472601100741804</v>
      </c>
      <c r="CU41" s="49"/>
      <c r="CV41" s="87">
        <f t="shared" si="104"/>
        <v>1672</v>
      </c>
      <c r="CW41" s="80">
        <f t="shared" si="105"/>
        <v>2002</v>
      </c>
      <c r="CX41" s="80">
        <f t="shared" si="106"/>
        <v>2288</v>
      </c>
      <c r="CY41" s="80">
        <f t="shared" si="107"/>
        <v>3147</v>
      </c>
      <c r="CZ41" s="80">
        <f t="shared" si="108"/>
        <v>9109</v>
      </c>
      <c r="DA41" s="143">
        <f t="shared" si="109"/>
        <v>0.183554726095071</v>
      </c>
      <c r="DB41" s="143">
        <f t="shared" si="110"/>
        <v>0.219782632561203</v>
      </c>
      <c r="DC41" s="143">
        <f t="shared" si="111"/>
        <v>0.251180151498518</v>
      </c>
      <c r="DD41" s="143">
        <f t="shared" si="112"/>
        <v>0.345482489845208</v>
      </c>
      <c r="DE41" s="49"/>
      <c r="DF41" s="87">
        <f t="shared" si="113"/>
        <v>706</v>
      </c>
      <c r="DG41" s="80">
        <f t="shared" si="114"/>
        <v>833</v>
      </c>
      <c r="DH41" s="80">
        <f t="shared" si="115"/>
        <v>952</v>
      </c>
      <c r="DI41" s="80">
        <f t="shared" si="116"/>
        <v>444.5</v>
      </c>
      <c r="DJ41" s="80">
        <f t="shared" si="117"/>
        <v>2935.5</v>
      </c>
      <c r="DK41" s="143">
        <f t="shared" si="118"/>
        <v>0.240504173053994</v>
      </c>
      <c r="DL41" s="143">
        <f t="shared" si="119"/>
        <v>0.2837676716062</v>
      </c>
      <c r="DM41" s="143">
        <f t="shared" si="120"/>
        <v>0.324305910407086</v>
      </c>
      <c r="DN41" s="143">
        <f t="shared" si="121"/>
        <v>0.15142224493272</v>
      </c>
      <c r="DO41" s="49"/>
      <c r="DP41" s="62">
        <f t="shared" si="122"/>
        <v>14626.5</v>
      </c>
      <c r="DQ41" s="71">
        <f t="shared" si="123"/>
        <v>9109</v>
      </c>
      <c r="DR41" s="71">
        <f t="shared" si="124"/>
        <v>2935.5</v>
      </c>
      <c r="DS41" s="63">
        <v>0</v>
      </c>
      <c r="DT41" s="63">
        <v>11</v>
      </c>
      <c r="DU41" s="63">
        <f>INDEX(武器升级!A:A,MATCH(DQ41/$DQ$5,武器升级!G:G,1))</f>
        <v>12</v>
      </c>
      <c r="DV41" s="63">
        <f>_xlfn.IFNA(INDEX(武器升级!A:A,MATCH(DR41/$DR$5,武器升级!H:H,1)),1)</f>
        <v>9</v>
      </c>
      <c r="DW41" s="63">
        <v>7</v>
      </c>
      <c r="DX41" s="63">
        <f t="shared" si="125"/>
        <v>3.72</v>
      </c>
      <c r="DY41" s="63">
        <f t="shared" si="126"/>
        <v>5.57</v>
      </c>
      <c r="DZ41" s="63">
        <f t="shared" si="127"/>
        <v>4.73</v>
      </c>
      <c r="EA41" s="71">
        <v>3.3</v>
      </c>
      <c r="EB41" s="67">
        <f t="shared" si="128"/>
        <v>42</v>
      </c>
      <c r="EC41" s="87">
        <v>0</v>
      </c>
      <c r="ED41" s="80">
        <v>0</v>
      </c>
      <c r="EE41" s="80">
        <v>0</v>
      </c>
      <c r="EF41" s="80">
        <v>0</v>
      </c>
      <c r="EG41" s="80">
        <v>0</v>
      </c>
      <c r="EH41" s="80">
        <v>0</v>
      </c>
      <c r="EI41" s="80">
        <v>1</v>
      </c>
      <c r="EJ41" s="80">
        <v>1</v>
      </c>
      <c r="EK41" s="49">
        <f t="shared" ref="EK41:EK72" si="131">_xlfn.IFNA(INDEX(DZ:DZ,MATCH(A41,EB:EB,0)),1)</f>
        <v>1</v>
      </c>
      <c r="EL41" s="87">
        <v>0</v>
      </c>
      <c r="EM41" s="80">
        <v>0</v>
      </c>
      <c r="EN41" s="80">
        <v>0</v>
      </c>
      <c r="EO41" s="80">
        <v>0</v>
      </c>
      <c r="EP41" s="80">
        <v>0</v>
      </c>
      <c r="EQ41" s="80">
        <v>278.109</v>
      </c>
      <c r="ER41" s="80">
        <v>46.4218</v>
      </c>
      <c r="ES41" s="80">
        <v>12.5743</v>
      </c>
      <c r="ET41" s="151">
        <v>0</v>
      </c>
      <c r="EU41" s="151">
        <v>0</v>
      </c>
      <c r="EV41" s="151">
        <v>0</v>
      </c>
      <c r="EW41" s="151">
        <v>1</v>
      </c>
      <c r="EX41" s="151">
        <v>1</v>
      </c>
      <c r="EY41" s="151">
        <v>1</v>
      </c>
      <c r="EZ41" s="49"/>
      <c r="FA41" s="153">
        <f t="shared" si="129"/>
        <v>1</v>
      </c>
      <c r="FB41" s="71">
        <v>1</v>
      </c>
      <c r="FC41" s="71">
        <v>1</v>
      </c>
      <c r="FD41" s="80">
        <v>2.42</v>
      </c>
      <c r="FE41" s="2">
        <v>4.47</v>
      </c>
      <c r="FF41">
        <f t="shared" si="130"/>
        <v>4.47</v>
      </c>
    </row>
    <row r="42" spans="1:162">
      <c r="A42" s="58">
        <v>36</v>
      </c>
      <c r="B42" s="59">
        <v>24</v>
      </c>
      <c r="C42" s="60">
        <v>20</v>
      </c>
      <c r="D42" s="61">
        <v>209.5</v>
      </c>
      <c r="E42" s="61">
        <v>3</v>
      </c>
      <c r="F42" s="62">
        <v>7</v>
      </c>
      <c r="G42" s="63">
        <v>0</v>
      </c>
      <c r="H42" s="63">
        <v>1</v>
      </c>
      <c r="I42" s="49"/>
      <c r="J42" s="62">
        <v>36</v>
      </c>
      <c r="K42" s="71">
        <f t="shared" si="66"/>
        <v>7</v>
      </c>
      <c r="L42" s="71">
        <f t="shared" si="67"/>
        <v>0</v>
      </c>
      <c r="M42" s="71">
        <f t="shared" si="68"/>
        <v>1</v>
      </c>
      <c r="N42" s="72">
        <f>INDEX($A:$A,MATCH(SUM($K$7:K42),$D:$D,1))</f>
        <v>43</v>
      </c>
      <c r="O42" s="72">
        <v>0</v>
      </c>
      <c r="P42" s="73">
        <v>0</v>
      </c>
      <c r="Q42" s="63">
        <f>INDEX(关卡产出!$V$8:$V$207,MATCH(N42,$A$7:$A$206,0))</f>
        <v>7100</v>
      </c>
      <c r="R42" s="63">
        <f>INDEX(关卡产出!$W$8:$W$207,MATCH(N42,$A$7:$A$206,0))</f>
        <v>478700</v>
      </c>
      <c r="S42" s="63">
        <f>INDEX(关卡产出!$X$8:$X$207,MATCH(N42,$A$7:$A$206,0))</f>
        <v>3506</v>
      </c>
      <c r="T42" s="63">
        <f>INDEX(关卡产出!$Y$8:$Y$207,MATCH(N42,$A$7:$A$206,0))</f>
        <v>1754</v>
      </c>
      <c r="U42" s="63">
        <f>INDEX(关卡产出!$Z$8:$Z$207,MATCH(N42,$A$7:$A$206,0))</f>
        <v>744</v>
      </c>
      <c r="V42" s="63">
        <f>INDEX(关卡产出!$AA$8:$AA$207,MATCH(N42,$A$7:$A$206,0))</f>
        <v>258</v>
      </c>
      <c r="W42" s="80">
        <f>INDEX(关卡产出!$C$8:$C$207,MATCH(N42,关卡产出!$B$8:$B$207,0))*K42</f>
        <v>231</v>
      </c>
      <c r="X42" s="80">
        <f>INDEX(关卡产出!$D$8:$D$207,MATCH(N42,关卡产出!$B$8:$B$207,0))*K42</f>
        <v>112</v>
      </c>
      <c r="Y42" s="80">
        <f>INDEX(关卡产出!$E$8:$E$207,MATCH(N42,关卡产出!$B$8:$B$207,0))*K42</f>
        <v>56</v>
      </c>
      <c r="Z42" s="80">
        <f>INDEX(关卡产出!$F$8:$F$207,MATCH(N42,关卡产出!$B$8:$B$207,0))*K42</f>
        <v>3430</v>
      </c>
      <c r="AA42" s="80">
        <f>SUM($W$7:W42)</f>
        <v>4347</v>
      </c>
      <c r="AB42" s="80">
        <f>SUM($X$7:X42)</f>
        <v>2114</v>
      </c>
      <c r="AC42" s="80">
        <f>SUM($Y$7:Y42)</f>
        <v>889</v>
      </c>
      <c r="AD42" s="80">
        <f>SUM($Z$7:Z42)</f>
        <v>72030</v>
      </c>
      <c r="AE42" s="87">
        <f>INDEX(关卡产出!$C$8:$C$207,MATCH(N42,关卡产出!$B$8:$B$207,0))*8</f>
        <v>264</v>
      </c>
      <c r="AF42" s="87">
        <f>INDEX(关卡产出!$D$8:$D$207,MATCH(N42,关卡产出!$B$8:$B$207,0))*8</f>
        <v>128</v>
      </c>
      <c r="AG42" s="87">
        <f>INDEX(关卡产出!$E$8:$E$207,MATCH(N42,关卡产出!$B$8:$B$207,0))*8</f>
        <v>64</v>
      </c>
      <c r="AH42" s="87">
        <f>INDEX(关卡产出!$F$8:$F$207,MATCH(N42,关卡产出!$B$8:$B$207,0))*8</f>
        <v>3920</v>
      </c>
      <c r="AI42" s="87">
        <f>SUM($AE$7:AE42)</f>
        <v>4968</v>
      </c>
      <c r="AJ42" s="87">
        <f>SUM($AF$7:AF42)</f>
        <v>2416</v>
      </c>
      <c r="AK42" s="87">
        <f>SUM($AG$7:AG42)</f>
        <v>1016</v>
      </c>
      <c r="AL42" s="87">
        <f>SUM($AH$7:AH42)</f>
        <v>82320</v>
      </c>
      <c r="AM42" s="92">
        <f>SUM($M$7:M42)*关卡产出!$AS$11</f>
        <v>192000</v>
      </c>
      <c r="AN42" s="93">
        <v>0</v>
      </c>
      <c r="AO42" s="80">
        <v>0</v>
      </c>
      <c r="AP42" s="96">
        <v>0</v>
      </c>
      <c r="AQ42" s="62">
        <v>500</v>
      </c>
      <c r="AR42" s="97">
        <v>100</v>
      </c>
      <c r="AS42" s="62">
        <f>SUM($AQ$7:AQ42)</f>
        <v>18000</v>
      </c>
      <c r="AT42" s="71">
        <f>SUM($AR$7:AR42)</f>
        <v>3600</v>
      </c>
      <c r="AU42" s="49"/>
      <c r="AV42" s="62">
        <f t="shared" si="69"/>
        <v>7100</v>
      </c>
      <c r="AW42" s="71">
        <v>0</v>
      </c>
      <c r="AX42" s="71">
        <f t="shared" si="70"/>
        <v>3600</v>
      </c>
      <c r="AY42" s="71">
        <f t="shared" si="71"/>
        <v>1300</v>
      </c>
      <c r="AZ42" s="63">
        <f t="shared" si="72"/>
        <v>12000</v>
      </c>
      <c r="BA42" s="80">
        <v>0</v>
      </c>
      <c r="BB42" s="80">
        <f t="shared" si="73"/>
        <v>12000</v>
      </c>
      <c r="BC42" s="98">
        <f t="shared" si="74"/>
        <v>0.591666666666667</v>
      </c>
      <c r="BD42" s="98">
        <f t="shared" si="75"/>
        <v>0</v>
      </c>
      <c r="BE42" s="98">
        <f t="shared" si="76"/>
        <v>0.3</v>
      </c>
      <c r="BF42" s="98">
        <f t="shared" si="77"/>
        <v>0.108333333333333</v>
      </c>
      <c r="BG42" s="99"/>
      <c r="BH42" s="62">
        <f>INDEX(商城宝箱!$L:$L,MATCH(BB42,商城宝箱!$N:$N,1))</f>
        <v>5</v>
      </c>
      <c r="BI42" s="63">
        <f>INDEX(商城宝箱!$T:$T,MATCH(BH42,商城宝箱!$L:$L,0))+(BB42-VLOOKUP(BH42,商城宝箱!$L$2:$N$22,3,FALSE))/$BH$5*VLOOKUP(BH42+1,商城宝箱!$C$23:$I$42,3,FALSE)</f>
        <v>30000</v>
      </c>
      <c r="BJ42" s="71">
        <f>INDEX(商城宝箱!$U:$U,MATCH(BH42,商城宝箱!$L:$L,0))+(BB42-VLOOKUP(BH42,商城宝箱!$L$2:$N$22,3,FALSE))/$BH$5*VLOOKUP(BH42+1,商城宝箱!$C$23:$I$42,4,FALSE)</f>
        <v>7212.5</v>
      </c>
      <c r="BK42" s="71">
        <f>INDEX(商城宝箱!$V:$V,MATCH(BH42,商城宝箱!$L:$L,0))+(BB42-VLOOKUP(BH42,商城宝箱!$L$2:$N$22,3,FALSE))/$BH$5*VLOOKUP(BH42+1,商城宝箱!$C$23:$I$42,5,FALSE)</f>
        <v>3327</v>
      </c>
      <c r="BL42" s="71">
        <f>INDEX(商城宝箱!$W:$W,MATCH(BH42,商城宝箱!$L:$L,0))+(BB42-VLOOKUP(BH42,商城宝箱!$L$2:$N$22,3,FALSE))/$BH$5*VLOOKUP(BH42+1,商城宝箱!$C$23:$I$42,6,FALSE)</f>
        <v>468.5</v>
      </c>
      <c r="BM42" s="49"/>
      <c r="BN42" s="101">
        <f t="shared" si="78"/>
        <v>478700</v>
      </c>
      <c r="BO42" s="63">
        <f t="shared" si="79"/>
        <v>72030</v>
      </c>
      <c r="BP42" s="63">
        <f t="shared" si="80"/>
        <v>82320</v>
      </c>
      <c r="BQ42" s="63">
        <f t="shared" si="81"/>
        <v>192000</v>
      </c>
      <c r="BR42" s="63">
        <f t="shared" si="82"/>
        <v>0</v>
      </c>
      <c r="BS42" s="63">
        <f t="shared" si="83"/>
        <v>18000</v>
      </c>
      <c r="BT42" s="63">
        <f t="shared" si="84"/>
        <v>30000</v>
      </c>
      <c r="BU42" s="63">
        <f t="shared" si="85"/>
        <v>873050</v>
      </c>
      <c r="BV42" s="98">
        <f t="shared" si="86"/>
        <v>0.548307657064315</v>
      </c>
      <c r="BW42" s="98">
        <f t="shared" si="87"/>
        <v>0.0825038657579749</v>
      </c>
      <c r="BX42" s="98">
        <f t="shared" si="88"/>
        <v>0.0942901322948285</v>
      </c>
      <c r="BY42" s="98">
        <f t="shared" si="89"/>
        <v>0.219918675906305</v>
      </c>
      <c r="BZ42" s="98">
        <f t="shared" si="90"/>
        <v>0</v>
      </c>
      <c r="CA42" s="98">
        <f t="shared" si="91"/>
        <v>0.0206173758662161</v>
      </c>
      <c r="CB42" s="98">
        <f t="shared" si="92"/>
        <v>0.0343622931103602</v>
      </c>
      <c r="CC42" s="49"/>
      <c r="CD42" s="101">
        <f t="shared" si="93"/>
        <v>43</v>
      </c>
      <c r="CE42" s="63">
        <f>INDEX(角色升级!A:A,MATCH(BU41,角色升级!K:K,1))</f>
        <v>279</v>
      </c>
      <c r="CF42" s="71">
        <f>VLOOKUP(CE42,角色升级!A:P,16,FALSE)</f>
        <v>6142.2867</v>
      </c>
      <c r="CG42" s="71">
        <f>VLOOKUP(CD42,关卡对比!$A$4:$K$206,11,FALSE)</f>
        <v>10680</v>
      </c>
      <c r="CH42" s="104">
        <f t="shared" si="94"/>
        <v>1.73876611783686</v>
      </c>
      <c r="CI42" s="87">
        <f>INDEX(角色升级!Q:Q,MATCH(CE42,角色升级!A:A,0))</f>
        <v>1300</v>
      </c>
      <c r="CJ42" s="80">
        <v>0.1</v>
      </c>
      <c r="CK42" s="49"/>
      <c r="CL42" s="101">
        <f t="shared" si="95"/>
        <v>3506</v>
      </c>
      <c r="CM42" s="63">
        <f t="shared" si="96"/>
        <v>4347</v>
      </c>
      <c r="CN42" s="63">
        <f t="shared" si="97"/>
        <v>264</v>
      </c>
      <c r="CO42" s="63">
        <f t="shared" si="98"/>
        <v>7212.5</v>
      </c>
      <c r="CP42" s="63">
        <f t="shared" si="99"/>
        <v>15329.5</v>
      </c>
      <c r="CQ42" s="98">
        <f t="shared" si="100"/>
        <v>0.228709351250856</v>
      </c>
      <c r="CR42" s="98">
        <f t="shared" si="101"/>
        <v>0.283570892723181</v>
      </c>
      <c r="CS42" s="98">
        <f t="shared" si="102"/>
        <v>0.01722169672853</v>
      </c>
      <c r="CT42" s="98">
        <f t="shared" si="103"/>
        <v>0.470498059297433</v>
      </c>
      <c r="CU42" s="49"/>
      <c r="CV42" s="87">
        <f t="shared" si="104"/>
        <v>1754</v>
      </c>
      <c r="CW42" s="80">
        <f t="shared" si="105"/>
        <v>2114</v>
      </c>
      <c r="CX42" s="80">
        <f t="shared" si="106"/>
        <v>2416</v>
      </c>
      <c r="CY42" s="80">
        <f t="shared" si="107"/>
        <v>3327</v>
      </c>
      <c r="CZ42" s="80">
        <f t="shared" si="108"/>
        <v>9611</v>
      </c>
      <c r="DA42" s="143">
        <f t="shared" si="109"/>
        <v>0.182499219644158</v>
      </c>
      <c r="DB42" s="143">
        <f t="shared" si="110"/>
        <v>0.219956300072833</v>
      </c>
      <c r="DC42" s="143">
        <f t="shared" si="111"/>
        <v>0.251378628654667</v>
      </c>
      <c r="DD42" s="143">
        <f t="shared" si="112"/>
        <v>0.346165851628343</v>
      </c>
      <c r="DE42" s="49"/>
      <c r="DF42" s="87">
        <f t="shared" si="113"/>
        <v>744</v>
      </c>
      <c r="DG42" s="80">
        <f t="shared" si="114"/>
        <v>889</v>
      </c>
      <c r="DH42" s="80">
        <f t="shared" si="115"/>
        <v>1016</v>
      </c>
      <c r="DI42" s="80">
        <f t="shared" si="116"/>
        <v>468.5</v>
      </c>
      <c r="DJ42" s="80">
        <f t="shared" si="117"/>
        <v>3117.5</v>
      </c>
      <c r="DK42" s="143">
        <f t="shared" si="118"/>
        <v>0.238652766639936</v>
      </c>
      <c r="DL42" s="143">
        <f t="shared" si="119"/>
        <v>0.285164394546913</v>
      </c>
      <c r="DM42" s="143">
        <f t="shared" si="120"/>
        <v>0.325902165196472</v>
      </c>
      <c r="DN42" s="143">
        <f t="shared" si="121"/>
        <v>0.15028067361668</v>
      </c>
      <c r="DO42" s="49"/>
      <c r="DP42" s="62">
        <f t="shared" si="122"/>
        <v>15329.5</v>
      </c>
      <c r="DQ42" s="71">
        <f t="shared" si="123"/>
        <v>9611</v>
      </c>
      <c r="DR42" s="71">
        <f t="shared" si="124"/>
        <v>3117.5</v>
      </c>
      <c r="DS42" s="63">
        <v>0</v>
      </c>
      <c r="DT42" s="63">
        <v>11</v>
      </c>
      <c r="DU42" s="63">
        <f>INDEX(武器升级!A:A,MATCH(DQ42/$DQ$5,武器升级!G:G,1))</f>
        <v>13</v>
      </c>
      <c r="DV42" s="63">
        <f>_xlfn.IFNA(INDEX(武器升级!A:A,MATCH(DR42/$DR$5,武器升级!H:H,1)),1)</f>
        <v>9</v>
      </c>
      <c r="DW42" s="63">
        <v>7</v>
      </c>
      <c r="DX42" s="63">
        <f t="shared" si="125"/>
        <v>3.72</v>
      </c>
      <c r="DY42" s="63">
        <f t="shared" si="126"/>
        <v>6.69</v>
      </c>
      <c r="DZ42" s="63">
        <f t="shared" si="127"/>
        <v>4.73</v>
      </c>
      <c r="EA42" s="71">
        <v>3.3</v>
      </c>
      <c r="EB42" s="67">
        <f t="shared" si="128"/>
        <v>43</v>
      </c>
      <c r="EC42" s="87">
        <v>0</v>
      </c>
      <c r="ED42" s="80">
        <v>0</v>
      </c>
      <c r="EE42" s="80">
        <v>0</v>
      </c>
      <c r="EF42" s="80">
        <v>0</v>
      </c>
      <c r="EG42" s="80">
        <v>0</v>
      </c>
      <c r="EH42" s="80">
        <v>0</v>
      </c>
      <c r="EI42" s="80">
        <v>1</v>
      </c>
      <c r="EJ42" s="80">
        <v>1</v>
      </c>
      <c r="EK42" s="49">
        <f t="shared" si="131"/>
        <v>3.94</v>
      </c>
      <c r="EL42" s="87">
        <v>0</v>
      </c>
      <c r="EM42" s="80">
        <v>0</v>
      </c>
      <c r="EN42" s="80">
        <v>0</v>
      </c>
      <c r="EO42" s="80">
        <v>0</v>
      </c>
      <c r="EP42" s="80">
        <v>0</v>
      </c>
      <c r="EQ42" s="80">
        <v>289.663</v>
      </c>
      <c r="ER42" s="80">
        <v>48.3503</v>
      </c>
      <c r="ES42" s="80">
        <v>13.0967</v>
      </c>
      <c r="ET42" s="151">
        <v>0</v>
      </c>
      <c r="EU42" s="151">
        <v>0</v>
      </c>
      <c r="EV42" s="151">
        <v>0</v>
      </c>
      <c r="EW42" s="151">
        <v>1</v>
      </c>
      <c r="EX42" s="151">
        <v>1</v>
      </c>
      <c r="EY42" s="151">
        <v>1</v>
      </c>
      <c r="EZ42" s="49"/>
      <c r="FA42" s="153">
        <f t="shared" si="129"/>
        <v>3.94</v>
      </c>
      <c r="FB42" s="71">
        <v>1</v>
      </c>
      <c r="FC42" s="71">
        <v>1</v>
      </c>
      <c r="FD42" s="80">
        <v>2.42</v>
      </c>
      <c r="FE42" s="2">
        <v>4.73</v>
      </c>
      <c r="FF42">
        <f t="shared" si="130"/>
        <v>4.73</v>
      </c>
    </row>
    <row r="43" spans="1:162">
      <c r="A43" s="58">
        <v>37</v>
      </c>
      <c r="B43" s="59">
        <v>25</v>
      </c>
      <c r="C43" s="60">
        <v>21</v>
      </c>
      <c r="D43" s="61">
        <v>218.5</v>
      </c>
      <c r="E43" s="61">
        <v>3</v>
      </c>
      <c r="F43" s="62">
        <v>7</v>
      </c>
      <c r="G43" s="63">
        <v>0</v>
      </c>
      <c r="H43" s="63">
        <v>1</v>
      </c>
      <c r="I43" s="49"/>
      <c r="J43" s="62">
        <v>37</v>
      </c>
      <c r="K43" s="71">
        <f t="shared" si="66"/>
        <v>7</v>
      </c>
      <c r="L43" s="71">
        <f t="shared" si="67"/>
        <v>0</v>
      </c>
      <c r="M43" s="71">
        <f t="shared" si="68"/>
        <v>1</v>
      </c>
      <c r="N43" s="72">
        <f>INDEX($A:$A,MATCH(SUM($K$7:K43),$D:$D,1))</f>
        <v>44</v>
      </c>
      <c r="O43" s="72">
        <v>0</v>
      </c>
      <c r="P43" s="73">
        <v>0</v>
      </c>
      <c r="Q43" s="63">
        <f>INDEX(关卡产出!$V$8:$V$207,MATCH(N43,$A$7:$A$206,0))</f>
        <v>7300</v>
      </c>
      <c r="R43" s="63">
        <f>INDEX(关卡产出!$W$8:$W$207,MATCH(N43,$A$7:$A$206,0))</f>
        <v>502800</v>
      </c>
      <c r="S43" s="63">
        <f>INDEX(关卡产出!$X$8:$X$207,MATCH(N43,$A$7:$A$206,0))</f>
        <v>3674</v>
      </c>
      <c r="T43" s="63">
        <f>INDEX(关卡产出!$Y$8:$Y$207,MATCH(N43,$A$7:$A$206,0))</f>
        <v>1838</v>
      </c>
      <c r="U43" s="63">
        <f>INDEX(关卡产出!$Z$8:$Z$207,MATCH(N43,$A$7:$A$206,0))</f>
        <v>783</v>
      </c>
      <c r="V43" s="63">
        <f>INDEX(关卡产出!$AA$8:$AA$207,MATCH(N43,$A$7:$A$206,0))</f>
        <v>264</v>
      </c>
      <c r="W43" s="80">
        <f>INDEX(关卡产出!$C$8:$C$207,MATCH(N43,关卡产出!$B$8:$B$207,0))*K43</f>
        <v>238</v>
      </c>
      <c r="X43" s="80">
        <f>INDEX(关卡产出!$D$8:$D$207,MATCH(N43,关卡产出!$B$8:$B$207,0))*K43</f>
        <v>119</v>
      </c>
      <c r="Y43" s="80">
        <f>INDEX(关卡产出!$E$8:$E$207,MATCH(N43,关卡产出!$B$8:$B$207,0))*K43</f>
        <v>56</v>
      </c>
      <c r="Z43" s="80">
        <f>INDEX(关卡产出!$F$8:$F$207,MATCH(N43,关卡产出!$B$8:$B$207,0))*K43</f>
        <v>3430</v>
      </c>
      <c r="AA43" s="80">
        <f>SUM($W$7:W43)</f>
        <v>4585</v>
      </c>
      <c r="AB43" s="80">
        <f>SUM($X$7:X43)</f>
        <v>2233</v>
      </c>
      <c r="AC43" s="80">
        <f>SUM($Y$7:Y43)</f>
        <v>945</v>
      </c>
      <c r="AD43" s="80">
        <f>SUM($Z$7:Z43)</f>
        <v>75460</v>
      </c>
      <c r="AE43" s="87">
        <f>INDEX(关卡产出!$C$8:$C$207,MATCH(N43,关卡产出!$B$8:$B$207,0))*8</f>
        <v>272</v>
      </c>
      <c r="AF43" s="87">
        <f>INDEX(关卡产出!$D$8:$D$207,MATCH(N43,关卡产出!$B$8:$B$207,0))*8</f>
        <v>136</v>
      </c>
      <c r="AG43" s="87">
        <f>INDEX(关卡产出!$E$8:$E$207,MATCH(N43,关卡产出!$B$8:$B$207,0))*8</f>
        <v>64</v>
      </c>
      <c r="AH43" s="87">
        <f>INDEX(关卡产出!$F$8:$F$207,MATCH(N43,关卡产出!$B$8:$B$207,0))*8</f>
        <v>3920</v>
      </c>
      <c r="AI43" s="87">
        <f>SUM($AE$7:AE43)</f>
        <v>5240</v>
      </c>
      <c r="AJ43" s="87">
        <f>SUM($AF$7:AF43)</f>
        <v>2552</v>
      </c>
      <c r="AK43" s="87">
        <f>SUM($AG$7:AG43)</f>
        <v>1080</v>
      </c>
      <c r="AL43" s="87">
        <f>SUM($AH$7:AH43)</f>
        <v>86240</v>
      </c>
      <c r="AM43" s="92">
        <f>SUM($M$7:M43)*关卡产出!$AS$11</f>
        <v>198000</v>
      </c>
      <c r="AN43" s="93">
        <v>0</v>
      </c>
      <c r="AO43" s="80">
        <v>0</v>
      </c>
      <c r="AP43" s="96">
        <v>0</v>
      </c>
      <c r="AQ43" s="62">
        <v>500</v>
      </c>
      <c r="AR43" s="97">
        <v>100</v>
      </c>
      <c r="AS43" s="62">
        <f>SUM($AQ$7:AQ43)</f>
        <v>18500</v>
      </c>
      <c r="AT43" s="71">
        <f>SUM($AR$7:AR43)</f>
        <v>3700</v>
      </c>
      <c r="AU43" s="49"/>
      <c r="AV43" s="62">
        <f t="shared" si="69"/>
        <v>7300</v>
      </c>
      <c r="AW43" s="71">
        <v>0</v>
      </c>
      <c r="AX43" s="71">
        <f t="shared" si="70"/>
        <v>3700</v>
      </c>
      <c r="AY43" s="71">
        <f t="shared" si="71"/>
        <v>1700</v>
      </c>
      <c r="AZ43" s="63">
        <f t="shared" si="72"/>
        <v>12700</v>
      </c>
      <c r="BA43" s="80">
        <v>0</v>
      </c>
      <c r="BB43" s="80">
        <f t="shared" si="73"/>
        <v>12700</v>
      </c>
      <c r="BC43" s="98">
        <f t="shared" si="74"/>
        <v>0.574803149606299</v>
      </c>
      <c r="BD43" s="98">
        <f t="shared" si="75"/>
        <v>0</v>
      </c>
      <c r="BE43" s="98">
        <f t="shared" si="76"/>
        <v>0.291338582677165</v>
      </c>
      <c r="BF43" s="98">
        <f t="shared" si="77"/>
        <v>0.133858267716535</v>
      </c>
      <c r="BG43" s="99"/>
      <c r="BH43" s="62">
        <f>INDEX(商城宝箱!$L:$L,MATCH(BB43,商城宝箱!$N:$N,1))</f>
        <v>5</v>
      </c>
      <c r="BI43" s="63">
        <f>INDEX(商城宝箱!$T:$T,MATCH(BH43,商城宝箱!$L:$L,0))+(BB43-VLOOKUP(BH43,商城宝箱!$L$2:$N$22,3,FALSE))/$BH$5*VLOOKUP(BH43+1,商城宝箱!$C$23:$I$42,3,FALSE)</f>
        <v>31750</v>
      </c>
      <c r="BJ43" s="71">
        <f>INDEX(商城宝箱!$U:$U,MATCH(BH43,商城宝箱!$L:$L,0))+(BB43-VLOOKUP(BH43,商城宝箱!$L$2:$N$22,3,FALSE))/$BH$5*VLOOKUP(BH43+1,商城宝箱!$C$23:$I$42,4,FALSE)</f>
        <v>7912.5</v>
      </c>
      <c r="BK43" s="71">
        <f>INDEX(商城宝箱!$V:$V,MATCH(BH43,商城宝箱!$L:$L,0))+(BB43-VLOOKUP(BH43,商城宝箱!$L$2:$N$22,3,FALSE))/$BH$5*VLOOKUP(BH43+1,商城宝箱!$C$23:$I$42,5,FALSE)</f>
        <v>3747</v>
      </c>
      <c r="BL43" s="71">
        <f>INDEX(商城宝箱!$W:$W,MATCH(BH43,商城宝箱!$L:$L,0))+(BB43-VLOOKUP(BH43,商城宝箱!$L$2:$N$22,3,FALSE))/$BH$5*VLOOKUP(BH43+1,商城宝箱!$C$23:$I$42,6,FALSE)</f>
        <v>524.5</v>
      </c>
      <c r="BM43" s="49"/>
      <c r="BN43" s="101">
        <f t="shared" si="78"/>
        <v>502800</v>
      </c>
      <c r="BO43" s="63">
        <f t="shared" si="79"/>
        <v>75460</v>
      </c>
      <c r="BP43" s="63">
        <f t="shared" si="80"/>
        <v>86240</v>
      </c>
      <c r="BQ43" s="63">
        <f t="shared" si="81"/>
        <v>198000</v>
      </c>
      <c r="BR43" s="63">
        <f t="shared" si="82"/>
        <v>0</v>
      </c>
      <c r="BS43" s="63">
        <f t="shared" si="83"/>
        <v>18500</v>
      </c>
      <c r="BT43" s="63">
        <f t="shared" si="84"/>
        <v>31750</v>
      </c>
      <c r="BU43" s="63">
        <f t="shared" si="85"/>
        <v>912750</v>
      </c>
      <c r="BV43" s="98">
        <f t="shared" si="86"/>
        <v>0.550862777321282</v>
      </c>
      <c r="BW43" s="98">
        <f t="shared" si="87"/>
        <v>0.0826732402081621</v>
      </c>
      <c r="BX43" s="98">
        <f t="shared" si="88"/>
        <v>0.0944837030950424</v>
      </c>
      <c r="BY43" s="98">
        <f t="shared" si="89"/>
        <v>0.216926869350863</v>
      </c>
      <c r="BZ43" s="98">
        <f t="shared" si="90"/>
        <v>0</v>
      </c>
      <c r="CA43" s="98">
        <f t="shared" si="91"/>
        <v>0.0202684196110655</v>
      </c>
      <c r="CB43" s="98">
        <f t="shared" si="92"/>
        <v>0.0347849904135853</v>
      </c>
      <c r="CC43" s="49"/>
      <c r="CD43" s="101">
        <f t="shared" si="93"/>
        <v>44</v>
      </c>
      <c r="CE43" s="63">
        <f>INDEX(角色升级!A:A,MATCH(BU42,角色升级!K:K,1))</f>
        <v>285</v>
      </c>
      <c r="CF43" s="71">
        <f>VLOOKUP(CE43,角色升级!A:P,16,FALSE)</f>
        <v>6284.7565</v>
      </c>
      <c r="CG43" s="71">
        <f>VLOOKUP(CD43,关卡对比!$A$4:$K$206,11,FALSE)</f>
        <v>11040</v>
      </c>
      <c r="CH43" s="104">
        <f t="shared" si="94"/>
        <v>1.75663130305844</v>
      </c>
      <c r="CI43" s="87">
        <f>INDEX(角色升级!Q:Q,MATCH(CE43,角色升级!A:A,0))</f>
        <v>1700</v>
      </c>
      <c r="CJ43" s="80">
        <v>0.1</v>
      </c>
      <c r="CK43" s="49"/>
      <c r="CL43" s="101">
        <f t="shared" si="95"/>
        <v>3674</v>
      </c>
      <c r="CM43" s="63">
        <f t="shared" si="96"/>
        <v>4585</v>
      </c>
      <c r="CN43" s="63">
        <f t="shared" si="97"/>
        <v>272</v>
      </c>
      <c r="CO43" s="63">
        <f t="shared" si="98"/>
        <v>7912.5</v>
      </c>
      <c r="CP43" s="63">
        <f t="shared" si="99"/>
        <v>16443.5</v>
      </c>
      <c r="CQ43" s="98">
        <f t="shared" si="100"/>
        <v>0.22343175114787</v>
      </c>
      <c r="CR43" s="98">
        <f t="shared" si="101"/>
        <v>0.278833581658406</v>
      </c>
      <c r="CS43" s="98">
        <f t="shared" si="102"/>
        <v>0.0165414905585794</v>
      </c>
      <c r="CT43" s="98">
        <f t="shared" si="103"/>
        <v>0.481193176635145</v>
      </c>
      <c r="CU43" s="49"/>
      <c r="CV43" s="87">
        <f t="shared" si="104"/>
        <v>1838</v>
      </c>
      <c r="CW43" s="80">
        <f t="shared" si="105"/>
        <v>2233</v>
      </c>
      <c r="CX43" s="80">
        <f t="shared" si="106"/>
        <v>2552</v>
      </c>
      <c r="CY43" s="80">
        <f t="shared" si="107"/>
        <v>3747</v>
      </c>
      <c r="CZ43" s="80">
        <f t="shared" si="108"/>
        <v>10370</v>
      </c>
      <c r="DA43" s="143">
        <f t="shared" si="109"/>
        <v>0.177242044358727</v>
      </c>
      <c r="DB43" s="143">
        <f t="shared" si="110"/>
        <v>0.21533269045323</v>
      </c>
      <c r="DC43" s="143">
        <f t="shared" si="111"/>
        <v>0.246094503375121</v>
      </c>
      <c r="DD43" s="143">
        <f t="shared" si="112"/>
        <v>0.361330761812922</v>
      </c>
      <c r="DE43" s="49"/>
      <c r="DF43" s="87">
        <f t="shared" si="113"/>
        <v>783</v>
      </c>
      <c r="DG43" s="80">
        <f t="shared" si="114"/>
        <v>945</v>
      </c>
      <c r="DH43" s="80">
        <f t="shared" si="115"/>
        <v>1080</v>
      </c>
      <c r="DI43" s="80">
        <f t="shared" si="116"/>
        <v>524.5</v>
      </c>
      <c r="DJ43" s="80">
        <f t="shared" si="117"/>
        <v>3332.5</v>
      </c>
      <c r="DK43" s="143">
        <f t="shared" si="118"/>
        <v>0.234958739684921</v>
      </c>
      <c r="DL43" s="143">
        <f t="shared" si="119"/>
        <v>0.283570892723181</v>
      </c>
      <c r="DM43" s="143">
        <f t="shared" si="120"/>
        <v>0.324081020255064</v>
      </c>
      <c r="DN43" s="143">
        <f t="shared" si="121"/>
        <v>0.157389347336834</v>
      </c>
      <c r="DO43" s="49"/>
      <c r="DP43" s="62">
        <f t="shared" si="122"/>
        <v>16443.5</v>
      </c>
      <c r="DQ43" s="71">
        <f t="shared" si="123"/>
        <v>10370</v>
      </c>
      <c r="DR43" s="71">
        <f t="shared" si="124"/>
        <v>3332.5</v>
      </c>
      <c r="DS43" s="63">
        <v>0</v>
      </c>
      <c r="DT43" s="63">
        <v>12</v>
      </c>
      <c r="DU43" s="63">
        <f>INDEX(武器升级!A:A,MATCH(DQ43/$DQ$5,武器升级!G:G,1))</f>
        <v>13</v>
      </c>
      <c r="DV43" s="63">
        <f>_xlfn.IFNA(INDEX(武器升级!A:A,MATCH(DR43/$DR$5,武器升级!H:H,1)),1)</f>
        <v>9</v>
      </c>
      <c r="DW43" s="63">
        <v>7</v>
      </c>
      <c r="DX43" s="63">
        <f t="shared" si="125"/>
        <v>4.46</v>
      </c>
      <c r="DY43" s="63">
        <f t="shared" si="126"/>
        <v>6.69</v>
      </c>
      <c r="DZ43" s="63">
        <f t="shared" si="127"/>
        <v>4.73</v>
      </c>
      <c r="EA43" s="71">
        <v>3.3</v>
      </c>
      <c r="EB43" s="67">
        <f t="shared" si="128"/>
        <v>44</v>
      </c>
      <c r="EC43" s="87">
        <v>0</v>
      </c>
      <c r="ED43" s="80">
        <v>0</v>
      </c>
      <c r="EE43" s="80">
        <v>0</v>
      </c>
      <c r="EF43" s="80">
        <v>0</v>
      </c>
      <c r="EG43" s="80">
        <v>0</v>
      </c>
      <c r="EH43" s="80">
        <v>0</v>
      </c>
      <c r="EI43" s="80">
        <v>1</v>
      </c>
      <c r="EJ43" s="80">
        <v>1</v>
      </c>
      <c r="EK43" s="49">
        <f t="shared" si="131"/>
        <v>1</v>
      </c>
      <c r="EL43" s="87">
        <v>0</v>
      </c>
      <c r="EM43" s="80">
        <v>0</v>
      </c>
      <c r="EN43" s="80">
        <v>0</v>
      </c>
      <c r="EO43" s="80">
        <v>0</v>
      </c>
      <c r="EP43" s="80">
        <v>0</v>
      </c>
      <c r="EQ43" s="80">
        <v>299.566</v>
      </c>
      <c r="ER43" s="80">
        <v>50.0033</v>
      </c>
      <c r="ES43" s="80">
        <v>13.5444</v>
      </c>
      <c r="ET43" s="151">
        <v>0</v>
      </c>
      <c r="EU43" s="151">
        <v>0</v>
      </c>
      <c r="EV43" s="151">
        <v>0</v>
      </c>
      <c r="EW43" s="151">
        <v>1</v>
      </c>
      <c r="EX43" s="151">
        <v>1</v>
      </c>
      <c r="EY43" s="151">
        <v>1</v>
      </c>
      <c r="EZ43" s="49"/>
      <c r="FA43" s="153">
        <f t="shared" si="129"/>
        <v>1</v>
      </c>
      <c r="FB43" s="71">
        <v>1</v>
      </c>
      <c r="FC43" s="71">
        <v>1</v>
      </c>
      <c r="FD43" s="80">
        <v>2.42</v>
      </c>
      <c r="FE43" s="2">
        <v>4.73</v>
      </c>
      <c r="FF43">
        <f t="shared" si="130"/>
        <v>4.73</v>
      </c>
    </row>
    <row r="44" spans="1:162">
      <c r="A44" s="58">
        <v>38</v>
      </c>
      <c r="B44" s="59">
        <v>25</v>
      </c>
      <c r="C44" s="60">
        <v>21</v>
      </c>
      <c r="D44" s="61">
        <v>221.5</v>
      </c>
      <c r="E44" s="61">
        <v>3</v>
      </c>
      <c r="F44" s="62">
        <v>7</v>
      </c>
      <c r="G44" s="63">
        <v>0</v>
      </c>
      <c r="H44" s="63">
        <v>1</v>
      </c>
      <c r="I44" s="49"/>
      <c r="J44" s="62">
        <v>38</v>
      </c>
      <c r="K44" s="71">
        <f t="shared" si="66"/>
        <v>7</v>
      </c>
      <c r="L44" s="71">
        <f t="shared" si="67"/>
        <v>0</v>
      </c>
      <c r="M44" s="71">
        <f t="shared" si="68"/>
        <v>1</v>
      </c>
      <c r="N44" s="72">
        <f>INDEX($A:$A,MATCH(SUM($K$7:K44),$D:$D,1))</f>
        <v>45</v>
      </c>
      <c r="O44" s="72">
        <v>0</v>
      </c>
      <c r="P44" s="73">
        <v>0</v>
      </c>
      <c r="Q44" s="63">
        <f>INDEX(关卡产出!$V$8:$V$207,MATCH(N44,$A$7:$A$206,0))</f>
        <v>7500</v>
      </c>
      <c r="R44" s="63">
        <f>INDEX(关卡产出!$W$8:$W$207,MATCH(N44,$A$7:$A$206,0))</f>
        <v>527500</v>
      </c>
      <c r="S44" s="63">
        <f>INDEX(关卡产出!$X$8:$X$207,MATCH(N44,$A$7:$A$206,0))</f>
        <v>3846</v>
      </c>
      <c r="T44" s="63">
        <f>INDEX(关卡产出!$Y$8:$Y$207,MATCH(N44,$A$7:$A$206,0))</f>
        <v>1924</v>
      </c>
      <c r="U44" s="63">
        <f>INDEX(关卡产出!$Z$8:$Z$207,MATCH(N44,$A$7:$A$206,0))</f>
        <v>823</v>
      </c>
      <c r="V44" s="63">
        <f>INDEX(关卡产出!$AA$8:$AA$207,MATCH(N44,$A$7:$A$206,0))</f>
        <v>270</v>
      </c>
      <c r="W44" s="80">
        <f>INDEX(关卡产出!$C$8:$C$207,MATCH(N44,关卡产出!$B$8:$B$207,0))*K44</f>
        <v>238</v>
      </c>
      <c r="X44" s="80">
        <f>INDEX(关卡产出!$D$8:$D$207,MATCH(N44,关卡产出!$B$8:$B$207,0))*K44</f>
        <v>119</v>
      </c>
      <c r="Y44" s="80">
        <f>INDEX(关卡产出!$E$8:$E$207,MATCH(N44,关卡产出!$B$8:$B$207,0))*K44</f>
        <v>56</v>
      </c>
      <c r="Z44" s="80">
        <f>INDEX(关卡产出!$F$8:$F$207,MATCH(N44,关卡产出!$B$8:$B$207,0))*K44</f>
        <v>3570</v>
      </c>
      <c r="AA44" s="80">
        <f>SUM($W$7:W44)</f>
        <v>4823</v>
      </c>
      <c r="AB44" s="80">
        <f>SUM($X$7:X44)</f>
        <v>2352</v>
      </c>
      <c r="AC44" s="80">
        <f>SUM($Y$7:Y44)</f>
        <v>1001</v>
      </c>
      <c r="AD44" s="80">
        <f>SUM($Z$7:Z44)</f>
        <v>79030</v>
      </c>
      <c r="AE44" s="87">
        <f>INDEX(关卡产出!$C$8:$C$207,MATCH(N44,关卡产出!$B$8:$B$207,0))*8</f>
        <v>272</v>
      </c>
      <c r="AF44" s="87">
        <f>INDEX(关卡产出!$D$8:$D$207,MATCH(N44,关卡产出!$B$8:$B$207,0))*8</f>
        <v>136</v>
      </c>
      <c r="AG44" s="87">
        <f>INDEX(关卡产出!$E$8:$E$207,MATCH(N44,关卡产出!$B$8:$B$207,0))*8</f>
        <v>64</v>
      </c>
      <c r="AH44" s="87">
        <f>INDEX(关卡产出!$F$8:$F$207,MATCH(N44,关卡产出!$B$8:$B$207,0))*8</f>
        <v>4080</v>
      </c>
      <c r="AI44" s="87">
        <f>SUM($AE$7:AE44)</f>
        <v>5512</v>
      </c>
      <c r="AJ44" s="87">
        <f>SUM($AF$7:AF44)</f>
        <v>2688</v>
      </c>
      <c r="AK44" s="87">
        <f>SUM($AG$7:AG44)</f>
        <v>1144</v>
      </c>
      <c r="AL44" s="87">
        <f>SUM($AH$7:AH44)</f>
        <v>90320</v>
      </c>
      <c r="AM44" s="92">
        <f>SUM($M$7:M44)*关卡产出!$AS$11</f>
        <v>204000</v>
      </c>
      <c r="AN44" s="93">
        <v>0</v>
      </c>
      <c r="AO44" s="80">
        <v>0</v>
      </c>
      <c r="AP44" s="96">
        <v>0</v>
      </c>
      <c r="AQ44" s="62">
        <v>500</v>
      </c>
      <c r="AR44" s="97">
        <v>100</v>
      </c>
      <c r="AS44" s="62">
        <f>SUM($AQ$7:AQ44)</f>
        <v>19000</v>
      </c>
      <c r="AT44" s="71">
        <f>SUM($AR$7:AR44)</f>
        <v>3800</v>
      </c>
      <c r="AU44" s="49"/>
      <c r="AV44" s="62">
        <f t="shared" si="69"/>
        <v>7500</v>
      </c>
      <c r="AW44" s="71">
        <v>0</v>
      </c>
      <c r="AX44" s="71">
        <f t="shared" si="70"/>
        <v>3800</v>
      </c>
      <c r="AY44" s="71">
        <f t="shared" si="71"/>
        <v>1700</v>
      </c>
      <c r="AZ44" s="63">
        <f t="shared" si="72"/>
        <v>13000</v>
      </c>
      <c r="BA44" s="80">
        <v>0</v>
      </c>
      <c r="BB44" s="80">
        <f t="shared" si="73"/>
        <v>13000</v>
      </c>
      <c r="BC44" s="98">
        <f t="shared" si="74"/>
        <v>0.576923076923077</v>
      </c>
      <c r="BD44" s="98">
        <f t="shared" si="75"/>
        <v>0</v>
      </c>
      <c r="BE44" s="98">
        <f t="shared" si="76"/>
        <v>0.292307692307692</v>
      </c>
      <c r="BF44" s="98">
        <f t="shared" si="77"/>
        <v>0.130769230769231</v>
      </c>
      <c r="BG44" s="99"/>
      <c r="BH44" s="62">
        <f>INDEX(商城宝箱!$L:$L,MATCH(BB44,商城宝箱!$N:$N,1))</f>
        <v>5</v>
      </c>
      <c r="BI44" s="63">
        <f>INDEX(商城宝箱!$T:$T,MATCH(BH44,商城宝箱!$L:$L,0))+(BB44-VLOOKUP(BH44,商城宝箱!$L$2:$N$22,3,FALSE))/$BH$5*VLOOKUP(BH44+1,商城宝箱!$C$23:$I$42,3,FALSE)</f>
        <v>32500</v>
      </c>
      <c r="BJ44" s="71">
        <f>INDEX(商城宝箱!$U:$U,MATCH(BH44,商城宝箱!$L:$L,0))+(BB44-VLOOKUP(BH44,商城宝箱!$L$2:$N$22,3,FALSE))/$BH$5*VLOOKUP(BH44+1,商城宝箱!$C$23:$I$42,4,FALSE)</f>
        <v>8212.5</v>
      </c>
      <c r="BK44" s="71">
        <f>INDEX(商城宝箱!$V:$V,MATCH(BH44,商城宝箱!$L:$L,0))+(BB44-VLOOKUP(BH44,商城宝箱!$L$2:$N$22,3,FALSE))/$BH$5*VLOOKUP(BH44+1,商城宝箱!$C$23:$I$42,5,FALSE)</f>
        <v>3927</v>
      </c>
      <c r="BL44" s="71">
        <f>INDEX(商城宝箱!$W:$W,MATCH(BH44,商城宝箱!$L:$L,0))+(BB44-VLOOKUP(BH44,商城宝箱!$L$2:$N$22,3,FALSE))/$BH$5*VLOOKUP(BH44+1,商城宝箱!$C$23:$I$42,6,FALSE)</f>
        <v>548.5</v>
      </c>
      <c r="BM44" s="49"/>
      <c r="BN44" s="101">
        <f t="shared" si="78"/>
        <v>527500</v>
      </c>
      <c r="BO44" s="63">
        <f t="shared" si="79"/>
        <v>79030</v>
      </c>
      <c r="BP44" s="63">
        <f t="shared" si="80"/>
        <v>90320</v>
      </c>
      <c r="BQ44" s="63">
        <f t="shared" si="81"/>
        <v>204000</v>
      </c>
      <c r="BR44" s="63">
        <f t="shared" si="82"/>
        <v>0</v>
      </c>
      <c r="BS44" s="63">
        <f t="shared" si="83"/>
        <v>19000</v>
      </c>
      <c r="BT44" s="63">
        <f t="shared" si="84"/>
        <v>32500</v>
      </c>
      <c r="BU44" s="63">
        <f t="shared" si="85"/>
        <v>952350</v>
      </c>
      <c r="BV44" s="98">
        <f t="shared" si="86"/>
        <v>0.553893001522549</v>
      </c>
      <c r="BW44" s="98">
        <f t="shared" si="87"/>
        <v>0.0829841969864021</v>
      </c>
      <c r="BX44" s="98">
        <f t="shared" si="88"/>
        <v>0.0948390822701738</v>
      </c>
      <c r="BY44" s="98">
        <f t="shared" si="89"/>
        <v>0.214206961726256</v>
      </c>
      <c r="BZ44" s="98">
        <f t="shared" si="90"/>
        <v>0</v>
      </c>
      <c r="CA44" s="98">
        <f t="shared" si="91"/>
        <v>0.0199506483960729</v>
      </c>
      <c r="CB44" s="98">
        <f t="shared" si="92"/>
        <v>0.0341261090985457</v>
      </c>
      <c r="CC44" s="49"/>
      <c r="CD44" s="101">
        <f t="shared" si="93"/>
        <v>45</v>
      </c>
      <c r="CE44" s="63">
        <f>INDEX(角色升级!A:A,MATCH(BU43,角色升级!K:K,1))</f>
        <v>293</v>
      </c>
      <c r="CF44" s="71">
        <f>VLOOKUP(CE44,角色升级!A:P,16,FALSE)</f>
        <v>6322.547</v>
      </c>
      <c r="CG44" s="71">
        <f>VLOOKUP(CD44,关卡对比!$A$4:$K$206,11,FALSE)</f>
        <v>11400</v>
      </c>
      <c r="CH44" s="104">
        <f t="shared" si="94"/>
        <v>1.80307081940237</v>
      </c>
      <c r="CI44" s="87">
        <f>INDEX(角色升级!Q:Q,MATCH(CE44,角色升级!A:A,0))</f>
        <v>1700</v>
      </c>
      <c r="CJ44" s="80">
        <v>0.1</v>
      </c>
      <c r="CK44" s="49"/>
      <c r="CL44" s="101">
        <f t="shared" si="95"/>
        <v>3846</v>
      </c>
      <c r="CM44" s="63">
        <f t="shared" si="96"/>
        <v>4823</v>
      </c>
      <c r="CN44" s="63">
        <f t="shared" si="97"/>
        <v>272</v>
      </c>
      <c r="CO44" s="63">
        <f t="shared" si="98"/>
        <v>8212.5</v>
      </c>
      <c r="CP44" s="63">
        <f t="shared" si="99"/>
        <v>17153.5</v>
      </c>
      <c r="CQ44" s="98">
        <f t="shared" si="100"/>
        <v>0.224210802460139</v>
      </c>
      <c r="CR44" s="98">
        <f t="shared" si="101"/>
        <v>0.281167108753316</v>
      </c>
      <c r="CS44" s="98">
        <f t="shared" si="102"/>
        <v>0.01585682222287</v>
      </c>
      <c r="CT44" s="98">
        <f t="shared" si="103"/>
        <v>0.478765266563675</v>
      </c>
      <c r="CU44" s="49"/>
      <c r="CV44" s="87">
        <f t="shared" si="104"/>
        <v>1924</v>
      </c>
      <c r="CW44" s="80">
        <f t="shared" si="105"/>
        <v>2352</v>
      </c>
      <c r="CX44" s="80">
        <f t="shared" si="106"/>
        <v>2688</v>
      </c>
      <c r="CY44" s="80">
        <f t="shared" si="107"/>
        <v>3927</v>
      </c>
      <c r="CZ44" s="80">
        <f t="shared" si="108"/>
        <v>10891</v>
      </c>
      <c r="DA44" s="143">
        <f t="shared" si="109"/>
        <v>0.176659627215132</v>
      </c>
      <c r="DB44" s="143">
        <f t="shared" si="110"/>
        <v>0.215958130566523</v>
      </c>
      <c r="DC44" s="143">
        <f t="shared" si="111"/>
        <v>0.246809292076026</v>
      </c>
      <c r="DD44" s="143">
        <f t="shared" si="112"/>
        <v>0.360572950142319</v>
      </c>
      <c r="DE44" s="49"/>
      <c r="DF44" s="87">
        <f t="shared" si="113"/>
        <v>823</v>
      </c>
      <c r="DG44" s="80">
        <f t="shared" si="114"/>
        <v>1001</v>
      </c>
      <c r="DH44" s="80">
        <f t="shared" si="115"/>
        <v>1144</v>
      </c>
      <c r="DI44" s="80">
        <f t="shared" si="116"/>
        <v>548.5</v>
      </c>
      <c r="DJ44" s="80">
        <f t="shared" si="117"/>
        <v>3516.5</v>
      </c>
      <c r="DK44" s="143">
        <f t="shared" si="118"/>
        <v>0.234039527939713</v>
      </c>
      <c r="DL44" s="143">
        <f t="shared" si="119"/>
        <v>0.284658040665434</v>
      </c>
      <c r="DM44" s="143">
        <f t="shared" si="120"/>
        <v>0.325323475046211</v>
      </c>
      <c r="DN44" s="143">
        <f t="shared" si="121"/>
        <v>0.155978956348642</v>
      </c>
      <c r="DO44" s="49"/>
      <c r="DP44" s="62">
        <f t="shared" si="122"/>
        <v>17153.5</v>
      </c>
      <c r="DQ44" s="71">
        <f t="shared" si="123"/>
        <v>10891</v>
      </c>
      <c r="DR44" s="71">
        <f t="shared" si="124"/>
        <v>3516.5</v>
      </c>
      <c r="DS44" s="63">
        <v>0</v>
      </c>
      <c r="DT44" s="63">
        <v>12</v>
      </c>
      <c r="DU44" s="63">
        <f>INDEX(武器升级!A:A,MATCH(DQ44/$DQ$5,武器升级!G:G,1))</f>
        <v>13</v>
      </c>
      <c r="DV44" s="63">
        <f>_xlfn.IFNA(INDEX(武器升级!A:A,MATCH(DR44/$DR$5,武器升级!H:H,1)),1)</f>
        <v>10</v>
      </c>
      <c r="DW44" s="63">
        <v>7</v>
      </c>
      <c r="DX44" s="63">
        <f t="shared" si="125"/>
        <v>4.46</v>
      </c>
      <c r="DY44" s="63">
        <f t="shared" si="126"/>
        <v>6.69</v>
      </c>
      <c r="DZ44" s="63">
        <f t="shared" si="127"/>
        <v>5.68</v>
      </c>
      <c r="EA44" s="71">
        <v>3.3</v>
      </c>
      <c r="EB44" s="67">
        <f t="shared" si="128"/>
        <v>45</v>
      </c>
      <c r="EC44" s="87">
        <v>0</v>
      </c>
      <c r="ED44" s="80">
        <v>0</v>
      </c>
      <c r="EE44" s="80">
        <v>0</v>
      </c>
      <c r="EF44" s="80">
        <v>0</v>
      </c>
      <c r="EG44" s="80">
        <v>0</v>
      </c>
      <c r="EH44" s="80">
        <v>0</v>
      </c>
      <c r="EI44" s="80">
        <v>1</v>
      </c>
      <c r="EJ44" s="80">
        <v>1</v>
      </c>
      <c r="EK44" s="49">
        <f t="shared" si="131"/>
        <v>3.94</v>
      </c>
      <c r="EL44" s="87">
        <v>0</v>
      </c>
      <c r="EM44" s="80">
        <v>0</v>
      </c>
      <c r="EN44" s="80">
        <v>0</v>
      </c>
      <c r="EO44" s="80">
        <v>0</v>
      </c>
      <c r="EP44" s="80">
        <v>0</v>
      </c>
      <c r="EQ44" s="80">
        <v>307.818</v>
      </c>
      <c r="ER44" s="80">
        <v>51.3808</v>
      </c>
      <c r="ES44" s="80">
        <v>13.9176</v>
      </c>
      <c r="ET44" s="151">
        <v>0</v>
      </c>
      <c r="EU44" s="151">
        <v>0</v>
      </c>
      <c r="EV44" s="151">
        <v>0</v>
      </c>
      <c r="EW44" s="151">
        <v>1</v>
      </c>
      <c r="EX44" s="151">
        <v>1</v>
      </c>
      <c r="EY44" s="151">
        <v>1</v>
      </c>
      <c r="EZ44" s="49"/>
      <c r="FA44" s="153">
        <f t="shared" si="129"/>
        <v>3.94</v>
      </c>
      <c r="FB44" s="71">
        <v>1</v>
      </c>
      <c r="FC44" s="71">
        <v>1</v>
      </c>
      <c r="FD44" s="80">
        <v>2.42</v>
      </c>
      <c r="FE44" s="2">
        <v>5.05</v>
      </c>
      <c r="FF44">
        <f t="shared" si="130"/>
        <v>5.05</v>
      </c>
    </row>
    <row r="45" spans="1:162">
      <c r="A45" s="58">
        <v>39</v>
      </c>
      <c r="B45" s="59">
        <v>26</v>
      </c>
      <c r="C45" s="60">
        <v>21</v>
      </c>
      <c r="D45" s="61">
        <v>227.5</v>
      </c>
      <c r="E45" s="61">
        <v>3</v>
      </c>
      <c r="F45" s="62">
        <v>7</v>
      </c>
      <c r="G45" s="63">
        <v>0</v>
      </c>
      <c r="H45" s="63">
        <v>1</v>
      </c>
      <c r="I45" s="49"/>
      <c r="J45" s="62">
        <v>39</v>
      </c>
      <c r="K45" s="71">
        <f t="shared" si="66"/>
        <v>7</v>
      </c>
      <c r="L45" s="71">
        <f t="shared" si="67"/>
        <v>0</v>
      </c>
      <c r="M45" s="71">
        <f t="shared" si="68"/>
        <v>1</v>
      </c>
      <c r="N45" s="72">
        <f>INDEX($A:$A,MATCH(SUM($K$7:K45),$D:$D,1))</f>
        <v>47</v>
      </c>
      <c r="O45" s="72">
        <v>0</v>
      </c>
      <c r="P45" s="73">
        <v>0</v>
      </c>
      <c r="Q45" s="63">
        <f>INDEX(关卡产出!$V$8:$V$207,MATCH(N45,$A$7:$A$206,0))</f>
        <v>7900</v>
      </c>
      <c r="R45" s="63">
        <f>INDEX(关卡产出!$W$8:$W$207,MATCH(N45,$A$7:$A$206,0))</f>
        <v>578700</v>
      </c>
      <c r="S45" s="63">
        <f>INDEX(关卡产出!$X$8:$X$207,MATCH(N45,$A$7:$A$206,0))</f>
        <v>4202</v>
      </c>
      <c r="T45" s="63">
        <f>INDEX(关卡产出!$Y$8:$Y$207,MATCH(N45,$A$7:$A$206,0))</f>
        <v>2102</v>
      </c>
      <c r="U45" s="63">
        <f>INDEX(关卡产出!$Z$8:$Z$207,MATCH(N45,$A$7:$A$206,0))</f>
        <v>906</v>
      </c>
      <c r="V45" s="63">
        <f>INDEX(关卡产出!$AA$8:$AA$207,MATCH(N45,$A$7:$A$206,0))</f>
        <v>282</v>
      </c>
      <c r="W45" s="80">
        <f>INDEX(关卡产出!$C$8:$C$207,MATCH(N45,关卡产出!$B$8:$B$207,0))*K45</f>
        <v>252</v>
      </c>
      <c r="X45" s="80">
        <f>INDEX(关卡产出!$D$8:$D$207,MATCH(N45,关卡产出!$B$8:$B$207,0))*K45</f>
        <v>126</v>
      </c>
      <c r="Y45" s="80">
        <f>INDEX(关卡产出!$E$8:$E$207,MATCH(N45,关卡产出!$B$8:$B$207,0))*K45</f>
        <v>56</v>
      </c>
      <c r="Z45" s="80">
        <f>INDEX(关卡产出!$F$8:$F$207,MATCH(N45,关卡产出!$B$8:$B$207,0))*K45</f>
        <v>3710</v>
      </c>
      <c r="AA45" s="80">
        <f>SUM($W$7:W45)</f>
        <v>5075</v>
      </c>
      <c r="AB45" s="80">
        <f>SUM($X$7:X45)</f>
        <v>2478</v>
      </c>
      <c r="AC45" s="80">
        <f>SUM($Y$7:Y45)</f>
        <v>1057</v>
      </c>
      <c r="AD45" s="80">
        <f>SUM($Z$7:Z45)</f>
        <v>82740</v>
      </c>
      <c r="AE45" s="87">
        <f>INDEX(关卡产出!$C$8:$C$207,MATCH(N45,关卡产出!$B$8:$B$207,0))*8</f>
        <v>288</v>
      </c>
      <c r="AF45" s="87">
        <f>INDEX(关卡产出!$D$8:$D$207,MATCH(N45,关卡产出!$B$8:$B$207,0))*8</f>
        <v>144</v>
      </c>
      <c r="AG45" s="87">
        <f>INDEX(关卡产出!$E$8:$E$207,MATCH(N45,关卡产出!$B$8:$B$207,0))*8</f>
        <v>64</v>
      </c>
      <c r="AH45" s="87">
        <f>INDEX(关卡产出!$F$8:$F$207,MATCH(N45,关卡产出!$B$8:$B$207,0))*8</f>
        <v>4240</v>
      </c>
      <c r="AI45" s="87">
        <f>SUM($AE$7:AE45)</f>
        <v>5800</v>
      </c>
      <c r="AJ45" s="87">
        <f>SUM($AF$7:AF45)</f>
        <v>2832</v>
      </c>
      <c r="AK45" s="87">
        <f>SUM($AG$7:AG45)</f>
        <v>1208</v>
      </c>
      <c r="AL45" s="87">
        <f>SUM($AH$7:AH45)</f>
        <v>94560</v>
      </c>
      <c r="AM45" s="92">
        <f>SUM($M$7:M45)*关卡产出!$AS$11</f>
        <v>210000</v>
      </c>
      <c r="AN45" s="93">
        <v>0</v>
      </c>
      <c r="AO45" s="80">
        <v>0</v>
      </c>
      <c r="AP45" s="96">
        <v>0</v>
      </c>
      <c r="AQ45" s="62">
        <v>500</v>
      </c>
      <c r="AR45" s="97">
        <v>100</v>
      </c>
      <c r="AS45" s="62">
        <f>SUM($AQ$7:AQ45)</f>
        <v>19500</v>
      </c>
      <c r="AT45" s="71">
        <f>SUM($AR$7:AR45)</f>
        <v>3900</v>
      </c>
      <c r="AU45" s="49"/>
      <c r="AV45" s="62">
        <f t="shared" si="69"/>
        <v>7900</v>
      </c>
      <c r="AW45" s="71">
        <v>0</v>
      </c>
      <c r="AX45" s="71">
        <f t="shared" si="70"/>
        <v>3900</v>
      </c>
      <c r="AY45" s="71">
        <f t="shared" si="71"/>
        <v>1700</v>
      </c>
      <c r="AZ45" s="63">
        <f t="shared" si="72"/>
        <v>13500</v>
      </c>
      <c r="BA45" s="80">
        <v>0</v>
      </c>
      <c r="BB45" s="80">
        <f t="shared" si="73"/>
        <v>13500</v>
      </c>
      <c r="BC45" s="98">
        <f t="shared" si="74"/>
        <v>0.585185185185185</v>
      </c>
      <c r="BD45" s="98">
        <f t="shared" si="75"/>
        <v>0</v>
      </c>
      <c r="BE45" s="98">
        <f t="shared" si="76"/>
        <v>0.288888888888889</v>
      </c>
      <c r="BF45" s="98">
        <f t="shared" si="77"/>
        <v>0.125925925925926</v>
      </c>
      <c r="BG45" s="99"/>
      <c r="BH45" s="62">
        <f>INDEX(商城宝箱!$L:$L,MATCH(BB45,商城宝箱!$N:$N,1))</f>
        <v>5</v>
      </c>
      <c r="BI45" s="63">
        <f>INDEX(商城宝箱!$T:$T,MATCH(BH45,商城宝箱!$L:$L,0))+(BB45-VLOOKUP(BH45,商城宝箱!$L$2:$N$22,3,FALSE))/$BH$5*VLOOKUP(BH45+1,商城宝箱!$C$23:$I$42,3,FALSE)</f>
        <v>33750</v>
      </c>
      <c r="BJ45" s="71">
        <f>INDEX(商城宝箱!$U:$U,MATCH(BH45,商城宝箱!$L:$L,0))+(BB45-VLOOKUP(BH45,商城宝箱!$L$2:$N$22,3,FALSE))/$BH$5*VLOOKUP(BH45+1,商城宝箱!$C$23:$I$42,4,FALSE)</f>
        <v>8712.5</v>
      </c>
      <c r="BK45" s="71">
        <f>INDEX(商城宝箱!$V:$V,MATCH(BH45,商城宝箱!$L:$L,0))+(BB45-VLOOKUP(BH45,商城宝箱!$L$2:$N$22,3,FALSE))/$BH$5*VLOOKUP(BH45+1,商城宝箱!$C$23:$I$42,5,FALSE)</f>
        <v>4227</v>
      </c>
      <c r="BL45" s="71">
        <f>INDEX(商城宝箱!$W:$W,MATCH(BH45,商城宝箱!$L:$L,0))+(BB45-VLOOKUP(BH45,商城宝箱!$L$2:$N$22,3,FALSE))/$BH$5*VLOOKUP(BH45+1,商城宝箱!$C$23:$I$42,6,FALSE)</f>
        <v>588.5</v>
      </c>
      <c r="BM45" s="49"/>
      <c r="BN45" s="101">
        <f t="shared" si="78"/>
        <v>578700</v>
      </c>
      <c r="BO45" s="63">
        <f t="shared" si="79"/>
        <v>82740</v>
      </c>
      <c r="BP45" s="63">
        <f t="shared" si="80"/>
        <v>94560</v>
      </c>
      <c r="BQ45" s="63">
        <f t="shared" si="81"/>
        <v>210000</v>
      </c>
      <c r="BR45" s="63">
        <f t="shared" si="82"/>
        <v>0</v>
      </c>
      <c r="BS45" s="63">
        <f t="shared" si="83"/>
        <v>19500</v>
      </c>
      <c r="BT45" s="63">
        <f t="shared" si="84"/>
        <v>33750</v>
      </c>
      <c r="BU45" s="63">
        <f t="shared" si="85"/>
        <v>1019250</v>
      </c>
      <c r="BV45" s="98">
        <f t="shared" si="86"/>
        <v>0.567770419426049</v>
      </c>
      <c r="BW45" s="98">
        <f t="shared" si="87"/>
        <v>0.081177336276674</v>
      </c>
      <c r="BX45" s="98">
        <f t="shared" si="88"/>
        <v>0.0927740986019132</v>
      </c>
      <c r="BY45" s="98">
        <f t="shared" si="89"/>
        <v>0.206033848417954</v>
      </c>
      <c r="BZ45" s="98">
        <f t="shared" si="90"/>
        <v>0</v>
      </c>
      <c r="CA45" s="98">
        <f t="shared" si="91"/>
        <v>0.0191317144959529</v>
      </c>
      <c r="CB45" s="98">
        <f t="shared" si="92"/>
        <v>0.033112582781457</v>
      </c>
      <c r="CC45" s="49"/>
      <c r="CD45" s="101">
        <f t="shared" si="93"/>
        <v>47</v>
      </c>
      <c r="CE45" s="63">
        <f>INDEX(角色升级!A:A,MATCH(BU44,角色升级!K:K,1))</f>
        <v>301</v>
      </c>
      <c r="CF45" s="71">
        <f>VLOOKUP(CE45,角色升级!A:P,16,FALSE)</f>
        <v>6459.0428</v>
      </c>
      <c r="CG45" s="71">
        <f>VLOOKUP(CD45,关卡对比!$A$4:$K$206,11,FALSE)</f>
        <v>12120</v>
      </c>
      <c r="CH45" s="104">
        <f t="shared" si="94"/>
        <v>1.87643902901526</v>
      </c>
      <c r="CI45" s="87">
        <f>INDEX(角色升级!Q:Q,MATCH(CE45,角色升级!A:A,0))</f>
        <v>1700</v>
      </c>
      <c r="CJ45" s="80">
        <v>0.1</v>
      </c>
      <c r="CK45" s="49"/>
      <c r="CL45" s="101">
        <f t="shared" si="95"/>
        <v>4202</v>
      </c>
      <c r="CM45" s="63">
        <f t="shared" si="96"/>
        <v>5075</v>
      </c>
      <c r="CN45" s="63">
        <f t="shared" si="97"/>
        <v>288</v>
      </c>
      <c r="CO45" s="63">
        <f t="shared" si="98"/>
        <v>8712.5</v>
      </c>
      <c r="CP45" s="63">
        <f t="shared" si="99"/>
        <v>18277.5</v>
      </c>
      <c r="CQ45" s="98">
        <f t="shared" si="100"/>
        <v>0.229900150458214</v>
      </c>
      <c r="CR45" s="98">
        <f t="shared" si="101"/>
        <v>0.277663794282588</v>
      </c>
      <c r="CS45" s="98">
        <f t="shared" si="102"/>
        <v>0.0157570783750513</v>
      </c>
      <c r="CT45" s="98">
        <f t="shared" si="103"/>
        <v>0.476678976884147</v>
      </c>
      <c r="CU45" s="49"/>
      <c r="CV45" s="87">
        <f t="shared" si="104"/>
        <v>2102</v>
      </c>
      <c r="CW45" s="80">
        <f t="shared" si="105"/>
        <v>2478</v>
      </c>
      <c r="CX45" s="80">
        <f t="shared" si="106"/>
        <v>2832</v>
      </c>
      <c r="CY45" s="80">
        <f t="shared" si="107"/>
        <v>4227</v>
      </c>
      <c r="CZ45" s="80">
        <f t="shared" si="108"/>
        <v>11639</v>
      </c>
      <c r="DA45" s="143">
        <f t="shared" si="109"/>
        <v>0.180599707878684</v>
      </c>
      <c r="DB45" s="143">
        <f t="shared" si="110"/>
        <v>0.212904888736146</v>
      </c>
      <c r="DC45" s="143">
        <f t="shared" si="111"/>
        <v>0.243319872841309</v>
      </c>
      <c r="DD45" s="143">
        <f t="shared" si="112"/>
        <v>0.363175530543861</v>
      </c>
      <c r="DE45" s="49"/>
      <c r="DF45" s="87">
        <f t="shared" si="113"/>
        <v>906</v>
      </c>
      <c r="DG45" s="80">
        <f t="shared" si="114"/>
        <v>1057</v>
      </c>
      <c r="DH45" s="80">
        <f t="shared" si="115"/>
        <v>1208</v>
      </c>
      <c r="DI45" s="80">
        <f t="shared" si="116"/>
        <v>588.5</v>
      </c>
      <c r="DJ45" s="80">
        <f t="shared" si="117"/>
        <v>3759.5</v>
      </c>
      <c r="DK45" s="143">
        <f t="shared" si="118"/>
        <v>0.240989493283681</v>
      </c>
      <c r="DL45" s="143">
        <f t="shared" si="119"/>
        <v>0.281154408830962</v>
      </c>
      <c r="DM45" s="143">
        <f t="shared" si="120"/>
        <v>0.321319324378242</v>
      </c>
      <c r="DN45" s="143">
        <f t="shared" si="121"/>
        <v>0.156536773507115</v>
      </c>
      <c r="DO45" s="49"/>
      <c r="DP45" s="62">
        <f t="shared" si="122"/>
        <v>18277.5</v>
      </c>
      <c r="DQ45" s="71">
        <f t="shared" si="123"/>
        <v>11639</v>
      </c>
      <c r="DR45" s="71">
        <f t="shared" si="124"/>
        <v>3759.5</v>
      </c>
      <c r="DS45" s="63">
        <v>0</v>
      </c>
      <c r="DT45" s="63">
        <v>12</v>
      </c>
      <c r="DU45" s="63">
        <f>INDEX(武器升级!A:A,MATCH(DQ45/$DQ$5,武器升级!G:G,1))</f>
        <v>14</v>
      </c>
      <c r="DV45" s="63">
        <f>_xlfn.IFNA(INDEX(武器升级!A:A,MATCH(DR45/$DR$5,武器升级!H:H,1)),1)</f>
        <v>10</v>
      </c>
      <c r="DW45" s="63">
        <v>7</v>
      </c>
      <c r="DX45" s="63">
        <f t="shared" si="125"/>
        <v>4.46</v>
      </c>
      <c r="DY45" s="63">
        <f t="shared" si="126"/>
        <v>8.02</v>
      </c>
      <c r="DZ45" s="63">
        <f t="shared" si="127"/>
        <v>5.68</v>
      </c>
      <c r="EA45" s="71">
        <v>3.3</v>
      </c>
      <c r="EB45" s="67">
        <f t="shared" si="128"/>
        <v>47</v>
      </c>
      <c r="EC45" s="87">
        <v>0</v>
      </c>
      <c r="ED45" s="80">
        <v>0</v>
      </c>
      <c r="EE45" s="80">
        <v>0</v>
      </c>
      <c r="EF45" s="80">
        <v>0</v>
      </c>
      <c r="EG45" s="80">
        <v>0</v>
      </c>
      <c r="EH45" s="80">
        <v>0</v>
      </c>
      <c r="EI45" s="80">
        <v>1</v>
      </c>
      <c r="EJ45" s="80">
        <v>1</v>
      </c>
      <c r="EK45" s="49">
        <f t="shared" si="131"/>
        <v>3.94</v>
      </c>
      <c r="EL45" s="87">
        <v>0</v>
      </c>
      <c r="EM45" s="80">
        <v>0</v>
      </c>
      <c r="EN45" s="80">
        <v>0</v>
      </c>
      <c r="EO45" s="80">
        <v>0</v>
      </c>
      <c r="EP45" s="80">
        <v>0</v>
      </c>
      <c r="EQ45" s="80">
        <v>316.071</v>
      </c>
      <c r="ER45" s="80">
        <v>52.7583</v>
      </c>
      <c r="ES45" s="80">
        <v>14.2907</v>
      </c>
      <c r="ET45" s="151">
        <v>0</v>
      </c>
      <c r="EU45" s="151">
        <v>0</v>
      </c>
      <c r="EV45" s="151">
        <v>0</v>
      </c>
      <c r="EW45" s="151">
        <v>1</v>
      </c>
      <c r="EX45" s="151">
        <v>1</v>
      </c>
      <c r="EY45" s="151">
        <v>1</v>
      </c>
      <c r="EZ45" s="49"/>
      <c r="FA45" s="153">
        <f t="shared" si="129"/>
        <v>3.94</v>
      </c>
      <c r="FB45" s="71">
        <v>1</v>
      </c>
      <c r="FC45" s="71">
        <v>1</v>
      </c>
      <c r="FD45" s="80">
        <v>2.42</v>
      </c>
      <c r="FE45" s="2">
        <v>5.36</v>
      </c>
      <c r="FF45">
        <f t="shared" si="130"/>
        <v>5.36</v>
      </c>
    </row>
    <row r="46" spans="1:162">
      <c r="A46" s="58">
        <v>40</v>
      </c>
      <c r="B46" s="59">
        <v>26</v>
      </c>
      <c r="C46" s="60">
        <v>22</v>
      </c>
      <c r="D46" s="61">
        <v>233.5</v>
      </c>
      <c r="E46" s="61">
        <v>3</v>
      </c>
      <c r="F46" s="62">
        <v>7</v>
      </c>
      <c r="G46" s="63">
        <v>0</v>
      </c>
      <c r="H46" s="63">
        <v>1</v>
      </c>
      <c r="I46" s="49"/>
      <c r="J46" s="62">
        <v>40</v>
      </c>
      <c r="K46" s="71">
        <f t="shared" si="66"/>
        <v>7</v>
      </c>
      <c r="L46" s="71">
        <f t="shared" si="67"/>
        <v>0</v>
      </c>
      <c r="M46" s="71">
        <f t="shared" si="68"/>
        <v>1</v>
      </c>
      <c r="N46" s="72">
        <f>INDEX($A:$A,MATCH(SUM($K$7:K46),$D:$D,1))</f>
        <v>48</v>
      </c>
      <c r="O46" s="72">
        <v>0</v>
      </c>
      <c r="P46" s="73">
        <v>0</v>
      </c>
      <c r="Q46" s="63">
        <f>INDEX(关卡产出!$V$8:$V$207,MATCH(N46,$A$7:$A$206,0))</f>
        <v>8100</v>
      </c>
      <c r="R46" s="63">
        <f>INDEX(关卡产出!$W$8:$W$207,MATCH(N46,$A$7:$A$206,0))</f>
        <v>605200</v>
      </c>
      <c r="S46" s="63">
        <f>INDEX(关卡产出!$X$8:$X$207,MATCH(N46,$A$7:$A$206,0))</f>
        <v>4386</v>
      </c>
      <c r="T46" s="63">
        <f>INDEX(关卡产出!$Y$8:$Y$207,MATCH(N46,$A$7:$A$206,0))</f>
        <v>2194</v>
      </c>
      <c r="U46" s="63">
        <f>INDEX(关卡产出!$Z$8:$Z$207,MATCH(N46,$A$7:$A$206,0))</f>
        <v>949</v>
      </c>
      <c r="V46" s="63">
        <f>INDEX(关卡产出!$AA$8:$AA$207,MATCH(N46,$A$7:$A$206,0))</f>
        <v>288</v>
      </c>
      <c r="W46" s="80">
        <f>INDEX(关卡产出!$C$8:$C$207,MATCH(N46,关卡产出!$B$8:$B$207,0))*K46</f>
        <v>259</v>
      </c>
      <c r="X46" s="80">
        <f>INDEX(关卡产出!$D$8:$D$207,MATCH(N46,关卡产出!$B$8:$B$207,0))*K46</f>
        <v>126</v>
      </c>
      <c r="Y46" s="80">
        <f>INDEX(关卡产出!$E$8:$E$207,MATCH(N46,关卡产出!$B$8:$B$207,0))*K46</f>
        <v>63</v>
      </c>
      <c r="Z46" s="80">
        <f>INDEX(关卡产出!$F$8:$F$207,MATCH(N46,关卡产出!$B$8:$B$207,0))*K46</f>
        <v>3710</v>
      </c>
      <c r="AA46" s="80">
        <f>SUM($W$7:W46)</f>
        <v>5334</v>
      </c>
      <c r="AB46" s="80">
        <f>SUM($X$7:X46)</f>
        <v>2604</v>
      </c>
      <c r="AC46" s="80">
        <f>SUM($Y$7:Y46)</f>
        <v>1120</v>
      </c>
      <c r="AD46" s="80">
        <f>SUM($Z$7:Z46)</f>
        <v>86450</v>
      </c>
      <c r="AE46" s="87">
        <f>INDEX(关卡产出!$C$8:$C$207,MATCH(N46,关卡产出!$B$8:$B$207,0))*8</f>
        <v>296</v>
      </c>
      <c r="AF46" s="87">
        <f>INDEX(关卡产出!$D$8:$D$207,MATCH(N46,关卡产出!$B$8:$B$207,0))*8</f>
        <v>144</v>
      </c>
      <c r="AG46" s="87">
        <f>INDEX(关卡产出!$E$8:$E$207,MATCH(N46,关卡产出!$B$8:$B$207,0))*8</f>
        <v>72</v>
      </c>
      <c r="AH46" s="87">
        <f>INDEX(关卡产出!$F$8:$F$207,MATCH(N46,关卡产出!$B$8:$B$207,0))*8</f>
        <v>4240</v>
      </c>
      <c r="AI46" s="87">
        <f>SUM($AE$7:AE46)</f>
        <v>6096</v>
      </c>
      <c r="AJ46" s="87">
        <f>SUM($AF$7:AF46)</f>
        <v>2976</v>
      </c>
      <c r="AK46" s="87">
        <f>SUM($AG$7:AG46)</f>
        <v>1280</v>
      </c>
      <c r="AL46" s="87">
        <f>SUM($AH$7:AH46)</f>
        <v>98800</v>
      </c>
      <c r="AM46" s="92">
        <f>SUM($M$7:M46)*关卡产出!$AS$11</f>
        <v>216000</v>
      </c>
      <c r="AN46" s="93">
        <v>0</v>
      </c>
      <c r="AO46" s="80">
        <v>0</v>
      </c>
      <c r="AP46" s="96">
        <v>0</v>
      </c>
      <c r="AQ46" s="62">
        <v>500</v>
      </c>
      <c r="AR46" s="97">
        <v>100</v>
      </c>
      <c r="AS46" s="62">
        <f>SUM($AQ$7:AQ46)</f>
        <v>20000</v>
      </c>
      <c r="AT46" s="71">
        <f>SUM($AR$7:AR46)</f>
        <v>4000</v>
      </c>
      <c r="AU46" s="49"/>
      <c r="AV46" s="62">
        <f t="shared" si="69"/>
        <v>8100</v>
      </c>
      <c r="AW46" s="71">
        <v>0</v>
      </c>
      <c r="AX46" s="71">
        <f t="shared" si="70"/>
        <v>4000</v>
      </c>
      <c r="AY46" s="71">
        <f t="shared" si="71"/>
        <v>1700</v>
      </c>
      <c r="AZ46" s="63">
        <f t="shared" si="72"/>
        <v>13800</v>
      </c>
      <c r="BA46" s="80">
        <v>0</v>
      </c>
      <c r="BB46" s="80">
        <f t="shared" si="73"/>
        <v>13800</v>
      </c>
      <c r="BC46" s="98">
        <f t="shared" si="74"/>
        <v>0.58695652173913</v>
      </c>
      <c r="BD46" s="98">
        <f t="shared" si="75"/>
        <v>0</v>
      </c>
      <c r="BE46" s="98">
        <f t="shared" si="76"/>
        <v>0.289855072463768</v>
      </c>
      <c r="BF46" s="98">
        <f t="shared" si="77"/>
        <v>0.123188405797101</v>
      </c>
      <c r="BG46" s="99"/>
      <c r="BH46" s="62">
        <f>INDEX(商城宝箱!$L:$L,MATCH(BB46,商城宝箱!$N:$N,1))</f>
        <v>5</v>
      </c>
      <c r="BI46" s="63">
        <f>INDEX(商城宝箱!$T:$T,MATCH(BH46,商城宝箱!$L:$L,0))+(BB46-VLOOKUP(BH46,商城宝箱!$L$2:$N$22,3,FALSE))/$BH$5*VLOOKUP(BH46+1,商城宝箱!$C$23:$I$42,3,FALSE)</f>
        <v>34500</v>
      </c>
      <c r="BJ46" s="71">
        <f>INDEX(商城宝箱!$U:$U,MATCH(BH46,商城宝箱!$L:$L,0))+(BB46-VLOOKUP(BH46,商城宝箱!$L$2:$N$22,3,FALSE))/$BH$5*VLOOKUP(BH46+1,商城宝箱!$C$23:$I$42,4,FALSE)</f>
        <v>9012.5</v>
      </c>
      <c r="BK46" s="71">
        <f>INDEX(商城宝箱!$V:$V,MATCH(BH46,商城宝箱!$L:$L,0))+(BB46-VLOOKUP(BH46,商城宝箱!$L$2:$N$22,3,FALSE))/$BH$5*VLOOKUP(BH46+1,商城宝箱!$C$23:$I$42,5,FALSE)</f>
        <v>4407</v>
      </c>
      <c r="BL46" s="71">
        <f>INDEX(商城宝箱!$W:$W,MATCH(BH46,商城宝箱!$L:$L,0))+(BB46-VLOOKUP(BH46,商城宝箱!$L$2:$N$22,3,FALSE))/$BH$5*VLOOKUP(BH46+1,商城宝箱!$C$23:$I$42,6,FALSE)</f>
        <v>612.5</v>
      </c>
      <c r="BM46" s="49"/>
      <c r="BN46" s="101">
        <f t="shared" si="78"/>
        <v>605200</v>
      </c>
      <c r="BO46" s="63">
        <f t="shared" si="79"/>
        <v>86450</v>
      </c>
      <c r="BP46" s="63">
        <f t="shared" si="80"/>
        <v>98800</v>
      </c>
      <c r="BQ46" s="63">
        <f t="shared" si="81"/>
        <v>216000</v>
      </c>
      <c r="BR46" s="63">
        <f t="shared" si="82"/>
        <v>0</v>
      </c>
      <c r="BS46" s="63">
        <f t="shared" si="83"/>
        <v>20000</v>
      </c>
      <c r="BT46" s="63">
        <f t="shared" si="84"/>
        <v>34500</v>
      </c>
      <c r="BU46" s="63">
        <f t="shared" si="85"/>
        <v>1060950</v>
      </c>
      <c r="BV46" s="98">
        <f t="shared" si="86"/>
        <v>0.570432159856732</v>
      </c>
      <c r="BW46" s="98">
        <f t="shared" si="87"/>
        <v>0.0814835760403412</v>
      </c>
      <c r="BX46" s="98">
        <f t="shared" si="88"/>
        <v>0.0931240869032471</v>
      </c>
      <c r="BY46" s="98">
        <f t="shared" si="89"/>
        <v>0.203591121164994</v>
      </c>
      <c r="BZ46" s="98">
        <f t="shared" si="90"/>
        <v>0</v>
      </c>
      <c r="CA46" s="98">
        <f t="shared" si="91"/>
        <v>0.0188510297374994</v>
      </c>
      <c r="CB46" s="98">
        <f t="shared" si="92"/>
        <v>0.0325180262971865</v>
      </c>
      <c r="CC46" s="49"/>
      <c r="CD46" s="101">
        <f t="shared" si="93"/>
        <v>48</v>
      </c>
      <c r="CE46" s="63">
        <f>INDEX(角色升级!A:A,MATCH(BU45,角色升级!K:K,1))</f>
        <v>307</v>
      </c>
      <c r="CF46" s="71">
        <f>VLOOKUP(CE46,角色升级!A:P,16,FALSE)</f>
        <v>7220.28713</v>
      </c>
      <c r="CG46" s="71">
        <f>VLOOKUP(CD46,关卡对比!$A$4:$K$206,11,FALSE)</f>
        <v>12480</v>
      </c>
      <c r="CH46" s="104">
        <f t="shared" si="94"/>
        <v>1.72846311722786</v>
      </c>
      <c r="CI46" s="87">
        <f>INDEX(角色升级!Q:Q,MATCH(CE46,角色升级!A:A,0))</f>
        <v>1700</v>
      </c>
      <c r="CJ46" s="80">
        <v>0.1</v>
      </c>
      <c r="CK46" s="49"/>
      <c r="CL46" s="101">
        <f t="shared" si="95"/>
        <v>4386</v>
      </c>
      <c r="CM46" s="63">
        <f t="shared" si="96"/>
        <v>5334</v>
      </c>
      <c r="CN46" s="63">
        <f t="shared" si="97"/>
        <v>296</v>
      </c>
      <c r="CO46" s="63">
        <f t="shared" si="98"/>
        <v>9012.5</v>
      </c>
      <c r="CP46" s="63">
        <f t="shared" si="99"/>
        <v>19028.5</v>
      </c>
      <c r="CQ46" s="98">
        <f t="shared" si="100"/>
        <v>0.230496360722075</v>
      </c>
      <c r="CR46" s="98">
        <f t="shared" si="101"/>
        <v>0.280316367553932</v>
      </c>
      <c r="CS46" s="98">
        <f t="shared" si="102"/>
        <v>0.0155556139474998</v>
      </c>
      <c r="CT46" s="98">
        <f t="shared" si="103"/>
        <v>0.473631657776493</v>
      </c>
      <c r="CU46" s="49"/>
      <c r="CV46" s="87">
        <f t="shared" si="104"/>
        <v>2194</v>
      </c>
      <c r="CW46" s="80">
        <f t="shared" si="105"/>
        <v>2604</v>
      </c>
      <c r="CX46" s="80">
        <f t="shared" si="106"/>
        <v>2976</v>
      </c>
      <c r="CY46" s="80">
        <f t="shared" si="107"/>
        <v>4407</v>
      </c>
      <c r="CZ46" s="80">
        <f t="shared" si="108"/>
        <v>12181</v>
      </c>
      <c r="DA46" s="143">
        <f t="shared" si="109"/>
        <v>0.180116574993843</v>
      </c>
      <c r="DB46" s="143">
        <f t="shared" si="110"/>
        <v>0.213775552089319</v>
      </c>
      <c r="DC46" s="143">
        <f t="shared" si="111"/>
        <v>0.244314916673508</v>
      </c>
      <c r="DD46" s="143">
        <f t="shared" si="112"/>
        <v>0.36179295624333</v>
      </c>
      <c r="DE46" s="49"/>
      <c r="DF46" s="87">
        <f t="shared" si="113"/>
        <v>949</v>
      </c>
      <c r="DG46" s="80">
        <f t="shared" si="114"/>
        <v>1120</v>
      </c>
      <c r="DH46" s="80">
        <f t="shared" si="115"/>
        <v>1280</v>
      </c>
      <c r="DI46" s="80">
        <f t="shared" si="116"/>
        <v>612.5</v>
      </c>
      <c r="DJ46" s="80">
        <f t="shared" si="117"/>
        <v>3961.5</v>
      </c>
      <c r="DK46" s="143">
        <f t="shared" si="118"/>
        <v>0.239555723841979</v>
      </c>
      <c r="DL46" s="143">
        <f t="shared" si="119"/>
        <v>0.282721191467878</v>
      </c>
      <c r="DM46" s="143">
        <f t="shared" si="120"/>
        <v>0.323109933106147</v>
      </c>
      <c r="DN46" s="143">
        <f t="shared" si="121"/>
        <v>0.154613151583996</v>
      </c>
      <c r="DO46" s="49"/>
      <c r="DP46" s="62">
        <f t="shared" si="122"/>
        <v>19028.5</v>
      </c>
      <c r="DQ46" s="71">
        <f t="shared" si="123"/>
        <v>12181</v>
      </c>
      <c r="DR46" s="71">
        <f t="shared" si="124"/>
        <v>3961.5</v>
      </c>
      <c r="DS46" s="63">
        <v>0</v>
      </c>
      <c r="DT46" s="63">
        <v>12</v>
      </c>
      <c r="DU46" s="63">
        <f>INDEX(武器升级!A:A,MATCH(DQ46/$DQ$5,武器升级!G:G,1))</f>
        <v>14</v>
      </c>
      <c r="DV46" s="63">
        <f>_xlfn.IFNA(INDEX(武器升级!A:A,MATCH(DR46/$DR$5,武器升级!H:H,1)),1)</f>
        <v>10</v>
      </c>
      <c r="DW46" s="63">
        <v>8</v>
      </c>
      <c r="DX46" s="63">
        <f t="shared" si="125"/>
        <v>4.46</v>
      </c>
      <c r="DY46" s="63">
        <f t="shared" si="126"/>
        <v>8.02</v>
      </c>
      <c r="DZ46" s="63">
        <f t="shared" si="127"/>
        <v>5.68</v>
      </c>
      <c r="EA46" s="71">
        <v>3.6</v>
      </c>
      <c r="EB46" s="67">
        <f t="shared" si="128"/>
        <v>48</v>
      </c>
      <c r="EC46" s="87">
        <v>0</v>
      </c>
      <c r="ED46" s="80">
        <v>0</v>
      </c>
      <c r="EE46" s="80">
        <v>0</v>
      </c>
      <c r="EF46" s="80">
        <v>0</v>
      </c>
      <c r="EG46" s="80">
        <v>0</v>
      </c>
      <c r="EH46" s="80">
        <v>0</v>
      </c>
      <c r="EI46" s="80">
        <v>1</v>
      </c>
      <c r="EJ46" s="80">
        <v>1</v>
      </c>
      <c r="EK46" s="49">
        <f t="shared" si="131"/>
        <v>4.73</v>
      </c>
      <c r="EL46" s="87">
        <v>0</v>
      </c>
      <c r="EM46" s="80">
        <v>0</v>
      </c>
      <c r="EN46" s="80">
        <v>0</v>
      </c>
      <c r="EO46" s="80">
        <v>0</v>
      </c>
      <c r="EP46" s="80">
        <v>0</v>
      </c>
      <c r="EQ46" s="80">
        <v>324.323</v>
      </c>
      <c r="ER46" s="80">
        <v>54.1358</v>
      </c>
      <c r="ES46" s="80">
        <v>14.6638</v>
      </c>
      <c r="ET46" s="151">
        <v>0</v>
      </c>
      <c r="EU46" s="151">
        <v>0</v>
      </c>
      <c r="EV46" s="151">
        <v>0</v>
      </c>
      <c r="EW46" s="151">
        <v>1</v>
      </c>
      <c r="EX46" s="151">
        <v>1</v>
      </c>
      <c r="EY46" s="151">
        <v>1</v>
      </c>
      <c r="EZ46" s="49"/>
      <c r="FA46" s="153">
        <f t="shared" si="129"/>
        <v>4.73</v>
      </c>
      <c r="FB46" s="71">
        <v>1</v>
      </c>
      <c r="FC46" s="71">
        <v>1</v>
      </c>
      <c r="FD46" s="80">
        <v>2.42</v>
      </c>
      <c r="FE46" s="2">
        <v>5.68</v>
      </c>
      <c r="FF46">
        <f t="shared" si="130"/>
        <v>5.68</v>
      </c>
    </row>
    <row r="47" spans="1:162">
      <c r="A47" s="58">
        <v>41</v>
      </c>
      <c r="B47" s="59">
        <v>27</v>
      </c>
      <c r="C47" s="60">
        <v>22</v>
      </c>
      <c r="D47" s="61">
        <v>239.5</v>
      </c>
      <c r="E47" s="61">
        <v>3</v>
      </c>
      <c r="F47" s="62">
        <v>7</v>
      </c>
      <c r="G47" s="63">
        <v>0</v>
      </c>
      <c r="H47" s="63">
        <v>1</v>
      </c>
      <c r="I47" s="49"/>
      <c r="J47" s="62">
        <v>41</v>
      </c>
      <c r="K47" s="71">
        <f t="shared" si="66"/>
        <v>7</v>
      </c>
      <c r="L47" s="71">
        <f t="shared" si="67"/>
        <v>0</v>
      </c>
      <c r="M47" s="71">
        <f t="shared" si="68"/>
        <v>1</v>
      </c>
      <c r="N47" s="72">
        <f>INDEX($A:$A,MATCH(SUM($K$7:K47),$D:$D,1))</f>
        <v>49</v>
      </c>
      <c r="O47" s="72">
        <v>0</v>
      </c>
      <c r="P47" s="73">
        <v>0</v>
      </c>
      <c r="Q47" s="63">
        <f>INDEX(关卡产出!$V$8:$V$207,MATCH(N47,$A$7:$A$206,0))</f>
        <v>8300</v>
      </c>
      <c r="R47" s="63">
        <f>INDEX(关卡产出!$W$8:$W$207,MATCH(N47,$A$7:$A$206,0))</f>
        <v>632300</v>
      </c>
      <c r="S47" s="63">
        <f>INDEX(关卡产出!$X$8:$X$207,MATCH(N47,$A$7:$A$206,0))</f>
        <v>4574</v>
      </c>
      <c r="T47" s="63">
        <f>INDEX(关卡产出!$Y$8:$Y$207,MATCH(N47,$A$7:$A$206,0))</f>
        <v>2288</v>
      </c>
      <c r="U47" s="63">
        <f>INDEX(关卡产出!$Z$8:$Z$207,MATCH(N47,$A$7:$A$206,0))</f>
        <v>993</v>
      </c>
      <c r="V47" s="63">
        <f>INDEX(关卡产出!$AA$8:$AA$207,MATCH(N47,$A$7:$A$206,0))</f>
        <v>294</v>
      </c>
      <c r="W47" s="80">
        <f>INDEX(关卡产出!$C$8:$C$207,MATCH(N47,关卡产出!$B$8:$B$207,0))*K47</f>
        <v>266</v>
      </c>
      <c r="X47" s="80">
        <f>INDEX(关卡产出!$D$8:$D$207,MATCH(N47,关卡产出!$B$8:$B$207,0))*K47</f>
        <v>133</v>
      </c>
      <c r="Y47" s="80">
        <f>INDEX(关卡产出!$E$8:$E$207,MATCH(N47,关卡产出!$B$8:$B$207,0))*K47</f>
        <v>63</v>
      </c>
      <c r="Z47" s="80">
        <f>INDEX(关卡产出!$F$8:$F$207,MATCH(N47,关卡产出!$B$8:$B$207,0))*K47</f>
        <v>3850</v>
      </c>
      <c r="AA47" s="80">
        <f>SUM($W$7:W47)</f>
        <v>5600</v>
      </c>
      <c r="AB47" s="80">
        <f>SUM($X$7:X47)</f>
        <v>2737</v>
      </c>
      <c r="AC47" s="80">
        <f>SUM($Y$7:Y47)</f>
        <v>1183</v>
      </c>
      <c r="AD47" s="80">
        <f>SUM($Z$7:Z47)</f>
        <v>90300</v>
      </c>
      <c r="AE47" s="87">
        <f>INDEX(关卡产出!$C$8:$C$207,MATCH(N47,关卡产出!$B$8:$B$207,0))*8</f>
        <v>304</v>
      </c>
      <c r="AF47" s="87">
        <f>INDEX(关卡产出!$D$8:$D$207,MATCH(N47,关卡产出!$B$8:$B$207,0))*8</f>
        <v>152</v>
      </c>
      <c r="AG47" s="87">
        <f>INDEX(关卡产出!$E$8:$E$207,MATCH(N47,关卡产出!$B$8:$B$207,0))*8</f>
        <v>72</v>
      </c>
      <c r="AH47" s="87">
        <f>INDEX(关卡产出!$F$8:$F$207,MATCH(N47,关卡产出!$B$8:$B$207,0))*8</f>
        <v>4400</v>
      </c>
      <c r="AI47" s="87">
        <f>SUM($AE$7:AE47)</f>
        <v>6400</v>
      </c>
      <c r="AJ47" s="87">
        <f>SUM($AF$7:AF47)</f>
        <v>3128</v>
      </c>
      <c r="AK47" s="87">
        <f>SUM($AG$7:AG47)</f>
        <v>1352</v>
      </c>
      <c r="AL47" s="87">
        <f>SUM($AH$7:AH47)</f>
        <v>103200</v>
      </c>
      <c r="AM47" s="92">
        <f>SUM($M$7:M47)*关卡产出!$AS$11</f>
        <v>222000</v>
      </c>
      <c r="AN47" s="93">
        <v>0</v>
      </c>
      <c r="AO47" s="80">
        <v>0</v>
      </c>
      <c r="AP47" s="96">
        <v>0</v>
      </c>
      <c r="AQ47" s="62">
        <v>500</v>
      </c>
      <c r="AR47" s="97">
        <v>100</v>
      </c>
      <c r="AS47" s="62">
        <f>SUM($AQ$7:AQ47)</f>
        <v>20500</v>
      </c>
      <c r="AT47" s="71">
        <f>SUM($AR$7:AR47)</f>
        <v>4100</v>
      </c>
      <c r="AU47" s="49"/>
      <c r="AV47" s="62">
        <f t="shared" si="69"/>
        <v>8300</v>
      </c>
      <c r="AW47" s="71">
        <v>0</v>
      </c>
      <c r="AX47" s="71">
        <f t="shared" si="70"/>
        <v>4100</v>
      </c>
      <c r="AY47" s="71">
        <f t="shared" si="71"/>
        <v>2150</v>
      </c>
      <c r="AZ47" s="63">
        <f t="shared" si="72"/>
        <v>14550</v>
      </c>
      <c r="BA47" s="80">
        <v>0</v>
      </c>
      <c r="BB47" s="80">
        <f t="shared" si="73"/>
        <v>14550</v>
      </c>
      <c r="BC47" s="98">
        <f t="shared" si="74"/>
        <v>0.570446735395189</v>
      </c>
      <c r="BD47" s="98">
        <f t="shared" si="75"/>
        <v>0</v>
      </c>
      <c r="BE47" s="98">
        <f t="shared" si="76"/>
        <v>0.281786941580756</v>
      </c>
      <c r="BF47" s="98">
        <f t="shared" si="77"/>
        <v>0.147766323024055</v>
      </c>
      <c r="BG47" s="99"/>
      <c r="BH47" s="62">
        <f>INDEX(商城宝箱!$L:$L,MATCH(BB47,商城宝箱!$N:$N,1))</f>
        <v>5</v>
      </c>
      <c r="BI47" s="63">
        <f>INDEX(商城宝箱!$T:$T,MATCH(BH47,商城宝箱!$L:$L,0))+(BB47-VLOOKUP(BH47,商城宝箱!$L$2:$N$22,3,FALSE))/$BH$5*VLOOKUP(BH47+1,商城宝箱!$C$23:$I$42,3,FALSE)</f>
        <v>36375</v>
      </c>
      <c r="BJ47" s="71">
        <f>INDEX(商城宝箱!$U:$U,MATCH(BH47,商城宝箱!$L:$L,0))+(BB47-VLOOKUP(BH47,商城宝箱!$L$2:$N$22,3,FALSE))/$BH$5*VLOOKUP(BH47+1,商城宝箱!$C$23:$I$42,4,FALSE)</f>
        <v>9762.5</v>
      </c>
      <c r="BK47" s="71">
        <f>INDEX(商城宝箱!$V:$V,MATCH(BH47,商城宝箱!$L:$L,0))+(BB47-VLOOKUP(BH47,商城宝箱!$L$2:$N$22,3,FALSE))/$BH$5*VLOOKUP(BH47+1,商城宝箱!$C$23:$I$42,5,FALSE)</f>
        <v>4857</v>
      </c>
      <c r="BL47" s="71">
        <f>INDEX(商城宝箱!$W:$W,MATCH(BH47,商城宝箱!$L:$L,0))+(BB47-VLOOKUP(BH47,商城宝箱!$L$2:$N$22,3,FALSE))/$BH$5*VLOOKUP(BH47+1,商城宝箱!$C$23:$I$42,6,FALSE)</f>
        <v>672.5</v>
      </c>
      <c r="BM47" s="49"/>
      <c r="BN47" s="101">
        <f t="shared" si="78"/>
        <v>632300</v>
      </c>
      <c r="BO47" s="63">
        <f t="shared" si="79"/>
        <v>90300</v>
      </c>
      <c r="BP47" s="63">
        <f t="shared" si="80"/>
        <v>103200</v>
      </c>
      <c r="BQ47" s="63">
        <f t="shared" si="81"/>
        <v>222000</v>
      </c>
      <c r="BR47" s="63">
        <f t="shared" si="82"/>
        <v>0</v>
      </c>
      <c r="BS47" s="63">
        <f t="shared" si="83"/>
        <v>20500</v>
      </c>
      <c r="BT47" s="63">
        <f t="shared" si="84"/>
        <v>36375</v>
      </c>
      <c r="BU47" s="63">
        <f t="shared" si="85"/>
        <v>1104675</v>
      </c>
      <c r="BV47" s="98">
        <f t="shared" si="86"/>
        <v>0.57238554325933</v>
      </c>
      <c r="BW47" s="98">
        <f t="shared" si="87"/>
        <v>0.0817434992192274</v>
      </c>
      <c r="BX47" s="98">
        <f t="shared" si="88"/>
        <v>0.0934211419648313</v>
      </c>
      <c r="BY47" s="98">
        <f t="shared" si="89"/>
        <v>0.20096408445923</v>
      </c>
      <c r="BZ47" s="98">
        <f t="shared" si="90"/>
        <v>0</v>
      </c>
      <c r="CA47" s="98">
        <f t="shared" si="91"/>
        <v>0.0185574942856496</v>
      </c>
      <c r="CB47" s="98">
        <f t="shared" si="92"/>
        <v>0.032928236811732</v>
      </c>
      <c r="CC47" s="49"/>
      <c r="CD47" s="101">
        <f t="shared" si="93"/>
        <v>49</v>
      </c>
      <c r="CE47" s="63">
        <f>INDEX(角色升级!A:A,MATCH(BU46,角色升级!K:K,1))</f>
        <v>312</v>
      </c>
      <c r="CF47" s="71">
        <f>VLOOKUP(CE47,角色升级!A:P,16,FALSE)</f>
        <v>7614.741705</v>
      </c>
      <c r="CG47" s="71">
        <f>VLOOKUP(CD47,关卡对比!$A$4:$K$206,11,FALSE)</f>
        <v>12840</v>
      </c>
      <c r="CH47" s="104">
        <f t="shared" si="94"/>
        <v>1.68620295965771</v>
      </c>
      <c r="CI47" s="87">
        <f>INDEX(角色升级!Q:Q,MATCH(CE47,角色升级!A:A,0))</f>
        <v>2150</v>
      </c>
      <c r="CJ47" s="80">
        <v>0.1</v>
      </c>
      <c r="CK47" s="49"/>
      <c r="CL47" s="101">
        <f t="shared" si="95"/>
        <v>4574</v>
      </c>
      <c r="CM47" s="63">
        <f t="shared" si="96"/>
        <v>5600</v>
      </c>
      <c r="CN47" s="63">
        <f t="shared" si="97"/>
        <v>304</v>
      </c>
      <c r="CO47" s="63">
        <f t="shared" si="98"/>
        <v>9762.5</v>
      </c>
      <c r="CP47" s="63">
        <f t="shared" si="99"/>
        <v>20240.5</v>
      </c>
      <c r="CQ47" s="98">
        <f t="shared" si="100"/>
        <v>0.225982559719375</v>
      </c>
      <c r="CR47" s="98">
        <f t="shared" si="101"/>
        <v>0.276673007089746</v>
      </c>
      <c r="CS47" s="98">
        <f t="shared" si="102"/>
        <v>0.0150193918134433</v>
      </c>
      <c r="CT47" s="98">
        <f t="shared" si="103"/>
        <v>0.482325041377436</v>
      </c>
      <c r="CU47" s="49"/>
      <c r="CV47" s="87">
        <f t="shared" si="104"/>
        <v>2288</v>
      </c>
      <c r="CW47" s="80">
        <f t="shared" si="105"/>
        <v>2737</v>
      </c>
      <c r="CX47" s="80">
        <f t="shared" si="106"/>
        <v>3128</v>
      </c>
      <c r="CY47" s="80">
        <f t="shared" si="107"/>
        <v>4857</v>
      </c>
      <c r="CZ47" s="80">
        <f t="shared" si="108"/>
        <v>13010</v>
      </c>
      <c r="DA47" s="143">
        <f t="shared" si="109"/>
        <v>0.17586471944658</v>
      </c>
      <c r="DB47" s="143">
        <f t="shared" si="110"/>
        <v>0.210376633358955</v>
      </c>
      <c r="DC47" s="143">
        <f t="shared" si="111"/>
        <v>0.24043043812452</v>
      </c>
      <c r="DD47" s="143">
        <f t="shared" si="112"/>
        <v>0.373328209069946</v>
      </c>
      <c r="DE47" s="49"/>
      <c r="DF47" s="87">
        <f t="shared" si="113"/>
        <v>993</v>
      </c>
      <c r="DG47" s="80">
        <f t="shared" si="114"/>
        <v>1183</v>
      </c>
      <c r="DH47" s="80">
        <f t="shared" si="115"/>
        <v>1352</v>
      </c>
      <c r="DI47" s="80">
        <f t="shared" si="116"/>
        <v>672.5</v>
      </c>
      <c r="DJ47" s="80">
        <f t="shared" si="117"/>
        <v>4200.5</v>
      </c>
      <c r="DK47" s="143">
        <f t="shared" si="118"/>
        <v>0.236400428520414</v>
      </c>
      <c r="DL47" s="143">
        <f t="shared" si="119"/>
        <v>0.281633138912034</v>
      </c>
      <c r="DM47" s="143">
        <f t="shared" si="120"/>
        <v>0.321866444470896</v>
      </c>
      <c r="DN47" s="143">
        <f t="shared" si="121"/>
        <v>0.160099988096655</v>
      </c>
      <c r="DO47" s="49"/>
      <c r="DP47" s="62">
        <f t="shared" si="122"/>
        <v>20240.5</v>
      </c>
      <c r="DQ47" s="71">
        <f t="shared" si="123"/>
        <v>13010</v>
      </c>
      <c r="DR47" s="71">
        <f t="shared" si="124"/>
        <v>4200.5</v>
      </c>
      <c r="DS47" s="63">
        <v>0</v>
      </c>
      <c r="DT47" s="63">
        <v>12</v>
      </c>
      <c r="DU47" s="63">
        <f>INDEX(武器升级!A:A,MATCH(DQ47/$DQ$5,武器升级!G:G,1))</f>
        <v>14</v>
      </c>
      <c r="DV47" s="63">
        <f>_xlfn.IFNA(INDEX(武器升级!A:A,MATCH(DR47/$DR$5,武器升级!H:H,1)),1)</f>
        <v>11</v>
      </c>
      <c r="DW47" s="63">
        <v>8</v>
      </c>
      <c r="DX47" s="63">
        <f t="shared" si="125"/>
        <v>4.46</v>
      </c>
      <c r="DY47" s="63">
        <f t="shared" si="126"/>
        <v>8.02</v>
      </c>
      <c r="DZ47" s="63">
        <f t="shared" si="127"/>
        <v>6.81</v>
      </c>
      <c r="EA47" s="71">
        <v>3.6</v>
      </c>
      <c r="EB47" s="67">
        <f t="shared" si="128"/>
        <v>49</v>
      </c>
      <c r="EC47" s="87">
        <v>0</v>
      </c>
      <c r="ED47" s="80">
        <v>0</v>
      </c>
      <c r="EE47" s="80">
        <v>0</v>
      </c>
      <c r="EF47" s="80">
        <v>0</v>
      </c>
      <c r="EG47" s="80">
        <v>0</v>
      </c>
      <c r="EH47" s="80">
        <v>0</v>
      </c>
      <c r="EI47" s="80">
        <v>1</v>
      </c>
      <c r="EJ47" s="80">
        <v>1</v>
      </c>
      <c r="EK47" s="49">
        <f t="shared" si="131"/>
        <v>1</v>
      </c>
      <c r="EL47" s="87">
        <v>0</v>
      </c>
      <c r="EM47" s="80">
        <v>0</v>
      </c>
      <c r="EN47" s="80">
        <v>0</v>
      </c>
      <c r="EO47" s="80">
        <v>0</v>
      </c>
      <c r="EP47" s="80">
        <v>0</v>
      </c>
      <c r="EQ47" s="80">
        <v>332.576</v>
      </c>
      <c r="ER47" s="80">
        <v>55.5133</v>
      </c>
      <c r="ES47" s="80">
        <v>15.0369</v>
      </c>
      <c r="ET47" s="151">
        <v>0</v>
      </c>
      <c r="EU47" s="151">
        <v>0</v>
      </c>
      <c r="EV47" s="151">
        <v>0</v>
      </c>
      <c r="EW47" s="151">
        <v>1</v>
      </c>
      <c r="EX47" s="151">
        <v>1</v>
      </c>
      <c r="EY47" s="151">
        <v>1</v>
      </c>
      <c r="EZ47" s="49"/>
      <c r="FA47" s="153">
        <f t="shared" si="129"/>
        <v>1</v>
      </c>
      <c r="FB47" s="71">
        <v>1</v>
      </c>
      <c r="FC47" s="71">
        <v>1</v>
      </c>
      <c r="FD47" s="80">
        <v>2.42</v>
      </c>
      <c r="FE47" s="2">
        <v>6.06</v>
      </c>
      <c r="FF47">
        <f t="shared" si="130"/>
        <v>6.06</v>
      </c>
    </row>
    <row r="48" spans="1:162">
      <c r="A48" s="58">
        <v>42</v>
      </c>
      <c r="B48" s="59">
        <v>27</v>
      </c>
      <c r="C48" s="60">
        <v>22</v>
      </c>
      <c r="D48" s="61">
        <v>242.5</v>
      </c>
      <c r="E48" s="61">
        <v>3</v>
      </c>
      <c r="F48" s="62">
        <v>7</v>
      </c>
      <c r="G48" s="63">
        <v>0</v>
      </c>
      <c r="H48" s="63">
        <v>1</v>
      </c>
      <c r="I48" s="49"/>
      <c r="J48" s="62">
        <v>42</v>
      </c>
      <c r="K48" s="71">
        <f t="shared" si="66"/>
        <v>7</v>
      </c>
      <c r="L48" s="71">
        <f t="shared" si="67"/>
        <v>0</v>
      </c>
      <c r="M48" s="71">
        <f t="shared" si="68"/>
        <v>1</v>
      </c>
      <c r="N48" s="72">
        <f>INDEX($A:$A,MATCH(SUM($K$7:K48),$D:$D,1))</f>
        <v>50</v>
      </c>
      <c r="O48" s="72">
        <v>0</v>
      </c>
      <c r="P48" s="73">
        <v>0</v>
      </c>
      <c r="Q48" s="63">
        <f>INDEX(关卡产出!$V$8:$V$207,MATCH(N48,$A$7:$A$206,0))</f>
        <v>8500</v>
      </c>
      <c r="R48" s="63">
        <f>INDEX(关卡产出!$W$8:$W$207,MATCH(N48,$A$7:$A$206,0))</f>
        <v>660000</v>
      </c>
      <c r="S48" s="63">
        <f>INDEX(关卡产出!$X$8:$X$207,MATCH(N48,$A$7:$A$206,0))</f>
        <v>4766</v>
      </c>
      <c r="T48" s="63">
        <f>INDEX(关卡产出!$Y$8:$Y$207,MATCH(N48,$A$7:$A$206,0))</f>
        <v>2384</v>
      </c>
      <c r="U48" s="63">
        <f>INDEX(关卡产出!$Z$8:$Z$207,MATCH(N48,$A$7:$A$206,0))</f>
        <v>1038</v>
      </c>
      <c r="V48" s="63">
        <f>INDEX(关卡产出!$AA$8:$AA$207,MATCH(N48,$A$7:$A$206,0))</f>
        <v>300</v>
      </c>
      <c r="W48" s="80">
        <f>INDEX(关卡产出!$C$8:$C$207,MATCH(N48,关卡产出!$B$8:$B$207,0))*K48</f>
        <v>266</v>
      </c>
      <c r="X48" s="80">
        <f>INDEX(关卡产出!$D$8:$D$207,MATCH(N48,关卡产出!$B$8:$B$207,0))*K48</f>
        <v>133</v>
      </c>
      <c r="Y48" s="80">
        <f>INDEX(关卡产出!$E$8:$E$207,MATCH(N48,关卡产出!$B$8:$B$207,0))*K48</f>
        <v>63</v>
      </c>
      <c r="Z48" s="80">
        <f>INDEX(关卡产出!$F$8:$F$207,MATCH(N48,关卡产出!$B$8:$B$207,0))*K48</f>
        <v>3850</v>
      </c>
      <c r="AA48" s="80">
        <f>SUM($W$7:W48)</f>
        <v>5866</v>
      </c>
      <c r="AB48" s="80">
        <f>SUM($X$7:X48)</f>
        <v>2870</v>
      </c>
      <c r="AC48" s="80">
        <f>SUM($Y$7:Y48)</f>
        <v>1246</v>
      </c>
      <c r="AD48" s="80">
        <f>SUM($Z$7:Z48)</f>
        <v>94150</v>
      </c>
      <c r="AE48" s="87">
        <f>INDEX(关卡产出!$C$8:$C$207,MATCH(N48,关卡产出!$B$8:$B$207,0))*8</f>
        <v>304</v>
      </c>
      <c r="AF48" s="87">
        <f>INDEX(关卡产出!$D$8:$D$207,MATCH(N48,关卡产出!$B$8:$B$207,0))*8</f>
        <v>152</v>
      </c>
      <c r="AG48" s="87">
        <f>INDEX(关卡产出!$E$8:$E$207,MATCH(N48,关卡产出!$B$8:$B$207,0))*8</f>
        <v>72</v>
      </c>
      <c r="AH48" s="87">
        <f>INDEX(关卡产出!$F$8:$F$207,MATCH(N48,关卡产出!$B$8:$B$207,0))*8</f>
        <v>4400</v>
      </c>
      <c r="AI48" s="87">
        <f>SUM($AE$7:AE48)</f>
        <v>6704</v>
      </c>
      <c r="AJ48" s="87">
        <f>SUM($AF$7:AF48)</f>
        <v>3280</v>
      </c>
      <c r="AK48" s="87">
        <f>SUM($AG$7:AG48)</f>
        <v>1424</v>
      </c>
      <c r="AL48" s="87">
        <f>SUM($AH$7:AH48)</f>
        <v>107600</v>
      </c>
      <c r="AM48" s="92">
        <f>SUM($M$7:M48)*关卡产出!$AS$11</f>
        <v>228000</v>
      </c>
      <c r="AN48" s="93">
        <v>0</v>
      </c>
      <c r="AO48" s="80">
        <v>0</v>
      </c>
      <c r="AP48" s="96">
        <v>0</v>
      </c>
      <c r="AQ48" s="62">
        <v>500</v>
      </c>
      <c r="AR48" s="97">
        <v>100</v>
      </c>
      <c r="AS48" s="62">
        <f>SUM($AQ$7:AQ48)</f>
        <v>21000</v>
      </c>
      <c r="AT48" s="71">
        <f>SUM($AR$7:AR48)</f>
        <v>4200</v>
      </c>
      <c r="AU48" s="49"/>
      <c r="AV48" s="62">
        <f t="shared" si="69"/>
        <v>8500</v>
      </c>
      <c r="AW48" s="71">
        <v>0</v>
      </c>
      <c r="AX48" s="71">
        <f t="shared" si="70"/>
        <v>4200</v>
      </c>
      <c r="AY48" s="71">
        <f t="shared" si="71"/>
        <v>2150</v>
      </c>
      <c r="AZ48" s="63">
        <f t="shared" si="72"/>
        <v>14850</v>
      </c>
      <c r="BA48" s="80">
        <v>0</v>
      </c>
      <c r="BB48" s="80">
        <f t="shared" si="73"/>
        <v>14850</v>
      </c>
      <c r="BC48" s="98">
        <f t="shared" si="74"/>
        <v>0.572390572390572</v>
      </c>
      <c r="BD48" s="98">
        <f t="shared" si="75"/>
        <v>0</v>
      </c>
      <c r="BE48" s="98">
        <f t="shared" si="76"/>
        <v>0.282828282828283</v>
      </c>
      <c r="BF48" s="98">
        <f t="shared" si="77"/>
        <v>0.144781144781145</v>
      </c>
      <c r="BG48" s="99"/>
      <c r="BH48" s="62">
        <f>INDEX(商城宝箱!$L:$L,MATCH(BB48,商城宝箱!$N:$N,1))</f>
        <v>5</v>
      </c>
      <c r="BI48" s="63">
        <f>INDEX(商城宝箱!$T:$T,MATCH(BH48,商城宝箱!$L:$L,0))+(BB48-VLOOKUP(BH48,商城宝箱!$L$2:$N$22,3,FALSE))/$BH$5*VLOOKUP(BH48+1,商城宝箱!$C$23:$I$42,3,FALSE)</f>
        <v>37125</v>
      </c>
      <c r="BJ48" s="71">
        <f>INDEX(商城宝箱!$U:$U,MATCH(BH48,商城宝箱!$L:$L,0))+(BB48-VLOOKUP(BH48,商城宝箱!$L$2:$N$22,3,FALSE))/$BH$5*VLOOKUP(BH48+1,商城宝箱!$C$23:$I$42,4,FALSE)</f>
        <v>10062.5</v>
      </c>
      <c r="BK48" s="71">
        <f>INDEX(商城宝箱!$V:$V,MATCH(BH48,商城宝箱!$L:$L,0))+(BB48-VLOOKUP(BH48,商城宝箱!$L$2:$N$22,3,FALSE))/$BH$5*VLOOKUP(BH48+1,商城宝箱!$C$23:$I$42,5,FALSE)</f>
        <v>5037</v>
      </c>
      <c r="BL48" s="71">
        <f>INDEX(商城宝箱!$W:$W,MATCH(BH48,商城宝箱!$L:$L,0))+(BB48-VLOOKUP(BH48,商城宝箱!$L$2:$N$22,3,FALSE))/$BH$5*VLOOKUP(BH48+1,商城宝箱!$C$23:$I$42,6,FALSE)</f>
        <v>696.5</v>
      </c>
      <c r="BM48" s="49"/>
      <c r="BN48" s="101">
        <f t="shared" si="78"/>
        <v>660000</v>
      </c>
      <c r="BO48" s="63">
        <f t="shared" si="79"/>
        <v>94150</v>
      </c>
      <c r="BP48" s="63">
        <f t="shared" si="80"/>
        <v>107600</v>
      </c>
      <c r="BQ48" s="63">
        <f t="shared" si="81"/>
        <v>228000</v>
      </c>
      <c r="BR48" s="63">
        <f t="shared" si="82"/>
        <v>0</v>
      </c>
      <c r="BS48" s="63">
        <f t="shared" si="83"/>
        <v>21000</v>
      </c>
      <c r="BT48" s="63">
        <f t="shared" si="84"/>
        <v>37125</v>
      </c>
      <c r="BU48" s="63">
        <f t="shared" si="85"/>
        <v>1147875</v>
      </c>
      <c r="BV48" s="98">
        <f t="shared" si="86"/>
        <v>0.574975498203202</v>
      </c>
      <c r="BW48" s="98">
        <f t="shared" si="87"/>
        <v>0.082021125993684</v>
      </c>
      <c r="BX48" s="98">
        <f t="shared" si="88"/>
        <v>0.0937384297070674</v>
      </c>
      <c r="BY48" s="98">
        <f t="shared" si="89"/>
        <v>0.198627899379288</v>
      </c>
      <c r="BZ48" s="98">
        <f t="shared" si="90"/>
        <v>0</v>
      </c>
      <c r="CA48" s="98">
        <f t="shared" si="91"/>
        <v>0.0182946749428291</v>
      </c>
      <c r="CB48" s="98">
        <f t="shared" si="92"/>
        <v>0.0323423717739301</v>
      </c>
      <c r="CC48" s="49"/>
      <c r="CD48" s="101">
        <f t="shared" si="93"/>
        <v>50</v>
      </c>
      <c r="CE48" s="63">
        <f>INDEX(角色升级!A:A,MATCH(BU47,角色升级!K:K,1))</f>
        <v>319</v>
      </c>
      <c r="CF48" s="71">
        <f>VLOOKUP(CE48,角色升级!A:P,16,FALSE)</f>
        <v>7663.15514</v>
      </c>
      <c r="CG48" s="71">
        <f>VLOOKUP(CD48,关卡对比!$A$4:$K$206,11,FALSE)</f>
        <v>13200</v>
      </c>
      <c r="CH48" s="104">
        <f t="shared" si="94"/>
        <v>1.72252809173846</v>
      </c>
      <c r="CI48" s="87">
        <f>INDEX(角色升级!Q:Q,MATCH(CE48,角色升级!A:A,0))</f>
        <v>2150</v>
      </c>
      <c r="CJ48" s="80">
        <v>0.1</v>
      </c>
      <c r="CK48" s="49"/>
      <c r="CL48" s="101">
        <f t="shared" si="95"/>
        <v>4766</v>
      </c>
      <c r="CM48" s="63">
        <f t="shared" si="96"/>
        <v>5866</v>
      </c>
      <c r="CN48" s="63">
        <f t="shared" si="97"/>
        <v>304</v>
      </c>
      <c r="CO48" s="63">
        <f t="shared" si="98"/>
        <v>10062.5</v>
      </c>
      <c r="CP48" s="63">
        <f t="shared" si="99"/>
        <v>20998.5</v>
      </c>
      <c r="CQ48" s="98">
        <f t="shared" si="100"/>
        <v>0.226968592994738</v>
      </c>
      <c r="CR48" s="98">
        <f t="shared" si="101"/>
        <v>0.279353287139558</v>
      </c>
      <c r="CS48" s="98">
        <f t="shared" si="102"/>
        <v>0.0144772245636593</v>
      </c>
      <c r="CT48" s="98">
        <f t="shared" si="103"/>
        <v>0.479200895302045</v>
      </c>
      <c r="CU48" s="49"/>
      <c r="CV48" s="87">
        <f t="shared" si="104"/>
        <v>2384</v>
      </c>
      <c r="CW48" s="80">
        <f t="shared" si="105"/>
        <v>2870</v>
      </c>
      <c r="CX48" s="80">
        <f t="shared" si="106"/>
        <v>3280</v>
      </c>
      <c r="CY48" s="80">
        <f t="shared" si="107"/>
        <v>5037</v>
      </c>
      <c r="CZ48" s="80">
        <f t="shared" si="108"/>
        <v>13571</v>
      </c>
      <c r="DA48" s="143">
        <f t="shared" si="109"/>
        <v>0.175668705327537</v>
      </c>
      <c r="DB48" s="143">
        <f t="shared" si="110"/>
        <v>0.211480362537764</v>
      </c>
      <c r="DC48" s="143">
        <f t="shared" si="111"/>
        <v>0.241691842900302</v>
      </c>
      <c r="DD48" s="143">
        <f t="shared" si="112"/>
        <v>0.371159089234397</v>
      </c>
      <c r="DE48" s="49"/>
      <c r="DF48" s="87">
        <f t="shared" si="113"/>
        <v>1038</v>
      </c>
      <c r="DG48" s="80">
        <f t="shared" si="114"/>
        <v>1246</v>
      </c>
      <c r="DH48" s="80">
        <f t="shared" si="115"/>
        <v>1424</v>
      </c>
      <c r="DI48" s="80">
        <f t="shared" si="116"/>
        <v>696.5</v>
      </c>
      <c r="DJ48" s="80">
        <f t="shared" si="117"/>
        <v>4404.5</v>
      </c>
      <c r="DK48" s="143">
        <f t="shared" si="118"/>
        <v>0.235668066749915</v>
      </c>
      <c r="DL48" s="143">
        <f t="shared" si="119"/>
        <v>0.282892496310591</v>
      </c>
      <c r="DM48" s="143">
        <f t="shared" si="120"/>
        <v>0.323305710069247</v>
      </c>
      <c r="DN48" s="143">
        <f t="shared" si="121"/>
        <v>0.158133726870246</v>
      </c>
      <c r="DO48" s="49"/>
      <c r="DP48" s="62">
        <f t="shared" si="122"/>
        <v>20998.5</v>
      </c>
      <c r="DQ48" s="71">
        <f t="shared" si="123"/>
        <v>13571</v>
      </c>
      <c r="DR48" s="71">
        <f t="shared" si="124"/>
        <v>4404.5</v>
      </c>
      <c r="DS48" s="63">
        <v>0</v>
      </c>
      <c r="DT48" s="63">
        <v>12</v>
      </c>
      <c r="DU48" s="63">
        <f>INDEX(武器升级!A:A,MATCH(DQ48/$DQ$5,武器升级!G:G,1))</f>
        <v>15</v>
      </c>
      <c r="DV48" s="63">
        <f>_xlfn.IFNA(INDEX(武器升级!A:A,MATCH(DR48/$DR$5,武器升级!H:H,1)),1)</f>
        <v>11</v>
      </c>
      <c r="DW48" s="63">
        <v>8</v>
      </c>
      <c r="DX48" s="63">
        <f t="shared" si="125"/>
        <v>4.46</v>
      </c>
      <c r="DY48" s="63">
        <f t="shared" si="126"/>
        <v>9.63</v>
      </c>
      <c r="DZ48" s="63">
        <f t="shared" si="127"/>
        <v>6.81</v>
      </c>
      <c r="EA48" s="71">
        <v>3.6</v>
      </c>
      <c r="EB48" s="67">
        <f t="shared" si="128"/>
        <v>50</v>
      </c>
      <c r="EC48" s="87">
        <v>0</v>
      </c>
      <c r="ED48" s="80">
        <v>0</v>
      </c>
      <c r="EE48" s="80">
        <v>0</v>
      </c>
      <c r="EF48" s="80">
        <v>0</v>
      </c>
      <c r="EG48" s="80">
        <v>0</v>
      </c>
      <c r="EH48" s="80">
        <v>0</v>
      </c>
      <c r="EI48" s="80">
        <v>1</v>
      </c>
      <c r="EJ48" s="80">
        <v>1</v>
      </c>
      <c r="EK48" s="49">
        <f t="shared" si="131"/>
        <v>4.73</v>
      </c>
      <c r="EL48" s="87">
        <v>0</v>
      </c>
      <c r="EM48" s="80">
        <v>0</v>
      </c>
      <c r="EN48" s="80">
        <v>0</v>
      </c>
      <c r="EO48" s="80">
        <v>0</v>
      </c>
      <c r="EP48" s="80">
        <v>0</v>
      </c>
      <c r="EQ48" s="80">
        <v>340.828</v>
      </c>
      <c r="ER48" s="80">
        <v>56.8908</v>
      </c>
      <c r="ES48" s="80">
        <v>15.4101</v>
      </c>
      <c r="ET48" s="151">
        <v>0</v>
      </c>
      <c r="EU48" s="151">
        <v>0</v>
      </c>
      <c r="EV48" s="151">
        <v>0</v>
      </c>
      <c r="EW48" s="151">
        <v>1</v>
      </c>
      <c r="EX48" s="151">
        <v>1</v>
      </c>
      <c r="EY48" s="151">
        <v>1</v>
      </c>
      <c r="EZ48" s="49"/>
      <c r="FA48" s="153">
        <f t="shared" si="129"/>
        <v>4.73</v>
      </c>
      <c r="FB48" s="71">
        <v>1</v>
      </c>
      <c r="FC48" s="71">
        <v>1</v>
      </c>
      <c r="FD48" s="80">
        <v>2.42</v>
      </c>
      <c r="FE48" s="2">
        <v>6.43</v>
      </c>
      <c r="FF48">
        <f t="shared" si="130"/>
        <v>6.43</v>
      </c>
    </row>
    <row r="49" spans="1:162">
      <c r="A49" s="58">
        <v>43</v>
      </c>
      <c r="B49" s="59">
        <v>28</v>
      </c>
      <c r="C49" s="60">
        <v>23</v>
      </c>
      <c r="D49" s="61">
        <v>251.5</v>
      </c>
      <c r="E49" s="61">
        <v>3</v>
      </c>
      <c r="F49" s="62">
        <v>7</v>
      </c>
      <c r="G49" s="63">
        <v>0</v>
      </c>
      <c r="H49" s="63">
        <v>1</v>
      </c>
      <c r="I49" s="49"/>
      <c r="J49" s="62">
        <v>43</v>
      </c>
      <c r="K49" s="71">
        <f t="shared" si="66"/>
        <v>7</v>
      </c>
      <c r="L49" s="71">
        <f t="shared" si="67"/>
        <v>0</v>
      </c>
      <c r="M49" s="71">
        <f t="shared" si="68"/>
        <v>1</v>
      </c>
      <c r="N49" s="72">
        <f>INDEX($A:$A,MATCH(SUM($K$7:K49),$D:$D,1))</f>
        <v>51</v>
      </c>
      <c r="O49" s="72">
        <v>0</v>
      </c>
      <c r="P49" s="73">
        <v>0</v>
      </c>
      <c r="Q49" s="63">
        <f>INDEX(关卡产出!$V$8:$V$207,MATCH(N49,$A$7:$A$206,0))</f>
        <v>8700</v>
      </c>
      <c r="R49" s="63">
        <f>INDEX(关卡产出!$W$8:$W$207,MATCH(N49,$A$7:$A$206,0))</f>
        <v>688300</v>
      </c>
      <c r="S49" s="63">
        <f>INDEX(关卡产出!$X$8:$X$207,MATCH(N49,$A$7:$A$206,0))</f>
        <v>4962</v>
      </c>
      <c r="T49" s="63">
        <f>INDEX(关卡产出!$Y$8:$Y$207,MATCH(N49,$A$7:$A$206,0))</f>
        <v>2482</v>
      </c>
      <c r="U49" s="63">
        <f>INDEX(关卡产出!$Z$8:$Z$207,MATCH(N49,$A$7:$A$206,0))</f>
        <v>1084</v>
      </c>
      <c r="V49" s="63">
        <f>INDEX(关卡产出!$AA$8:$AA$207,MATCH(N49,$A$7:$A$206,0))</f>
        <v>306</v>
      </c>
      <c r="W49" s="80">
        <f>INDEX(关卡产出!$C$8:$C$207,MATCH(N49,关卡产出!$B$8:$B$207,0))*K49</f>
        <v>273</v>
      </c>
      <c r="X49" s="80">
        <f>INDEX(关卡产出!$D$8:$D$207,MATCH(N49,关卡产出!$B$8:$B$207,0))*K49</f>
        <v>133</v>
      </c>
      <c r="Y49" s="80">
        <f>INDEX(关卡产出!$E$8:$E$207,MATCH(N49,关卡产出!$B$8:$B$207,0))*K49</f>
        <v>63</v>
      </c>
      <c r="Z49" s="80">
        <f>INDEX(关卡产出!$F$8:$F$207,MATCH(N49,关卡产出!$B$8:$B$207,0))*K49</f>
        <v>3990</v>
      </c>
      <c r="AA49" s="80">
        <f>SUM($W$7:W49)</f>
        <v>6139</v>
      </c>
      <c r="AB49" s="80">
        <f>SUM($X$7:X49)</f>
        <v>3003</v>
      </c>
      <c r="AC49" s="80">
        <f>SUM($Y$7:Y49)</f>
        <v>1309</v>
      </c>
      <c r="AD49" s="80">
        <f>SUM($Z$7:Z49)</f>
        <v>98140</v>
      </c>
      <c r="AE49" s="87">
        <f>INDEX(关卡产出!$C$8:$C$207,MATCH(N49,关卡产出!$B$8:$B$207,0))*8</f>
        <v>312</v>
      </c>
      <c r="AF49" s="87">
        <f>INDEX(关卡产出!$D$8:$D$207,MATCH(N49,关卡产出!$B$8:$B$207,0))*8</f>
        <v>152</v>
      </c>
      <c r="AG49" s="87">
        <f>INDEX(关卡产出!$E$8:$E$207,MATCH(N49,关卡产出!$B$8:$B$207,0))*8</f>
        <v>72</v>
      </c>
      <c r="AH49" s="87">
        <f>INDEX(关卡产出!$F$8:$F$207,MATCH(N49,关卡产出!$B$8:$B$207,0))*8</f>
        <v>4560</v>
      </c>
      <c r="AI49" s="87">
        <f>SUM($AE$7:AE49)</f>
        <v>7016</v>
      </c>
      <c r="AJ49" s="87">
        <f>SUM($AF$7:AF49)</f>
        <v>3432</v>
      </c>
      <c r="AK49" s="87">
        <f>SUM($AG$7:AG49)</f>
        <v>1496</v>
      </c>
      <c r="AL49" s="87">
        <f>SUM($AH$7:AH49)</f>
        <v>112160</v>
      </c>
      <c r="AM49" s="92">
        <f>SUM($M$7:M49)*关卡产出!$AS$11</f>
        <v>234000</v>
      </c>
      <c r="AN49" s="93">
        <v>0</v>
      </c>
      <c r="AO49" s="80">
        <v>0</v>
      </c>
      <c r="AP49" s="96">
        <v>0</v>
      </c>
      <c r="AQ49" s="62">
        <v>500</v>
      </c>
      <c r="AR49" s="97">
        <v>100</v>
      </c>
      <c r="AS49" s="62">
        <f>SUM($AQ$7:AQ49)</f>
        <v>21500</v>
      </c>
      <c r="AT49" s="71">
        <f>SUM($AR$7:AR49)</f>
        <v>4300</v>
      </c>
      <c r="AU49" s="49"/>
      <c r="AV49" s="62">
        <f t="shared" si="69"/>
        <v>8700</v>
      </c>
      <c r="AW49" s="71">
        <v>0</v>
      </c>
      <c r="AX49" s="71">
        <f t="shared" si="70"/>
        <v>4300</v>
      </c>
      <c r="AY49" s="71">
        <f t="shared" si="71"/>
        <v>2150</v>
      </c>
      <c r="AZ49" s="63">
        <f t="shared" si="72"/>
        <v>15150</v>
      </c>
      <c r="BA49" s="80">
        <v>0</v>
      </c>
      <c r="BB49" s="80">
        <f t="shared" si="73"/>
        <v>15150</v>
      </c>
      <c r="BC49" s="98">
        <f t="shared" si="74"/>
        <v>0.574257425742574</v>
      </c>
      <c r="BD49" s="98">
        <f t="shared" si="75"/>
        <v>0</v>
      </c>
      <c r="BE49" s="98">
        <f t="shared" si="76"/>
        <v>0.283828382838284</v>
      </c>
      <c r="BF49" s="98">
        <f t="shared" si="77"/>
        <v>0.141914191419142</v>
      </c>
      <c r="BG49" s="99"/>
      <c r="BH49" s="62">
        <f>INDEX(商城宝箱!$L:$L,MATCH(BB49,商城宝箱!$N:$N,1))</f>
        <v>5</v>
      </c>
      <c r="BI49" s="63">
        <f>INDEX(商城宝箱!$T:$T,MATCH(BH49,商城宝箱!$L:$L,0))+(BB49-VLOOKUP(BH49,商城宝箱!$L$2:$N$22,3,FALSE))/$BH$5*VLOOKUP(BH49+1,商城宝箱!$C$23:$I$42,3,FALSE)</f>
        <v>37875</v>
      </c>
      <c r="BJ49" s="71">
        <f>INDEX(商城宝箱!$U:$U,MATCH(BH49,商城宝箱!$L:$L,0))+(BB49-VLOOKUP(BH49,商城宝箱!$L$2:$N$22,3,FALSE))/$BH$5*VLOOKUP(BH49+1,商城宝箱!$C$23:$I$42,4,FALSE)</f>
        <v>10362.5</v>
      </c>
      <c r="BK49" s="71">
        <f>INDEX(商城宝箱!$V:$V,MATCH(BH49,商城宝箱!$L:$L,0))+(BB49-VLOOKUP(BH49,商城宝箱!$L$2:$N$22,3,FALSE))/$BH$5*VLOOKUP(BH49+1,商城宝箱!$C$23:$I$42,5,FALSE)</f>
        <v>5217</v>
      </c>
      <c r="BL49" s="71">
        <f>INDEX(商城宝箱!$W:$W,MATCH(BH49,商城宝箱!$L:$L,0))+(BB49-VLOOKUP(BH49,商城宝箱!$L$2:$N$22,3,FALSE))/$BH$5*VLOOKUP(BH49+1,商城宝箱!$C$23:$I$42,6,FALSE)</f>
        <v>720.5</v>
      </c>
      <c r="BM49" s="49"/>
      <c r="BN49" s="101">
        <f t="shared" si="78"/>
        <v>688300</v>
      </c>
      <c r="BO49" s="63">
        <f t="shared" si="79"/>
        <v>98140</v>
      </c>
      <c r="BP49" s="63">
        <f t="shared" si="80"/>
        <v>112160</v>
      </c>
      <c r="BQ49" s="63">
        <f t="shared" si="81"/>
        <v>234000</v>
      </c>
      <c r="BR49" s="63">
        <f t="shared" si="82"/>
        <v>0</v>
      </c>
      <c r="BS49" s="63">
        <f t="shared" si="83"/>
        <v>21500</v>
      </c>
      <c r="BT49" s="63">
        <f t="shared" si="84"/>
        <v>37875</v>
      </c>
      <c r="BU49" s="63">
        <f t="shared" si="85"/>
        <v>1191975</v>
      </c>
      <c r="BV49" s="98">
        <f t="shared" si="86"/>
        <v>0.577444996749093</v>
      </c>
      <c r="BW49" s="98">
        <f t="shared" si="87"/>
        <v>0.0823339415675664</v>
      </c>
      <c r="BX49" s="98">
        <f t="shared" si="88"/>
        <v>0.0940959332200759</v>
      </c>
      <c r="BY49" s="98">
        <f t="shared" si="89"/>
        <v>0.196312842131756</v>
      </c>
      <c r="BZ49" s="98">
        <f t="shared" si="90"/>
        <v>0</v>
      </c>
      <c r="CA49" s="98">
        <f t="shared" si="91"/>
        <v>0.0180372910505673</v>
      </c>
      <c r="CB49" s="98">
        <f t="shared" si="92"/>
        <v>0.0317749952809413</v>
      </c>
      <c r="CC49" s="49"/>
      <c r="CD49" s="101">
        <f t="shared" si="93"/>
        <v>51</v>
      </c>
      <c r="CE49" s="63">
        <f>INDEX(角色升级!A:A,MATCH(BU48,角色升级!K:K,1))</f>
        <v>328</v>
      </c>
      <c r="CF49" s="71">
        <f>VLOOKUP(CE49,角色升级!A:P,16,FALSE)</f>
        <v>7699.304585</v>
      </c>
      <c r="CG49" s="71">
        <f>VLOOKUP(CD49,关卡对比!$A$4:$K$206,11,FALSE)</f>
        <v>13800</v>
      </c>
      <c r="CH49" s="104">
        <f t="shared" si="94"/>
        <v>1.79236966763018</v>
      </c>
      <c r="CI49" s="87">
        <f>INDEX(角色升级!Q:Q,MATCH(CE49,角色升级!A:A,0))</f>
        <v>2150</v>
      </c>
      <c r="CJ49" s="80">
        <v>0.1</v>
      </c>
      <c r="CK49" s="49"/>
      <c r="CL49" s="101">
        <f t="shared" si="95"/>
        <v>4962</v>
      </c>
      <c r="CM49" s="63">
        <f t="shared" si="96"/>
        <v>6139</v>
      </c>
      <c r="CN49" s="63">
        <f t="shared" si="97"/>
        <v>312</v>
      </c>
      <c r="CO49" s="63">
        <f t="shared" si="98"/>
        <v>10362.5</v>
      </c>
      <c r="CP49" s="63">
        <f t="shared" si="99"/>
        <v>21775.5</v>
      </c>
      <c r="CQ49" s="98">
        <f t="shared" si="100"/>
        <v>0.227870772198113</v>
      </c>
      <c r="CR49" s="98">
        <f t="shared" si="101"/>
        <v>0.281922343918624</v>
      </c>
      <c r="CS49" s="98">
        <f t="shared" si="102"/>
        <v>0.0143280292071365</v>
      </c>
      <c r="CT49" s="98">
        <f t="shared" si="103"/>
        <v>0.475878854676127</v>
      </c>
      <c r="CU49" s="49"/>
      <c r="CV49" s="87">
        <f t="shared" si="104"/>
        <v>2482</v>
      </c>
      <c r="CW49" s="80">
        <f t="shared" si="105"/>
        <v>3003</v>
      </c>
      <c r="CX49" s="80">
        <f t="shared" si="106"/>
        <v>3432</v>
      </c>
      <c r="CY49" s="80">
        <f t="shared" si="107"/>
        <v>5217</v>
      </c>
      <c r="CZ49" s="80">
        <f t="shared" si="108"/>
        <v>14134</v>
      </c>
      <c r="DA49" s="143">
        <f t="shared" si="109"/>
        <v>0.175604924296024</v>
      </c>
      <c r="DB49" s="143">
        <f t="shared" si="110"/>
        <v>0.212466393094665</v>
      </c>
      <c r="DC49" s="143">
        <f t="shared" si="111"/>
        <v>0.242818734965332</v>
      </c>
      <c r="DD49" s="143">
        <f t="shared" si="112"/>
        <v>0.369109947643979</v>
      </c>
      <c r="DE49" s="49"/>
      <c r="DF49" s="87">
        <f t="shared" si="113"/>
        <v>1084</v>
      </c>
      <c r="DG49" s="80">
        <f t="shared" si="114"/>
        <v>1309</v>
      </c>
      <c r="DH49" s="80">
        <f t="shared" si="115"/>
        <v>1496</v>
      </c>
      <c r="DI49" s="80">
        <f t="shared" si="116"/>
        <v>720.5</v>
      </c>
      <c r="DJ49" s="80">
        <f t="shared" si="117"/>
        <v>4609.5</v>
      </c>
      <c r="DK49" s="143">
        <f t="shared" si="118"/>
        <v>0.235166503959215</v>
      </c>
      <c r="DL49" s="143">
        <f t="shared" si="119"/>
        <v>0.283978739559605</v>
      </c>
      <c r="DM49" s="143">
        <f t="shared" si="120"/>
        <v>0.324547130925263</v>
      </c>
      <c r="DN49" s="143">
        <f t="shared" si="121"/>
        <v>0.156307625555917</v>
      </c>
      <c r="DO49" s="49"/>
      <c r="DP49" s="62">
        <f t="shared" si="122"/>
        <v>21775.5</v>
      </c>
      <c r="DQ49" s="71">
        <f t="shared" si="123"/>
        <v>14134</v>
      </c>
      <c r="DR49" s="71">
        <f t="shared" si="124"/>
        <v>4609.5</v>
      </c>
      <c r="DS49" s="63">
        <v>0</v>
      </c>
      <c r="DT49" s="63">
        <v>13</v>
      </c>
      <c r="DU49" s="63">
        <f>INDEX(武器升级!A:A,MATCH(DQ49/$DQ$5,武器升级!G:G,1))</f>
        <v>15</v>
      </c>
      <c r="DV49" s="63">
        <f>_xlfn.IFNA(INDEX(武器升级!A:A,MATCH(DR49/$DR$5,武器升级!H:H,1)),1)</f>
        <v>11</v>
      </c>
      <c r="DW49" s="63">
        <v>8</v>
      </c>
      <c r="DX49" s="63">
        <f t="shared" si="125"/>
        <v>5.35</v>
      </c>
      <c r="DY49" s="63">
        <f t="shared" si="126"/>
        <v>9.63</v>
      </c>
      <c r="DZ49" s="63">
        <f t="shared" si="127"/>
        <v>6.81</v>
      </c>
      <c r="EA49" s="71">
        <v>3.6</v>
      </c>
      <c r="EB49" s="67">
        <f t="shared" si="128"/>
        <v>51</v>
      </c>
      <c r="EC49" s="87">
        <v>0</v>
      </c>
      <c r="ED49" s="80">
        <v>0</v>
      </c>
      <c r="EE49" s="80">
        <v>0</v>
      </c>
      <c r="EF49" s="80">
        <v>0</v>
      </c>
      <c r="EG49" s="80">
        <v>0</v>
      </c>
      <c r="EH49" s="80">
        <v>0</v>
      </c>
      <c r="EI49" s="80">
        <v>1</v>
      </c>
      <c r="EJ49" s="80">
        <v>1</v>
      </c>
      <c r="EK49" s="49">
        <f t="shared" si="131"/>
        <v>4.73</v>
      </c>
      <c r="EL49" s="87">
        <v>0</v>
      </c>
      <c r="EM49" s="80">
        <v>0</v>
      </c>
      <c r="EN49" s="80">
        <v>0</v>
      </c>
      <c r="EO49" s="80">
        <v>0</v>
      </c>
      <c r="EP49" s="80">
        <v>0</v>
      </c>
      <c r="EQ49" s="80">
        <v>354.858</v>
      </c>
      <c r="ER49" s="80">
        <v>59.2325</v>
      </c>
      <c r="ES49" s="80">
        <v>16.0444</v>
      </c>
      <c r="ET49" s="151">
        <v>0</v>
      </c>
      <c r="EU49" s="151">
        <v>0</v>
      </c>
      <c r="EV49" s="151">
        <v>0</v>
      </c>
      <c r="EW49" s="151">
        <v>1</v>
      </c>
      <c r="EX49" s="151">
        <v>1</v>
      </c>
      <c r="EY49" s="151">
        <v>1</v>
      </c>
      <c r="EZ49" s="49"/>
      <c r="FA49" s="153">
        <f t="shared" si="129"/>
        <v>4.73</v>
      </c>
      <c r="FB49" s="71">
        <v>1</v>
      </c>
      <c r="FC49" s="71">
        <v>1</v>
      </c>
      <c r="FD49" s="80">
        <v>2.64</v>
      </c>
      <c r="FE49" s="2">
        <v>6.81</v>
      </c>
      <c r="FF49">
        <f t="shared" si="130"/>
        <v>6.81</v>
      </c>
    </row>
    <row r="50" spans="1:162">
      <c r="A50" s="58">
        <v>44</v>
      </c>
      <c r="B50" s="59">
        <v>28</v>
      </c>
      <c r="C50" s="60">
        <v>23</v>
      </c>
      <c r="D50" s="61">
        <v>254.5</v>
      </c>
      <c r="E50" s="61">
        <v>3</v>
      </c>
      <c r="F50" s="62">
        <v>7</v>
      </c>
      <c r="G50" s="63">
        <v>0</v>
      </c>
      <c r="H50" s="63">
        <v>1</v>
      </c>
      <c r="I50" s="49"/>
      <c r="J50" s="62">
        <v>44</v>
      </c>
      <c r="K50" s="71">
        <f t="shared" si="66"/>
        <v>7</v>
      </c>
      <c r="L50" s="71">
        <f t="shared" si="67"/>
        <v>0</v>
      </c>
      <c r="M50" s="71">
        <f t="shared" si="68"/>
        <v>1</v>
      </c>
      <c r="N50" s="72">
        <f>INDEX($A:$A,MATCH(SUM($K$7:K50),$D:$D,1))</f>
        <v>52</v>
      </c>
      <c r="O50" s="72">
        <v>0</v>
      </c>
      <c r="P50" s="73">
        <v>0</v>
      </c>
      <c r="Q50" s="63">
        <f>INDEX(关卡产出!$V$8:$V$207,MATCH(N50,$A$7:$A$206,0))</f>
        <v>8900</v>
      </c>
      <c r="R50" s="63">
        <f>INDEX(关卡产出!$W$8:$W$207,MATCH(N50,$A$7:$A$206,0))</f>
        <v>717200</v>
      </c>
      <c r="S50" s="63">
        <f>INDEX(关卡产出!$X$8:$X$207,MATCH(N50,$A$7:$A$206,0))</f>
        <v>5162</v>
      </c>
      <c r="T50" s="63">
        <f>INDEX(关卡产出!$Y$8:$Y$207,MATCH(N50,$A$7:$A$206,0))</f>
        <v>2582</v>
      </c>
      <c r="U50" s="63">
        <f>INDEX(关卡产出!$Z$8:$Z$207,MATCH(N50,$A$7:$A$206,0))</f>
        <v>1131</v>
      </c>
      <c r="V50" s="63">
        <f>INDEX(关卡产出!$AA$8:$AA$207,MATCH(N50,$A$7:$A$206,0))</f>
        <v>312</v>
      </c>
      <c r="W50" s="80">
        <f>INDEX(关卡产出!$C$8:$C$207,MATCH(N50,关卡产出!$B$8:$B$207,0))*K50</f>
        <v>280</v>
      </c>
      <c r="X50" s="80">
        <f>INDEX(关卡产出!$D$8:$D$207,MATCH(N50,关卡产出!$B$8:$B$207,0))*K50</f>
        <v>140</v>
      </c>
      <c r="Y50" s="80">
        <f>INDEX(关卡产出!$E$8:$E$207,MATCH(N50,关卡产出!$B$8:$B$207,0))*K50</f>
        <v>63</v>
      </c>
      <c r="Z50" s="80">
        <f>INDEX(关卡产出!$F$8:$F$207,MATCH(N50,关卡产出!$B$8:$B$207,0))*K50</f>
        <v>3990</v>
      </c>
      <c r="AA50" s="80">
        <f>SUM($W$7:W50)</f>
        <v>6419</v>
      </c>
      <c r="AB50" s="80">
        <f>SUM($X$7:X50)</f>
        <v>3143</v>
      </c>
      <c r="AC50" s="80">
        <f>SUM($Y$7:Y50)</f>
        <v>1372</v>
      </c>
      <c r="AD50" s="80">
        <f>SUM($Z$7:Z50)</f>
        <v>102130</v>
      </c>
      <c r="AE50" s="87">
        <f>INDEX(关卡产出!$C$8:$C$207,MATCH(N50,关卡产出!$B$8:$B$207,0))*8</f>
        <v>320</v>
      </c>
      <c r="AF50" s="87">
        <f>INDEX(关卡产出!$D$8:$D$207,MATCH(N50,关卡产出!$B$8:$B$207,0))*8</f>
        <v>160</v>
      </c>
      <c r="AG50" s="87">
        <f>INDEX(关卡产出!$E$8:$E$207,MATCH(N50,关卡产出!$B$8:$B$207,0))*8</f>
        <v>72</v>
      </c>
      <c r="AH50" s="87">
        <f>INDEX(关卡产出!$F$8:$F$207,MATCH(N50,关卡产出!$B$8:$B$207,0))*8</f>
        <v>4560</v>
      </c>
      <c r="AI50" s="87">
        <f>SUM($AE$7:AE50)</f>
        <v>7336</v>
      </c>
      <c r="AJ50" s="87">
        <f>SUM($AF$7:AF50)</f>
        <v>3592</v>
      </c>
      <c r="AK50" s="87">
        <f>SUM($AG$7:AG50)</f>
        <v>1568</v>
      </c>
      <c r="AL50" s="87">
        <f>SUM($AH$7:AH50)</f>
        <v>116720</v>
      </c>
      <c r="AM50" s="92">
        <f>SUM($M$7:M50)*关卡产出!$AS$11</f>
        <v>240000</v>
      </c>
      <c r="AN50" s="93">
        <v>0</v>
      </c>
      <c r="AO50" s="80">
        <v>0</v>
      </c>
      <c r="AP50" s="96">
        <v>0</v>
      </c>
      <c r="AQ50" s="62">
        <v>500</v>
      </c>
      <c r="AR50" s="97">
        <v>100</v>
      </c>
      <c r="AS50" s="62">
        <f>SUM($AQ$7:AQ50)</f>
        <v>22000</v>
      </c>
      <c r="AT50" s="71">
        <f>SUM($AR$7:AR50)</f>
        <v>4400</v>
      </c>
      <c r="AU50" s="49"/>
      <c r="AV50" s="62">
        <f t="shared" si="69"/>
        <v>8900</v>
      </c>
      <c r="AW50" s="71">
        <v>0</v>
      </c>
      <c r="AX50" s="71">
        <f t="shared" si="70"/>
        <v>4400</v>
      </c>
      <c r="AY50" s="71">
        <f t="shared" si="71"/>
        <v>2150</v>
      </c>
      <c r="AZ50" s="63">
        <f t="shared" si="72"/>
        <v>15450</v>
      </c>
      <c r="BA50" s="80">
        <v>0</v>
      </c>
      <c r="BB50" s="80">
        <f t="shared" si="73"/>
        <v>15450</v>
      </c>
      <c r="BC50" s="98">
        <f t="shared" si="74"/>
        <v>0.576051779935275</v>
      </c>
      <c r="BD50" s="98">
        <f t="shared" si="75"/>
        <v>0</v>
      </c>
      <c r="BE50" s="98">
        <f t="shared" si="76"/>
        <v>0.284789644012945</v>
      </c>
      <c r="BF50" s="98">
        <f t="shared" si="77"/>
        <v>0.13915857605178</v>
      </c>
      <c r="BG50" s="99"/>
      <c r="BH50" s="62">
        <f>INDEX(商城宝箱!$L:$L,MATCH(BB50,商城宝箱!$N:$N,1))</f>
        <v>5</v>
      </c>
      <c r="BI50" s="63">
        <f>INDEX(商城宝箱!$T:$T,MATCH(BH50,商城宝箱!$L:$L,0))+(BB50-VLOOKUP(BH50,商城宝箱!$L$2:$N$22,3,FALSE))/$BH$5*VLOOKUP(BH50+1,商城宝箱!$C$23:$I$42,3,FALSE)</f>
        <v>38625</v>
      </c>
      <c r="BJ50" s="71">
        <f>INDEX(商城宝箱!$U:$U,MATCH(BH50,商城宝箱!$L:$L,0))+(BB50-VLOOKUP(BH50,商城宝箱!$L$2:$N$22,3,FALSE))/$BH$5*VLOOKUP(BH50+1,商城宝箱!$C$23:$I$42,4,FALSE)</f>
        <v>10662.5</v>
      </c>
      <c r="BK50" s="71">
        <f>INDEX(商城宝箱!$V:$V,MATCH(BH50,商城宝箱!$L:$L,0))+(BB50-VLOOKUP(BH50,商城宝箱!$L$2:$N$22,3,FALSE))/$BH$5*VLOOKUP(BH50+1,商城宝箱!$C$23:$I$42,5,FALSE)</f>
        <v>5397</v>
      </c>
      <c r="BL50" s="71">
        <f>INDEX(商城宝箱!$W:$W,MATCH(BH50,商城宝箱!$L:$L,0))+(BB50-VLOOKUP(BH50,商城宝箱!$L$2:$N$22,3,FALSE))/$BH$5*VLOOKUP(BH50+1,商城宝箱!$C$23:$I$42,6,FALSE)</f>
        <v>744.5</v>
      </c>
      <c r="BM50" s="49"/>
      <c r="BN50" s="101">
        <f t="shared" si="78"/>
        <v>717200</v>
      </c>
      <c r="BO50" s="63">
        <f t="shared" si="79"/>
        <v>102130</v>
      </c>
      <c r="BP50" s="63">
        <f t="shared" si="80"/>
        <v>116720</v>
      </c>
      <c r="BQ50" s="63">
        <f t="shared" si="81"/>
        <v>240000</v>
      </c>
      <c r="BR50" s="63">
        <f t="shared" si="82"/>
        <v>0</v>
      </c>
      <c r="BS50" s="63">
        <f t="shared" si="83"/>
        <v>22000</v>
      </c>
      <c r="BT50" s="63">
        <f t="shared" si="84"/>
        <v>38625</v>
      </c>
      <c r="BU50" s="63">
        <f t="shared" si="85"/>
        <v>1236675</v>
      </c>
      <c r="BV50" s="98">
        <f t="shared" si="86"/>
        <v>0.579942183678008</v>
      </c>
      <c r="BW50" s="98">
        <f t="shared" si="87"/>
        <v>0.0825843491620676</v>
      </c>
      <c r="BX50" s="98">
        <f t="shared" si="88"/>
        <v>0.0943821133280773</v>
      </c>
      <c r="BY50" s="98">
        <f t="shared" si="89"/>
        <v>0.194068773121475</v>
      </c>
      <c r="BZ50" s="98">
        <f t="shared" si="90"/>
        <v>0</v>
      </c>
      <c r="CA50" s="98">
        <f t="shared" si="91"/>
        <v>0.0177896375361352</v>
      </c>
      <c r="CB50" s="98">
        <f t="shared" si="92"/>
        <v>0.0312329431742374</v>
      </c>
      <c r="CC50" s="49"/>
      <c r="CD50" s="101">
        <f t="shared" si="93"/>
        <v>52</v>
      </c>
      <c r="CE50" s="63">
        <f>INDEX(角色升级!A:A,MATCH(BU49,角色升级!K:K,1))</f>
        <v>333</v>
      </c>
      <c r="CF50" s="71">
        <f>VLOOKUP(CE50,角色升级!A:P,16,FALSE)</f>
        <v>8115.91707</v>
      </c>
      <c r="CG50" s="71">
        <f>VLOOKUP(CD50,关卡对比!$A$4:$K$206,11,FALSE)</f>
        <v>14400</v>
      </c>
      <c r="CH50" s="104">
        <f t="shared" si="94"/>
        <v>1.77429117076969</v>
      </c>
      <c r="CI50" s="87">
        <f>INDEX(角色升级!Q:Q,MATCH(CE50,角色升级!A:A,0))</f>
        <v>2150</v>
      </c>
      <c r="CJ50" s="80">
        <v>0.1</v>
      </c>
      <c r="CK50" s="49"/>
      <c r="CL50" s="101">
        <f t="shared" si="95"/>
        <v>5162</v>
      </c>
      <c r="CM50" s="63">
        <f t="shared" si="96"/>
        <v>6419</v>
      </c>
      <c r="CN50" s="63">
        <f t="shared" si="97"/>
        <v>320</v>
      </c>
      <c r="CO50" s="63">
        <f t="shared" si="98"/>
        <v>10662.5</v>
      </c>
      <c r="CP50" s="63">
        <f t="shared" si="99"/>
        <v>22563.5</v>
      </c>
      <c r="CQ50" s="98">
        <f t="shared" si="100"/>
        <v>0.228776563919605</v>
      </c>
      <c r="CR50" s="98">
        <f t="shared" si="101"/>
        <v>0.284486006160392</v>
      </c>
      <c r="CS50" s="98">
        <f t="shared" si="102"/>
        <v>0.0141821969109402</v>
      </c>
      <c r="CT50" s="98">
        <f t="shared" si="103"/>
        <v>0.472555233009063</v>
      </c>
      <c r="CU50" s="49"/>
      <c r="CV50" s="87">
        <f t="shared" si="104"/>
        <v>2582</v>
      </c>
      <c r="CW50" s="80">
        <f t="shared" si="105"/>
        <v>3143</v>
      </c>
      <c r="CX50" s="80">
        <f t="shared" si="106"/>
        <v>3592</v>
      </c>
      <c r="CY50" s="80">
        <f t="shared" si="107"/>
        <v>5397</v>
      </c>
      <c r="CZ50" s="80">
        <f t="shared" si="108"/>
        <v>14714</v>
      </c>
      <c r="DA50" s="143">
        <f t="shared" si="109"/>
        <v>0.175479135517195</v>
      </c>
      <c r="DB50" s="143">
        <f t="shared" si="110"/>
        <v>0.21360608943863</v>
      </c>
      <c r="DC50" s="143">
        <f t="shared" si="111"/>
        <v>0.24412124507272</v>
      </c>
      <c r="DD50" s="143">
        <f t="shared" si="112"/>
        <v>0.366793529971456</v>
      </c>
      <c r="DE50" s="49"/>
      <c r="DF50" s="87">
        <f t="shared" si="113"/>
        <v>1131</v>
      </c>
      <c r="DG50" s="80">
        <f t="shared" si="114"/>
        <v>1372</v>
      </c>
      <c r="DH50" s="80">
        <f t="shared" si="115"/>
        <v>1568</v>
      </c>
      <c r="DI50" s="80">
        <f t="shared" si="116"/>
        <v>744.5</v>
      </c>
      <c r="DJ50" s="80">
        <f t="shared" si="117"/>
        <v>4815.5</v>
      </c>
      <c r="DK50" s="143">
        <f t="shared" si="118"/>
        <v>0.234866576679473</v>
      </c>
      <c r="DL50" s="143">
        <f t="shared" si="119"/>
        <v>0.284913300799502</v>
      </c>
      <c r="DM50" s="143">
        <f t="shared" si="120"/>
        <v>0.325615200913716</v>
      </c>
      <c r="DN50" s="143">
        <f t="shared" si="121"/>
        <v>0.15460492160731</v>
      </c>
      <c r="DO50" s="49"/>
      <c r="DP50" s="62">
        <f t="shared" si="122"/>
        <v>22563.5</v>
      </c>
      <c r="DQ50" s="71">
        <f t="shared" si="123"/>
        <v>14714</v>
      </c>
      <c r="DR50" s="71">
        <f t="shared" si="124"/>
        <v>4815.5</v>
      </c>
      <c r="DS50" s="63">
        <v>0</v>
      </c>
      <c r="DT50" s="63">
        <v>13</v>
      </c>
      <c r="DU50" s="63">
        <f>INDEX(武器升级!A:A,MATCH(DQ50/$DQ$5,武器升级!G:G,1))</f>
        <v>15</v>
      </c>
      <c r="DV50" s="63">
        <f>_xlfn.IFNA(INDEX(武器升级!A:A,MATCH(DR50/$DR$5,武器升级!H:H,1)),1)</f>
        <v>11</v>
      </c>
      <c r="DW50" s="63">
        <v>8</v>
      </c>
      <c r="DX50" s="63">
        <f t="shared" si="125"/>
        <v>5.35</v>
      </c>
      <c r="DY50" s="63">
        <f t="shared" si="126"/>
        <v>9.63</v>
      </c>
      <c r="DZ50" s="63">
        <f t="shared" si="127"/>
        <v>6.81</v>
      </c>
      <c r="EA50" s="71">
        <v>3.6</v>
      </c>
      <c r="EB50" s="67">
        <f t="shared" si="128"/>
        <v>52</v>
      </c>
      <c r="EC50" s="87">
        <v>0</v>
      </c>
      <c r="ED50" s="80">
        <v>0</v>
      </c>
      <c r="EE50" s="80">
        <v>0</v>
      </c>
      <c r="EF50" s="80">
        <v>0</v>
      </c>
      <c r="EG50" s="80">
        <v>0</v>
      </c>
      <c r="EH50" s="80">
        <v>0</v>
      </c>
      <c r="EI50" s="80">
        <v>1</v>
      </c>
      <c r="EJ50" s="80">
        <v>1</v>
      </c>
      <c r="EK50" s="49">
        <f t="shared" si="131"/>
        <v>4.73</v>
      </c>
      <c r="EL50" s="87">
        <v>0</v>
      </c>
      <c r="EM50" s="80">
        <v>0</v>
      </c>
      <c r="EN50" s="80">
        <v>0</v>
      </c>
      <c r="EO50" s="80">
        <v>0</v>
      </c>
      <c r="EP50" s="80">
        <v>0</v>
      </c>
      <c r="EQ50" s="80">
        <v>363.11</v>
      </c>
      <c r="ER50" s="80">
        <v>60.61</v>
      </c>
      <c r="ES50" s="80">
        <v>16.4175</v>
      </c>
      <c r="ET50" s="151">
        <v>0</v>
      </c>
      <c r="EU50" s="151">
        <v>0</v>
      </c>
      <c r="EV50" s="151">
        <v>0</v>
      </c>
      <c r="EW50" s="151">
        <v>1</v>
      </c>
      <c r="EX50" s="151">
        <v>1</v>
      </c>
      <c r="EY50" s="151">
        <v>1</v>
      </c>
      <c r="EZ50" s="49"/>
      <c r="FA50" s="153">
        <f t="shared" si="129"/>
        <v>4.73</v>
      </c>
      <c r="FB50" s="71">
        <v>1</v>
      </c>
      <c r="FC50" s="71">
        <v>1</v>
      </c>
      <c r="FD50" s="80">
        <v>2.64</v>
      </c>
      <c r="FE50" s="2">
        <v>6.81</v>
      </c>
      <c r="FF50">
        <f t="shared" si="130"/>
        <v>6.81</v>
      </c>
    </row>
    <row r="51" spans="1:162">
      <c r="A51" s="58">
        <v>45</v>
      </c>
      <c r="B51" s="59">
        <v>29</v>
      </c>
      <c r="C51" s="60">
        <v>23</v>
      </c>
      <c r="D51" s="61">
        <v>260.5</v>
      </c>
      <c r="E51" s="61">
        <v>3</v>
      </c>
      <c r="F51" s="62">
        <v>7</v>
      </c>
      <c r="G51" s="63">
        <v>0</v>
      </c>
      <c r="H51" s="63">
        <v>1</v>
      </c>
      <c r="I51" s="49"/>
      <c r="J51" s="62">
        <v>45</v>
      </c>
      <c r="K51" s="71">
        <f t="shared" si="66"/>
        <v>7</v>
      </c>
      <c r="L51" s="71">
        <f t="shared" si="67"/>
        <v>0</v>
      </c>
      <c r="M51" s="71">
        <f t="shared" si="68"/>
        <v>1</v>
      </c>
      <c r="N51" s="72">
        <f>INDEX($A:$A,MATCH(SUM($K$7:K51),$D:$D,1))</f>
        <v>53</v>
      </c>
      <c r="O51" s="72">
        <v>0</v>
      </c>
      <c r="P51" s="73">
        <v>0</v>
      </c>
      <c r="Q51" s="63">
        <f>INDEX(关卡产出!$V$8:$V$207,MATCH(N51,$A$7:$A$206,0))</f>
        <v>9100</v>
      </c>
      <c r="R51" s="63">
        <f>INDEX(关卡产出!$W$8:$W$207,MATCH(N51,$A$7:$A$206,0))</f>
        <v>746700</v>
      </c>
      <c r="S51" s="63">
        <f>INDEX(关卡产出!$X$8:$X$207,MATCH(N51,$A$7:$A$206,0))</f>
        <v>5366</v>
      </c>
      <c r="T51" s="63">
        <f>INDEX(关卡产出!$Y$8:$Y$207,MATCH(N51,$A$7:$A$206,0))</f>
        <v>2684</v>
      </c>
      <c r="U51" s="63">
        <f>INDEX(关卡产出!$Z$8:$Z$207,MATCH(N51,$A$7:$A$206,0))</f>
        <v>1179</v>
      </c>
      <c r="V51" s="63">
        <f>INDEX(关卡产出!$AA$8:$AA$207,MATCH(N51,$A$7:$A$206,0))</f>
        <v>318</v>
      </c>
      <c r="W51" s="80">
        <f>INDEX(关卡产出!$C$8:$C$207,MATCH(N51,关卡产出!$B$8:$B$207,0))*K51</f>
        <v>287</v>
      </c>
      <c r="X51" s="80">
        <f>INDEX(关卡产出!$D$8:$D$207,MATCH(N51,关卡产出!$B$8:$B$207,0))*K51</f>
        <v>140</v>
      </c>
      <c r="Y51" s="80">
        <f>INDEX(关卡产出!$E$8:$E$207,MATCH(N51,关卡产出!$B$8:$B$207,0))*K51</f>
        <v>70</v>
      </c>
      <c r="Z51" s="80">
        <f>INDEX(关卡产出!$F$8:$F$207,MATCH(N51,关卡产出!$B$8:$B$207,0))*K51</f>
        <v>4130</v>
      </c>
      <c r="AA51" s="80">
        <f>SUM($W$7:W51)</f>
        <v>6706</v>
      </c>
      <c r="AB51" s="80">
        <f>SUM($X$7:X51)</f>
        <v>3283</v>
      </c>
      <c r="AC51" s="80">
        <f>SUM($Y$7:Y51)</f>
        <v>1442</v>
      </c>
      <c r="AD51" s="80">
        <f>SUM($Z$7:Z51)</f>
        <v>106260</v>
      </c>
      <c r="AE51" s="87">
        <f>INDEX(关卡产出!$C$8:$C$207,MATCH(N51,关卡产出!$B$8:$B$207,0))*8</f>
        <v>328</v>
      </c>
      <c r="AF51" s="87">
        <f>INDEX(关卡产出!$D$8:$D$207,MATCH(N51,关卡产出!$B$8:$B$207,0))*8</f>
        <v>160</v>
      </c>
      <c r="AG51" s="87">
        <f>INDEX(关卡产出!$E$8:$E$207,MATCH(N51,关卡产出!$B$8:$B$207,0))*8</f>
        <v>80</v>
      </c>
      <c r="AH51" s="87">
        <f>INDEX(关卡产出!$F$8:$F$207,MATCH(N51,关卡产出!$B$8:$B$207,0))*8</f>
        <v>4720</v>
      </c>
      <c r="AI51" s="87">
        <f>SUM($AE$7:AE51)</f>
        <v>7664</v>
      </c>
      <c r="AJ51" s="87">
        <f>SUM($AF$7:AF51)</f>
        <v>3752</v>
      </c>
      <c r="AK51" s="87">
        <f>SUM($AG$7:AG51)</f>
        <v>1648</v>
      </c>
      <c r="AL51" s="87">
        <f>SUM($AH$7:AH51)</f>
        <v>121440</v>
      </c>
      <c r="AM51" s="92">
        <f>SUM($M$7:M51)*关卡产出!$AS$11</f>
        <v>246000</v>
      </c>
      <c r="AN51" s="93">
        <v>0</v>
      </c>
      <c r="AO51" s="80">
        <v>0</v>
      </c>
      <c r="AP51" s="96">
        <v>0</v>
      </c>
      <c r="AQ51" s="62">
        <v>500</v>
      </c>
      <c r="AR51" s="97">
        <v>100</v>
      </c>
      <c r="AS51" s="62">
        <f>SUM($AQ$7:AQ51)</f>
        <v>22500</v>
      </c>
      <c r="AT51" s="71">
        <f>SUM($AR$7:AR51)</f>
        <v>4500</v>
      </c>
      <c r="AU51" s="49"/>
      <c r="AV51" s="62">
        <f t="shared" si="69"/>
        <v>9100</v>
      </c>
      <c r="AW51" s="71">
        <v>0</v>
      </c>
      <c r="AX51" s="71">
        <f t="shared" si="70"/>
        <v>4500</v>
      </c>
      <c r="AY51" s="71">
        <f t="shared" si="71"/>
        <v>2150</v>
      </c>
      <c r="AZ51" s="63">
        <f t="shared" si="72"/>
        <v>15750</v>
      </c>
      <c r="BA51" s="80">
        <v>0</v>
      </c>
      <c r="BB51" s="80">
        <f t="shared" si="73"/>
        <v>15750</v>
      </c>
      <c r="BC51" s="98">
        <f t="shared" si="74"/>
        <v>0.577777777777778</v>
      </c>
      <c r="BD51" s="98">
        <f t="shared" si="75"/>
        <v>0</v>
      </c>
      <c r="BE51" s="98">
        <f t="shared" si="76"/>
        <v>0.285714285714286</v>
      </c>
      <c r="BF51" s="98">
        <f t="shared" si="77"/>
        <v>0.136507936507936</v>
      </c>
      <c r="BG51" s="99"/>
      <c r="BH51" s="62">
        <f>INDEX(商城宝箱!$L:$L,MATCH(BB51,商城宝箱!$N:$N,1))</f>
        <v>5</v>
      </c>
      <c r="BI51" s="63">
        <f>INDEX(商城宝箱!$T:$T,MATCH(BH51,商城宝箱!$L:$L,0))+(BB51-VLOOKUP(BH51,商城宝箱!$L$2:$N$22,3,FALSE))/$BH$5*VLOOKUP(BH51+1,商城宝箱!$C$23:$I$42,3,FALSE)</f>
        <v>39375</v>
      </c>
      <c r="BJ51" s="71">
        <f>INDEX(商城宝箱!$U:$U,MATCH(BH51,商城宝箱!$L:$L,0))+(BB51-VLOOKUP(BH51,商城宝箱!$L$2:$N$22,3,FALSE))/$BH$5*VLOOKUP(BH51+1,商城宝箱!$C$23:$I$42,4,FALSE)</f>
        <v>10962.5</v>
      </c>
      <c r="BK51" s="71">
        <f>INDEX(商城宝箱!$V:$V,MATCH(BH51,商城宝箱!$L:$L,0))+(BB51-VLOOKUP(BH51,商城宝箱!$L$2:$N$22,3,FALSE))/$BH$5*VLOOKUP(BH51+1,商城宝箱!$C$23:$I$42,5,FALSE)</f>
        <v>5577</v>
      </c>
      <c r="BL51" s="71">
        <f>INDEX(商城宝箱!$W:$W,MATCH(BH51,商城宝箱!$L:$L,0))+(BB51-VLOOKUP(BH51,商城宝箱!$L$2:$N$22,3,FALSE))/$BH$5*VLOOKUP(BH51+1,商城宝箱!$C$23:$I$42,6,FALSE)</f>
        <v>768.5</v>
      </c>
      <c r="BM51" s="49"/>
      <c r="BN51" s="101">
        <f t="shared" si="78"/>
        <v>746700</v>
      </c>
      <c r="BO51" s="63">
        <f t="shared" si="79"/>
        <v>106260</v>
      </c>
      <c r="BP51" s="63">
        <f t="shared" si="80"/>
        <v>121440</v>
      </c>
      <c r="BQ51" s="63">
        <f t="shared" si="81"/>
        <v>246000</v>
      </c>
      <c r="BR51" s="63">
        <f t="shared" si="82"/>
        <v>0</v>
      </c>
      <c r="BS51" s="63">
        <f t="shared" si="83"/>
        <v>22500</v>
      </c>
      <c r="BT51" s="63">
        <f t="shared" si="84"/>
        <v>39375</v>
      </c>
      <c r="BU51" s="63">
        <f t="shared" si="85"/>
        <v>1282275</v>
      </c>
      <c r="BV51" s="98">
        <f t="shared" si="86"/>
        <v>0.582324384394923</v>
      </c>
      <c r="BW51" s="98">
        <f t="shared" si="87"/>
        <v>0.0828683394747617</v>
      </c>
      <c r="BX51" s="98">
        <f t="shared" si="88"/>
        <v>0.0947066736854419</v>
      </c>
      <c r="BY51" s="98">
        <f t="shared" si="89"/>
        <v>0.191846522781775</v>
      </c>
      <c r="BZ51" s="98">
        <f t="shared" si="90"/>
        <v>0</v>
      </c>
      <c r="CA51" s="98">
        <f t="shared" si="91"/>
        <v>0.0175469380593086</v>
      </c>
      <c r="CB51" s="98">
        <f t="shared" si="92"/>
        <v>0.0307071416037901</v>
      </c>
      <c r="CC51" s="49"/>
      <c r="CD51" s="101">
        <f t="shared" si="93"/>
        <v>53</v>
      </c>
      <c r="CE51" s="63">
        <f>INDEX(角色升级!A:A,MATCH(BU50,角色升级!K:K,1))</f>
        <v>337</v>
      </c>
      <c r="CF51" s="71">
        <f>VLOOKUP(CE51,角色升级!A:P,16,FALSE)</f>
        <v>8677.24851</v>
      </c>
      <c r="CG51" s="71">
        <f>VLOOKUP(CD51,关卡对比!$A$4:$K$206,11,FALSE)</f>
        <v>15000</v>
      </c>
      <c r="CH51" s="104">
        <f t="shared" si="94"/>
        <v>1.72865856990421</v>
      </c>
      <c r="CI51" s="87">
        <f>INDEX(角色升级!Q:Q,MATCH(CE51,角色升级!A:A,0))</f>
        <v>2150</v>
      </c>
      <c r="CJ51" s="80">
        <v>0.2</v>
      </c>
      <c r="CK51" s="49"/>
      <c r="CL51" s="101">
        <f t="shared" si="95"/>
        <v>5366</v>
      </c>
      <c r="CM51" s="63">
        <f t="shared" si="96"/>
        <v>6706</v>
      </c>
      <c r="CN51" s="63">
        <f t="shared" si="97"/>
        <v>328</v>
      </c>
      <c r="CO51" s="63">
        <f t="shared" si="98"/>
        <v>10962.5</v>
      </c>
      <c r="CP51" s="63">
        <f t="shared" si="99"/>
        <v>23362.5</v>
      </c>
      <c r="CQ51" s="98">
        <f t="shared" si="100"/>
        <v>0.229684323167469</v>
      </c>
      <c r="CR51" s="98">
        <f t="shared" si="101"/>
        <v>0.287041198501873</v>
      </c>
      <c r="CS51" s="98">
        <f t="shared" si="102"/>
        <v>0.0140395933654361</v>
      </c>
      <c r="CT51" s="98">
        <f t="shared" si="103"/>
        <v>0.469234884965222</v>
      </c>
      <c r="CU51" s="49"/>
      <c r="CV51" s="87">
        <f t="shared" si="104"/>
        <v>2684</v>
      </c>
      <c r="CW51" s="80">
        <f t="shared" si="105"/>
        <v>3283</v>
      </c>
      <c r="CX51" s="80">
        <f t="shared" si="106"/>
        <v>3752</v>
      </c>
      <c r="CY51" s="80">
        <f t="shared" si="107"/>
        <v>5577</v>
      </c>
      <c r="CZ51" s="80">
        <f t="shared" si="108"/>
        <v>15296</v>
      </c>
      <c r="DA51" s="143">
        <f t="shared" si="109"/>
        <v>0.175470711297071</v>
      </c>
      <c r="DB51" s="143">
        <f t="shared" si="110"/>
        <v>0.214631276150628</v>
      </c>
      <c r="DC51" s="143">
        <f t="shared" si="111"/>
        <v>0.245292887029289</v>
      </c>
      <c r="DD51" s="143">
        <f t="shared" si="112"/>
        <v>0.364605125523013</v>
      </c>
      <c r="DE51" s="49"/>
      <c r="DF51" s="87">
        <f t="shared" si="113"/>
        <v>1179</v>
      </c>
      <c r="DG51" s="80">
        <f t="shared" si="114"/>
        <v>1442</v>
      </c>
      <c r="DH51" s="80">
        <f t="shared" si="115"/>
        <v>1648</v>
      </c>
      <c r="DI51" s="80">
        <f t="shared" si="116"/>
        <v>768.5</v>
      </c>
      <c r="DJ51" s="80">
        <f t="shared" si="117"/>
        <v>5037.5</v>
      </c>
      <c r="DK51" s="143">
        <f t="shared" si="118"/>
        <v>0.234044665012407</v>
      </c>
      <c r="DL51" s="143">
        <f t="shared" si="119"/>
        <v>0.286253101736973</v>
      </c>
      <c r="DM51" s="143">
        <f t="shared" si="120"/>
        <v>0.327146401985112</v>
      </c>
      <c r="DN51" s="143">
        <f t="shared" si="121"/>
        <v>0.152555831265509</v>
      </c>
      <c r="DO51" s="49"/>
      <c r="DP51" s="62">
        <f t="shared" si="122"/>
        <v>23362.5</v>
      </c>
      <c r="DQ51" s="71">
        <f t="shared" si="123"/>
        <v>15296</v>
      </c>
      <c r="DR51" s="71">
        <f t="shared" si="124"/>
        <v>5037.5</v>
      </c>
      <c r="DS51" s="63">
        <v>0</v>
      </c>
      <c r="DT51" s="63">
        <v>13</v>
      </c>
      <c r="DU51" s="63">
        <f>INDEX(武器升级!A:A,MATCH(DQ51/$DQ$5,武器升级!G:G,1))</f>
        <v>16</v>
      </c>
      <c r="DV51" s="63">
        <f>_xlfn.IFNA(INDEX(武器升级!A:A,MATCH(DR51/$DR$5,武器升级!H:H,1)),1)</f>
        <v>11</v>
      </c>
      <c r="DW51" s="63">
        <v>8</v>
      </c>
      <c r="DX51" s="63">
        <f t="shared" si="125"/>
        <v>5.35</v>
      </c>
      <c r="DY51" s="63">
        <f t="shared" si="126"/>
        <v>11.56</v>
      </c>
      <c r="DZ51" s="63">
        <f t="shared" si="127"/>
        <v>6.81</v>
      </c>
      <c r="EA51" s="71">
        <v>3.6</v>
      </c>
      <c r="EB51" s="67">
        <f t="shared" si="128"/>
        <v>53</v>
      </c>
      <c r="EC51" s="87">
        <v>0</v>
      </c>
      <c r="ED51" s="80">
        <v>0</v>
      </c>
      <c r="EE51" s="80">
        <v>0</v>
      </c>
      <c r="EF51" s="80">
        <v>0</v>
      </c>
      <c r="EG51" s="80">
        <v>0</v>
      </c>
      <c r="EH51" s="80">
        <v>0</v>
      </c>
      <c r="EI51" s="80">
        <v>1</v>
      </c>
      <c r="EJ51" s="80">
        <v>1</v>
      </c>
      <c r="EK51" s="49">
        <f t="shared" si="131"/>
        <v>5.68</v>
      </c>
      <c r="EL51" s="87">
        <v>0</v>
      </c>
      <c r="EM51" s="80">
        <v>0</v>
      </c>
      <c r="EN51" s="80">
        <v>0</v>
      </c>
      <c r="EO51" s="80">
        <v>0</v>
      </c>
      <c r="EP51" s="80">
        <v>0</v>
      </c>
      <c r="EQ51" s="80">
        <v>369.712</v>
      </c>
      <c r="ER51" s="80">
        <v>61.712</v>
      </c>
      <c r="ES51" s="80">
        <v>16.716</v>
      </c>
      <c r="ET51" s="151">
        <v>0</v>
      </c>
      <c r="EU51" s="151">
        <v>0</v>
      </c>
      <c r="EV51" s="151">
        <v>0</v>
      </c>
      <c r="EW51" s="151">
        <v>1</v>
      </c>
      <c r="EX51" s="151">
        <v>1</v>
      </c>
      <c r="EY51" s="151">
        <v>1</v>
      </c>
      <c r="EZ51" s="49"/>
      <c r="FA51" s="153">
        <f t="shared" si="129"/>
        <v>5.68</v>
      </c>
      <c r="FB51" s="71">
        <v>1</v>
      </c>
      <c r="FC51" s="71">
        <v>1</v>
      </c>
      <c r="FD51" s="80">
        <v>2.64</v>
      </c>
      <c r="FE51" s="2">
        <v>7.26</v>
      </c>
      <c r="FF51">
        <f t="shared" si="130"/>
        <v>7.26</v>
      </c>
    </row>
    <row r="52" spans="1:162">
      <c r="A52" s="58">
        <v>46</v>
      </c>
      <c r="B52" s="59">
        <v>29</v>
      </c>
      <c r="C52" s="60">
        <v>24</v>
      </c>
      <c r="D52" s="61">
        <v>266.5</v>
      </c>
      <c r="E52" s="61">
        <v>3</v>
      </c>
      <c r="F52" s="62">
        <v>7</v>
      </c>
      <c r="G52" s="63">
        <v>0</v>
      </c>
      <c r="H52" s="63">
        <v>1</v>
      </c>
      <c r="I52" s="49"/>
      <c r="J52" s="62">
        <v>46</v>
      </c>
      <c r="K52" s="71">
        <f t="shared" si="66"/>
        <v>7</v>
      </c>
      <c r="L52" s="71">
        <f t="shared" si="67"/>
        <v>0</v>
      </c>
      <c r="M52" s="71">
        <f t="shared" si="68"/>
        <v>1</v>
      </c>
      <c r="N52" s="72">
        <f>INDEX($A:$A,MATCH(SUM($K$7:K52),$D:$D,1))</f>
        <v>54</v>
      </c>
      <c r="O52" s="72">
        <v>0</v>
      </c>
      <c r="P52" s="73">
        <v>0</v>
      </c>
      <c r="Q52" s="63">
        <f>INDEX(关卡产出!$V$8:$V$207,MATCH(N52,$A$7:$A$206,0))</f>
        <v>9300</v>
      </c>
      <c r="R52" s="63">
        <f>INDEX(关卡产出!$W$8:$W$207,MATCH(N52,$A$7:$A$206,0))</f>
        <v>776800</v>
      </c>
      <c r="S52" s="63">
        <f>INDEX(关卡产出!$X$8:$X$207,MATCH(N52,$A$7:$A$206,0))</f>
        <v>5574</v>
      </c>
      <c r="T52" s="63">
        <f>INDEX(关卡产出!$Y$8:$Y$207,MATCH(N52,$A$7:$A$206,0))</f>
        <v>2788</v>
      </c>
      <c r="U52" s="63">
        <f>INDEX(关卡产出!$Z$8:$Z$207,MATCH(N52,$A$7:$A$206,0))</f>
        <v>1228</v>
      </c>
      <c r="V52" s="63">
        <f>INDEX(关卡产出!$AA$8:$AA$207,MATCH(N52,$A$7:$A$206,0))</f>
        <v>324</v>
      </c>
      <c r="W52" s="80">
        <f>INDEX(关卡产出!$C$8:$C$207,MATCH(N52,关卡产出!$B$8:$B$207,0))*K52</f>
        <v>294</v>
      </c>
      <c r="X52" s="80">
        <f>INDEX(关卡产出!$D$8:$D$207,MATCH(N52,关卡产出!$B$8:$B$207,0))*K52</f>
        <v>147</v>
      </c>
      <c r="Y52" s="80">
        <f>INDEX(关卡产出!$E$8:$E$207,MATCH(N52,关卡产出!$B$8:$B$207,0))*K52</f>
        <v>70</v>
      </c>
      <c r="Z52" s="80">
        <f>INDEX(关卡产出!$F$8:$F$207,MATCH(N52,关卡产出!$B$8:$B$207,0))*K52</f>
        <v>4130</v>
      </c>
      <c r="AA52" s="80">
        <f>SUM($W$7:W52)</f>
        <v>7000</v>
      </c>
      <c r="AB52" s="80">
        <f>SUM($X$7:X52)</f>
        <v>3430</v>
      </c>
      <c r="AC52" s="80">
        <f>SUM($Y$7:Y52)</f>
        <v>1512</v>
      </c>
      <c r="AD52" s="80">
        <f>SUM($Z$7:Z52)</f>
        <v>110390</v>
      </c>
      <c r="AE52" s="87">
        <f>INDEX(关卡产出!$C$8:$C$207,MATCH(N52,关卡产出!$B$8:$B$207,0))*8</f>
        <v>336</v>
      </c>
      <c r="AF52" s="87">
        <f>INDEX(关卡产出!$D$8:$D$207,MATCH(N52,关卡产出!$B$8:$B$207,0))*8</f>
        <v>168</v>
      </c>
      <c r="AG52" s="87">
        <f>INDEX(关卡产出!$E$8:$E$207,MATCH(N52,关卡产出!$B$8:$B$207,0))*8</f>
        <v>80</v>
      </c>
      <c r="AH52" s="87">
        <f>INDEX(关卡产出!$F$8:$F$207,MATCH(N52,关卡产出!$B$8:$B$207,0))*8</f>
        <v>4720</v>
      </c>
      <c r="AI52" s="87">
        <f>SUM($AE$7:AE52)</f>
        <v>8000</v>
      </c>
      <c r="AJ52" s="87">
        <f>SUM($AF$7:AF52)</f>
        <v>3920</v>
      </c>
      <c r="AK52" s="87">
        <f>SUM($AG$7:AG52)</f>
        <v>1728</v>
      </c>
      <c r="AL52" s="87">
        <f>SUM($AH$7:AH52)</f>
        <v>126160</v>
      </c>
      <c r="AM52" s="92">
        <f>SUM($M$7:M52)*关卡产出!$AS$11</f>
        <v>252000</v>
      </c>
      <c r="AN52" s="93">
        <v>0</v>
      </c>
      <c r="AO52" s="80">
        <v>0</v>
      </c>
      <c r="AP52" s="96">
        <v>0</v>
      </c>
      <c r="AQ52" s="62">
        <v>500</v>
      </c>
      <c r="AR52" s="97">
        <v>100</v>
      </c>
      <c r="AS52" s="62">
        <f>SUM($AQ$7:AQ52)</f>
        <v>23000</v>
      </c>
      <c r="AT52" s="71">
        <f>SUM($AR$7:AR52)</f>
        <v>4600</v>
      </c>
      <c r="AU52" s="49"/>
      <c r="AV52" s="62">
        <f t="shared" si="69"/>
        <v>9300</v>
      </c>
      <c r="AW52" s="71">
        <v>0</v>
      </c>
      <c r="AX52" s="71">
        <f t="shared" si="70"/>
        <v>4600</v>
      </c>
      <c r="AY52" s="71">
        <f t="shared" si="71"/>
        <v>2650</v>
      </c>
      <c r="AZ52" s="63">
        <f t="shared" si="72"/>
        <v>16550</v>
      </c>
      <c r="BA52" s="80">
        <v>0</v>
      </c>
      <c r="BB52" s="80">
        <f t="shared" si="73"/>
        <v>16550</v>
      </c>
      <c r="BC52" s="98">
        <f t="shared" si="74"/>
        <v>0.561933534743202</v>
      </c>
      <c r="BD52" s="98">
        <f t="shared" si="75"/>
        <v>0</v>
      </c>
      <c r="BE52" s="98">
        <f t="shared" si="76"/>
        <v>0.277945619335347</v>
      </c>
      <c r="BF52" s="98">
        <f t="shared" si="77"/>
        <v>0.16012084592145</v>
      </c>
      <c r="BG52" s="99"/>
      <c r="BH52" s="62">
        <f>INDEX(商城宝箱!$L:$L,MATCH(BB52,商城宝箱!$N:$N,1))</f>
        <v>6</v>
      </c>
      <c r="BI52" s="63">
        <f>INDEX(商城宝箱!$T:$T,MATCH(BH52,商城宝箱!$L:$L,0))+(BB52-VLOOKUP(BH52,商城宝箱!$L$2:$N$22,3,FALSE))/$BH$5*VLOOKUP(BH52+1,商城宝箱!$C$23:$I$42,3,FALSE)</f>
        <v>41375</v>
      </c>
      <c r="BJ52" s="71">
        <f>INDEX(商城宝箱!$U:$U,MATCH(BH52,商城宝箱!$L:$L,0))+(BB52-VLOOKUP(BH52,商城宝箱!$L$2:$N$22,3,FALSE))/$BH$5*VLOOKUP(BH52+1,商城宝箱!$C$23:$I$42,4,FALSE)</f>
        <v>11897.5</v>
      </c>
      <c r="BK52" s="71">
        <f>INDEX(商城宝箱!$V:$V,MATCH(BH52,商城宝箱!$L:$L,0))+(BB52-VLOOKUP(BH52,商城宝箱!$L$2:$N$22,3,FALSE))/$BH$5*VLOOKUP(BH52+1,商城宝箱!$C$23:$I$42,5,FALSE)</f>
        <v>6169.5</v>
      </c>
      <c r="BL52" s="71">
        <f>INDEX(商城宝箱!$W:$W,MATCH(BH52,商城宝箱!$L:$L,0))+(BB52-VLOOKUP(BH52,商城宝箱!$L$2:$N$22,3,FALSE))/$BH$5*VLOOKUP(BH52+1,商城宝箱!$C$23:$I$42,6,FALSE)</f>
        <v>848.25</v>
      </c>
      <c r="BM52" s="49"/>
      <c r="BN52" s="101">
        <f t="shared" si="78"/>
        <v>776800</v>
      </c>
      <c r="BO52" s="63">
        <f t="shared" si="79"/>
        <v>110390</v>
      </c>
      <c r="BP52" s="63">
        <f t="shared" si="80"/>
        <v>126160</v>
      </c>
      <c r="BQ52" s="63">
        <f t="shared" si="81"/>
        <v>252000</v>
      </c>
      <c r="BR52" s="63">
        <f t="shared" si="82"/>
        <v>0</v>
      </c>
      <c r="BS52" s="63">
        <f t="shared" si="83"/>
        <v>23000</v>
      </c>
      <c r="BT52" s="63">
        <f t="shared" si="84"/>
        <v>41375</v>
      </c>
      <c r="BU52" s="63">
        <f t="shared" si="85"/>
        <v>1329725</v>
      </c>
      <c r="BV52" s="98">
        <f t="shared" si="86"/>
        <v>0.584180939667976</v>
      </c>
      <c r="BW52" s="98">
        <f t="shared" si="87"/>
        <v>0.0830171652033315</v>
      </c>
      <c r="BX52" s="98">
        <f t="shared" si="88"/>
        <v>0.0948767602323789</v>
      </c>
      <c r="BY52" s="98">
        <f t="shared" si="89"/>
        <v>0.189512869202279</v>
      </c>
      <c r="BZ52" s="98">
        <f t="shared" si="90"/>
        <v>0</v>
      </c>
      <c r="CA52" s="98">
        <f t="shared" si="91"/>
        <v>0.0172968094906842</v>
      </c>
      <c r="CB52" s="98">
        <f t="shared" si="92"/>
        <v>0.0311154562033503</v>
      </c>
      <c r="CC52" s="49"/>
      <c r="CD52" s="101">
        <f t="shared" si="93"/>
        <v>54</v>
      </c>
      <c r="CE52" s="63">
        <f>INDEX(角色升级!A:A,MATCH(BU51,角色升级!K:K,1))</f>
        <v>341</v>
      </c>
      <c r="CF52" s="71">
        <f>VLOOKUP(CE52,角色升级!A:P,16,FALSE)</f>
        <v>9106.4511</v>
      </c>
      <c r="CG52" s="71">
        <f>VLOOKUP(CD52,关卡对比!$A$4:$K$206,11,FALSE)</f>
        <v>15600</v>
      </c>
      <c r="CH52" s="104">
        <f t="shared" si="94"/>
        <v>1.71307129733558</v>
      </c>
      <c r="CI52" s="87">
        <f>INDEX(角色升级!Q:Q,MATCH(CE52,角色升级!A:A,0))</f>
        <v>2650</v>
      </c>
      <c r="CJ52" s="80">
        <v>0.2</v>
      </c>
      <c r="CK52" s="49"/>
      <c r="CL52" s="101">
        <f t="shared" si="95"/>
        <v>5574</v>
      </c>
      <c r="CM52" s="63">
        <f t="shared" si="96"/>
        <v>7000</v>
      </c>
      <c r="CN52" s="63">
        <f t="shared" si="97"/>
        <v>336</v>
      </c>
      <c r="CO52" s="63">
        <f t="shared" si="98"/>
        <v>11897.5</v>
      </c>
      <c r="CP52" s="63">
        <f t="shared" si="99"/>
        <v>24807.5</v>
      </c>
      <c r="CQ52" s="98">
        <f t="shared" si="100"/>
        <v>0.224690113876852</v>
      </c>
      <c r="CR52" s="98">
        <f t="shared" si="101"/>
        <v>0.282172730021163</v>
      </c>
      <c r="CS52" s="98">
        <f t="shared" si="102"/>
        <v>0.0135442910410158</v>
      </c>
      <c r="CT52" s="98">
        <f t="shared" si="103"/>
        <v>0.479592865060969</v>
      </c>
      <c r="CU52" s="49"/>
      <c r="CV52" s="87">
        <f t="shared" si="104"/>
        <v>2788</v>
      </c>
      <c r="CW52" s="80">
        <f t="shared" si="105"/>
        <v>3430</v>
      </c>
      <c r="CX52" s="80">
        <f t="shared" si="106"/>
        <v>3920</v>
      </c>
      <c r="CY52" s="80">
        <f t="shared" si="107"/>
        <v>6169.5</v>
      </c>
      <c r="CZ52" s="80">
        <f t="shared" si="108"/>
        <v>16307.5</v>
      </c>
      <c r="DA52" s="143">
        <f t="shared" si="109"/>
        <v>0.170964280239154</v>
      </c>
      <c r="DB52" s="143">
        <f t="shared" si="110"/>
        <v>0.210332669017323</v>
      </c>
      <c r="DC52" s="143">
        <f t="shared" si="111"/>
        <v>0.240380193162655</v>
      </c>
      <c r="DD52" s="143">
        <f t="shared" si="112"/>
        <v>0.378322857580868</v>
      </c>
      <c r="DE52" s="49"/>
      <c r="DF52" s="87">
        <f t="shared" si="113"/>
        <v>1228</v>
      </c>
      <c r="DG52" s="80">
        <f t="shared" si="114"/>
        <v>1512</v>
      </c>
      <c r="DH52" s="80">
        <f t="shared" si="115"/>
        <v>1728</v>
      </c>
      <c r="DI52" s="80">
        <f t="shared" si="116"/>
        <v>848.25</v>
      </c>
      <c r="DJ52" s="80">
        <f t="shared" si="117"/>
        <v>5316.25</v>
      </c>
      <c r="DK52" s="143">
        <f t="shared" si="118"/>
        <v>0.230989889489772</v>
      </c>
      <c r="DL52" s="143">
        <f t="shared" si="119"/>
        <v>0.284411003997178</v>
      </c>
      <c r="DM52" s="143">
        <f t="shared" si="120"/>
        <v>0.325041147425347</v>
      </c>
      <c r="DN52" s="143">
        <f t="shared" si="121"/>
        <v>0.159557959087703</v>
      </c>
      <c r="DO52" s="49"/>
      <c r="DP52" s="62">
        <f t="shared" si="122"/>
        <v>24807.5</v>
      </c>
      <c r="DQ52" s="71">
        <f t="shared" si="123"/>
        <v>16307.5</v>
      </c>
      <c r="DR52" s="71">
        <f t="shared" si="124"/>
        <v>5316.25</v>
      </c>
      <c r="DS52" s="63">
        <v>0</v>
      </c>
      <c r="DT52" s="63">
        <v>13</v>
      </c>
      <c r="DU52" s="63">
        <f>INDEX(武器升级!A:A,MATCH(DQ52/$DQ$5,武器升级!G:G,1))</f>
        <v>16</v>
      </c>
      <c r="DV52" s="63">
        <f>_xlfn.IFNA(INDEX(武器升级!A:A,MATCH(DR52/$DR$5,武器升级!H:H,1)),1)</f>
        <v>12</v>
      </c>
      <c r="DW52" s="63">
        <v>8</v>
      </c>
      <c r="DX52" s="63">
        <f t="shared" si="125"/>
        <v>5.35</v>
      </c>
      <c r="DY52" s="63">
        <f t="shared" si="126"/>
        <v>11.56</v>
      </c>
      <c r="DZ52" s="63">
        <f t="shared" si="127"/>
        <v>8.17</v>
      </c>
      <c r="EA52" s="71">
        <v>3.6</v>
      </c>
      <c r="EB52" s="67">
        <f t="shared" si="128"/>
        <v>54</v>
      </c>
      <c r="EC52" s="87">
        <v>0</v>
      </c>
      <c r="ED52" s="80">
        <v>0</v>
      </c>
      <c r="EE52" s="80">
        <v>0</v>
      </c>
      <c r="EF52" s="80">
        <v>0</v>
      </c>
      <c r="EG52" s="80">
        <v>0</v>
      </c>
      <c r="EH52" s="80">
        <v>0</v>
      </c>
      <c r="EI52" s="80">
        <v>1</v>
      </c>
      <c r="EJ52" s="80">
        <v>1</v>
      </c>
      <c r="EK52" s="49">
        <f t="shared" si="131"/>
        <v>1</v>
      </c>
      <c r="EL52" s="87">
        <v>0</v>
      </c>
      <c r="EM52" s="80">
        <v>0</v>
      </c>
      <c r="EN52" s="80">
        <v>0</v>
      </c>
      <c r="EO52" s="80">
        <v>0</v>
      </c>
      <c r="EP52" s="80">
        <v>0</v>
      </c>
      <c r="EQ52" s="80">
        <v>379.615</v>
      </c>
      <c r="ER52" s="80">
        <v>63.365</v>
      </c>
      <c r="ES52" s="80">
        <v>17.1638</v>
      </c>
      <c r="ET52" s="151">
        <v>0</v>
      </c>
      <c r="EU52" s="151">
        <v>0</v>
      </c>
      <c r="EV52" s="151">
        <v>0</v>
      </c>
      <c r="EW52" s="151">
        <v>1</v>
      </c>
      <c r="EX52" s="151">
        <v>1</v>
      </c>
      <c r="EY52" s="151">
        <v>1</v>
      </c>
      <c r="EZ52" s="49"/>
      <c r="FA52" s="153">
        <f t="shared" si="129"/>
        <v>1</v>
      </c>
      <c r="FB52" s="71">
        <v>1</v>
      </c>
      <c r="FC52" s="71">
        <v>1</v>
      </c>
      <c r="FD52" s="80">
        <v>2.64</v>
      </c>
      <c r="FE52" s="2">
        <v>7.72</v>
      </c>
      <c r="FF52">
        <f t="shared" si="130"/>
        <v>7.72</v>
      </c>
    </row>
    <row r="53" spans="1:162">
      <c r="A53" s="58">
        <v>47</v>
      </c>
      <c r="B53" s="59">
        <v>30</v>
      </c>
      <c r="C53" s="60">
        <v>24</v>
      </c>
      <c r="D53" s="61">
        <v>272.5</v>
      </c>
      <c r="E53" s="61">
        <v>3</v>
      </c>
      <c r="F53" s="62">
        <v>7</v>
      </c>
      <c r="G53" s="63">
        <v>0</v>
      </c>
      <c r="H53" s="63">
        <v>1</v>
      </c>
      <c r="I53" s="49"/>
      <c r="J53" s="62">
        <v>47</v>
      </c>
      <c r="K53" s="71">
        <f t="shared" si="66"/>
        <v>7</v>
      </c>
      <c r="L53" s="71">
        <f t="shared" si="67"/>
        <v>0</v>
      </c>
      <c r="M53" s="71">
        <f t="shared" si="68"/>
        <v>1</v>
      </c>
      <c r="N53" s="72">
        <f>INDEX($A:$A,MATCH(SUM($K$7:K53),$D:$D,1))</f>
        <v>55</v>
      </c>
      <c r="O53" s="72">
        <v>0</v>
      </c>
      <c r="P53" s="73">
        <v>0</v>
      </c>
      <c r="Q53" s="63">
        <f>INDEX(关卡产出!$V$8:$V$207,MATCH(N53,$A$7:$A$206,0))</f>
        <v>9500</v>
      </c>
      <c r="R53" s="63">
        <f>INDEX(关卡产出!$W$8:$W$207,MATCH(N53,$A$7:$A$206,0))</f>
        <v>807500</v>
      </c>
      <c r="S53" s="63">
        <f>INDEX(关卡产出!$X$8:$X$207,MATCH(N53,$A$7:$A$206,0))</f>
        <v>5786</v>
      </c>
      <c r="T53" s="63">
        <f>INDEX(关卡产出!$Y$8:$Y$207,MATCH(N53,$A$7:$A$206,0))</f>
        <v>2894</v>
      </c>
      <c r="U53" s="63">
        <f>INDEX(关卡产出!$Z$8:$Z$207,MATCH(N53,$A$7:$A$206,0))</f>
        <v>1278</v>
      </c>
      <c r="V53" s="63">
        <f>INDEX(关卡产出!$AA$8:$AA$207,MATCH(N53,$A$7:$A$206,0))</f>
        <v>330</v>
      </c>
      <c r="W53" s="80">
        <f>INDEX(关卡产出!$C$8:$C$207,MATCH(N53,关卡产出!$B$8:$B$207,0))*K53</f>
        <v>294</v>
      </c>
      <c r="X53" s="80">
        <f>INDEX(关卡产出!$D$8:$D$207,MATCH(N53,关卡产出!$B$8:$B$207,0))*K53</f>
        <v>147</v>
      </c>
      <c r="Y53" s="80">
        <f>INDEX(关卡产出!$E$8:$E$207,MATCH(N53,关卡产出!$B$8:$B$207,0))*K53</f>
        <v>70</v>
      </c>
      <c r="Z53" s="80">
        <f>INDEX(关卡产出!$F$8:$F$207,MATCH(N53,关卡产出!$B$8:$B$207,0))*K53</f>
        <v>4270</v>
      </c>
      <c r="AA53" s="80">
        <f>SUM($W$7:W53)</f>
        <v>7294</v>
      </c>
      <c r="AB53" s="80">
        <f>SUM($X$7:X53)</f>
        <v>3577</v>
      </c>
      <c r="AC53" s="80">
        <f>SUM($Y$7:Y53)</f>
        <v>1582</v>
      </c>
      <c r="AD53" s="80">
        <f>SUM($Z$7:Z53)</f>
        <v>114660</v>
      </c>
      <c r="AE53" s="87">
        <f>INDEX(关卡产出!$C$8:$C$207,MATCH(N53,关卡产出!$B$8:$B$207,0))*8</f>
        <v>336</v>
      </c>
      <c r="AF53" s="87">
        <f>INDEX(关卡产出!$D$8:$D$207,MATCH(N53,关卡产出!$B$8:$B$207,0))*8</f>
        <v>168</v>
      </c>
      <c r="AG53" s="87">
        <f>INDEX(关卡产出!$E$8:$E$207,MATCH(N53,关卡产出!$B$8:$B$207,0))*8</f>
        <v>80</v>
      </c>
      <c r="AH53" s="87">
        <f>INDEX(关卡产出!$F$8:$F$207,MATCH(N53,关卡产出!$B$8:$B$207,0))*8</f>
        <v>4880</v>
      </c>
      <c r="AI53" s="87">
        <f>SUM($AE$7:AE53)</f>
        <v>8336</v>
      </c>
      <c r="AJ53" s="87">
        <f>SUM($AF$7:AF53)</f>
        <v>4088</v>
      </c>
      <c r="AK53" s="87">
        <f>SUM($AG$7:AG53)</f>
        <v>1808</v>
      </c>
      <c r="AL53" s="87">
        <f>SUM($AH$7:AH53)</f>
        <v>131040</v>
      </c>
      <c r="AM53" s="92">
        <f>SUM($M$7:M53)*关卡产出!$AS$11</f>
        <v>258000</v>
      </c>
      <c r="AN53" s="93">
        <v>0</v>
      </c>
      <c r="AO53" s="80">
        <v>0</v>
      </c>
      <c r="AP53" s="96">
        <v>0</v>
      </c>
      <c r="AQ53" s="62">
        <v>500</v>
      </c>
      <c r="AR53" s="97">
        <v>100</v>
      </c>
      <c r="AS53" s="62">
        <f>SUM($AQ$7:AQ53)</f>
        <v>23500</v>
      </c>
      <c r="AT53" s="71">
        <f>SUM($AR$7:AR53)</f>
        <v>4700</v>
      </c>
      <c r="AU53" s="49"/>
      <c r="AV53" s="62">
        <f t="shared" si="69"/>
        <v>9500</v>
      </c>
      <c r="AW53" s="71">
        <v>0</v>
      </c>
      <c r="AX53" s="71">
        <f t="shared" si="70"/>
        <v>4700</v>
      </c>
      <c r="AY53" s="71">
        <f t="shared" si="71"/>
        <v>2650</v>
      </c>
      <c r="AZ53" s="63">
        <f t="shared" si="72"/>
        <v>16850</v>
      </c>
      <c r="BA53" s="80">
        <v>0</v>
      </c>
      <c r="BB53" s="80">
        <f t="shared" si="73"/>
        <v>16850</v>
      </c>
      <c r="BC53" s="98">
        <f t="shared" si="74"/>
        <v>0.56379821958457</v>
      </c>
      <c r="BD53" s="98">
        <f t="shared" si="75"/>
        <v>0</v>
      </c>
      <c r="BE53" s="98">
        <f t="shared" si="76"/>
        <v>0.27893175074184</v>
      </c>
      <c r="BF53" s="98">
        <f t="shared" si="77"/>
        <v>0.15727002967359</v>
      </c>
      <c r="BG53" s="99"/>
      <c r="BH53" s="62">
        <f>INDEX(商城宝箱!$L:$L,MATCH(BB53,商城宝箱!$N:$N,1))</f>
        <v>6</v>
      </c>
      <c r="BI53" s="63">
        <f>INDEX(商城宝箱!$T:$T,MATCH(BH53,商城宝箱!$L:$L,0))+(BB53-VLOOKUP(BH53,商城宝箱!$L$2:$N$22,3,FALSE))/$BH$5*VLOOKUP(BH53+1,商城宝箱!$C$23:$I$42,3,FALSE)</f>
        <v>42125</v>
      </c>
      <c r="BJ53" s="71">
        <f>INDEX(商城宝箱!$U:$U,MATCH(BH53,商城宝箱!$L:$L,0))+(BB53-VLOOKUP(BH53,商城宝箱!$L$2:$N$22,3,FALSE))/$BH$5*VLOOKUP(BH53+1,商城宝箱!$C$23:$I$42,4,FALSE)</f>
        <v>12287.5</v>
      </c>
      <c r="BK53" s="71">
        <f>INDEX(商城宝箱!$V:$V,MATCH(BH53,商城宝箱!$L:$L,0))+(BB53-VLOOKUP(BH53,商城宝箱!$L$2:$N$22,3,FALSE))/$BH$5*VLOOKUP(BH53+1,商城宝箱!$C$23:$I$42,5,FALSE)</f>
        <v>6424.5</v>
      </c>
      <c r="BL53" s="71">
        <f>INDEX(商城宝箱!$W:$W,MATCH(BH53,商城宝箱!$L:$L,0))+(BB53-VLOOKUP(BH53,商城宝箱!$L$2:$N$22,3,FALSE))/$BH$5*VLOOKUP(BH53+1,商城宝箱!$C$23:$I$42,6,FALSE)</f>
        <v>882.75</v>
      </c>
      <c r="BM53" s="49"/>
      <c r="BN53" s="101">
        <f t="shared" si="78"/>
        <v>807500</v>
      </c>
      <c r="BO53" s="63">
        <f t="shared" si="79"/>
        <v>114660</v>
      </c>
      <c r="BP53" s="63">
        <f t="shared" si="80"/>
        <v>131040</v>
      </c>
      <c r="BQ53" s="63">
        <f t="shared" si="81"/>
        <v>258000</v>
      </c>
      <c r="BR53" s="63">
        <f t="shared" si="82"/>
        <v>0</v>
      </c>
      <c r="BS53" s="63">
        <f t="shared" si="83"/>
        <v>23500</v>
      </c>
      <c r="BT53" s="63">
        <f t="shared" si="84"/>
        <v>42125</v>
      </c>
      <c r="BU53" s="63">
        <f t="shared" si="85"/>
        <v>1376825</v>
      </c>
      <c r="BV53" s="98">
        <f t="shared" si="86"/>
        <v>0.586494289397709</v>
      </c>
      <c r="BW53" s="98">
        <f t="shared" si="87"/>
        <v>0.083278557550887</v>
      </c>
      <c r="BX53" s="98">
        <f t="shared" si="88"/>
        <v>0.0951754943438709</v>
      </c>
      <c r="BY53" s="98">
        <f t="shared" si="89"/>
        <v>0.187387649120259</v>
      </c>
      <c r="BZ53" s="98">
        <f t="shared" si="90"/>
        <v>0</v>
      </c>
      <c r="CA53" s="98">
        <f t="shared" si="91"/>
        <v>0.017068254861729</v>
      </c>
      <c r="CB53" s="98">
        <f t="shared" si="92"/>
        <v>0.0305957547255461</v>
      </c>
      <c r="CC53" s="49"/>
      <c r="CD53" s="101">
        <f t="shared" si="93"/>
        <v>55</v>
      </c>
      <c r="CE53" s="63">
        <f>INDEX(角色升级!A:A,MATCH(BU52,角色升级!K:K,1))</f>
        <v>347</v>
      </c>
      <c r="CF53" s="71">
        <f>VLOOKUP(CE53,角色升级!A:P,16,FALSE)</f>
        <v>9155.67516</v>
      </c>
      <c r="CG53" s="71">
        <f>VLOOKUP(CD53,关卡对比!$A$4:$K$206,11,FALSE)</f>
        <v>16200</v>
      </c>
      <c r="CH53" s="104">
        <f t="shared" si="94"/>
        <v>1.76939436108172</v>
      </c>
      <c r="CI53" s="87">
        <f>INDEX(角色升级!Q:Q,MATCH(CE53,角色升级!A:A,0))</f>
        <v>2650</v>
      </c>
      <c r="CJ53" s="80">
        <v>0.2</v>
      </c>
      <c r="CK53" s="49"/>
      <c r="CL53" s="101">
        <f t="shared" si="95"/>
        <v>5786</v>
      </c>
      <c r="CM53" s="63">
        <f t="shared" si="96"/>
        <v>7294</v>
      </c>
      <c r="CN53" s="63">
        <f t="shared" si="97"/>
        <v>336</v>
      </c>
      <c r="CO53" s="63">
        <f t="shared" si="98"/>
        <v>12287.5</v>
      </c>
      <c r="CP53" s="63">
        <f t="shared" si="99"/>
        <v>25703.5</v>
      </c>
      <c r="CQ53" s="98">
        <f t="shared" si="100"/>
        <v>0.225105530375241</v>
      </c>
      <c r="CR53" s="98">
        <f t="shared" si="101"/>
        <v>0.283774583227965</v>
      </c>
      <c r="CS53" s="98">
        <f t="shared" si="102"/>
        <v>0.0130721497072383</v>
      </c>
      <c r="CT53" s="98">
        <f t="shared" si="103"/>
        <v>0.478047736689556</v>
      </c>
      <c r="CU53" s="49"/>
      <c r="CV53" s="87">
        <f t="shared" si="104"/>
        <v>2894</v>
      </c>
      <c r="CW53" s="80">
        <f t="shared" si="105"/>
        <v>3577</v>
      </c>
      <c r="CX53" s="80">
        <f t="shared" si="106"/>
        <v>4088</v>
      </c>
      <c r="CY53" s="80">
        <f t="shared" si="107"/>
        <v>6424.5</v>
      </c>
      <c r="CZ53" s="80">
        <f t="shared" si="108"/>
        <v>16983.5</v>
      </c>
      <c r="DA53" s="143">
        <f t="shared" si="109"/>
        <v>0.170400683015868</v>
      </c>
      <c r="DB53" s="143">
        <f t="shared" si="110"/>
        <v>0.210616186298466</v>
      </c>
      <c r="DC53" s="143">
        <f t="shared" si="111"/>
        <v>0.240704212912533</v>
      </c>
      <c r="DD53" s="143">
        <f t="shared" si="112"/>
        <v>0.378278917773133</v>
      </c>
      <c r="DE53" s="49"/>
      <c r="DF53" s="87">
        <f t="shared" si="113"/>
        <v>1278</v>
      </c>
      <c r="DG53" s="80">
        <f t="shared" si="114"/>
        <v>1582</v>
      </c>
      <c r="DH53" s="80">
        <f t="shared" si="115"/>
        <v>1808</v>
      </c>
      <c r="DI53" s="80">
        <f t="shared" si="116"/>
        <v>882.75</v>
      </c>
      <c r="DJ53" s="80">
        <f t="shared" si="117"/>
        <v>5550.75</v>
      </c>
      <c r="DK53" s="143">
        <f t="shared" si="118"/>
        <v>0.230239156870693</v>
      </c>
      <c r="DL53" s="143">
        <f t="shared" si="119"/>
        <v>0.285006530649011</v>
      </c>
      <c r="DM53" s="143">
        <f t="shared" si="120"/>
        <v>0.325721749313156</v>
      </c>
      <c r="DN53" s="143">
        <f t="shared" si="121"/>
        <v>0.15903256316714</v>
      </c>
      <c r="DO53" s="49"/>
      <c r="DP53" s="62">
        <f t="shared" si="122"/>
        <v>25703.5</v>
      </c>
      <c r="DQ53" s="71">
        <f t="shared" si="123"/>
        <v>16983.5</v>
      </c>
      <c r="DR53" s="71">
        <f t="shared" si="124"/>
        <v>5550.75</v>
      </c>
      <c r="DS53" s="63">
        <v>0</v>
      </c>
      <c r="DT53" s="63">
        <v>13</v>
      </c>
      <c r="DU53" s="63">
        <f>INDEX(武器升级!A:A,MATCH(DQ53/$DQ$5,武器升级!G:G,1))</f>
        <v>16</v>
      </c>
      <c r="DV53" s="63">
        <f>_xlfn.IFNA(INDEX(武器升级!A:A,MATCH(DR53/$DR$5,武器升级!H:H,1)),1)</f>
        <v>12</v>
      </c>
      <c r="DW53" s="63">
        <v>9</v>
      </c>
      <c r="DX53" s="63">
        <f t="shared" si="125"/>
        <v>5.35</v>
      </c>
      <c r="DY53" s="63">
        <f t="shared" si="126"/>
        <v>11.56</v>
      </c>
      <c r="DZ53" s="63">
        <f t="shared" si="127"/>
        <v>8.17</v>
      </c>
      <c r="EA53" s="71">
        <v>3.9</v>
      </c>
      <c r="EB53" s="67">
        <f t="shared" si="128"/>
        <v>55</v>
      </c>
      <c r="EC53" s="87">
        <v>0</v>
      </c>
      <c r="ED53" s="80">
        <v>0</v>
      </c>
      <c r="EE53" s="80">
        <v>0</v>
      </c>
      <c r="EF53" s="80">
        <v>0</v>
      </c>
      <c r="EG53" s="80">
        <v>0</v>
      </c>
      <c r="EH53" s="80">
        <v>0</v>
      </c>
      <c r="EI53" s="80">
        <v>1</v>
      </c>
      <c r="EJ53" s="80">
        <v>1</v>
      </c>
      <c r="EK53" s="49">
        <f t="shared" si="131"/>
        <v>5.68</v>
      </c>
      <c r="EL53" s="87">
        <v>0</v>
      </c>
      <c r="EM53" s="80">
        <v>0</v>
      </c>
      <c r="EN53" s="80">
        <v>0</v>
      </c>
      <c r="EO53" s="80">
        <v>0</v>
      </c>
      <c r="EP53" s="80">
        <v>0</v>
      </c>
      <c r="EQ53" s="80">
        <v>386.217</v>
      </c>
      <c r="ER53" s="80">
        <v>64.467</v>
      </c>
      <c r="ES53" s="80">
        <v>17.4623</v>
      </c>
      <c r="ET53" s="151">
        <v>0</v>
      </c>
      <c r="EU53" s="151">
        <v>0</v>
      </c>
      <c r="EV53" s="151">
        <v>0</v>
      </c>
      <c r="EW53" s="151">
        <v>1</v>
      </c>
      <c r="EX53" s="151">
        <v>1</v>
      </c>
      <c r="EY53" s="151">
        <v>1</v>
      </c>
      <c r="EZ53" s="49"/>
      <c r="FA53" s="153">
        <f t="shared" si="129"/>
        <v>5.68</v>
      </c>
      <c r="FB53" s="71">
        <v>1</v>
      </c>
      <c r="FC53" s="71">
        <v>1</v>
      </c>
      <c r="FD53" s="80">
        <v>2.64</v>
      </c>
      <c r="FE53" s="2">
        <v>8.17</v>
      </c>
      <c r="FF53">
        <f t="shared" si="130"/>
        <v>8.17</v>
      </c>
    </row>
    <row r="54" spans="1:162">
      <c r="A54" s="58">
        <v>48</v>
      </c>
      <c r="B54" s="59">
        <v>30</v>
      </c>
      <c r="C54" s="60">
        <v>24</v>
      </c>
      <c r="D54" s="61">
        <v>275.5</v>
      </c>
      <c r="E54" s="61">
        <v>3</v>
      </c>
      <c r="F54" s="62">
        <v>7</v>
      </c>
      <c r="G54" s="63">
        <v>0</v>
      </c>
      <c r="H54" s="63">
        <v>1</v>
      </c>
      <c r="I54" s="49"/>
      <c r="J54" s="62">
        <v>48</v>
      </c>
      <c r="K54" s="71">
        <f t="shared" si="66"/>
        <v>7</v>
      </c>
      <c r="L54" s="71">
        <f t="shared" si="67"/>
        <v>0</v>
      </c>
      <c r="M54" s="71">
        <f t="shared" si="68"/>
        <v>1</v>
      </c>
      <c r="N54" s="72">
        <f>INDEX($A:$A,MATCH(SUM($K$7:K54),$D:$D,1))</f>
        <v>56</v>
      </c>
      <c r="O54" s="72">
        <v>0</v>
      </c>
      <c r="P54" s="73">
        <v>0</v>
      </c>
      <c r="Q54" s="63">
        <f>INDEX(关卡产出!$V$8:$V$207,MATCH(N54,$A$7:$A$206,0))</f>
        <v>9700</v>
      </c>
      <c r="R54" s="63">
        <f>INDEX(关卡产出!$W$8:$W$207,MATCH(N54,$A$7:$A$206,0))</f>
        <v>838800</v>
      </c>
      <c r="S54" s="63">
        <f>INDEX(关卡产出!$X$8:$X$207,MATCH(N54,$A$7:$A$206,0))</f>
        <v>6002</v>
      </c>
      <c r="T54" s="63">
        <f>INDEX(关卡产出!$Y$8:$Y$207,MATCH(N54,$A$7:$A$206,0))</f>
        <v>3002</v>
      </c>
      <c r="U54" s="63">
        <f>INDEX(关卡产出!$Z$8:$Z$207,MATCH(N54,$A$7:$A$206,0))</f>
        <v>1329</v>
      </c>
      <c r="V54" s="63">
        <f>INDEX(关卡产出!$AA$8:$AA$207,MATCH(N54,$A$7:$A$206,0))</f>
        <v>336</v>
      </c>
      <c r="W54" s="80">
        <f>INDEX(关卡产出!$C$8:$C$207,MATCH(N54,关卡产出!$B$8:$B$207,0))*K54</f>
        <v>301</v>
      </c>
      <c r="X54" s="80">
        <f>INDEX(关卡产出!$D$8:$D$207,MATCH(N54,关卡产出!$B$8:$B$207,0))*K54</f>
        <v>147</v>
      </c>
      <c r="Y54" s="80">
        <f>INDEX(关卡产出!$E$8:$E$207,MATCH(N54,关卡产出!$B$8:$B$207,0))*K54</f>
        <v>70</v>
      </c>
      <c r="Z54" s="80">
        <f>INDEX(关卡产出!$F$8:$F$207,MATCH(N54,关卡产出!$B$8:$B$207,0))*K54</f>
        <v>4270</v>
      </c>
      <c r="AA54" s="80">
        <f>SUM($W$7:W54)</f>
        <v>7595</v>
      </c>
      <c r="AB54" s="80">
        <f>SUM($X$7:X54)</f>
        <v>3724</v>
      </c>
      <c r="AC54" s="80">
        <f>SUM($Y$7:Y54)</f>
        <v>1652</v>
      </c>
      <c r="AD54" s="80">
        <f>SUM($Z$7:Z54)</f>
        <v>118930</v>
      </c>
      <c r="AE54" s="87">
        <f>INDEX(关卡产出!$C$8:$C$207,MATCH(N54,关卡产出!$B$8:$B$207,0))*8</f>
        <v>344</v>
      </c>
      <c r="AF54" s="87">
        <f>INDEX(关卡产出!$D$8:$D$207,MATCH(N54,关卡产出!$B$8:$B$207,0))*8</f>
        <v>168</v>
      </c>
      <c r="AG54" s="87">
        <f>INDEX(关卡产出!$E$8:$E$207,MATCH(N54,关卡产出!$B$8:$B$207,0))*8</f>
        <v>80</v>
      </c>
      <c r="AH54" s="87">
        <f>INDEX(关卡产出!$F$8:$F$207,MATCH(N54,关卡产出!$B$8:$B$207,0))*8</f>
        <v>4880</v>
      </c>
      <c r="AI54" s="87">
        <f>SUM($AE$7:AE54)</f>
        <v>8680</v>
      </c>
      <c r="AJ54" s="87">
        <f>SUM($AF$7:AF54)</f>
        <v>4256</v>
      </c>
      <c r="AK54" s="87">
        <f>SUM($AG$7:AG54)</f>
        <v>1888</v>
      </c>
      <c r="AL54" s="87">
        <f>SUM($AH$7:AH54)</f>
        <v>135920</v>
      </c>
      <c r="AM54" s="92">
        <f>SUM($M$7:M54)*关卡产出!$AS$11</f>
        <v>264000</v>
      </c>
      <c r="AN54" s="93">
        <v>0</v>
      </c>
      <c r="AO54" s="80">
        <v>0</v>
      </c>
      <c r="AP54" s="96">
        <v>0</v>
      </c>
      <c r="AQ54" s="62">
        <v>500</v>
      </c>
      <c r="AR54" s="97">
        <v>100</v>
      </c>
      <c r="AS54" s="62">
        <f>SUM($AQ$7:AQ54)</f>
        <v>24000</v>
      </c>
      <c r="AT54" s="71">
        <f>SUM($AR$7:AR54)</f>
        <v>4800</v>
      </c>
      <c r="AU54" s="49"/>
      <c r="AV54" s="62">
        <f t="shared" si="69"/>
        <v>9700</v>
      </c>
      <c r="AW54" s="71">
        <v>0</v>
      </c>
      <c r="AX54" s="71">
        <f t="shared" si="70"/>
        <v>4800</v>
      </c>
      <c r="AY54" s="71">
        <f t="shared" si="71"/>
        <v>2650</v>
      </c>
      <c r="AZ54" s="63">
        <f t="shared" si="72"/>
        <v>17150</v>
      </c>
      <c r="BA54" s="80">
        <v>0</v>
      </c>
      <c r="BB54" s="80">
        <f t="shared" si="73"/>
        <v>17150</v>
      </c>
      <c r="BC54" s="98">
        <f t="shared" si="74"/>
        <v>0.565597667638484</v>
      </c>
      <c r="BD54" s="98">
        <f t="shared" si="75"/>
        <v>0</v>
      </c>
      <c r="BE54" s="98">
        <f t="shared" si="76"/>
        <v>0.279883381924198</v>
      </c>
      <c r="BF54" s="98">
        <f t="shared" si="77"/>
        <v>0.154518950437318</v>
      </c>
      <c r="BG54" s="99"/>
      <c r="BH54" s="62">
        <f>INDEX(商城宝箱!$L:$L,MATCH(BB54,商城宝箱!$N:$N,1))</f>
        <v>6</v>
      </c>
      <c r="BI54" s="63">
        <f>INDEX(商城宝箱!$T:$T,MATCH(BH54,商城宝箱!$L:$L,0))+(BB54-VLOOKUP(BH54,商城宝箱!$L$2:$N$22,3,FALSE))/$BH$5*VLOOKUP(BH54+1,商城宝箱!$C$23:$I$42,3,FALSE)</f>
        <v>42875</v>
      </c>
      <c r="BJ54" s="71">
        <f>INDEX(商城宝箱!$U:$U,MATCH(BH54,商城宝箱!$L:$L,0))+(BB54-VLOOKUP(BH54,商城宝箱!$L$2:$N$22,3,FALSE))/$BH$5*VLOOKUP(BH54+1,商城宝箱!$C$23:$I$42,4,FALSE)</f>
        <v>12677.5</v>
      </c>
      <c r="BK54" s="71">
        <f>INDEX(商城宝箱!$V:$V,MATCH(BH54,商城宝箱!$L:$L,0))+(BB54-VLOOKUP(BH54,商城宝箱!$L$2:$N$22,3,FALSE))/$BH$5*VLOOKUP(BH54+1,商城宝箱!$C$23:$I$42,5,FALSE)</f>
        <v>6679.5</v>
      </c>
      <c r="BL54" s="71">
        <f>INDEX(商城宝箱!$W:$W,MATCH(BH54,商城宝箱!$L:$L,0))+(BB54-VLOOKUP(BH54,商城宝箱!$L$2:$N$22,3,FALSE))/$BH$5*VLOOKUP(BH54+1,商城宝箱!$C$23:$I$42,6,FALSE)</f>
        <v>917.25</v>
      </c>
      <c r="BM54" s="49"/>
      <c r="BN54" s="101">
        <f t="shared" si="78"/>
        <v>838800</v>
      </c>
      <c r="BO54" s="63">
        <f t="shared" si="79"/>
        <v>118930</v>
      </c>
      <c r="BP54" s="63">
        <f t="shared" si="80"/>
        <v>135920</v>
      </c>
      <c r="BQ54" s="63">
        <f t="shared" si="81"/>
        <v>264000</v>
      </c>
      <c r="BR54" s="63">
        <f t="shared" si="82"/>
        <v>0</v>
      </c>
      <c r="BS54" s="63">
        <f t="shared" si="83"/>
        <v>24000</v>
      </c>
      <c r="BT54" s="63">
        <f t="shared" si="84"/>
        <v>42875</v>
      </c>
      <c r="BU54" s="63">
        <f t="shared" si="85"/>
        <v>1424525</v>
      </c>
      <c r="BV54" s="98">
        <f t="shared" si="86"/>
        <v>0.588827854899001</v>
      </c>
      <c r="BW54" s="98">
        <f t="shared" si="87"/>
        <v>0.0834874782822344</v>
      </c>
      <c r="BX54" s="98">
        <f t="shared" si="88"/>
        <v>0.0954142608939822</v>
      </c>
      <c r="BY54" s="98">
        <f t="shared" si="89"/>
        <v>0.185324932872361</v>
      </c>
      <c r="BZ54" s="98">
        <f t="shared" si="90"/>
        <v>0</v>
      </c>
      <c r="CA54" s="98">
        <f t="shared" si="91"/>
        <v>0.0168477211702146</v>
      </c>
      <c r="CB54" s="98">
        <f t="shared" si="92"/>
        <v>0.0300977518822063</v>
      </c>
      <c r="CC54" s="49"/>
      <c r="CD54" s="101">
        <f t="shared" si="93"/>
        <v>56</v>
      </c>
      <c r="CE54" s="63">
        <f>INDEX(角色升级!A:A,MATCH(BU53,角色升级!K:K,1))</f>
        <v>355</v>
      </c>
      <c r="CF54" s="71">
        <f>VLOOKUP(CE54,角色升级!A:P,16,FALSE)</f>
        <v>9202.05174</v>
      </c>
      <c r="CG54" s="71">
        <f>VLOOKUP(CD54,关卡对比!$A$4:$K$206,11,FALSE)</f>
        <v>16800</v>
      </c>
      <c r="CH54" s="104">
        <f t="shared" si="94"/>
        <v>1.82567980214378</v>
      </c>
      <c r="CI54" s="87">
        <f>INDEX(角色升级!Q:Q,MATCH(CE54,角色升级!A:A,0))</f>
        <v>2650</v>
      </c>
      <c r="CJ54" s="80">
        <v>0.2</v>
      </c>
      <c r="CK54" s="49"/>
      <c r="CL54" s="101">
        <f t="shared" si="95"/>
        <v>6002</v>
      </c>
      <c r="CM54" s="63">
        <f t="shared" si="96"/>
        <v>7595</v>
      </c>
      <c r="CN54" s="63">
        <f t="shared" si="97"/>
        <v>344</v>
      </c>
      <c r="CO54" s="63">
        <f t="shared" si="98"/>
        <v>12677.5</v>
      </c>
      <c r="CP54" s="63">
        <f t="shared" si="99"/>
        <v>26618.5</v>
      </c>
      <c r="CQ54" s="98">
        <f t="shared" si="100"/>
        <v>0.225482277363488</v>
      </c>
      <c r="CR54" s="98">
        <f t="shared" si="101"/>
        <v>0.285327873471458</v>
      </c>
      <c r="CS54" s="98">
        <f t="shared" si="102"/>
        <v>0.0129233427879107</v>
      </c>
      <c r="CT54" s="98">
        <f t="shared" si="103"/>
        <v>0.476266506377144</v>
      </c>
      <c r="CU54" s="49"/>
      <c r="CV54" s="87">
        <f t="shared" si="104"/>
        <v>3002</v>
      </c>
      <c r="CW54" s="80">
        <f t="shared" si="105"/>
        <v>3724</v>
      </c>
      <c r="CX54" s="80">
        <f t="shared" si="106"/>
        <v>4256</v>
      </c>
      <c r="CY54" s="80">
        <f t="shared" si="107"/>
        <v>6679.5</v>
      </c>
      <c r="CZ54" s="80">
        <f t="shared" si="108"/>
        <v>17661.5</v>
      </c>
      <c r="DA54" s="143">
        <f t="shared" si="109"/>
        <v>0.169974237748776</v>
      </c>
      <c r="DB54" s="143">
        <f t="shared" si="110"/>
        <v>0.210854117713671</v>
      </c>
      <c r="DC54" s="143">
        <f t="shared" si="111"/>
        <v>0.24097613452991</v>
      </c>
      <c r="DD54" s="143">
        <f t="shared" si="112"/>
        <v>0.378195510007644</v>
      </c>
      <c r="DE54" s="49"/>
      <c r="DF54" s="87">
        <f t="shared" si="113"/>
        <v>1329</v>
      </c>
      <c r="DG54" s="80">
        <f t="shared" si="114"/>
        <v>1652</v>
      </c>
      <c r="DH54" s="80">
        <f t="shared" si="115"/>
        <v>1888</v>
      </c>
      <c r="DI54" s="80">
        <f t="shared" si="116"/>
        <v>917.25</v>
      </c>
      <c r="DJ54" s="80">
        <f t="shared" si="117"/>
        <v>5786.25</v>
      </c>
      <c r="DK54" s="143">
        <f t="shared" si="118"/>
        <v>0.229682436811406</v>
      </c>
      <c r="DL54" s="143">
        <f t="shared" si="119"/>
        <v>0.28550442860229</v>
      </c>
      <c r="DM54" s="143">
        <f t="shared" si="120"/>
        <v>0.326290775545474</v>
      </c>
      <c r="DN54" s="143">
        <f t="shared" si="121"/>
        <v>0.15852235904083</v>
      </c>
      <c r="DO54" s="49"/>
      <c r="DP54" s="62">
        <f t="shared" si="122"/>
        <v>26618.5</v>
      </c>
      <c r="DQ54" s="71">
        <f t="shared" si="123"/>
        <v>17661.5</v>
      </c>
      <c r="DR54" s="71">
        <f t="shared" si="124"/>
        <v>5786.25</v>
      </c>
      <c r="DS54" s="63">
        <v>0</v>
      </c>
      <c r="DT54" s="63">
        <v>13</v>
      </c>
      <c r="DU54" s="63">
        <f>INDEX(武器升级!A:A,MATCH(DQ54/$DQ$5,武器升级!G:G,1))</f>
        <v>17</v>
      </c>
      <c r="DV54" s="63">
        <f>_xlfn.IFNA(INDEX(武器升级!A:A,MATCH(DR54/$DR$5,武器升级!H:H,1)),1)</f>
        <v>12</v>
      </c>
      <c r="DW54" s="63">
        <v>9</v>
      </c>
      <c r="DX54" s="63">
        <f t="shared" si="125"/>
        <v>5.35</v>
      </c>
      <c r="DY54" s="63">
        <f t="shared" si="126"/>
        <v>13.87</v>
      </c>
      <c r="DZ54" s="63">
        <f t="shared" si="127"/>
        <v>8.17</v>
      </c>
      <c r="EA54" s="71">
        <v>3.9</v>
      </c>
      <c r="EB54" s="67">
        <f t="shared" si="128"/>
        <v>56</v>
      </c>
      <c r="EC54" s="87">
        <v>0</v>
      </c>
      <c r="ED54" s="80">
        <v>0</v>
      </c>
      <c r="EE54" s="80">
        <v>0</v>
      </c>
      <c r="EF54" s="80">
        <v>0</v>
      </c>
      <c r="EG54" s="80">
        <v>0</v>
      </c>
      <c r="EH54" s="80">
        <v>0</v>
      </c>
      <c r="EI54" s="80">
        <v>1</v>
      </c>
      <c r="EJ54" s="80">
        <v>1</v>
      </c>
      <c r="EK54" s="49">
        <f t="shared" si="131"/>
        <v>5.68</v>
      </c>
      <c r="EL54" s="87">
        <v>0</v>
      </c>
      <c r="EM54" s="80">
        <v>0</v>
      </c>
      <c r="EN54" s="80">
        <v>0</v>
      </c>
      <c r="EO54" s="80">
        <v>0</v>
      </c>
      <c r="EP54" s="80">
        <v>0</v>
      </c>
      <c r="EQ54" s="80">
        <v>396.12</v>
      </c>
      <c r="ER54" s="80">
        <v>66.12</v>
      </c>
      <c r="ES54" s="80">
        <v>17.91</v>
      </c>
      <c r="ET54" s="151">
        <v>0</v>
      </c>
      <c r="EU54" s="151">
        <v>0</v>
      </c>
      <c r="EV54" s="151">
        <v>0</v>
      </c>
      <c r="EW54" s="151">
        <v>1</v>
      </c>
      <c r="EX54" s="151">
        <v>1</v>
      </c>
      <c r="EY54" s="151">
        <v>1</v>
      </c>
      <c r="EZ54" s="49"/>
      <c r="FA54" s="153">
        <f t="shared" si="129"/>
        <v>5.68</v>
      </c>
      <c r="FB54" s="71">
        <v>1</v>
      </c>
      <c r="FC54" s="71">
        <v>1</v>
      </c>
      <c r="FD54" s="80">
        <v>2.64</v>
      </c>
      <c r="FE54" s="2">
        <v>8.17</v>
      </c>
      <c r="FF54">
        <f t="shared" si="130"/>
        <v>8.17</v>
      </c>
    </row>
    <row r="55" spans="1:162">
      <c r="A55" s="58">
        <v>49</v>
      </c>
      <c r="B55" s="59">
        <v>31</v>
      </c>
      <c r="C55" s="60">
        <v>25</v>
      </c>
      <c r="D55" s="61">
        <v>284.5</v>
      </c>
      <c r="E55" s="61">
        <v>3</v>
      </c>
      <c r="F55" s="62">
        <v>7</v>
      </c>
      <c r="G55" s="63">
        <v>0</v>
      </c>
      <c r="H55" s="63">
        <v>1</v>
      </c>
      <c r="I55" s="49"/>
      <c r="J55" s="62">
        <v>49</v>
      </c>
      <c r="K55" s="71">
        <f t="shared" si="66"/>
        <v>7</v>
      </c>
      <c r="L55" s="71">
        <f t="shared" si="67"/>
        <v>0</v>
      </c>
      <c r="M55" s="71">
        <f t="shared" si="68"/>
        <v>1</v>
      </c>
      <c r="N55" s="72">
        <f>INDEX($A:$A,MATCH(SUM($K$7:K55),$D:$D,1))</f>
        <v>57</v>
      </c>
      <c r="O55" s="72">
        <v>0</v>
      </c>
      <c r="P55" s="73">
        <v>0</v>
      </c>
      <c r="Q55" s="63">
        <f>INDEX(关卡产出!$V$8:$V$207,MATCH(N55,$A$7:$A$206,0))</f>
        <v>9900</v>
      </c>
      <c r="R55" s="63">
        <f>INDEX(关卡产出!$W$8:$W$207,MATCH(N55,$A$7:$A$206,0))</f>
        <v>870700</v>
      </c>
      <c r="S55" s="63">
        <f>INDEX(关卡产出!$X$8:$X$207,MATCH(N55,$A$7:$A$206,0))</f>
        <v>6222</v>
      </c>
      <c r="T55" s="63">
        <f>INDEX(关卡产出!$Y$8:$Y$207,MATCH(N55,$A$7:$A$206,0))</f>
        <v>3112</v>
      </c>
      <c r="U55" s="63">
        <f>INDEX(关卡产出!$Z$8:$Z$207,MATCH(N55,$A$7:$A$206,0))</f>
        <v>1381</v>
      </c>
      <c r="V55" s="63">
        <f>INDEX(关卡产出!$AA$8:$AA$207,MATCH(N55,$A$7:$A$206,0))</f>
        <v>342</v>
      </c>
      <c r="W55" s="80">
        <f>INDEX(关卡产出!$C$8:$C$207,MATCH(N55,关卡产出!$B$8:$B$207,0))*K55</f>
        <v>308</v>
      </c>
      <c r="X55" s="80">
        <f>INDEX(关卡产出!$D$8:$D$207,MATCH(N55,关卡产出!$B$8:$B$207,0))*K55</f>
        <v>154</v>
      </c>
      <c r="Y55" s="80">
        <f>INDEX(关卡产出!$E$8:$E$207,MATCH(N55,关卡产出!$B$8:$B$207,0))*K55</f>
        <v>70</v>
      </c>
      <c r="Z55" s="80">
        <f>INDEX(关卡产出!$F$8:$F$207,MATCH(N55,关卡产出!$B$8:$B$207,0))*K55</f>
        <v>4410</v>
      </c>
      <c r="AA55" s="80">
        <f>SUM($W$7:W55)</f>
        <v>7903</v>
      </c>
      <c r="AB55" s="80">
        <f>SUM($X$7:X55)</f>
        <v>3878</v>
      </c>
      <c r="AC55" s="80">
        <f>SUM($Y$7:Y55)</f>
        <v>1722</v>
      </c>
      <c r="AD55" s="80">
        <f>SUM($Z$7:Z55)</f>
        <v>123340</v>
      </c>
      <c r="AE55" s="87">
        <f>INDEX(关卡产出!$C$8:$C$207,MATCH(N55,关卡产出!$B$8:$B$207,0))*8</f>
        <v>352</v>
      </c>
      <c r="AF55" s="87">
        <f>INDEX(关卡产出!$D$8:$D$207,MATCH(N55,关卡产出!$B$8:$B$207,0))*8</f>
        <v>176</v>
      </c>
      <c r="AG55" s="87">
        <f>INDEX(关卡产出!$E$8:$E$207,MATCH(N55,关卡产出!$B$8:$B$207,0))*8</f>
        <v>80</v>
      </c>
      <c r="AH55" s="87">
        <f>INDEX(关卡产出!$F$8:$F$207,MATCH(N55,关卡产出!$B$8:$B$207,0))*8</f>
        <v>5040</v>
      </c>
      <c r="AI55" s="87">
        <f>SUM($AE$7:AE55)</f>
        <v>9032</v>
      </c>
      <c r="AJ55" s="87">
        <f>SUM($AF$7:AF55)</f>
        <v>4432</v>
      </c>
      <c r="AK55" s="87">
        <f>SUM($AG$7:AG55)</f>
        <v>1968</v>
      </c>
      <c r="AL55" s="87">
        <f>SUM($AH$7:AH55)</f>
        <v>140960</v>
      </c>
      <c r="AM55" s="92">
        <f>SUM($M$7:M55)*关卡产出!$AS$11</f>
        <v>270000</v>
      </c>
      <c r="AN55" s="93">
        <v>0</v>
      </c>
      <c r="AO55" s="80">
        <v>0</v>
      </c>
      <c r="AP55" s="96">
        <v>0</v>
      </c>
      <c r="AQ55" s="62">
        <v>500</v>
      </c>
      <c r="AR55" s="97">
        <v>100</v>
      </c>
      <c r="AS55" s="62">
        <f>SUM($AQ$7:AQ55)</f>
        <v>24500</v>
      </c>
      <c r="AT55" s="71">
        <f>SUM($AR$7:AR55)</f>
        <v>4900</v>
      </c>
      <c r="AU55" s="49"/>
      <c r="AV55" s="62">
        <f t="shared" si="69"/>
        <v>9900</v>
      </c>
      <c r="AW55" s="71">
        <v>0</v>
      </c>
      <c r="AX55" s="71">
        <f t="shared" si="70"/>
        <v>4900</v>
      </c>
      <c r="AY55" s="71">
        <f t="shared" si="71"/>
        <v>2650</v>
      </c>
      <c r="AZ55" s="63">
        <f t="shared" si="72"/>
        <v>17450</v>
      </c>
      <c r="BA55" s="80">
        <v>0</v>
      </c>
      <c r="BB55" s="80">
        <f t="shared" si="73"/>
        <v>17450</v>
      </c>
      <c r="BC55" s="98">
        <f t="shared" si="74"/>
        <v>0.567335243553009</v>
      </c>
      <c r="BD55" s="98">
        <f t="shared" si="75"/>
        <v>0</v>
      </c>
      <c r="BE55" s="98">
        <f t="shared" si="76"/>
        <v>0.28080229226361</v>
      </c>
      <c r="BF55" s="98">
        <f t="shared" si="77"/>
        <v>0.151862464183381</v>
      </c>
      <c r="BG55" s="99"/>
      <c r="BH55" s="62">
        <f>INDEX(商城宝箱!$L:$L,MATCH(BB55,商城宝箱!$N:$N,1))</f>
        <v>6</v>
      </c>
      <c r="BI55" s="63">
        <f>INDEX(商城宝箱!$T:$T,MATCH(BH55,商城宝箱!$L:$L,0))+(BB55-VLOOKUP(BH55,商城宝箱!$L$2:$N$22,3,FALSE))/$BH$5*VLOOKUP(BH55+1,商城宝箱!$C$23:$I$42,3,FALSE)</f>
        <v>43625</v>
      </c>
      <c r="BJ55" s="71">
        <f>INDEX(商城宝箱!$U:$U,MATCH(BH55,商城宝箱!$L:$L,0))+(BB55-VLOOKUP(BH55,商城宝箱!$L$2:$N$22,3,FALSE))/$BH$5*VLOOKUP(BH55+1,商城宝箱!$C$23:$I$42,4,FALSE)</f>
        <v>13067.5</v>
      </c>
      <c r="BK55" s="71">
        <f>INDEX(商城宝箱!$V:$V,MATCH(BH55,商城宝箱!$L:$L,0))+(BB55-VLOOKUP(BH55,商城宝箱!$L$2:$N$22,3,FALSE))/$BH$5*VLOOKUP(BH55+1,商城宝箱!$C$23:$I$42,5,FALSE)</f>
        <v>6934.5</v>
      </c>
      <c r="BL55" s="71">
        <f>INDEX(商城宝箱!$W:$W,MATCH(BH55,商城宝箱!$L:$L,0))+(BB55-VLOOKUP(BH55,商城宝箱!$L$2:$N$22,3,FALSE))/$BH$5*VLOOKUP(BH55+1,商城宝箱!$C$23:$I$42,6,FALSE)</f>
        <v>951.75</v>
      </c>
      <c r="BM55" s="49"/>
      <c r="BN55" s="101">
        <f t="shared" si="78"/>
        <v>870700</v>
      </c>
      <c r="BO55" s="63">
        <f t="shared" si="79"/>
        <v>123340</v>
      </c>
      <c r="BP55" s="63">
        <f t="shared" si="80"/>
        <v>140960</v>
      </c>
      <c r="BQ55" s="63">
        <f t="shared" si="81"/>
        <v>270000</v>
      </c>
      <c r="BR55" s="63">
        <f t="shared" si="82"/>
        <v>0</v>
      </c>
      <c r="BS55" s="63">
        <f t="shared" si="83"/>
        <v>24500</v>
      </c>
      <c r="BT55" s="63">
        <f t="shared" si="84"/>
        <v>43625</v>
      </c>
      <c r="BU55" s="63">
        <f t="shared" si="85"/>
        <v>1473125</v>
      </c>
      <c r="BV55" s="98">
        <f t="shared" si="86"/>
        <v>0.591056427662283</v>
      </c>
      <c r="BW55" s="98">
        <f t="shared" si="87"/>
        <v>0.0837267713194739</v>
      </c>
      <c r="BX55" s="98">
        <f t="shared" si="88"/>
        <v>0.0956877386508273</v>
      </c>
      <c r="BY55" s="98">
        <f t="shared" si="89"/>
        <v>0.183283835383963</v>
      </c>
      <c r="BZ55" s="98">
        <f t="shared" si="90"/>
        <v>0</v>
      </c>
      <c r="CA55" s="98">
        <f t="shared" si="91"/>
        <v>0.0166313109885448</v>
      </c>
      <c r="CB55" s="98">
        <f t="shared" si="92"/>
        <v>0.0296139159949088</v>
      </c>
      <c r="CC55" s="49"/>
      <c r="CD55" s="101">
        <f t="shared" si="93"/>
        <v>57</v>
      </c>
      <c r="CE55" s="63">
        <f>INDEX(角色升级!A:A,MATCH(BU54,角色升级!K:K,1))</f>
        <v>361</v>
      </c>
      <c r="CF55" s="71">
        <f>VLOOKUP(CE55,角色升级!A:P,16,FALSE)</f>
        <v>9366.08595</v>
      </c>
      <c r="CG55" s="71">
        <f>VLOOKUP(CD55,关卡对比!$A$4:$K$206,11,FALSE)</f>
        <v>17400</v>
      </c>
      <c r="CH55" s="104">
        <f t="shared" si="94"/>
        <v>1.85776642376424</v>
      </c>
      <c r="CI55" s="87">
        <f>INDEX(角色升级!Q:Q,MATCH(CE55,角色升级!A:A,0))</f>
        <v>2650</v>
      </c>
      <c r="CJ55" s="80">
        <v>0.2</v>
      </c>
      <c r="CK55" s="49"/>
      <c r="CL55" s="101">
        <f t="shared" si="95"/>
        <v>6222</v>
      </c>
      <c r="CM55" s="63">
        <f t="shared" si="96"/>
        <v>7903</v>
      </c>
      <c r="CN55" s="63">
        <f t="shared" si="97"/>
        <v>352</v>
      </c>
      <c r="CO55" s="63">
        <f t="shared" si="98"/>
        <v>13067.5</v>
      </c>
      <c r="CP55" s="63">
        <f t="shared" si="99"/>
        <v>27544.5</v>
      </c>
      <c r="CQ55" s="98">
        <f t="shared" si="100"/>
        <v>0.225889015955998</v>
      </c>
      <c r="CR55" s="98">
        <f t="shared" si="101"/>
        <v>0.286917533445879</v>
      </c>
      <c r="CS55" s="98">
        <f t="shared" si="102"/>
        <v>0.012779320735537</v>
      </c>
      <c r="CT55" s="98">
        <f t="shared" si="103"/>
        <v>0.474414129862586</v>
      </c>
      <c r="CU55" s="49"/>
      <c r="CV55" s="87">
        <f t="shared" si="104"/>
        <v>3112</v>
      </c>
      <c r="CW55" s="80">
        <f t="shared" si="105"/>
        <v>3878</v>
      </c>
      <c r="CX55" s="80">
        <f t="shared" si="106"/>
        <v>4432</v>
      </c>
      <c r="CY55" s="80">
        <f t="shared" si="107"/>
        <v>6934.5</v>
      </c>
      <c r="CZ55" s="80">
        <f t="shared" si="108"/>
        <v>18356.5</v>
      </c>
      <c r="DA55" s="143">
        <f t="shared" si="109"/>
        <v>0.169531228720072</v>
      </c>
      <c r="DB55" s="143">
        <f t="shared" si="110"/>
        <v>0.211260316509138</v>
      </c>
      <c r="DC55" s="143">
        <f t="shared" si="111"/>
        <v>0.24144036172473</v>
      </c>
      <c r="DD55" s="143">
        <f t="shared" si="112"/>
        <v>0.37776809304606</v>
      </c>
      <c r="DE55" s="49"/>
      <c r="DF55" s="87">
        <f t="shared" si="113"/>
        <v>1381</v>
      </c>
      <c r="DG55" s="80">
        <f t="shared" si="114"/>
        <v>1722</v>
      </c>
      <c r="DH55" s="80">
        <f t="shared" si="115"/>
        <v>1968</v>
      </c>
      <c r="DI55" s="80">
        <f t="shared" si="116"/>
        <v>951.75</v>
      </c>
      <c r="DJ55" s="80">
        <f t="shared" si="117"/>
        <v>6022.75</v>
      </c>
      <c r="DK55" s="143">
        <f t="shared" si="118"/>
        <v>0.229297247934913</v>
      </c>
      <c r="DL55" s="143">
        <f t="shared" si="119"/>
        <v>0.285915902204143</v>
      </c>
      <c r="DM55" s="143">
        <f t="shared" si="120"/>
        <v>0.326761031090449</v>
      </c>
      <c r="DN55" s="143">
        <f t="shared" si="121"/>
        <v>0.158025818770495</v>
      </c>
      <c r="DO55" s="49"/>
      <c r="DP55" s="62">
        <f t="shared" si="122"/>
        <v>27544.5</v>
      </c>
      <c r="DQ55" s="71">
        <f t="shared" si="123"/>
        <v>18356.5</v>
      </c>
      <c r="DR55" s="71">
        <f t="shared" si="124"/>
        <v>6022.75</v>
      </c>
      <c r="DS55" s="63">
        <v>0</v>
      </c>
      <c r="DT55" s="63">
        <v>14</v>
      </c>
      <c r="DU55" s="63">
        <f>INDEX(武器升级!A:A,MATCH(DQ55/$DQ$5,武器升级!G:G,1))</f>
        <v>17</v>
      </c>
      <c r="DV55" s="63">
        <f>_xlfn.IFNA(INDEX(武器升级!A:A,MATCH(DR55/$DR$5,武器升级!H:H,1)),1)</f>
        <v>12</v>
      </c>
      <c r="DW55" s="63">
        <v>9</v>
      </c>
      <c r="DX55" s="63">
        <f t="shared" si="125"/>
        <v>6.42</v>
      </c>
      <c r="DY55" s="63">
        <f t="shared" si="126"/>
        <v>13.87</v>
      </c>
      <c r="DZ55" s="63">
        <f t="shared" si="127"/>
        <v>8.17</v>
      </c>
      <c r="EA55" s="71">
        <v>3.9</v>
      </c>
      <c r="EB55" s="67">
        <f t="shared" si="128"/>
        <v>57</v>
      </c>
      <c r="EC55" s="87">
        <v>0</v>
      </c>
      <c r="ED55" s="80">
        <v>0</v>
      </c>
      <c r="EE55" s="80">
        <v>0</v>
      </c>
      <c r="EF55" s="80">
        <v>0</v>
      </c>
      <c r="EG55" s="80">
        <v>0</v>
      </c>
      <c r="EH55" s="80">
        <v>0</v>
      </c>
      <c r="EI55" s="80">
        <v>1</v>
      </c>
      <c r="EJ55" s="80">
        <v>1</v>
      </c>
      <c r="EK55" s="49">
        <f t="shared" si="131"/>
        <v>6.81</v>
      </c>
      <c r="EL55" s="87">
        <v>0</v>
      </c>
      <c r="EM55" s="80">
        <v>0</v>
      </c>
      <c r="EN55" s="80">
        <v>0</v>
      </c>
      <c r="EO55" s="80">
        <v>0</v>
      </c>
      <c r="EP55" s="80">
        <v>0</v>
      </c>
      <c r="EQ55" s="80">
        <v>404.373</v>
      </c>
      <c r="ER55" s="80">
        <v>67.4975</v>
      </c>
      <c r="ES55" s="80">
        <v>18.2831</v>
      </c>
      <c r="ET55" s="151">
        <v>0</v>
      </c>
      <c r="EU55" s="151">
        <v>0</v>
      </c>
      <c r="EV55" s="151">
        <v>0</v>
      </c>
      <c r="EW55" s="151">
        <v>1</v>
      </c>
      <c r="EX55" s="151">
        <v>1</v>
      </c>
      <c r="EY55" s="151">
        <v>1</v>
      </c>
      <c r="EZ55" s="49"/>
      <c r="FA55" s="153">
        <f t="shared" si="129"/>
        <v>6.81</v>
      </c>
      <c r="FB55" s="71">
        <v>1</v>
      </c>
      <c r="FC55" s="71">
        <v>1</v>
      </c>
      <c r="FD55" s="80">
        <v>2.64</v>
      </c>
      <c r="FE55" s="2">
        <v>8.72</v>
      </c>
      <c r="FF55">
        <f t="shared" si="130"/>
        <v>8.72</v>
      </c>
    </row>
    <row r="56" spans="1:162">
      <c r="A56" s="58">
        <v>50</v>
      </c>
      <c r="B56" s="59">
        <v>31</v>
      </c>
      <c r="C56" s="60">
        <v>25</v>
      </c>
      <c r="D56" s="61">
        <v>287.5</v>
      </c>
      <c r="E56" s="61">
        <v>3</v>
      </c>
      <c r="F56" s="62">
        <v>7</v>
      </c>
      <c r="G56" s="63">
        <v>0</v>
      </c>
      <c r="H56" s="63">
        <v>1</v>
      </c>
      <c r="I56" s="49"/>
      <c r="J56" s="62">
        <v>50</v>
      </c>
      <c r="K56" s="71">
        <f t="shared" si="66"/>
        <v>7</v>
      </c>
      <c r="L56" s="71">
        <f t="shared" si="67"/>
        <v>0</v>
      </c>
      <c r="M56" s="71">
        <f t="shared" si="68"/>
        <v>1</v>
      </c>
      <c r="N56" s="72">
        <f>INDEX($A:$A,MATCH(SUM($K$7:K56),$D:$D,1))</f>
        <v>58</v>
      </c>
      <c r="O56" s="72">
        <v>0</v>
      </c>
      <c r="P56" s="73">
        <v>0</v>
      </c>
      <c r="Q56" s="63">
        <f>INDEX(关卡产出!$V$8:$V$207,MATCH(N56,$A$7:$A$206,0))</f>
        <v>10100</v>
      </c>
      <c r="R56" s="63">
        <f>INDEX(关卡产出!$W$8:$W$207,MATCH(N56,$A$7:$A$206,0))</f>
        <v>903200</v>
      </c>
      <c r="S56" s="63">
        <f>INDEX(关卡产出!$X$8:$X$207,MATCH(N56,$A$7:$A$206,0))</f>
        <v>6446</v>
      </c>
      <c r="T56" s="63">
        <f>INDEX(关卡产出!$Y$8:$Y$207,MATCH(N56,$A$7:$A$206,0))</f>
        <v>3224</v>
      </c>
      <c r="U56" s="63">
        <f>INDEX(关卡产出!$Z$8:$Z$207,MATCH(N56,$A$7:$A$206,0))</f>
        <v>1434</v>
      </c>
      <c r="V56" s="63">
        <f>INDEX(关卡产出!$AA$8:$AA$207,MATCH(N56,$A$7:$A$206,0))</f>
        <v>348</v>
      </c>
      <c r="W56" s="80">
        <f>INDEX(关卡产出!$C$8:$C$207,MATCH(N56,关卡产出!$B$8:$B$207,0))*K56</f>
        <v>315</v>
      </c>
      <c r="X56" s="80">
        <f>INDEX(关卡产出!$D$8:$D$207,MATCH(N56,关卡产出!$B$8:$B$207,0))*K56</f>
        <v>154</v>
      </c>
      <c r="Y56" s="80">
        <f>INDEX(关卡产出!$E$8:$E$207,MATCH(N56,关卡产出!$B$8:$B$207,0))*K56</f>
        <v>77</v>
      </c>
      <c r="Z56" s="80">
        <f>INDEX(关卡产出!$F$8:$F$207,MATCH(N56,关卡产出!$B$8:$B$207,0))*K56</f>
        <v>4410</v>
      </c>
      <c r="AA56" s="80">
        <f>SUM($W$7:W56)</f>
        <v>8218</v>
      </c>
      <c r="AB56" s="80">
        <f>SUM($X$7:X56)</f>
        <v>4032</v>
      </c>
      <c r="AC56" s="80">
        <f>SUM($Y$7:Y56)</f>
        <v>1799</v>
      </c>
      <c r="AD56" s="80">
        <f>SUM($Z$7:Z56)</f>
        <v>127750</v>
      </c>
      <c r="AE56" s="87">
        <f>INDEX(关卡产出!$C$8:$C$207,MATCH(N56,关卡产出!$B$8:$B$207,0))*8</f>
        <v>360</v>
      </c>
      <c r="AF56" s="87">
        <f>INDEX(关卡产出!$D$8:$D$207,MATCH(N56,关卡产出!$B$8:$B$207,0))*8</f>
        <v>176</v>
      </c>
      <c r="AG56" s="87">
        <f>INDEX(关卡产出!$E$8:$E$207,MATCH(N56,关卡产出!$B$8:$B$207,0))*8</f>
        <v>88</v>
      </c>
      <c r="AH56" s="87">
        <f>INDEX(关卡产出!$F$8:$F$207,MATCH(N56,关卡产出!$B$8:$B$207,0))*8</f>
        <v>5040</v>
      </c>
      <c r="AI56" s="87">
        <f>SUM($AE$7:AE56)</f>
        <v>9392</v>
      </c>
      <c r="AJ56" s="87">
        <f>SUM($AF$7:AF56)</f>
        <v>4608</v>
      </c>
      <c r="AK56" s="87">
        <f>SUM($AG$7:AG56)</f>
        <v>2056</v>
      </c>
      <c r="AL56" s="87">
        <f>SUM($AH$7:AH56)</f>
        <v>146000</v>
      </c>
      <c r="AM56" s="92">
        <f>SUM($M$7:M56)*关卡产出!$AS$11</f>
        <v>276000</v>
      </c>
      <c r="AN56" s="93">
        <v>0</v>
      </c>
      <c r="AO56" s="80">
        <v>0</v>
      </c>
      <c r="AP56" s="96">
        <v>0</v>
      </c>
      <c r="AQ56" s="62">
        <v>500</v>
      </c>
      <c r="AR56" s="97">
        <v>100</v>
      </c>
      <c r="AS56" s="62">
        <f>SUM($AQ$7:AQ56)</f>
        <v>25000</v>
      </c>
      <c r="AT56" s="71">
        <f>SUM($AR$7:AR56)</f>
        <v>5000</v>
      </c>
      <c r="AU56" s="49"/>
      <c r="AV56" s="62">
        <f t="shared" si="69"/>
        <v>10100</v>
      </c>
      <c r="AW56" s="71">
        <v>0</v>
      </c>
      <c r="AX56" s="71">
        <f t="shared" si="70"/>
        <v>5000</v>
      </c>
      <c r="AY56" s="71">
        <f t="shared" si="71"/>
        <v>2650</v>
      </c>
      <c r="AZ56" s="63">
        <f t="shared" si="72"/>
        <v>17750</v>
      </c>
      <c r="BA56" s="80">
        <v>0</v>
      </c>
      <c r="BB56" s="80">
        <f t="shared" si="73"/>
        <v>17750</v>
      </c>
      <c r="BC56" s="98">
        <f t="shared" si="74"/>
        <v>0.569014084507042</v>
      </c>
      <c r="BD56" s="98">
        <f t="shared" si="75"/>
        <v>0</v>
      </c>
      <c r="BE56" s="98">
        <f t="shared" si="76"/>
        <v>0.28169014084507</v>
      </c>
      <c r="BF56" s="98">
        <f t="shared" si="77"/>
        <v>0.149295774647887</v>
      </c>
      <c r="BG56" s="99"/>
      <c r="BH56" s="62">
        <f>INDEX(商城宝箱!$L:$L,MATCH(BB56,商城宝箱!$N:$N,1))</f>
        <v>6</v>
      </c>
      <c r="BI56" s="63">
        <f>INDEX(商城宝箱!$T:$T,MATCH(BH56,商城宝箱!$L:$L,0))+(BB56-VLOOKUP(BH56,商城宝箱!$L$2:$N$22,3,FALSE))/$BH$5*VLOOKUP(BH56+1,商城宝箱!$C$23:$I$42,3,FALSE)</f>
        <v>44375</v>
      </c>
      <c r="BJ56" s="71">
        <f>INDEX(商城宝箱!$U:$U,MATCH(BH56,商城宝箱!$L:$L,0))+(BB56-VLOOKUP(BH56,商城宝箱!$L$2:$N$22,3,FALSE))/$BH$5*VLOOKUP(BH56+1,商城宝箱!$C$23:$I$42,4,FALSE)</f>
        <v>13457.5</v>
      </c>
      <c r="BK56" s="71">
        <f>INDEX(商城宝箱!$V:$V,MATCH(BH56,商城宝箱!$L:$L,0))+(BB56-VLOOKUP(BH56,商城宝箱!$L$2:$N$22,3,FALSE))/$BH$5*VLOOKUP(BH56+1,商城宝箱!$C$23:$I$42,5,FALSE)</f>
        <v>7189.5</v>
      </c>
      <c r="BL56" s="71">
        <f>INDEX(商城宝箱!$W:$W,MATCH(BH56,商城宝箱!$L:$L,0))+(BB56-VLOOKUP(BH56,商城宝箱!$L$2:$N$22,3,FALSE))/$BH$5*VLOOKUP(BH56+1,商城宝箱!$C$23:$I$42,6,FALSE)</f>
        <v>986.25</v>
      </c>
      <c r="BM56" s="49"/>
      <c r="BN56" s="101">
        <f t="shared" si="78"/>
        <v>903200</v>
      </c>
      <c r="BO56" s="63">
        <f t="shared" si="79"/>
        <v>127750</v>
      </c>
      <c r="BP56" s="63">
        <f t="shared" si="80"/>
        <v>146000</v>
      </c>
      <c r="BQ56" s="63">
        <f t="shared" si="81"/>
        <v>276000</v>
      </c>
      <c r="BR56" s="63">
        <f t="shared" si="82"/>
        <v>0</v>
      </c>
      <c r="BS56" s="63">
        <f t="shared" si="83"/>
        <v>25000</v>
      </c>
      <c r="BT56" s="63">
        <f t="shared" si="84"/>
        <v>44375</v>
      </c>
      <c r="BU56" s="63">
        <f t="shared" si="85"/>
        <v>1522325</v>
      </c>
      <c r="BV56" s="98">
        <f t="shared" si="86"/>
        <v>0.593303006913767</v>
      </c>
      <c r="BW56" s="98">
        <f t="shared" si="87"/>
        <v>0.0839176916886998</v>
      </c>
      <c r="BX56" s="98">
        <f t="shared" si="88"/>
        <v>0.0959059333585141</v>
      </c>
      <c r="BY56" s="98">
        <f t="shared" si="89"/>
        <v>0.181301627444862</v>
      </c>
      <c r="BZ56" s="98">
        <f t="shared" si="90"/>
        <v>0</v>
      </c>
      <c r="CA56" s="98">
        <f t="shared" si="91"/>
        <v>0.0164222488627593</v>
      </c>
      <c r="CB56" s="98">
        <f t="shared" si="92"/>
        <v>0.0291494917313977</v>
      </c>
      <c r="CC56" s="49"/>
      <c r="CD56" s="101">
        <f t="shared" si="93"/>
        <v>58</v>
      </c>
      <c r="CE56" s="63">
        <f>INDEX(角色升级!A:A,MATCH(BU55,角色升级!K:K,1))</f>
        <v>365</v>
      </c>
      <c r="CF56" s="71">
        <f>VLOOKUP(CE56,角色升级!A:P,16,FALSE)</f>
        <v>9982.58781</v>
      </c>
      <c r="CG56" s="71">
        <f>VLOOKUP(CD56,关卡对比!$A$4:$K$206,11,FALSE)</f>
        <v>18000</v>
      </c>
      <c r="CH56" s="104">
        <f t="shared" si="94"/>
        <v>1.80313966103745</v>
      </c>
      <c r="CI56" s="87">
        <f>INDEX(角色升级!Q:Q,MATCH(CE56,角色升级!A:A,0))</f>
        <v>2650</v>
      </c>
      <c r="CJ56" s="80">
        <v>0.2</v>
      </c>
      <c r="CK56" s="49"/>
      <c r="CL56" s="101">
        <f t="shared" si="95"/>
        <v>6446</v>
      </c>
      <c r="CM56" s="63">
        <f t="shared" si="96"/>
        <v>8218</v>
      </c>
      <c r="CN56" s="63">
        <f t="shared" si="97"/>
        <v>360</v>
      </c>
      <c r="CO56" s="63">
        <f t="shared" si="98"/>
        <v>13457.5</v>
      </c>
      <c r="CP56" s="63">
        <f t="shared" si="99"/>
        <v>28481.5</v>
      </c>
      <c r="CQ56" s="98">
        <f t="shared" si="100"/>
        <v>0.226322349595351</v>
      </c>
      <c r="CR56" s="98">
        <f t="shared" si="101"/>
        <v>0.288538173902358</v>
      </c>
      <c r="CS56" s="98">
        <f t="shared" si="102"/>
        <v>0.0126397837192564</v>
      </c>
      <c r="CT56" s="98">
        <f t="shared" si="103"/>
        <v>0.472499692783035</v>
      </c>
      <c r="CU56" s="49"/>
      <c r="CV56" s="87">
        <f t="shared" si="104"/>
        <v>3224</v>
      </c>
      <c r="CW56" s="80">
        <f t="shared" si="105"/>
        <v>4032</v>
      </c>
      <c r="CX56" s="80">
        <f t="shared" si="106"/>
        <v>4608</v>
      </c>
      <c r="CY56" s="80">
        <f t="shared" si="107"/>
        <v>7189.5</v>
      </c>
      <c r="CZ56" s="80">
        <f t="shared" si="108"/>
        <v>19053.5</v>
      </c>
      <c r="DA56" s="143">
        <f t="shared" si="109"/>
        <v>0.169207757104994</v>
      </c>
      <c r="DB56" s="143">
        <f t="shared" si="110"/>
        <v>0.211614663972498</v>
      </c>
      <c r="DC56" s="143">
        <f t="shared" si="111"/>
        <v>0.241845330254284</v>
      </c>
      <c r="DD56" s="143">
        <f t="shared" si="112"/>
        <v>0.377332248668224</v>
      </c>
      <c r="DE56" s="49"/>
      <c r="DF56" s="87">
        <f t="shared" si="113"/>
        <v>1434</v>
      </c>
      <c r="DG56" s="80">
        <f t="shared" si="114"/>
        <v>1799</v>
      </c>
      <c r="DH56" s="80">
        <f t="shared" si="115"/>
        <v>2056</v>
      </c>
      <c r="DI56" s="80">
        <f t="shared" si="116"/>
        <v>986.25</v>
      </c>
      <c r="DJ56" s="80">
        <f t="shared" si="117"/>
        <v>6275.25</v>
      </c>
      <c r="DK56" s="143">
        <f t="shared" si="118"/>
        <v>0.228516792159675</v>
      </c>
      <c r="DL56" s="143">
        <f t="shared" si="119"/>
        <v>0.286681805505757</v>
      </c>
      <c r="DM56" s="143">
        <f t="shared" si="120"/>
        <v>0.327636349149436</v>
      </c>
      <c r="DN56" s="143">
        <f t="shared" si="121"/>
        <v>0.157165053185132</v>
      </c>
      <c r="DO56" s="49"/>
      <c r="DP56" s="62">
        <f t="shared" si="122"/>
        <v>28481.5</v>
      </c>
      <c r="DQ56" s="71">
        <f t="shared" si="123"/>
        <v>19053.5</v>
      </c>
      <c r="DR56" s="71">
        <f t="shared" si="124"/>
        <v>6275.25</v>
      </c>
      <c r="DS56" s="63">
        <v>0</v>
      </c>
      <c r="DT56" s="63">
        <v>14</v>
      </c>
      <c r="DU56" s="63">
        <f>INDEX(武器升级!A:A,MATCH(DQ56/$DQ$5,武器升级!G:G,1))</f>
        <v>17</v>
      </c>
      <c r="DV56" s="63">
        <f>_xlfn.IFNA(INDEX(武器升级!A:A,MATCH(DR56/$DR$5,武器升级!H:H,1)),1)</f>
        <v>13</v>
      </c>
      <c r="DW56" s="63">
        <v>9</v>
      </c>
      <c r="DX56" s="63">
        <f t="shared" si="125"/>
        <v>6.42</v>
      </c>
      <c r="DY56" s="63">
        <f t="shared" si="126"/>
        <v>13.87</v>
      </c>
      <c r="DZ56" s="63">
        <f t="shared" si="127"/>
        <v>9.81</v>
      </c>
      <c r="EA56" s="71">
        <v>3.9</v>
      </c>
      <c r="EB56" s="67">
        <f t="shared" si="128"/>
        <v>58</v>
      </c>
      <c r="EC56" s="87">
        <v>0</v>
      </c>
      <c r="ED56" s="80">
        <v>0</v>
      </c>
      <c r="EE56" s="80">
        <v>0</v>
      </c>
      <c r="EF56" s="80">
        <v>0</v>
      </c>
      <c r="EG56" s="80">
        <v>0</v>
      </c>
      <c r="EH56" s="80">
        <v>0</v>
      </c>
      <c r="EI56" s="80">
        <v>1</v>
      </c>
      <c r="EJ56" s="80">
        <v>1</v>
      </c>
      <c r="EK56" s="49">
        <f t="shared" si="131"/>
        <v>6.81</v>
      </c>
      <c r="EL56" s="87">
        <v>0</v>
      </c>
      <c r="EM56" s="80">
        <v>0</v>
      </c>
      <c r="EN56" s="80">
        <v>0</v>
      </c>
      <c r="EO56" s="80">
        <v>0</v>
      </c>
      <c r="EP56" s="80">
        <v>0</v>
      </c>
      <c r="EQ56" s="80">
        <v>412.625</v>
      </c>
      <c r="ER56" s="80">
        <v>68.875</v>
      </c>
      <c r="ES56" s="80">
        <v>18.6563</v>
      </c>
      <c r="ET56" s="151">
        <v>0</v>
      </c>
      <c r="EU56" s="151">
        <v>0</v>
      </c>
      <c r="EV56" s="151">
        <v>0</v>
      </c>
      <c r="EW56" s="151">
        <v>1</v>
      </c>
      <c r="EX56" s="151">
        <v>1</v>
      </c>
      <c r="EY56" s="151">
        <v>1</v>
      </c>
      <c r="EZ56" s="49"/>
      <c r="FA56" s="153">
        <f t="shared" si="129"/>
        <v>6.81</v>
      </c>
      <c r="FB56" s="71">
        <v>1</v>
      </c>
      <c r="FC56" s="71">
        <v>1</v>
      </c>
      <c r="FD56" s="80">
        <v>2.64</v>
      </c>
      <c r="FE56" s="2">
        <v>9.26</v>
      </c>
      <c r="FF56">
        <f t="shared" si="130"/>
        <v>9.26</v>
      </c>
    </row>
    <row r="57" spans="1:162">
      <c r="A57" s="58">
        <v>51</v>
      </c>
      <c r="B57" s="59">
        <v>32</v>
      </c>
      <c r="C57" s="60">
        <v>26</v>
      </c>
      <c r="D57" s="61">
        <v>296.5</v>
      </c>
      <c r="E57" s="61">
        <v>3</v>
      </c>
      <c r="F57" s="62">
        <v>7</v>
      </c>
      <c r="G57" s="63">
        <v>0</v>
      </c>
      <c r="H57" s="63">
        <v>1</v>
      </c>
      <c r="I57" s="49"/>
      <c r="J57" s="62">
        <v>51</v>
      </c>
      <c r="K57" s="71">
        <f t="shared" si="66"/>
        <v>7</v>
      </c>
      <c r="L57" s="71">
        <f t="shared" si="67"/>
        <v>0</v>
      </c>
      <c r="M57" s="71">
        <f t="shared" si="68"/>
        <v>1</v>
      </c>
      <c r="N57" s="72">
        <f>INDEX($A:$A,MATCH(SUM($K$7:K57),$D:$D,1))</f>
        <v>59</v>
      </c>
      <c r="O57" s="72">
        <v>0</v>
      </c>
      <c r="P57" s="73">
        <v>0</v>
      </c>
      <c r="Q57" s="63">
        <f>INDEX(关卡产出!$V$8:$V$207,MATCH(N57,$A$7:$A$206,0))</f>
        <v>10300</v>
      </c>
      <c r="R57" s="63">
        <f>INDEX(关卡产出!$W$8:$W$207,MATCH(N57,$A$7:$A$206,0))</f>
        <v>936300</v>
      </c>
      <c r="S57" s="63">
        <f>INDEX(关卡产出!$X$8:$X$207,MATCH(N57,$A$7:$A$206,0))</f>
        <v>6674</v>
      </c>
      <c r="T57" s="63">
        <f>INDEX(关卡产出!$Y$8:$Y$207,MATCH(N57,$A$7:$A$206,0))</f>
        <v>3338</v>
      </c>
      <c r="U57" s="63">
        <f>INDEX(关卡产出!$Z$8:$Z$207,MATCH(N57,$A$7:$A$206,0))</f>
        <v>1488</v>
      </c>
      <c r="V57" s="63">
        <f>INDEX(关卡产出!$AA$8:$AA$207,MATCH(N57,$A$7:$A$206,0))</f>
        <v>354</v>
      </c>
      <c r="W57" s="80">
        <f>INDEX(关卡产出!$C$8:$C$207,MATCH(N57,关卡产出!$B$8:$B$207,0))*K57</f>
        <v>322</v>
      </c>
      <c r="X57" s="80">
        <f>INDEX(关卡产出!$D$8:$D$207,MATCH(N57,关卡产出!$B$8:$B$207,0))*K57</f>
        <v>161</v>
      </c>
      <c r="Y57" s="80">
        <f>INDEX(关卡产出!$E$8:$E$207,MATCH(N57,关卡产出!$B$8:$B$207,0))*K57</f>
        <v>77</v>
      </c>
      <c r="Z57" s="80">
        <f>INDEX(关卡产出!$F$8:$F$207,MATCH(N57,关卡产出!$B$8:$B$207,0))*K57</f>
        <v>4550</v>
      </c>
      <c r="AA57" s="80">
        <f>SUM($W$7:W57)</f>
        <v>8540</v>
      </c>
      <c r="AB57" s="80">
        <f>SUM($X$7:X57)</f>
        <v>4193</v>
      </c>
      <c r="AC57" s="80">
        <f>SUM($Y$7:Y57)</f>
        <v>1876</v>
      </c>
      <c r="AD57" s="80">
        <f>SUM($Z$7:Z57)</f>
        <v>132300</v>
      </c>
      <c r="AE57" s="87">
        <f>INDEX(关卡产出!$C$8:$C$207,MATCH(N57,关卡产出!$B$8:$B$207,0))*8</f>
        <v>368</v>
      </c>
      <c r="AF57" s="87">
        <f>INDEX(关卡产出!$D$8:$D$207,MATCH(N57,关卡产出!$B$8:$B$207,0))*8</f>
        <v>184</v>
      </c>
      <c r="AG57" s="87">
        <f>INDEX(关卡产出!$E$8:$E$207,MATCH(N57,关卡产出!$B$8:$B$207,0))*8</f>
        <v>88</v>
      </c>
      <c r="AH57" s="87">
        <f>INDEX(关卡产出!$F$8:$F$207,MATCH(N57,关卡产出!$B$8:$B$207,0))*8</f>
        <v>5200</v>
      </c>
      <c r="AI57" s="87">
        <f>SUM($AE$7:AE57)</f>
        <v>9760</v>
      </c>
      <c r="AJ57" s="87">
        <f>SUM($AF$7:AF57)</f>
        <v>4792</v>
      </c>
      <c r="AK57" s="87">
        <f>SUM($AG$7:AG57)</f>
        <v>2144</v>
      </c>
      <c r="AL57" s="87">
        <f>SUM($AH$7:AH57)</f>
        <v>151200</v>
      </c>
      <c r="AM57" s="92">
        <f>SUM($M$7:M57)*关卡产出!$AS$11</f>
        <v>282000</v>
      </c>
      <c r="AN57" s="93">
        <v>0</v>
      </c>
      <c r="AO57" s="80">
        <v>0</v>
      </c>
      <c r="AP57" s="96">
        <v>0</v>
      </c>
      <c r="AQ57" s="62">
        <v>500</v>
      </c>
      <c r="AR57" s="97">
        <v>100</v>
      </c>
      <c r="AS57" s="62">
        <f>SUM($AQ$7:AQ57)</f>
        <v>25500</v>
      </c>
      <c r="AT57" s="71">
        <f>SUM($AR$7:AR57)</f>
        <v>5100</v>
      </c>
      <c r="AU57" s="49"/>
      <c r="AV57" s="62">
        <f t="shared" si="69"/>
        <v>10300</v>
      </c>
      <c r="AW57" s="71">
        <v>0</v>
      </c>
      <c r="AX57" s="71">
        <f t="shared" si="70"/>
        <v>5100</v>
      </c>
      <c r="AY57" s="71">
        <f t="shared" si="71"/>
        <v>2650</v>
      </c>
      <c r="AZ57" s="63">
        <f t="shared" si="72"/>
        <v>18050</v>
      </c>
      <c r="BA57" s="80">
        <v>0</v>
      </c>
      <c r="BB57" s="80">
        <f t="shared" si="73"/>
        <v>18050</v>
      </c>
      <c r="BC57" s="98">
        <f t="shared" si="74"/>
        <v>0.570637119113573</v>
      </c>
      <c r="BD57" s="98">
        <f t="shared" si="75"/>
        <v>0</v>
      </c>
      <c r="BE57" s="98">
        <f t="shared" si="76"/>
        <v>0.282548476454294</v>
      </c>
      <c r="BF57" s="98">
        <f t="shared" si="77"/>
        <v>0.146814404432133</v>
      </c>
      <c r="BG57" s="99"/>
      <c r="BH57" s="62">
        <f>INDEX(商城宝箱!$L:$L,MATCH(BB57,商城宝箱!$N:$N,1))</f>
        <v>6</v>
      </c>
      <c r="BI57" s="63">
        <f>INDEX(商城宝箱!$T:$T,MATCH(BH57,商城宝箱!$L:$L,0))+(BB57-VLOOKUP(BH57,商城宝箱!$L$2:$N$22,3,FALSE))/$BH$5*VLOOKUP(BH57+1,商城宝箱!$C$23:$I$42,3,FALSE)</f>
        <v>45125</v>
      </c>
      <c r="BJ57" s="71">
        <f>INDEX(商城宝箱!$U:$U,MATCH(BH57,商城宝箱!$L:$L,0))+(BB57-VLOOKUP(BH57,商城宝箱!$L$2:$N$22,3,FALSE))/$BH$5*VLOOKUP(BH57+1,商城宝箱!$C$23:$I$42,4,FALSE)</f>
        <v>13847.5</v>
      </c>
      <c r="BK57" s="71">
        <f>INDEX(商城宝箱!$V:$V,MATCH(BH57,商城宝箱!$L:$L,0))+(BB57-VLOOKUP(BH57,商城宝箱!$L$2:$N$22,3,FALSE))/$BH$5*VLOOKUP(BH57+1,商城宝箱!$C$23:$I$42,5,FALSE)</f>
        <v>7444.5</v>
      </c>
      <c r="BL57" s="71">
        <f>INDEX(商城宝箱!$W:$W,MATCH(BH57,商城宝箱!$L:$L,0))+(BB57-VLOOKUP(BH57,商城宝箱!$L$2:$N$22,3,FALSE))/$BH$5*VLOOKUP(BH57+1,商城宝箱!$C$23:$I$42,6,FALSE)</f>
        <v>1020.75</v>
      </c>
      <c r="BM57" s="49"/>
      <c r="BN57" s="101">
        <f t="shared" si="78"/>
        <v>936300</v>
      </c>
      <c r="BO57" s="63">
        <f t="shared" si="79"/>
        <v>132300</v>
      </c>
      <c r="BP57" s="63">
        <f t="shared" si="80"/>
        <v>151200</v>
      </c>
      <c r="BQ57" s="63">
        <f t="shared" si="81"/>
        <v>282000</v>
      </c>
      <c r="BR57" s="63">
        <f t="shared" si="82"/>
        <v>0</v>
      </c>
      <c r="BS57" s="63">
        <f t="shared" si="83"/>
        <v>25500</v>
      </c>
      <c r="BT57" s="63">
        <f t="shared" si="84"/>
        <v>45125</v>
      </c>
      <c r="BU57" s="63">
        <f t="shared" si="85"/>
        <v>1572425</v>
      </c>
      <c r="BV57" s="98">
        <f t="shared" si="86"/>
        <v>0.595449703483473</v>
      </c>
      <c r="BW57" s="98">
        <f t="shared" si="87"/>
        <v>0.0841375582301223</v>
      </c>
      <c r="BX57" s="98">
        <f t="shared" si="88"/>
        <v>0.096157209405854</v>
      </c>
      <c r="BY57" s="98">
        <f t="shared" si="89"/>
        <v>0.179340827066474</v>
      </c>
      <c r="BZ57" s="98">
        <f t="shared" si="90"/>
        <v>0</v>
      </c>
      <c r="CA57" s="98">
        <f t="shared" si="91"/>
        <v>0.0162169896815428</v>
      </c>
      <c r="CB57" s="98">
        <f t="shared" si="92"/>
        <v>0.0286977121325341</v>
      </c>
      <c r="CC57" s="49"/>
      <c r="CD57" s="101">
        <f t="shared" si="93"/>
        <v>59</v>
      </c>
      <c r="CE57" s="63">
        <f>INDEX(角色升级!A:A,MATCH(BU56,角色升级!K:K,1))</f>
        <v>369</v>
      </c>
      <c r="CF57" s="71">
        <f>VLOOKUP(CE57,角色升级!A:P,16,FALSE)</f>
        <v>10599.08967</v>
      </c>
      <c r="CG57" s="71">
        <f>VLOOKUP(CD57,关卡对比!$A$4:$K$206,11,FALSE)</f>
        <v>18600</v>
      </c>
      <c r="CH57" s="104">
        <f t="shared" si="94"/>
        <v>1.75486768950036</v>
      </c>
      <c r="CI57" s="87">
        <f>INDEX(角色升级!Q:Q,MATCH(CE57,角色升级!A:A,0))</f>
        <v>2650</v>
      </c>
      <c r="CJ57" s="80">
        <v>0.2</v>
      </c>
      <c r="CK57" s="49"/>
      <c r="CL57" s="101">
        <f t="shared" si="95"/>
        <v>6674</v>
      </c>
      <c r="CM57" s="63">
        <f t="shared" si="96"/>
        <v>8540</v>
      </c>
      <c r="CN57" s="63">
        <f t="shared" si="97"/>
        <v>368</v>
      </c>
      <c r="CO57" s="63">
        <f t="shared" si="98"/>
        <v>13847.5</v>
      </c>
      <c r="CP57" s="63">
        <f t="shared" si="99"/>
        <v>29429.5</v>
      </c>
      <c r="CQ57" s="98">
        <f t="shared" si="100"/>
        <v>0.226779252110977</v>
      </c>
      <c r="CR57" s="98">
        <f t="shared" si="101"/>
        <v>0.290185018433884</v>
      </c>
      <c r="CS57" s="98">
        <f t="shared" si="102"/>
        <v>0.0125044598107341</v>
      </c>
      <c r="CT57" s="98">
        <f t="shared" si="103"/>
        <v>0.470531269644404</v>
      </c>
      <c r="CU57" s="49"/>
      <c r="CV57" s="87">
        <f t="shared" si="104"/>
        <v>3338</v>
      </c>
      <c r="CW57" s="80">
        <f t="shared" si="105"/>
        <v>4193</v>
      </c>
      <c r="CX57" s="80">
        <f t="shared" si="106"/>
        <v>4792</v>
      </c>
      <c r="CY57" s="80">
        <f t="shared" si="107"/>
        <v>7444.5</v>
      </c>
      <c r="CZ57" s="80">
        <f t="shared" si="108"/>
        <v>19767.5</v>
      </c>
      <c r="DA57" s="143">
        <f t="shared" si="109"/>
        <v>0.168863032755786</v>
      </c>
      <c r="DB57" s="143">
        <f t="shared" si="110"/>
        <v>0.212115846718098</v>
      </c>
      <c r="DC57" s="143">
        <f t="shared" si="111"/>
        <v>0.242418110534969</v>
      </c>
      <c r="DD57" s="143">
        <f t="shared" si="112"/>
        <v>0.376603009991147</v>
      </c>
      <c r="DE57" s="49"/>
      <c r="DF57" s="87">
        <f t="shared" si="113"/>
        <v>1488</v>
      </c>
      <c r="DG57" s="80">
        <f t="shared" si="114"/>
        <v>1876</v>
      </c>
      <c r="DH57" s="80">
        <f t="shared" si="115"/>
        <v>2144</v>
      </c>
      <c r="DI57" s="80">
        <f t="shared" si="116"/>
        <v>1020.75</v>
      </c>
      <c r="DJ57" s="80">
        <f t="shared" si="117"/>
        <v>6528.75</v>
      </c>
      <c r="DK57" s="143">
        <f t="shared" si="118"/>
        <v>0.227914991384262</v>
      </c>
      <c r="DL57" s="143">
        <f t="shared" si="119"/>
        <v>0.287344438062416</v>
      </c>
      <c r="DM57" s="143">
        <f t="shared" si="120"/>
        <v>0.328393643499904</v>
      </c>
      <c r="DN57" s="143">
        <f t="shared" si="121"/>
        <v>0.156346927053418</v>
      </c>
      <c r="DO57" s="49"/>
      <c r="DP57" s="62">
        <f t="shared" si="122"/>
        <v>29429.5</v>
      </c>
      <c r="DQ57" s="71">
        <f t="shared" si="123"/>
        <v>19767.5</v>
      </c>
      <c r="DR57" s="71">
        <f t="shared" si="124"/>
        <v>6528.75</v>
      </c>
      <c r="DS57" s="63">
        <v>0</v>
      </c>
      <c r="DT57" s="63">
        <v>14</v>
      </c>
      <c r="DU57" s="63">
        <f>INDEX(武器升级!A:A,MATCH(DQ57/$DQ$5,武器升级!G:G,1))</f>
        <v>17</v>
      </c>
      <c r="DV57" s="63">
        <f>_xlfn.IFNA(INDEX(武器升级!A:A,MATCH(DR57/$DR$5,武器升级!H:H,1)),1)</f>
        <v>13</v>
      </c>
      <c r="DW57" s="63">
        <v>9</v>
      </c>
      <c r="DX57" s="63">
        <f t="shared" si="125"/>
        <v>6.42</v>
      </c>
      <c r="DY57" s="63">
        <f t="shared" si="126"/>
        <v>13.87</v>
      </c>
      <c r="DZ57" s="63">
        <f t="shared" si="127"/>
        <v>9.81</v>
      </c>
      <c r="EA57" s="71">
        <v>3.9</v>
      </c>
      <c r="EB57" s="67">
        <f t="shared" si="128"/>
        <v>59</v>
      </c>
      <c r="EC57" s="87">
        <v>0</v>
      </c>
      <c r="ED57" s="80">
        <v>0</v>
      </c>
      <c r="EE57" s="80">
        <v>0</v>
      </c>
      <c r="EF57" s="80">
        <v>0</v>
      </c>
      <c r="EG57" s="80">
        <v>0</v>
      </c>
      <c r="EH57" s="80">
        <v>0</v>
      </c>
      <c r="EI57" s="80">
        <v>1</v>
      </c>
      <c r="EJ57" s="80">
        <v>1</v>
      </c>
      <c r="EK57" s="49">
        <f t="shared" si="131"/>
        <v>6.81</v>
      </c>
      <c r="EL57" s="87">
        <v>0</v>
      </c>
      <c r="EM57" s="80">
        <v>0</v>
      </c>
      <c r="EN57" s="80">
        <v>0</v>
      </c>
      <c r="EO57" s="80">
        <v>0</v>
      </c>
      <c r="EP57" s="80">
        <v>0</v>
      </c>
      <c r="EQ57" s="80">
        <v>425.829</v>
      </c>
      <c r="ER57" s="80">
        <v>71.079</v>
      </c>
      <c r="ES57" s="80">
        <v>19.2533</v>
      </c>
      <c r="ET57" s="151">
        <v>0</v>
      </c>
      <c r="EU57" s="151">
        <v>0</v>
      </c>
      <c r="EV57" s="151">
        <v>0</v>
      </c>
      <c r="EW57" s="151">
        <v>1</v>
      </c>
      <c r="EX57" s="151">
        <v>1</v>
      </c>
      <c r="EY57" s="151">
        <v>1</v>
      </c>
      <c r="EZ57" s="49"/>
      <c r="FA57" s="153">
        <f t="shared" si="129"/>
        <v>6.81</v>
      </c>
      <c r="FB57" s="71">
        <v>1</v>
      </c>
      <c r="FC57" s="71">
        <v>1</v>
      </c>
      <c r="FD57" s="80">
        <v>2.64</v>
      </c>
      <c r="FE57" s="2">
        <v>9.81</v>
      </c>
      <c r="FF57">
        <f t="shared" si="130"/>
        <v>9.81</v>
      </c>
    </row>
    <row r="58" spans="1:162">
      <c r="A58" s="58">
        <v>52</v>
      </c>
      <c r="B58" s="59">
        <v>33</v>
      </c>
      <c r="C58" s="60">
        <v>26</v>
      </c>
      <c r="D58" s="61">
        <v>302.5</v>
      </c>
      <c r="E58" s="61">
        <v>3</v>
      </c>
      <c r="F58" s="62">
        <v>7</v>
      </c>
      <c r="G58" s="63">
        <v>0</v>
      </c>
      <c r="H58" s="63">
        <v>1</v>
      </c>
      <c r="I58" s="49"/>
      <c r="J58" s="62">
        <v>52</v>
      </c>
      <c r="K58" s="71">
        <f t="shared" si="66"/>
        <v>7</v>
      </c>
      <c r="L58" s="71">
        <f t="shared" si="67"/>
        <v>0</v>
      </c>
      <c r="M58" s="71">
        <f t="shared" si="68"/>
        <v>1</v>
      </c>
      <c r="N58" s="72">
        <f>INDEX($A:$A,MATCH(SUM($K$7:K58),$D:$D,1))</f>
        <v>60</v>
      </c>
      <c r="O58" s="72">
        <v>0</v>
      </c>
      <c r="P58" s="73">
        <v>0</v>
      </c>
      <c r="Q58" s="63">
        <f>INDEX(关卡产出!$V$8:$V$207,MATCH(N58,$A$7:$A$206,0))</f>
        <v>10500</v>
      </c>
      <c r="R58" s="63">
        <f>INDEX(关卡产出!$W$8:$W$207,MATCH(N58,$A$7:$A$206,0))</f>
        <v>970000</v>
      </c>
      <c r="S58" s="63">
        <f>INDEX(关卡产出!$X$8:$X$207,MATCH(N58,$A$7:$A$206,0))</f>
        <v>6906</v>
      </c>
      <c r="T58" s="63">
        <f>INDEX(关卡产出!$Y$8:$Y$207,MATCH(N58,$A$7:$A$206,0))</f>
        <v>3454</v>
      </c>
      <c r="U58" s="63">
        <f>INDEX(关卡产出!$Z$8:$Z$207,MATCH(N58,$A$7:$A$206,0))</f>
        <v>1543</v>
      </c>
      <c r="V58" s="63">
        <f>INDEX(关卡产出!$AA$8:$AA$207,MATCH(N58,$A$7:$A$206,0))</f>
        <v>360</v>
      </c>
      <c r="W58" s="80">
        <f>INDEX(关卡产出!$C$8:$C$207,MATCH(N58,关卡产出!$B$8:$B$207,0))*K58</f>
        <v>322</v>
      </c>
      <c r="X58" s="80">
        <f>INDEX(关卡产出!$D$8:$D$207,MATCH(N58,关卡产出!$B$8:$B$207,0))*K58</f>
        <v>161</v>
      </c>
      <c r="Y58" s="80">
        <f>INDEX(关卡产出!$E$8:$E$207,MATCH(N58,关卡产出!$B$8:$B$207,0))*K58</f>
        <v>77</v>
      </c>
      <c r="Z58" s="80">
        <f>INDEX(关卡产出!$F$8:$F$207,MATCH(N58,关卡产出!$B$8:$B$207,0))*K58</f>
        <v>4550</v>
      </c>
      <c r="AA58" s="80">
        <f>SUM($W$7:W58)</f>
        <v>8862</v>
      </c>
      <c r="AB58" s="80">
        <f>SUM($X$7:X58)</f>
        <v>4354</v>
      </c>
      <c r="AC58" s="80">
        <f>SUM($Y$7:Y58)</f>
        <v>1953</v>
      </c>
      <c r="AD58" s="80">
        <f>SUM($Z$7:Z58)</f>
        <v>136850</v>
      </c>
      <c r="AE58" s="87">
        <f>INDEX(关卡产出!$C$8:$C$207,MATCH(N58,关卡产出!$B$8:$B$207,0))*8</f>
        <v>368</v>
      </c>
      <c r="AF58" s="87">
        <f>INDEX(关卡产出!$D$8:$D$207,MATCH(N58,关卡产出!$B$8:$B$207,0))*8</f>
        <v>184</v>
      </c>
      <c r="AG58" s="87">
        <f>INDEX(关卡产出!$E$8:$E$207,MATCH(N58,关卡产出!$B$8:$B$207,0))*8</f>
        <v>88</v>
      </c>
      <c r="AH58" s="87">
        <f>INDEX(关卡产出!$F$8:$F$207,MATCH(N58,关卡产出!$B$8:$B$207,0))*8</f>
        <v>5200</v>
      </c>
      <c r="AI58" s="87">
        <f>SUM($AE$7:AE58)</f>
        <v>10128</v>
      </c>
      <c r="AJ58" s="87">
        <f>SUM($AF$7:AF58)</f>
        <v>4976</v>
      </c>
      <c r="AK58" s="87">
        <f>SUM($AG$7:AG58)</f>
        <v>2232</v>
      </c>
      <c r="AL58" s="87">
        <f>SUM($AH$7:AH58)</f>
        <v>156400</v>
      </c>
      <c r="AM58" s="92">
        <f>SUM($M$7:M58)*关卡产出!$AS$11</f>
        <v>288000</v>
      </c>
      <c r="AN58" s="93">
        <v>0</v>
      </c>
      <c r="AO58" s="80">
        <v>0</v>
      </c>
      <c r="AP58" s="96">
        <v>0</v>
      </c>
      <c r="AQ58" s="62">
        <v>500</v>
      </c>
      <c r="AR58" s="97">
        <v>100</v>
      </c>
      <c r="AS58" s="62">
        <f>SUM($AQ$7:AQ58)</f>
        <v>26000</v>
      </c>
      <c r="AT58" s="71">
        <f>SUM($AR$7:AR58)</f>
        <v>5200</v>
      </c>
      <c r="AU58" s="49"/>
      <c r="AV58" s="62">
        <f t="shared" si="69"/>
        <v>10500</v>
      </c>
      <c r="AW58" s="71">
        <v>0</v>
      </c>
      <c r="AX58" s="71">
        <f t="shared" si="70"/>
        <v>5200</v>
      </c>
      <c r="AY58" s="71">
        <f t="shared" si="71"/>
        <v>3200</v>
      </c>
      <c r="AZ58" s="63">
        <f t="shared" si="72"/>
        <v>18900</v>
      </c>
      <c r="BA58" s="80">
        <v>0</v>
      </c>
      <c r="BB58" s="80">
        <f t="shared" si="73"/>
        <v>18900</v>
      </c>
      <c r="BC58" s="98">
        <f t="shared" si="74"/>
        <v>0.555555555555556</v>
      </c>
      <c r="BD58" s="98">
        <f t="shared" si="75"/>
        <v>0</v>
      </c>
      <c r="BE58" s="98">
        <f t="shared" si="76"/>
        <v>0.275132275132275</v>
      </c>
      <c r="BF58" s="98">
        <f t="shared" si="77"/>
        <v>0.169312169312169</v>
      </c>
      <c r="BG58" s="99"/>
      <c r="BH58" s="62">
        <f>INDEX(商城宝箱!$L:$L,MATCH(BB58,商城宝箱!$N:$N,1))</f>
        <v>6</v>
      </c>
      <c r="BI58" s="63">
        <f>INDEX(商城宝箱!$T:$T,MATCH(BH58,商城宝箱!$L:$L,0))+(BB58-VLOOKUP(BH58,商城宝箱!$L$2:$N$22,3,FALSE))/$BH$5*VLOOKUP(BH58+1,商城宝箱!$C$23:$I$42,3,FALSE)</f>
        <v>47250</v>
      </c>
      <c r="BJ58" s="71">
        <f>INDEX(商城宝箱!$U:$U,MATCH(BH58,商城宝箱!$L:$L,0))+(BB58-VLOOKUP(BH58,商城宝箱!$L$2:$N$22,3,FALSE))/$BH$5*VLOOKUP(BH58+1,商城宝箱!$C$23:$I$42,4,FALSE)</f>
        <v>14952.5</v>
      </c>
      <c r="BK58" s="71">
        <f>INDEX(商城宝箱!$V:$V,MATCH(BH58,商城宝箱!$L:$L,0))+(BB58-VLOOKUP(BH58,商城宝箱!$L$2:$N$22,3,FALSE))/$BH$5*VLOOKUP(BH58+1,商城宝箱!$C$23:$I$42,5,FALSE)</f>
        <v>8167</v>
      </c>
      <c r="BL58" s="71">
        <f>INDEX(商城宝箱!$W:$W,MATCH(BH58,商城宝箱!$L:$L,0))+(BB58-VLOOKUP(BH58,商城宝箱!$L$2:$N$22,3,FALSE))/$BH$5*VLOOKUP(BH58+1,商城宝箱!$C$23:$I$42,6,FALSE)</f>
        <v>1118.5</v>
      </c>
      <c r="BM58" s="49"/>
      <c r="BN58" s="101">
        <f t="shared" si="78"/>
        <v>970000</v>
      </c>
      <c r="BO58" s="63">
        <f t="shared" si="79"/>
        <v>136850</v>
      </c>
      <c r="BP58" s="63">
        <f t="shared" si="80"/>
        <v>156400</v>
      </c>
      <c r="BQ58" s="63">
        <f t="shared" si="81"/>
        <v>288000</v>
      </c>
      <c r="BR58" s="63">
        <f t="shared" si="82"/>
        <v>0</v>
      </c>
      <c r="BS58" s="63">
        <f t="shared" si="83"/>
        <v>26000</v>
      </c>
      <c r="BT58" s="63">
        <f t="shared" si="84"/>
        <v>47250</v>
      </c>
      <c r="BU58" s="63">
        <f t="shared" si="85"/>
        <v>1624500</v>
      </c>
      <c r="BV58" s="98">
        <f t="shared" si="86"/>
        <v>0.597106802092952</v>
      </c>
      <c r="BW58" s="98">
        <f t="shared" si="87"/>
        <v>0.0842413050169283</v>
      </c>
      <c r="BX58" s="98">
        <f t="shared" si="88"/>
        <v>0.0962757771622038</v>
      </c>
      <c r="BY58" s="98">
        <f t="shared" si="89"/>
        <v>0.177285318559557</v>
      </c>
      <c r="BZ58" s="98">
        <f t="shared" si="90"/>
        <v>0</v>
      </c>
      <c r="CA58" s="98">
        <f t="shared" si="91"/>
        <v>0.0160049245921822</v>
      </c>
      <c r="CB58" s="98">
        <f t="shared" si="92"/>
        <v>0.0290858725761773</v>
      </c>
      <c r="CC58" s="49"/>
      <c r="CD58" s="101">
        <f t="shared" si="93"/>
        <v>60</v>
      </c>
      <c r="CE58" s="63">
        <f>INDEX(角色升级!A:A,MATCH(BU57,角色升级!K:K,1))</f>
        <v>374</v>
      </c>
      <c r="CF58" s="71">
        <f>VLOOKUP(CE58,角色升级!A:P,16,FALSE)</f>
        <v>10791.6538</v>
      </c>
      <c r="CG58" s="71">
        <f>VLOOKUP(CD58,关卡对比!$A$4:$K$206,11,FALSE)</f>
        <v>19200</v>
      </c>
      <c r="CH58" s="104">
        <f t="shared" si="94"/>
        <v>1.77915270039519</v>
      </c>
      <c r="CI58" s="87">
        <f>INDEX(角色升级!Q:Q,MATCH(CE58,角色升级!A:A,0))</f>
        <v>3200</v>
      </c>
      <c r="CJ58" s="80">
        <v>0.3</v>
      </c>
      <c r="CK58" s="49"/>
      <c r="CL58" s="101">
        <f t="shared" si="95"/>
        <v>6906</v>
      </c>
      <c r="CM58" s="63">
        <f t="shared" si="96"/>
        <v>8862</v>
      </c>
      <c r="CN58" s="63">
        <f t="shared" si="97"/>
        <v>368</v>
      </c>
      <c r="CO58" s="63">
        <f t="shared" si="98"/>
        <v>14952.5</v>
      </c>
      <c r="CP58" s="63">
        <f t="shared" si="99"/>
        <v>31088.5</v>
      </c>
      <c r="CQ58" s="98">
        <f t="shared" si="100"/>
        <v>0.222140019621403</v>
      </c>
      <c r="CR58" s="98">
        <f t="shared" si="101"/>
        <v>0.285057175482896</v>
      </c>
      <c r="CS58" s="98">
        <f t="shared" si="102"/>
        <v>0.0118371745179086</v>
      </c>
      <c r="CT58" s="98">
        <f t="shared" si="103"/>
        <v>0.480965630377792</v>
      </c>
      <c r="CU58" s="49"/>
      <c r="CV58" s="87">
        <f t="shared" si="104"/>
        <v>3454</v>
      </c>
      <c r="CW58" s="80">
        <f t="shared" si="105"/>
        <v>4354</v>
      </c>
      <c r="CX58" s="80">
        <f t="shared" si="106"/>
        <v>4976</v>
      </c>
      <c r="CY58" s="80">
        <f t="shared" si="107"/>
        <v>8167</v>
      </c>
      <c r="CZ58" s="80">
        <f t="shared" si="108"/>
        <v>20951</v>
      </c>
      <c r="DA58" s="143">
        <f t="shared" si="109"/>
        <v>0.164860865829793</v>
      </c>
      <c r="DB58" s="143">
        <f t="shared" si="110"/>
        <v>0.207818242565987</v>
      </c>
      <c r="DC58" s="143">
        <f t="shared" si="111"/>
        <v>0.237506562932557</v>
      </c>
      <c r="DD58" s="143">
        <f t="shared" si="112"/>
        <v>0.389814328671662</v>
      </c>
      <c r="DE58" s="49"/>
      <c r="DF58" s="87">
        <f t="shared" si="113"/>
        <v>1543</v>
      </c>
      <c r="DG58" s="80">
        <f t="shared" si="114"/>
        <v>1953</v>
      </c>
      <c r="DH58" s="80">
        <f t="shared" si="115"/>
        <v>2232</v>
      </c>
      <c r="DI58" s="80">
        <f t="shared" si="116"/>
        <v>1118.5</v>
      </c>
      <c r="DJ58" s="80">
        <f t="shared" si="117"/>
        <v>6846.5</v>
      </c>
      <c r="DK58" s="143">
        <f t="shared" si="118"/>
        <v>0.225370627327832</v>
      </c>
      <c r="DL58" s="143">
        <f t="shared" si="119"/>
        <v>0.2852552399036</v>
      </c>
      <c r="DM58" s="143">
        <f t="shared" si="120"/>
        <v>0.326005988461258</v>
      </c>
      <c r="DN58" s="143">
        <f t="shared" si="121"/>
        <v>0.16336814430731</v>
      </c>
      <c r="DO58" s="49"/>
      <c r="DP58" s="62">
        <f t="shared" si="122"/>
        <v>31088.5</v>
      </c>
      <c r="DQ58" s="71">
        <f t="shared" si="123"/>
        <v>20951</v>
      </c>
      <c r="DR58" s="71">
        <f t="shared" si="124"/>
        <v>6846.5</v>
      </c>
      <c r="DS58" s="63">
        <v>0</v>
      </c>
      <c r="DT58" s="63">
        <v>14</v>
      </c>
      <c r="DU58" s="63">
        <f>INDEX(武器升级!A:A,MATCH(DQ58/$DQ$5,武器升级!G:G,1))</f>
        <v>18</v>
      </c>
      <c r="DV58" s="63">
        <f>_xlfn.IFNA(INDEX(武器升级!A:A,MATCH(DR58/$DR$5,武器升级!H:H,1)),1)</f>
        <v>13</v>
      </c>
      <c r="DW58" s="63">
        <v>9</v>
      </c>
      <c r="DX58" s="63">
        <f t="shared" si="125"/>
        <v>6.42</v>
      </c>
      <c r="DY58" s="63">
        <f t="shared" si="126"/>
        <v>16.64</v>
      </c>
      <c r="DZ58" s="63">
        <f t="shared" si="127"/>
        <v>9.81</v>
      </c>
      <c r="EA58" s="71">
        <v>3.9</v>
      </c>
      <c r="EB58" s="67">
        <f t="shared" si="128"/>
        <v>60</v>
      </c>
      <c r="EC58" s="87">
        <v>0</v>
      </c>
      <c r="ED58" s="80">
        <v>0</v>
      </c>
      <c r="EE58" s="80">
        <v>0</v>
      </c>
      <c r="EF58" s="80">
        <v>0</v>
      </c>
      <c r="EG58" s="80">
        <v>0</v>
      </c>
      <c r="EH58" s="80">
        <v>0</v>
      </c>
      <c r="EI58" s="80">
        <v>1</v>
      </c>
      <c r="EJ58" s="80">
        <v>1</v>
      </c>
      <c r="EK58" s="49">
        <f t="shared" si="131"/>
        <v>6.81</v>
      </c>
      <c r="EL58" s="87">
        <v>0</v>
      </c>
      <c r="EM58" s="80">
        <v>0</v>
      </c>
      <c r="EN58" s="80">
        <v>0</v>
      </c>
      <c r="EO58" s="80">
        <v>0</v>
      </c>
      <c r="EP58" s="80">
        <v>0</v>
      </c>
      <c r="EQ58" s="80">
        <v>435.732</v>
      </c>
      <c r="ER58" s="80">
        <v>72.732</v>
      </c>
      <c r="ES58" s="80">
        <v>19.701</v>
      </c>
      <c r="ET58" s="151">
        <v>0</v>
      </c>
      <c r="EU58" s="151">
        <v>0</v>
      </c>
      <c r="EV58" s="151">
        <v>0</v>
      </c>
      <c r="EW58" s="151">
        <v>1</v>
      </c>
      <c r="EX58" s="151">
        <v>1</v>
      </c>
      <c r="EY58" s="151">
        <v>1</v>
      </c>
      <c r="EZ58" s="49"/>
      <c r="FA58" s="153">
        <f t="shared" si="129"/>
        <v>6.81</v>
      </c>
      <c r="FB58" s="71">
        <v>1</v>
      </c>
      <c r="FC58" s="71">
        <v>1</v>
      </c>
      <c r="FD58" s="80">
        <v>2.86</v>
      </c>
      <c r="FE58" s="2">
        <v>9.81</v>
      </c>
      <c r="FF58">
        <f t="shared" si="130"/>
        <v>9.81</v>
      </c>
    </row>
    <row r="59" spans="1:162">
      <c r="A59" s="58">
        <v>53</v>
      </c>
      <c r="B59" s="59">
        <v>34</v>
      </c>
      <c r="C59" s="60">
        <v>27</v>
      </c>
      <c r="D59" s="61">
        <v>311.5</v>
      </c>
      <c r="E59" s="61">
        <v>3</v>
      </c>
      <c r="F59" s="62">
        <v>7</v>
      </c>
      <c r="G59" s="63">
        <v>0</v>
      </c>
      <c r="H59" s="63">
        <v>1</v>
      </c>
      <c r="I59" s="49"/>
      <c r="J59" s="62">
        <v>53</v>
      </c>
      <c r="K59" s="71">
        <f t="shared" si="66"/>
        <v>7</v>
      </c>
      <c r="L59" s="71">
        <f t="shared" si="67"/>
        <v>0</v>
      </c>
      <c r="M59" s="71">
        <f t="shared" si="68"/>
        <v>1</v>
      </c>
      <c r="N59" s="72">
        <f>INDEX($A:$A,MATCH(SUM($K$7:K59),$D:$D,1))</f>
        <v>61</v>
      </c>
      <c r="O59" s="72">
        <v>0</v>
      </c>
      <c r="P59" s="73">
        <v>0</v>
      </c>
      <c r="Q59" s="63">
        <f>INDEX(关卡产出!$V$8:$V$207,MATCH(N59,$A$7:$A$206,0))</f>
        <v>10700</v>
      </c>
      <c r="R59" s="63">
        <f>INDEX(关卡产出!$W$8:$W$207,MATCH(N59,$A$7:$A$206,0))</f>
        <v>1004300</v>
      </c>
      <c r="S59" s="63">
        <f>INDEX(关卡产出!$X$8:$X$207,MATCH(N59,$A$7:$A$206,0))</f>
        <v>7142</v>
      </c>
      <c r="T59" s="63">
        <f>INDEX(关卡产出!$Y$8:$Y$207,MATCH(N59,$A$7:$A$206,0))</f>
        <v>3572</v>
      </c>
      <c r="U59" s="63">
        <f>INDEX(关卡产出!$Z$8:$Z$207,MATCH(N59,$A$7:$A$206,0))</f>
        <v>1599</v>
      </c>
      <c r="V59" s="63">
        <f>INDEX(关卡产出!$AA$8:$AA$207,MATCH(N59,$A$7:$A$206,0))</f>
        <v>366</v>
      </c>
      <c r="W59" s="80">
        <f>INDEX(关卡产出!$C$8:$C$207,MATCH(N59,关卡产出!$B$8:$B$207,0))*K59</f>
        <v>329</v>
      </c>
      <c r="X59" s="80">
        <f>INDEX(关卡产出!$D$8:$D$207,MATCH(N59,关卡产出!$B$8:$B$207,0))*K59</f>
        <v>161</v>
      </c>
      <c r="Y59" s="80">
        <f>INDEX(关卡产出!$E$8:$E$207,MATCH(N59,关卡产出!$B$8:$B$207,0))*K59</f>
        <v>77</v>
      </c>
      <c r="Z59" s="80">
        <f>INDEX(关卡产出!$F$8:$F$207,MATCH(N59,关卡产出!$B$8:$B$207,0))*K59</f>
        <v>4690</v>
      </c>
      <c r="AA59" s="80">
        <f>SUM($W$7:W59)</f>
        <v>9191</v>
      </c>
      <c r="AB59" s="80">
        <f>SUM($X$7:X59)</f>
        <v>4515</v>
      </c>
      <c r="AC59" s="80">
        <f>SUM($Y$7:Y59)</f>
        <v>2030</v>
      </c>
      <c r="AD59" s="80">
        <f>SUM($Z$7:Z59)</f>
        <v>141540</v>
      </c>
      <c r="AE59" s="87">
        <f>INDEX(关卡产出!$C$8:$C$207,MATCH(N59,关卡产出!$B$8:$B$207,0))*8</f>
        <v>376</v>
      </c>
      <c r="AF59" s="87">
        <f>INDEX(关卡产出!$D$8:$D$207,MATCH(N59,关卡产出!$B$8:$B$207,0))*8</f>
        <v>184</v>
      </c>
      <c r="AG59" s="87">
        <f>INDEX(关卡产出!$E$8:$E$207,MATCH(N59,关卡产出!$B$8:$B$207,0))*8</f>
        <v>88</v>
      </c>
      <c r="AH59" s="87">
        <f>INDEX(关卡产出!$F$8:$F$207,MATCH(N59,关卡产出!$B$8:$B$207,0))*8</f>
        <v>5360</v>
      </c>
      <c r="AI59" s="87">
        <f>SUM($AE$7:AE59)</f>
        <v>10504</v>
      </c>
      <c r="AJ59" s="87">
        <f>SUM($AF$7:AF59)</f>
        <v>5160</v>
      </c>
      <c r="AK59" s="87">
        <f>SUM($AG$7:AG59)</f>
        <v>2320</v>
      </c>
      <c r="AL59" s="87">
        <f>SUM($AH$7:AH59)</f>
        <v>161760</v>
      </c>
      <c r="AM59" s="92">
        <f>SUM($M$7:M59)*关卡产出!$AS$11</f>
        <v>294000</v>
      </c>
      <c r="AN59" s="93">
        <v>0</v>
      </c>
      <c r="AO59" s="80">
        <v>0</v>
      </c>
      <c r="AP59" s="96">
        <v>0</v>
      </c>
      <c r="AQ59" s="62">
        <v>500</v>
      </c>
      <c r="AR59" s="97">
        <v>100</v>
      </c>
      <c r="AS59" s="62">
        <f>SUM($AQ$7:AQ59)</f>
        <v>26500</v>
      </c>
      <c r="AT59" s="71">
        <f>SUM($AR$7:AR59)</f>
        <v>5300</v>
      </c>
      <c r="AU59" s="49"/>
      <c r="AV59" s="62">
        <f t="shared" si="69"/>
        <v>10700</v>
      </c>
      <c r="AW59" s="71">
        <v>0</v>
      </c>
      <c r="AX59" s="71">
        <f t="shared" si="70"/>
        <v>5300</v>
      </c>
      <c r="AY59" s="71">
        <f t="shared" si="71"/>
        <v>3200</v>
      </c>
      <c r="AZ59" s="63">
        <f t="shared" si="72"/>
        <v>19200</v>
      </c>
      <c r="BA59" s="80">
        <v>0</v>
      </c>
      <c r="BB59" s="80">
        <f t="shared" si="73"/>
        <v>19200</v>
      </c>
      <c r="BC59" s="98">
        <f t="shared" si="74"/>
        <v>0.557291666666667</v>
      </c>
      <c r="BD59" s="98">
        <f t="shared" si="75"/>
        <v>0</v>
      </c>
      <c r="BE59" s="98">
        <f t="shared" si="76"/>
        <v>0.276041666666667</v>
      </c>
      <c r="BF59" s="98">
        <f t="shared" si="77"/>
        <v>0.166666666666667</v>
      </c>
      <c r="BG59" s="99"/>
      <c r="BH59" s="62">
        <f>INDEX(商城宝箱!$L:$L,MATCH(BB59,商城宝箱!$N:$N,1))</f>
        <v>6</v>
      </c>
      <c r="BI59" s="63">
        <f>INDEX(商城宝箱!$T:$T,MATCH(BH59,商城宝箱!$L:$L,0))+(BB59-VLOOKUP(BH59,商城宝箱!$L$2:$N$22,3,FALSE))/$BH$5*VLOOKUP(BH59+1,商城宝箱!$C$23:$I$42,3,FALSE)</f>
        <v>48000</v>
      </c>
      <c r="BJ59" s="71">
        <f>INDEX(商城宝箱!$U:$U,MATCH(BH59,商城宝箱!$L:$L,0))+(BB59-VLOOKUP(BH59,商城宝箱!$L$2:$N$22,3,FALSE))/$BH$5*VLOOKUP(BH59+1,商城宝箱!$C$23:$I$42,4,FALSE)</f>
        <v>15342.5</v>
      </c>
      <c r="BK59" s="71">
        <f>INDEX(商城宝箱!$V:$V,MATCH(BH59,商城宝箱!$L:$L,0))+(BB59-VLOOKUP(BH59,商城宝箱!$L$2:$N$22,3,FALSE))/$BH$5*VLOOKUP(BH59+1,商城宝箱!$C$23:$I$42,5,FALSE)</f>
        <v>8422</v>
      </c>
      <c r="BL59" s="71">
        <f>INDEX(商城宝箱!$W:$W,MATCH(BH59,商城宝箱!$L:$L,0))+(BB59-VLOOKUP(BH59,商城宝箱!$L$2:$N$22,3,FALSE))/$BH$5*VLOOKUP(BH59+1,商城宝箱!$C$23:$I$42,6,FALSE)</f>
        <v>1153</v>
      </c>
      <c r="BM59" s="49"/>
      <c r="BN59" s="101">
        <f t="shared" si="78"/>
        <v>1004300</v>
      </c>
      <c r="BO59" s="63">
        <f t="shared" si="79"/>
        <v>141540</v>
      </c>
      <c r="BP59" s="63">
        <f t="shared" si="80"/>
        <v>161760</v>
      </c>
      <c r="BQ59" s="63">
        <f t="shared" si="81"/>
        <v>294000</v>
      </c>
      <c r="BR59" s="63">
        <f t="shared" si="82"/>
        <v>0</v>
      </c>
      <c r="BS59" s="63">
        <f t="shared" si="83"/>
        <v>26500</v>
      </c>
      <c r="BT59" s="63">
        <f t="shared" si="84"/>
        <v>48000</v>
      </c>
      <c r="BU59" s="63">
        <f t="shared" si="85"/>
        <v>1676100</v>
      </c>
      <c r="BV59" s="98">
        <f t="shared" si="86"/>
        <v>0.599188592566076</v>
      </c>
      <c r="BW59" s="98">
        <f t="shared" si="87"/>
        <v>0.0844460354394129</v>
      </c>
      <c r="BX59" s="98">
        <f t="shared" si="88"/>
        <v>0.0965097547879005</v>
      </c>
      <c r="BY59" s="98">
        <f t="shared" si="89"/>
        <v>0.175407195274745</v>
      </c>
      <c r="BZ59" s="98">
        <f t="shared" si="90"/>
        <v>0</v>
      </c>
      <c r="CA59" s="98">
        <f t="shared" si="91"/>
        <v>0.0158105124992542</v>
      </c>
      <c r="CB59" s="98">
        <f t="shared" si="92"/>
        <v>0.0286379094326114</v>
      </c>
      <c r="CC59" s="49"/>
      <c r="CD59" s="101">
        <f t="shared" si="93"/>
        <v>61</v>
      </c>
      <c r="CE59" s="63">
        <f>INDEX(角色升级!A:A,MATCH(BU58,角色升级!K:K,1))</f>
        <v>381</v>
      </c>
      <c r="CF59" s="71">
        <f>VLOOKUP(CE59,角色升级!A:P,16,FALSE)</f>
        <v>10854.4318</v>
      </c>
      <c r="CG59" s="71">
        <f>VLOOKUP(CD59,关卡对比!$A$4:$K$206,11,FALSE)</f>
        <v>19800</v>
      </c>
      <c r="CH59" s="104">
        <f t="shared" si="94"/>
        <v>1.82413970301053</v>
      </c>
      <c r="CI59" s="87">
        <f>INDEX(角色升级!Q:Q,MATCH(CE59,角色升级!A:A,0))</f>
        <v>3200</v>
      </c>
      <c r="CJ59" s="80">
        <v>0.3</v>
      </c>
      <c r="CK59" s="49"/>
      <c r="CL59" s="101">
        <f t="shared" si="95"/>
        <v>7142</v>
      </c>
      <c r="CM59" s="63">
        <f t="shared" si="96"/>
        <v>9191</v>
      </c>
      <c r="CN59" s="63">
        <f t="shared" si="97"/>
        <v>376</v>
      </c>
      <c r="CO59" s="63">
        <f t="shared" si="98"/>
        <v>15342.5</v>
      </c>
      <c r="CP59" s="63">
        <f t="shared" si="99"/>
        <v>32051.5</v>
      </c>
      <c r="CQ59" s="98">
        <f t="shared" si="100"/>
        <v>0.222828884763584</v>
      </c>
      <c r="CR59" s="98">
        <f t="shared" si="101"/>
        <v>0.2867572500507</v>
      </c>
      <c r="CS59" s="98">
        <f t="shared" si="102"/>
        <v>0.0117311202283824</v>
      </c>
      <c r="CT59" s="98">
        <f t="shared" si="103"/>
        <v>0.478682744957334</v>
      </c>
      <c r="CU59" s="49"/>
      <c r="CV59" s="87">
        <f t="shared" si="104"/>
        <v>3572</v>
      </c>
      <c r="CW59" s="80">
        <f t="shared" si="105"/>
        <v>4515</v>
      </c>
      <c r="CX59" s="80">
        <f t="shared" si="106"/>
        <v>5160</v>
      </c>
      <c r="CY59" s="80">
        <f t="shared" si="107"/>
        <v>8422</v>
      </c>
      <c r="CZ59" s="80">
        <f t="shared" si="108"/>
        <v>21669</v>
      </c>
      <c r="DA59" s="143">
        <f t="shared" si="109"/>
        <v>0.16484378605381</v>
      </c>
      <c r="DB59" s="143">
        <f t="shared" si="110"/>
        <v>0.208362176381005</v>
      </c>
      <c r="DC59" s="143">
        <f t="shared" si="111"/>
        <v>0.238128201578292</v>
      </c>
      <c r="DD59" s="143">
        <f t="shared" si="112"/>
        <v>0.388665835986894</v>
      </c>
      <c r="DE59" s="49"/>
      <c r="DF59" s="87">
        <f t="shared" si="113"/>
        <v>1599</v>
      </c>
      <c r="DG59" s="80">
        <f t="shared" si="114"/>
        <v>2030</v>
      </c>
      <c r="DH59" s="80">
        <f t="shared" si="115"/>
        <v>2320</v>
      </c>
      <c r="DI59" s="80">
        <f t="shared" si="116"/>
        <v>1153</v>
      </c>
      <c r="DJ59" s="80">
        <f t="shared" si="117"/>
        <v>7102</v>
      </c>
      <c r="DK59" s="143">
        <f t="shared" si="118"/>
        <v>0.225147845677274</v>
      </c>
      <c r="DL59" s="143">
        <f t="shared" si="119"/>
        <v>0.285834976063081</v>
      </c>
      <c r="DM59" s="143">
        <f t="shared" si="120"/>
        <v>0.326668544072092</v>
      </c>
      <c r="DN59" s="143">
        <f t="shared" si="121"/>
        <v>0.162348634187553</v>
      </c>
      <c r="DO59" s="49"/>
      <c r="DP59" s="62">
        <f t="shared" si="122"/>
        <v>32051.5</v>
      </c>
      <c r="DQ59" s="71">
        <f t="shared" si="123"/>
        <v>21669</v>
      </c>
      <c r="DR59" s="71">
        <f t="shared" si="124"/>
        <v>7102</v>
      </c>
      <c r="DS59" s="63">
        <v>0</v>
      </c>
      <c r="DT59" s="63">
        <v>14</v>
      </c>
      <c r="DU59" s="63">
        <f>INDEX(武器升级!A:A,MATCH(DQ59/$DQ$5,武器升级!G:G,1))</f>
        <v>18</v>
      </c>
      <c r="DV59" s="63">
        <f>_xlfn.IFNA(INDEX(武器升级!A:A,MATCH(DR59/$DR$5,武器升级!H:H,1)),1)</f>
        <v>14</v>
      </c>
      <c r="DW59" s="63">
        <v>9</v>
      </c>
      <c r="DX59" s="63">
        <f t="shared" si="125"/>
        <v>6.42</v>
      </c>
      <c r="DY59" s="63">
        <f t="shared" si="126"/>
        <v>16.64</v>
      </c>
      <c r="DZ59" s="63">
        <f t="shared" si="127"/>
        <v>11.77</v>
      </c>
      <c r="EA59" s="71">
        <v>3.9</v>
      </c>
      <c r="EB59" s="67">
        <f t="shared" si="128"/>
        <v>61</v>
      </c>
      <c r="EC59" s="87">
        <v>0</v>
      </c>
      <c r="ED59" s="80">
        <v>0</v>
      </c>
      <c r="EE59" s="80">
        <v>0</v>
      </c>
      <c r="EF59" s="80">
        <v>0</v>
      </c>
      <c r="EG59" s="80">
        <v>0</v>
      </c>
      <c r="EH59" s="80">
        <v>0</v>
      </c>
      <c r="EI59" s="80">
        <v>1</v>
      </c>
      <c r="EJ59" s="80">
        <v>1</v>
      </c>
      <c r="EK59" s="49">
        <f t="shared" si="131"/>
        <v>6.81</v>
      </c>
      <c r="EL59" s="87">
        <v>0</v>
      </c>
      <c r="EM59" s="80">
        <v>0</v>
      </c>
      <c r="EN59" s="80">
        <v>0</v>
      </c>
      <c r="EO59" s="80">
        <v>0</v>
      </c>
      <c r="EP59" s="80">
        <v>0</v>
      </c>
      <c r="EQ59" s="80">
        <v>442.334</v>
      </c>
      <c r="ER59" s="80">
        <v>73.834</v>
      </c>
      <c r="ES59" s="80">
        <v>19.9995</v>
      </c>
      <c r="ET59" s="151">
        <v>0</v>
      </c>
      <c r="EU59" s="151">
        <v>0</v>
      </c>
      <c r="EV59" s="151">
        <v>0</v>
      </c>
      <c r="EW59" s="151">
        <v>1</v>
      </c>
      <c r="EX59" s="151">
        <v>1</v>
      </c>
      <c r="EY59" s="151">
        <v>1</v>
      </c>
      <c r="EZ59" s="49"/>
      <c r="FA59" s="153">
        <f t="shared" si="129"/>
        <v>6.81</v>
      </c>
      <c r="FB59" s="71">
        <v>1</v>
      </c>
      <c r="FC59" s="71">
        <v>1</v>
      </c>
      <c r="FD59" s="80">
        <v>2.86</v>
      </c>
      <c r="FE59" s="2">
        <v>10.46</v>
      </c>
      <c r="FF59">
        <f t="shared" si="130"/>
        <v>10.46</v>
      </c>
    </row>
    <row r="60" spans="1:162">
      <c r="A60" s="58">
        <v>54</v>
      </c>
      <c r="B60" s="59">
        <v>35</v>
      </c>
      <c r="C60" s="60">
        <v>27</v>
      </c>
      <c r="D60" s="61">
        <v>317.5</v>
      </c>
      <c r="E60" s="61">
        <v>3</v>
      </c>
      <c r="F60" s="62">
        <v>7</v>
      </c>
      <c r="G60" s="63">
        <v>0</v>
      </c>
      <c r="H60" s="63">
        <v>1</v>
      </c>
      <c r="I60" s="49"/>
      <c r="J60" s="62">
        <v>54</v>
      </c>
      <c r="K60" s="71">
        <f t="shared" si="66"/>
        <v>7</v>
      </c>
      <c r="L60" s="71">
        <f t="shared" si="67"/>
        <v>0</v>
      </c>
      <c r="M60" s="71">
        <f t="shared" si="68"/>
        <v>1</v>
      </c>
      <c r="N60" s="72">
        <f>INDEX($A:$A,MATCH(SUM($K$7:K60),$D:$D,1))</f>
        <v>62</v>
      </c>
      <c r="O60" s="72">
        <v>0</v>
      </c>
      <c r="P60" s="73">
        <v>0</v>
      </c>
      <c r="Q60" s="63">
        <f>INDEX(关卡产出!$V$8:$V$207,MATCH(N60,$A$7:$A$206,0))</f>
        <v>10900</v>
      </c>
      <c r="R60" s="63">
        <f>INDEX(关卡产出!$W$8:$W$207,MATCH(N60,$A$7:$A$206,0))</f>
        <v>1039200</v>
      </c>
      <c r="S60" s="63">
        <f>INDEX(关卡产出!$X$8:$X$207,MATCH(N60,$A$7:$A$206,0))</f>
        <v>7382</v>
      </c>
      <c r="T60" s="63">
        <f>INDEX(关卡产出!$Y$8:$Y$207,MATCH(N60,$A$7:$A$206,0))</f>
        <v>3692</v>
      </c>
      <c r="U60" s="63">
        <f>INDEX(关卡产出!$Z$8:$Z$207,MATCH(N60,$A$7:$A$206,0))</f>
        <v>1656</v>
      </c>
      <c r="V60" s="63">
        <f>INDEX(关卡产出!$AA$8:$AA$207,MATCH(N60,$A$7:$A$206,0))</f>
        <v>372</v>
      </c>
      <c r="W60" s="80">
        <f>INDEX(关卡产出!$C$8:$C$207,MATCH(N60,关卡产出!$B$8:$B$207,0))*K60</f>
        <v>336</v>
      </c>
      <c r="X60" s="80">
        <f>INDEX(关卡产出!$D$8:$D$207,MATCH(N60,关卡产出!$B$8:$B$207,0))*K60</f>
        <v>168</v>
      </c>
      <c r="Y60" s="80">
        <f>INDEX(关卡产出!$E$8:$E$207,MATCH(N60,关卡产出!$B$8:$B$207,0))*K60</f>
        <v>77</v>
      </c>
      <c r="Z60" s="80">
        <f>INDEX(关卡产出!$F$8:$F$207,MATCH(N60,关卡产出!$B$8:$B$207,0))*K60</f>
        <v>4690</v>
      </c>
      <c r="AA60" s="80">
        <f>SUM($W$7:W60)</f>
        <v>9527</v>
      </c>
      <c r="AB60" s="80">
        <f>SUM($X$7:X60)</f>
        <v>4683</v>
      </c>
      <c r="AC60" s="80">
        <f>SUM($Y$7:Y60)</f>
        <v>2107</v>
      </c>
      <c r="AD60" s="80">
        <f>SUM($Z$7:Z60)</f>
        <v>146230</v>
      </c>
      <c r="AE60" s="87">
        <f>INDEX(关卡产出!$C$8:$C$207,MATCH(N60,关卡产出!$B$8:$B$207,0))*8</f>
        <v>384</v>
      </c>
      <c r="AF60" s="87">
        <f>INDEX(关卡产出!$D$8:$D$207,MATCH(N60,关卡产出!$B$8:$B$207,0))*8</f>
        <v>192</v>
      </c>
      <c r="AG60" s="87">
        <f>INDEX(关卡产出!$E$8:$E$207,MATCH(N60,关卡产出!$B$8:$B$207,0))*8</f>
        <v>88</v>
      </c>
      <c r="AH60" s="87">
        <f>INDEX(关卡产出!$F$8:$F$207,MATCH(N60,关卡产出!$B$8:$B$207,0))*8</f>
        <v>5360</v>
      </c>
      <c r="AI60" s="87">
        <f>SUM($AE$7:AE60)</f>
        <v>10888</v>
      </c>
      <c r="AJ60" s="87">
        <f>SUM($AF$7:AF60)</f>
        <v>5352</v>
      </c>
      <c r="AK60" s="87">
        <f>SUM($AG$7:AG60)</f>
        <v>2408</v>
      </c>
      <c r="AL60" s="87">
        <f>SUM($AH$7:AH60)</f>
        <v>167120</v>
      </c>
      <c r="AM60" s="92">
        <f>SUM($M$7:M60)*关卡产出!$AS$11</f>
        <v>300000</v>
      </c>
      <c r="AN60" s="93">
        <v>0</v>
      </c>
      <c r="AO60" s="80">
        <v>0</v>
      </c>
      <c r="AP60" s="96">
        <v>0</v>
      </c>
      <c r="AQ60" s="62">
        <v>500</v>
      </c>
      <c r="AR60" s="97">
        <v>100</v>
      </c>
      <c r="AS60" s="62">
        <f>SUM($AQ$7:AQ60)</f>
        <v>27000</v>
      </c>
      <c r="AT60" s="71">
        <f>SUM($AR$7:AR60)</f>
        <v>5400</v>
      </c>
      <c r="AU60" s="49"/>
      <c r="AV60" s="62">
        <f t="shared" si="69"/>
        <v>10900</v>
      </c>
      <c r="AW60" s="71">
        <v>0</v>
      </c>
      <c r="AX60" s="71">
        <f t="shared" si="70"/>
        <v>5400</v>
      </c>
      <c r="AY60" s="71">
        <f t="shared" si="71"/>
        <v>3200</v>
      </c>
      <c r="AZ60" s="63">
        <f t="shared" si="72"/>
        <v>19500</v>
      </c>
      <c r="BA60" s="80">
        <v>0</v>
      </c>
      <c r="BB60" s="80">
        <f t="shared" si="73"/>
        <v>19500</v>
      </c>
      <c r="BC60" s="98">
        <f t="shared" si="74"/>
        <v>0.558974358974359</v>
      </c>
      <c r="BD60" s="98">
        <f t="shared" si="75"/>
        <v>0</v>
      </c>
      <c r="BE60" s="98">
        <f t="shared" si="76"/>
        <v>0.276923076923077</v>
      </c>
      <c r="BF60" s="98">
        <f t="shared" si="77"/>
        <v>0.164102564102564</v>
      </c>
      <c r="BG60" s="99"/>
      <c r="BH60" s="62">
        <f>INDEX(商城宝箱!$L:$L,MATCH(BB60,商城宝箱!$N:$N,1))</f>
        <v>6</v>
      </c>
      <c r="BI60" s="63">
        <f>INDEX(商城宝箱!$T:$T,MATCH(BH60,商城宝箱!$L:$L,0))+(BB60-VLOOKUP(BH60,商城宝箱!$L$2:$N$22,3,FALSE))/$BH$5*VLOOKUP(BH60+1,商城宝箱!$C$23:$I$42,3,FALSE)</f>
        <v>48750</v>
      </c>
      <c r="BJ60" s="71">
        <f>INDEX(商城宝箱!$U:$U,MATCH(BH60,商城宝箱!$L:$L,0))+(BB60-VLOOKUP(BH60,商城宝箱!$L$2:$N$22,3,FALSE))/$BH$5*VLOOKUP(BH60+1,商城宝箱!$C$23:$I$42,4,FALSE)</f>
        <v>15732.5</v>
      </c>
      <c r="BK60" s="71">
        <f>INDEX(商城宝箱!$V:$V,MATCH(BH60,商城宝箱!$L:$L,0))+(BB60-VLOOKUP(BH60,商城宝箱!$L$2:$N$22,3,FALSE))/$BH$5*VLOOKUP(BH60+1,商城宝箱!$C$23:$I$42,5,FALSE)</f>
        <v>8677</v>
      </c>
      <c r="BL60" s="71">
        <f>INDEX(商城宝箱!$W:$W,MATCH(BH60,商城宝箱!$L:$L,0))+(BB60-VLOOKUP(BH60,商城宝箱!$L$2:$N$22,3,FALSE))/$BH$5*VLOOKUP(BH60+1,商城宝箱!$C$23:$I$42,6,FALSE)</f>
        <v>1187.5</v>
      </c>
      <c r="BM60" s="49"/>
      <c r="BN60" s="101">
        <f t="shared" si="78"/>
        <v>1039200</v>
      </c>
      <c r="BO60" s="63">
        <f t="shared" si="79"/>
        <v>146230</v>
      </c>
      <c r="BP60" s="63">
        <f t="shared" si="80"/>
        <v>167120</v>
      </c>
      <c r="BQ60" s="63">
        <f t="shared" si="81"/>
        <v>300000</v>
      </c>
      <c r="BR60" s="63">
        <f t="shared" si="82"/>
        <v>0</v>
      </c>
      <c r="BS60" s="63">
        <f t="shared" si="83"/>
        <v>27000</v>
      </c>
      <c r="BT60" s="63">
        <f t="shared" si="84"/>
        <v>48750</v>
      </c>
      <c r="BU60" s="63">
        <f t="shared" si="85"/>
        <v>1728300</v>
      </c>
      <c r="BV60" s="98">
        <f t="shared" si="86"/>
        <v>0.601284499218886</v>
      </c>
      <c r="BW60" s="98">
        <f t="shared" si="87"/>
        <v>0.0846091535034427</v>
      </c>
      <c r="BX60" s="98">
        <f t="shared" si="88"/>
        <v>0.0966961754325059</v>
      </c>
      <c r="BY60" s="98">
        <f t="shared" si="89"/>
        <v>0.173580975525082</v>
      </c>
      <c r="BZ60" s="98">
        <f t="shared" si="90"/>
        <v>0</v>
      </c>
      <c r="CA60" s="98">
        <f t="shared" si="91"/>
        <v>0.0156222877972574</v>
      </c>
      <c r="CB60" s="98">
        <f t="shared" si="92"/>
        <v>0.0282069085228259</v>
      </c>
      <c r="CC60" s="49"/>
      <c r="CD60" s="101">
        <f t="shared" si="93"/>
        <v>62</v>
      </c>
      <c r="CE60" s="63">
        <f>INDEX(角色升级!A:A,MATCH(BU59,角色升级!K:K,1))</f>
        <v>389</v>
      </c>
      <c r="CF60" s="71">
        <f>VLOOKUP(CE60,角色升级!A:P,16,FALSE)</f>
        <v>10895.39192</v>
      </c>
      <c r="CG60" s="71">
        <f>VLOOKUP(CD60,关卡对比!$A$4:$K$206,11,FALSE)</f>
        <v>20400</v>
      </c>
      <c r="CH60" s="104">
        <f t="shared" si="94"/>
        <v>1.87235118752846</v>
      </c>
      <c r="CI60" s="87">
        <f>INDEX(角色升级!Q:Q,MATCH(CE60,角色升级!A:A,0))</f>
        <v>3200</v>
      </c>
      <c r="CJ60" s="80">
        <v>0.3</v>
      </c>
      <c r="CK60" s="49"/>
      <c r="CL60" s="101">
        <f t="shared" si="95"/>
        <v>7382</v>
      </c>
      <c r="CM60" s="63">
        <f t="shared" si="96"/>
        <v>9527</v>
      </c>
      <c r="CN60" s="63">
        <f t="shared" si="97"/>
        <v>384</v>
      </c>
      <c r="CO60" s="63">
        <f t="shared" si="98"/>
        <v>15732.5</v>
      </c>
      <c r="CP60" s="63">
        <f t="shared" si="99"/>
        <v>33025.5</v>
      </c>
      <c r="CQ60" s="98">
        <f t="shared" si="100"/>
        <v>0.223524246415649</v>
      </c>
      <c r="CR60" s="98">
        <f t="shared" si="101"/>
        <v>0.288474057924937</v>
      </c>
      <c r="CS60" s="98">
        <f t="shared" si="102"/>
        <v>0.0116273788436208</v>
      </c>
      <c r="CT60" s="98">
        <f t="shared" si="103"/>
        <v>0.476374316815794</v>
      </c>
      <c r="CU60" s="49"/>
      <c r="CV60" s="87">
        <f t="shared" si="104"/>
        <v>3692</v>
      </c>
      <c r="CW60" s="80">
        <f t="shared" si="105"/>
        <v>4683</v>
      </c>
      <c r="CX60" s="80">
        <f t="shared" si="106"/>
        <v>5352</v>
      </c>
      <c r="CY60" s="80">
        <f t="shared" si="107"/>
        <v>8677</v>
      </c>
      <c r="CZ60" s="80">
        <f t="shared" si="108"/>
        <v>22404</v>
      </c>
      <c r="DA60" s="143">
        <f t="shared" si="109"/>
        <v>0.164792001428316</v>
      </c>
      <c r="DB60" s="143">
        <f t="shared" si="110"/>
        <v>0.209025174076058</v>
      </c>
      <c r="DC60" s="143">
        <f t="shared" si="111"/>
        <v>0.23888591322978</v>
      </c>
      <c r="DD60" s="143">
        <f t="shared" si="112"/>
        <v>0.387296911265845</v>
      </c>
      <c r="DE60" s="49"/>
      <c r="DF60" s="87">
        <f t="shared" si="113"/>
        <v>1656</v>
      </c>
      <c r="DG60" s="80">
        <f t="shared" si="114"/>
        <v>2107</v>
      </c>
      <c r="DH60" s="80">
        <f t="shared" si="115"/>
        <v>2408</v>
      </c>
      <c r="DI60" s="80">
        <f t="shared" si="116"/>
        <v>1187.5</v>
      </c>
      <c r="DJ60" s="80">
        <f t="shared" si="117"/>
        <v>7358.5</v>
      </c>
      <c r="DK60" s="143">
        <f t="shared" si="118"/>
        <v>0.225045865325814</v>
      </c>
      <c r="DL60" s="143">
        <f t="shared" si="119"/>
        <v>0.286335530339064</v>
      </c>
      <c r="DM60" s="143">
        <f t="shared" si="120"/>
        <v>0.327240606101787</v>
      </c>
      <c r="DN60" s="143">
        <f t="shared" si="121"/>
        <v>0.161377998233336</v>
      </c>
      <c r="DO60" s="49"/>
      <c r="DP60" s="62">
        <f t="shared" si="122"/>
        <v>33025.5</v>
      </c>
      <c r="DQ60" s="71">
        <f t="shared" si="123"/>
        <v>22404</v>
      </c>
      <c r="DR60" s="71">
        <f t="shared" si="124"/>
        <v>7358.5</v>
      </c>
      <c r="DS60" s="63">
        <v>0</v>
      </c>
      <c r="DT60" s="63">
        <v>14</v>
      </c>
      <c r="DU60" s="63">
        <f>INDEX(武器升级!A:A,MATCH(DQ60/$DQ$5,武器升级!G:G,1))</f>
        <v>18</v>
      </c>
      <c r="DV60" s="63">
        <f>_xlfn.IFNA(INDEX(武器升级!A:A,MATCH(DR60/$DR$5,武器升级!H:H,1)),1)</f>
        <v>14</v>
      </c>
      <c r="DW60" s="63">
        <v>9</v>
      </c>
      <c r="DX60" s="63">
        <f t="shared" si="125"/>
        <v>6.42</v>
      </c>
      <c r="DY60" s="63">
        <f t="shared" si="126"/>
        <v>16.64</v>
      </c>
      <c r="DZ60" s="63">
        <f t="shared" si="127"/>
        <v>11.77</v>
      </c>
      <c r="EA60" s="71">
        <v>3.9</v>
      </c>
      <c r="EB60" s="67">
        <f t="shared" si="128"/>
        <v>62</v>
      </c>
      <c r="EC60" s="87">
        <v>0</v>
      </c>
      <c r="ED60" s="80">
        <v>0</v>
      </c>
      <c r="EE60" s="80">
        <v>0</v>
      </c>
      <c r="EF60" s="80">
        <v>0</v>
      </c>
      <c r="EG60" s="80">
        <v>0</v>
      </c>
      <c r="EH60" s="80">
        <v>0</v>
      </c>
      <c r="EI60" s="80">
        <v>1</v>
      </c>
      <c r="EJ60" s="80">
        <v>1</v>
      </c>
      <c r="EK60" s="49">
        <f t="shared" si="131"/>
        <v>8.17</v>
      </c>
      <c r="EL60" s="87">
        <v>0</v>
      </c>
      <c r="EM60" s="80">
        <v>0</v>
      </c>
      <c r="EN60" s="80">
        <v>0</v>
      </c>
      <c r="EO60" s="80">
        <v>0</v>
      </c>
      <c r="EP60" s="80">
        <v>0</v>
      </c>
      <c r="EQ60" s="80">
        <v>450.587</v>
      </c>
      <c r="ER60" s="80">
        <v>75.2115</v>
      </c>
      <c r="ES60" s="80">
        <v>20.3726</v>
      </c>
      <c r="ET60" s="151">
        <v>0</v>
      </c>
      <c r="EU60" s="151">
        <v>0</v>
      </c>
      <c r="EV60" s="151">
        <v>0</v>
      </c>
      <c r="EW60" s="151">
        <v>1</v>
      </c>
      <c r="EX60" s="151">
        <v>1</v>
      </c>
      <c r="EY60" s="151">
        <v>1</v>
      </c>
      <c r="EZ60" s="49"/>
      <c r="FA60" s="153">
        <f t="shared" si="129"/>
        <v>8.17</v>
      </c>
      <c r="FB60" s="71">
        <v>1</v>
      </c>
      <c r="FC60" s="71">
        <v>1</v>
      </c>
      <c r="FD60" s="80">
        <v>2.86</v>
      </c>
      <c r="FE60" s="2">
        <v>11.12</v>
      </c>
      <c r="FF60">
        <f t="shared" si="130"/>
        <v>11.12</v>
      </c>
    </row>
    <row r="61" spans="1:162">
      <c r="A61" s="58">
        <v>55</v>
      </c>
      <c r="B61" s="59">
        <v>35</v>
      </c>
      <c r="C61" s="60">
        <v>28</v>
      </c>
      <c r="D61" s="61">
        <v>323.5</v>
      </c>
      <c r="E61" s="61">
        <v>3</v>
      </c>
      <c r="F61" s="62">
        <v>7</v>
      </c>
      <c r="G61" s="63">
        <v>0</v>
      </c>
      <c r="H61" s="63">
        <v>1</v>
      </c>
      <c r="I61" s="49"/>
      <c r="J61" s="62">
        <v>55</v>
      </c>
      <c r="K61" s="71">
        <f t="shared" si="66"/>
        <v>7</v>
      </c>
      <c r="L61" s="71">
        <f t="shared" si="67"/>
        <v>0</v>
      </c>
      <c r="M61" s="71">
        <f t="shared" si="68"/>
        <v>1</v>
      </c>
      <c r="N61" s="72">
        <f>INDEX($A:$A,MATCH(SUM($K$7:K61),$D:$D,1))</f>
        <v>63</v>
      </c>
      <c r="O61" s="72">
        <v>0</v>
      </c>
      <c r="P61" s="73">
        <v>0</v>
      </c>
      <c r="Q61" s="63">
        <f>INDEX(关卡产出!$V$8:$V$207,MATCH(N61,$A$7:$A$206,0))</f>
        <v>11100</v>
      </c>
      <c r="R61" s="63">
        <f>INDEX(关卡产出!$W$8:$W$207,MATCH(N61,$A$7:$A$206,0))</f>
        <v>1074700</v>
      </c>
      <c r="S61" s="63">
        <f>INDEX(关卡产出!$X$8:$X$207,MATCH(N61,$A$7:$A$206,0))</f>
        <v>7626</v>
      </c>
      <c r="T61" s="63">
        <f>INDEX(关卡产出!$Y$8:$Y$207,MATCH(N61,$A$7:$A$206,0))</f>
        <v>3814</v>
      </c>
      <c r="U61" s="63">
        <f>INDEX(关卡产出!$Z$8:$Z$207,MATCH(N61,$A$7:$A$206,0))</f>
        <v>1714</v>
      </c>
      <c r="V61" s="63">
        <f>INDEX(关卡产出!$AA$8:$AA$207,MATCH(N61,$A$7:$A$206,0))</f>
        <v>378</v>
      </c>
      <c r="W61" s="80">
        <f>INDEX(关卡产出!$C$8:$C$207,MATCH(N61,关卡产出!$B$8:$B$207,0))*K61</f>
        <v>343</v>
      </c>
      <c r="X61" s="80">
        <f>INDEX(关卡产出!$D$8:$D$207,MATCH(N61,关卡产出!$B$8:$B$207,0))*K61</f>
        <v>168</v>
      </c>
      <c r="Y61" s="80">
        <f>INDEX(关卡产出!$E$8:$E$207,MATCH(N61,关卡产出!$B$8:$B$207,0))*K61</f>
        <v>84</v>
      </c>
      <c r="Z61" s="80">
        <f>INDEX(关卡产出!$F$8:$F$207,MATCH(N61,关卡产出!$B$8:$B$207,0))*K61</f>
        <v>4830</v>
      </c>
      <c r="AA61" s="80">
        <f>SUM($W$7:W61)</f>
        <v>9870</v>
      </c>
      <c r="AB61" s="80">
        <f>SUM($X$7:X61)</f>
        <v>4851</v>
      </c>
      <c r="AC61" s="80">
        <f>SUM($Y$7:Y61)</f>
        <v>2191</v>
      </c>
      <c r="AD61" s="80">
        <f>SUM($Z$7:Z61)</f>
        <v>151060</v>
      </c>
      <c r="AE61" s="87">
        <f>INDEX(关卡产出!$C$8:$C$207,MATCH(N61,关卡产出!$B$8:$B$207,0))*8</f>
        <v>392</v>
      </c>
      <c r="AF61" s="87">
        <f>INDEX(关卡产出!$D$8:$D$207,MATCH(N61,关卡产出!$B$8:$B$207,0))*8</f>
        <v>192</v>
      </c>
      <c r="AG61" s="87">
        <f>INDEX(关卡产出!$E$8:$E$207,MATCH(N61,关卡产出!$B$8:$B$207,0))*8</f>
        <v>96</v>
      </c>
      <c r="AH61" s="87">
        <f>INDEX(关卡产出!$F$8:$F$207,MATCH(N61,关卡产出!$B$8:$B$207,0))*8</f>
        <v>5520</v>
      </c>
      <c r="AI61" s="87">
        <f>SUM($AE$7:AE61)</f>
        <v>11280</v>
      </c>
      <c r="AJ61" s="87">
        <f>SUM($AF$7:AF61)</f>
        <v>5544</v>
      </c>
      <c r="AK61" s="87">
        <f>SUM($AG$7:AG61)</f>
        <v>2504</v>
      </c>
      <c r="AL61" s="87">
        <f>SUM($AH$7:AH61)</f>
        <v>172640</v>
      </c>
      <c r="AM61" s="92">
        <f>SUM($M$7:M61)*关卡产出!$AS$11</f>
        <v>306000</v>
      </c>
      <c r="AN61" s="93">
        <v>0</v>
      </c>
      <c r="AO61" s="80">
        <v>0</v>
      </c>
      <c r="AP61" s="96">
        <v>0</v>
      </c>
      <c r="AQ61" s="62">
        <v>500</v>
      </c>
      <c r="AR61" s="97">
        <v>100</v>
      </c>
      <c r="AS61" s="62">
        <f>SUM($AQ$7:AQ61)</f>
        <v>27500</v>
      </c>
      <c r="AT61" s="71">
        <f>SUM($AR$7:AR61)</f>
        <v>5500</v>
      </c>
      <c r="AU61" s="49"/>
      <c r="AV61" s="62">
        <f t="shared" si="69"/>
        <v>11100</v>
      </c>
      <c r="AW61" s="71">
        <v>0</v>
      </c>
      <c r="AX61" s="71">
        <f t="shared" si="70"/>
        <v>5500</v>
      </c>
      <c r="AY61" s="71">
        <f t="shared" si="71"/>
        <v>3200</v>
      </c>
      <c r="AZ61" s="63">
        <f t="shared" si="72"/>
        <v>19800</v>
      </c>
      <c r="BA61" s="80">
        <v>0</v>
      </c>
      <c r="BB61" s="80">
        <f t="shared" si="73"/>
        <v>19800</v>
      </c>
      <c r="BC61" s="98">
        <f t="shared" si="74"/>
        <v>0.560606060606061</v>
      </c>
      <c r="BD61" s="98">
        <f t="shared" si="75"/>
        <v>0</v>
      </c>
      <c r="BE61" s="98">
        <f t="shared" si="76"/>
        <v>0.277777777777778</v>
      </c>
      <c r="BF61" s="98">
        <f t="shared" si="77"/>
        <v>0.161616161616162</v>
      </c>
      <c r="BG61" s="99"/>
      <c r="BH61" s="62">
        <f>INDEX(商城宝箱!$L:$L,MATCH(BB61,商城宝箱!$N:$N,1))</f>
        <v>6</v>
      </c>
      <c r="BI61" s="63">
        <f>INDEX(商城宝箱!$T:$T,MATCH(BH61,商城宝箱!$L:$L,0))+(BB61-VLOOKUP(BH61,商城宝箱!$L$2:$N$22,3,FALSE))/$BH$5*VLOOKUP(BH61+1,商城宝箱!$C$23:$I$42,3,FALSE)</f>
        <v>49500</v>
      </c>
      <c r="BJ61" s="71">
        <f>INDEX(商城宝箱!$U:$U,MATCH(BH61,商城宝箱!$L:$L,0))+(BB61-VLOOKUP(BH61,商城宝箱!$L$2:$N$22,3,FALSE))/$BH$5*VLOOKUP(BH61+1,商城宝箱!$C$23:$I$42,4,FALSE)</f>
        <v>16122.5</v>
      </c>
      <c r="BK61" s="71">
        <f>INDEX(商城宝箱!$V:$V,MATCH(BH61,商城宝箱!$L:$L,0))+(BB61-VLOOKUP(BH61,商城宝箱!$L$2:$N$22,3,FALSE))/$BH$5*VLOOKUP(BH61+1,商城宝箱!$C$23:$I$42,5,FALSE)</f>
        <v>8932</v>
      </c>
      <c r="BL61" s="71">
        <f>INDEX(商城宝箱!$W:$W,MATCH(BH61,商城宝箱!$L:$L,0))+(BB61-VLOOKUP(BH61,商城宝箱!$L$2:$N$22,3,FALSE))/$BH$5*VLOOKUP(BH61+1,商城宝箱!$C$23:$I$42,6,FALSE)</f>
        <v>1222</v>
      </c>
      <c r="BM61" s="49"/>
      <c r="BN61" s="101">
        <f t="shared" si="78"/>
        <v>1074700</v>
      </c>
      <c r="BO61" s="63">
        <f t="shared" si="79"/>
        <v>151060</v>
      </c>
      <c r="BP61" s="63">
        <f t="shared" si="80"/>
        <v>172640</v>
      </c>
      <c r="BQ61" s="63">
        <f t="shared" si="81"/>
        <v>306000</v>
      </c>
      <c r="BR61" s="63">
        <f t="shared" si="82"/>
        <v>0</v>
      </c>
      <c r="BS61" s="63">
        <f t="shared" si="83"/>
        <v>27500</v>
      </c>
      <c r="BT61" s="63">
        <f t="shared" si="84"/>
        <v>49500</v>
      </c>
      <c r="BU61" s="63">
        <f t="shared" si="85"/>
        <v>1781400</v>
      </c>
      <c r="BV61" s="98">
        <f t="shared" si="86"/>
        <v>0.603289547546873</v>
      </c>
      <c r="BW61" s="98">
        <f t="shared" si="87"/>
        <v>0.0847984731110363</v>
      </c>
      <c r="BX61" s="98">
        <f t="shared" si="88"/>
        <v>0.0969125406983272</v>
      </c>
      <c r="BY61" s="98">
        <f t="shared" si="89"/>
        <v>0.171775008420344</v>
      </c>
      <c r="BZ61" s="98">
        <f t="shared" si="90"/>
        <v>0</v>
      </c>
      <c r="CA61" s="98">
        <f t="shared" si="91"/>
        <v>0.0154372965083642</v>
      </c>
      <c r="CB61" s="98">
        <f t="shared" si="92"/>
        <v>0.0277871337150556</v>
      </c>
      <c r="CC61" s="49"/>
      <c r="CD61" s="101">
        <f t="shared" si="93"/>
        <v>63</v>
      </c>
      <c r="CE61" s="63">
        <f>INDEX(角色升级!A:A,MATCH(BU60,角色升级!K:K,1))</f>
        <v>393</v>
      </c>
      <c r="CF61" s="71">
        <f>VLOOKUP(CE61,角色升级!A:P,16,FALSE)</f>
        <v>11393.25834</v>
      </c>
      <c r="CG61" s="71">
        <f>VLOOKUP(CD61,关卡对比!$A$4:$K$206,11,FALSE)</f>
        <v>21000</v>
      </c>
      <c r="CH61" s="104">
        <f t="shared" si="94"/>
        <v>1.84319528034155</v>
      </c>
      <c r="CI61" s="87">
        <f>INDEX(角色升级!Q:Q,MATCH(CE61,角色升级!A:A,0))</f>
        <v>3200</v>
      </c>
      <c r="CJ61" s="80">
        <v>0.3</v>
      </c>
      <c r="CK61" s="49"/>
      <c r="CL61" s="101">
        <f t="shared" si="95"/>
        <v>7626</v>
      </c>
      <c r="CM61" s="63">
        <f t="shared" si="96"/>
        <v>9870</v>
      </c>
      <c r="CN61" s="63">
        <f t="shared" si="97"/>
        <v>392</v>
      </c>
      <c r="CO61" s="63">
        <f t="shared" si="98"/>
        <v>16122.5</v>
      </c>
      <c r="CP61" s="63">
        <f t="shared" si="99"/>
        <v>34010.5</v>
      </c>
      <c r="CQ61" s="98">
        <f t="shared" si="100"/>
        <v>0.224224871730789</v>
      </c>
      <c r="CR61" s="98">
        <f t="shared" si="101"/>
        <v>0.290204495670455</v>
      </c>
      <c r="CS61" s="98">
        <f t="shared" si="102"/>
        <v>0.0115258523103159</v>
      </c>
      <c r="CT61" s="98">
        <f t="shared" si="103"/>
        <v>0.47404478028844</v>
      </c>
      <c r="CU61" s="49"/>
      <c r="CV61" s="87">
        <f t="shared" si="104"/>
        <v>3814</v>
      </c>
      <c r="CW61" s="80">
        <f t="shared" si="105"/>
        <v>4851</v>
      </c>
      <c r="CX61" s="80">
        <f t="shared" si="106"/>
        <v>5544</v>
      </c>
      <c r="CY61" s="80">
        <f t="shared" si="107"/>
        <v>8932</v>
      </c>
      <c r="CZ61" s="80">
        <f t="shared" si="108"/>
        <v>23141</v>
      </c>
      <c r="DA61" s="143">
        <f t="shared" si="109"/>
        <v>0.164815695086643</v>
      </c>
      <c r="DB61" s="143">
        <f t="shared" si="110"/>
        <v>0.209627933105743</v>
      </c>
      <c r="DC61" s="143">
        <f t="shared" si="111"/>
        <v>0.239574780692278</v>
      </c>
      <c r="DD61" s="143">
        <f t="shared" si="112"/>
        <v>0.385981591115336</v>
      </c>
      <c r="DE61" s="49"/>
      <c r="DF61" s="87">
        <f t="shared" si="113"/>
        <v>1714</v>
      </c>
      <c r="DG61" s="80">
        <f t="shared" si="114"/>
        <v>2191</v>
      </c>
      <c r="DH61" s="80">
        <f t="shared" si="115"/>
        <v>2504</v>
      </c>
      <c r="DI61" s="80">
        <f t="shared" si="116"/>
        <v>1222</v>
      </c>
      <c r="DJ61" s="80">
        <f t="shared" si="117"/>
        <v>7631</v>
      </c>
      <c r="DK61" s="143">
        <f t="shared" si="118"/>
        <v>0.224610142838422</v>
      </c>
      <c r="DL61" s="143">
        <f t="shared" si="119"/>
        <v>0.287118333114926</v>
      </c>
      <c r="DM61" s="143">
        <f t="shared" si="120"/>
        <v>0.32813523784563</v>
      </c>
      <c r="DN61" s="143">
        <f t="shared" si="121"/>
        <v>0.160136286201022</v>
      </c>
      <c r="DO61" s="49"/>
      <c r="DP61" s="62">
        <f t="shared" si="122"/>
        <v>34010.5</v>
      </c>
      <c r="DQ61" s="71">
        <f t="shared" si="123"/>
        <v>23141</v>
      </c>
      <c r="DR61" s="71">
        <f t="shared" si="124"/>
        <v>7631</v>
      </c>
      <c r="DS61" s="63">
        <v>0</v>
      </c>
      <c r="DT61" s="63">
        <v>14</v>
      </c>
      <c r="DU61" s="63">
        <f>INDEX(武器升级!A:A,MATCH(DQ61/$DQ$5,武器升级!G:G,1))</f>
        <v>19</v>
      </c>
      <c r="DV61" s="63">
        <f>_xlfn.IFNA(INDEX(武器升级!A:A,MATCH(DR61/$DR$5,武器升级!H:H,1)),1)</f>
        <v>14</v>
      </c>
      <c r="DW61" s="63">
        <v>9</v>
      </c>
      <c r="DX61" s="63">
        <f t="shared" si="125"/>
        <v>6.42</v>
      </c>
      <c r="DY61" s="63">
        <f t="shared" si="126"/>
        <v>19.97</v>
      </c>
      <c r="DZ61" s="63">
        <f t="shared" si="127"/>
        <v>11.77</v>
      </c>
      <c r="EA61" s="71">
        <v>3.9</v>
      </c>
      <c r="EB61" s="67">
        <f t="shared" si="128"/>
        <v>63</v>
      </c>
      <c r="EC61" s="87">
        <v>0</v>
      </c>
      <c r="ED61" s="80">
        <v>0</v>
      </c>
      <c r="EE61" s="80">
        <v>0</v>
      </c>
      <c r="EF61" s="80">
        <v>0</v>
      </c>
      <c r="EG61" s="80">
        <v>0</v>
      </c>
      <c r="EH61" s="80">
        <v>0</v>
      </c>
      <c r="EI61" s="80">
        <v>1</v>
      </c>
      <c r="EJ61" s="80">
        <v>1</v>
      </c>
      <c r="EK61" s="49">
        <f t="shared" si="131"/>
        <v>8.17</v>
      </c>
      <c r="EL61" s="87">
        <v>0</v>
      </c>
      <c r="EM61" s="80">
        <v>0</v>
      </c>
      <c r="EN61" s="80">
        <v>0</v>
      </c>
      <c r="EO61" s="80">
        <v>0</v>
      </c>
      <c r="EP61" s="80">
        <v>0</v>
      </c>
      <c r="EQ61" s="80">
        <v>460.49</v>
      </c>
      <c r="ER61" s="80">
        <v>76.8645</v>
      </c>
      <c r="ES61" s="80">
        <v>20.8204</v>
      </c>
      <c r="ET61" s="151">
        <v>0</v>
      </c>
      <c r="EU61" s="151">
        <v>0</v>
      </c>
      <c r="EV61" s="151">
        <v>0</v>
      </c>
      <c r="EW61" s="151">
        <v>1</v>
      </c>
      <c r="EX61" s="151">
        <v>1</v>
      </c>
      <c r="EY61" s="151">
        <v>1</v>
      </c>
      <c r="EZ61" s="49"/>
      <c r="FA61" s="153">
        <f t="shared" si="129"/>
        <v>8.17</v>
      </c>
      <c r="FB61" s="71">
        <v>1</v>
      </c>
      <c r="FC61" s="71">
        <v>1</v>
      </c>
      <c r="FD61" s="80">
        <v>2.86</v>
      </c>
      <c r="FE61" s="2">
        <v>11.77</v>
      </c>
      <c r="FF61">
        <f t="shared" si="130"/>
        <v>11.77</v>
      </c>
    </row>
    <row r="62" spans="1:162">
      <c r="A62" s="58">
        <v>56</v>
      </c>
      <c r="B62" s="59">
        <v>36</v>
      </c>
      <c r="C62" s="60">
        <v>28</v>
      </c>
      <c r="D62" s="61">
        <v>329.5</v>
      </c>
      <c r="E62" s="61">
        <v>3</v>
      </c>
      <c r="F62" s="62">
        <v>7</v>
      </c>
      <c r="G62" s="63">
        <v>0</v>
      </c>
      <c r="H62" s="63">
        <v>1</v>
      </c>
      <c r="I62" s="49"/>
      <c r="J62" s="62">
        <v>56</v>
      </c>
      <c r="K62" s="71">
        <f t="shared" si="66"/>
        <v>7</v>
      </c>
      <c r="L62" s="71">
        <f t="shared" si="67"/>
        <v>0</v>
      </c>
      <c r="M62" s="71">
        <f t="shared" si="68"/>
        <v>1</v>
      </c>
      <c r="N62" s="72">
        <f>INDEX($A:$A,MATCH(SUM($K$7:K62),$D:$D,1))</f>
        <v>64</v>
      </c>
      <c r="O62" s="72">
        <v>0</v>
      </c>
      <c r="P62" s="73">
        <v>0</v>
      </c>
      <c r="Q62" s="63">
        <f>INDEX(关卡产出!$V$8:$V$207,MATCH(N62,$A$7:$A$206,0))</f>
        <v>11300</v>
      </c>
      <c r="R62" s="63">
        <f>INDEX(关卡产出!$W$8:$W$207,MATCH(N62,$A$7:$A$206,0))</f>
        <v>1110800</v>
      </c>
      <c r="S62" s="63">
        <f>INDEX(关卡产出!$X$8:$X$207,MATCH(N62,$A$7:$A$206,0))</f>
        <v>7874</v>
      </c>
      <c r="T62" s="63">
        <f>INDEX(关卡产出!$Y$8:$Y$207,MATCH(N62,$A$7:$A$206,0))</f>
        <v>3938</v>
      </c>
      <c r="U62" s="63">
        <f>INDEX(关卡产出!$Z$8:$Z$207,MATCH(N62,$A$7:$A$206,0))</f>
        <v>1773</v>
      </c>
      <c r="V62" s="63">
        <f>INDEX(关卡产出!$AA$8:$AA$207,MATCH(N62,$A$7:$A$206,0))</f>
        <v>384</v>
      </c>
      <c r="W62" s="80">
        <f>INDEX(关卡产出!$C$8:$C$207,MATCH(N62,关卡产出!$B$8:$B$207,0))*K62</f>
        <v>350</v>
      </c>
      <c r="X62" s="80">
        <f>INDEX(关卡产出!$D$8:$D$207,MATCH(N62,关卡产出!$B$8:$B$207,0))*K62</f>
        <v>175</v>
      </c>
      <c r="Y62" s="80">
        <f>INDEX(关卡产出!$E$8:$E$207,MATCH(N62,关卡产出!$B$8:$B$207,0))*K62</f>
        <v>84</v>
      </c>
      <c r="Z62" s="80">
        <f>INDEX(关卡产出!$F$8:$F$207,MATCH(N62,关卡产出!$B$8:$B$207,0))*K62</f>
        <v>4830</v>
      </c>
      <c r="AA62" s="80">
        <f>SUM($W$7:W62)</f>
        <v>10220</v>
      </c>
      <c r="AB62" s="80">
        <f>SUM($X$7:X62)</f>
        <v>5026</v>
      </c>
      <c r="AC62" s="80">
        <f>SUM($Y$7:Y62)</f>
        <v>2275</v>
      </c>
      <c r="AD62" s="80">
        <f>SUM($Z$7:Z62)</f>
        <v>155890</v>
      </c>
      <c r="AE62" s="87">
        <f>INDEX(关卡产出!$C$8:$C$207,MATCH(N62,关卡产出!$B$8:$B$207,0))*8</f>
        <v>400</v>
      </c>
      <c r="AF62" s="87">
        <f>INDEX(关卡产出!$D$8:$D$207,MATCH(N62,关卡产出!$B$8:$B$207,0))*8</f>
        <v>200</v>
      </c>
      <c r="AG62" s="87">
        <f>INDEX(关卡产出!$E$8:$E$207,MATCH(N62,关卡产出!$B$8:$B$207,0))*8</f>
        <v>96</v>
      </c>
      <c r="AH62" s="87">
        <f>INDEX(关卡产出!$F$8:$F$207,MATCH(N62,关卡产出!$B$8:$B$207,0))*8</f>
        <v>5520</v>
      </c>
      <c r="AI62" s="87">
        <f>SUM($AE$7:AE62)</f>
        <v>11680</v>
      </c>
      <c r="AJ62" s="87">
        <f>SUM($AF$7:AF62)</f>
        <v>5744</v>
      </c>
      <c r="AK62" s="87">
        <f>SUM($AG$7:AG62)</f>
        <v>2600</v>
      </c>
      <c r="AL62" s="87">
        <f>SUM($AH$7:AH62)</f>
        <v>178160</v>
      </c>
      <c r="AM62" s="92">
        <f>SUM($M$7:M62)*关卡产出!$AS$11</f>
        <v>312000</v>
      </c>
      <c r="AN62" s="93">
        <v>0</v>
      </c>
      <c r="AO62" s="80">
        <v>0</v>
      </c>
      <c r="AP62" s="96">
        <v>0</v>
      </c>
      <c r="AQ62" s="62">
        <v>500</v>
      </c>
      <c r="AR62" s="97">
        <v>100</v>
      </c>
      <c r="AS62" s="62">
        <f>SUM($AQ$7:AQ62)</f>
        <v>28000</v>
      </c>
      <c r="AT62" s="71">
        <f>SUM($AR$7:AR62)</f>
        <v>5600</v>
      </c>
      <c r="AU62" s="49"/>
      <c r="AV62" s="62">
        <f t="shared" si="69"/>
        <v>11300</v>
      </c>
      <c r="AW62" s="71">
        <v>0</v>
      </c>
      <c r="AX62" s="71">
        <f t="shared" si="70"/>
        <v>5600</v>
      </c>
      <c r="AY62" s="71">
        <f t="shared" si="71"/>
        <v>3200</v>
      </c>
      <c r="AZ62" s="63">
        <f t="shared" si="72"/>
        <v>20100</v>
      </c>
      <c r="BA62" s="80">
        <v>0</v>
      </c>
      <c r="BB62" s="80">
        <f t="shared" si="73"/>
        <v>20100</v>
      </c>
      <c r="BC62" s="98">
        <f t="shared" si="74"/>
        <v>0.562189054726368</v>
      </c>
      <c r="BD62" s="98">
        <f t="shared" si="75"/>
        <v>0</v>
      </c>
      <c r="BE62" s="98">
        <f t="shared" si="76"/>
        <v>0.278606965174129</v>
      </c>
      <c r="BF62" s="98">
        <f t="shared" si="77"/>
        <v>0.159203980099502</v>
      </c>
      <c r="BG62" s="99"/>
      <c r="BH62" s="62">
        <f>INDEX(商城宝箱!$L:$L,MATCH(BB62,商城宝箱!$N:$N,1))</f>
        <v>6</v>
      </c>
      <c r="BI62" s="63">
        <f>INDEX(商城宝箱!$T:$T,MATCH(BH62,商城宝箱!$L:$L,0))+(BB62-VLOOKUP(BH62,商城宝箱!$L$2:$N$22,3,FALSE))/$BH$5*VLOOKUP(BH62+1,商城宝箱!$C$23:$I$42,3,FALSE)</f>
        <v>50250</v>
      </c>
      <c r="BJ62" s="71">
        <f>INDEX(商城宝箱!$U:$U,MATCH(BH62,商城宝箱!$L:$L,0))+(BB62-VLOOKUP(BH62,商城宝箱!$L$2:$N$22,3,FALSE))/$BH$5*VLOOKUP(BH62+1,商城宝箱!$C$23:$I$42,4,FALSE)</f>
        <v>16512.5</v>
      </c>
      <c r="BK62" s="71">
        <f>INDEX(商城宝箱!$V:$V,MATCH(BH62,商城宝箱!$L:$L,0))+(BB62-VLOOKUP(BH62,商城宝箱!$L$2:$N$22,3,FALSE))/$BH$5*VLOOKUP(BH62+1,商城宝箱!$C$23:$I$42,5,FALSE)</f>
        <v>9187</v>
      </c>
      <c r="BL62" s="71">
        <f>INDEX(商城宝箱!$W:$W,MATCH(BH62,商城宝箱!$L:$L,0))+(BB62-VLOOKUP(BH62,商城宝箱!$L$2:$N$22,3,FALSE))/$BH$5*VLOOKUP(BH62+1,商城宝箱!$C$23:$I$42,6,FALSE)</f>
        <v>1256.5</v>
      </c>
      <c r="BM62" s="49"/>
      <c r="BN62" s="101">
        <f t="shared" si="78"/>
        <v>1110800</v>
      </c>
      <c r="BO62" s="63">
        <f t="shared" si="79"/>
        <v>155890</v>
      </c>
      <c r="BP62" s="63">
        <f t="shared" si="80"/>
        <v>178160</v>
      </c>
      <c r="BQ62" s="63">
        <f t="shared" si="81"/>
        <v>312000</v>
      </c>
      <c r="BR62" s="63">
        <f t="shared" si="82"/>
        <v>0</v>
      </c>
      <c r="BS62" s="63">
        <f t="shared" si="83"/>
        <v>28000</v>
      </c>
      <c r="BT62" s="63">
        <f t="shared" si="84"/>
        <v>50250</v>
      </c>
      <c r="BU62" s="63">
        <f t="shared" si="85"/>
        <v>1835100</v>
      </c>
      <c r="BV62" s="98">
        <f t="shared" si="86"/>
        <v>0.60530761266416</v>
      </c>
      <c r="BW62" s="98">
        <f t="shared" si="87"/>
        <v>0.0849490490981418</v>
      </c>
      <c r="BX62" s="98">
        <f t="shared" si="88"/>
        <v>0.0970846275407335</v>
      </c>
      <c r="BY62" s="98">
        <f t="shared" si="89"/>
        <v>0.170017982671244</v>
      </c>
      <c r="BZ62" s="98">
        <f t="shared" si="90"/>
        <v>0</v>
      </c>
      <c r="CA62" s="98">
        <f t="shared" si="91"/>
        <v>0.0152580240858809</v>
      </c>
      <c r="CB62" s="98">
        <f t="shared" si="92"/>
        <v>0.0273827039398398</v>
      </c>
      <c r="CC62" s="49"/>
      <c r="CD62" s="101">
        <f t="shared" si="93"/>
        <v>64</v>
      </c>
      <c r="CE62" s="63">
        <f>INDEX(角色升级!A:A,MATCH(BU61,角色升级!K:K,1))</f>
        <v>396</v>
      </c>
      <c r="CF62" s="71">
        <f>VLOOKUP(CE62,角色升级!A:P,16,FALSE)</f>
        <v>11898.02295</v>
      </c>
      <c r="CG62" s="71">
        <f>VLOOKUP(CD62,关卡对比!$A$4:$K$206,11,FALSE)</f>
        <v>21600</v>
      </c>
      <c r="CH62" s="104">
        <f t="shared" si="94"/>
        <v>1.81542766313121</v>
      </c>
      <c r="CI62" s="87">
        <f>INDEX(角色升级!Q:Q,MATCH(CE62,角色升级!A:A,0))</f>
        <v>3200</v>
      </c>
      <c r="CJ62" s="80">
        <v>0.3</v>
      </c>
      <c r="CK62" s="49"/>
      <c r="CL62" s="101">
        <f t="shared" si="95"/>
        <v>7874</v>
      </c>
      <c r="CM62" s="63">
        <f t="shared" si="96"/>
        <v>10220</v>
      </c>
      <c r="CN62" s="63">
        <f t="shared" si="97"/>
        <v>400</v>
      </c>
      <c r="CO62" s="63">
        <f t="shared" si="98"/>
        <v>16512.5</v>
      </c>
      <c r="CP62" s="63">
        <f t="shared" si="99"/>
        <v>35006.5</v>
      </c>
      <c r="CQ62" s="98">
        <f t="shared" si="100"/>
        <v>0.224929655921043</v>
      </c>
      <c r="CR62" s="98">
        <f t="shared" si="101"/>
        <v>0.291945781497722</v>
      </c>
      <c r="CS62" s="98">
        <f t="shared" si="102"/>
        <v>0.0114264493736877</v>
      </c>
      <c r="CT62" s="98">
        <f t="shared" si="103"/>
        <v>0.471698113207547</v>
      </c>
      <c r="CU62" s="49"/>
      <c r="CV62" s="87">
        <f t="shared" si="104"/>
        <v>3938</v>
      </c>
      <c r="CW62" s="80">
        <f t="shared" si="105"/>
        <v>5026</v>
      </c>
      <c r="CX62" s="80">
        <f t="shared" si="106"/>
        <v>5744</v>
      </c>
      <c r="CY62" s="80">
        <f t="shared" si="107"/>
        <v>9187</v>
      </c>
      <c r="CZ62" s="80">
        <f t="shared" si="108"/>
        <v>23895</v>
      </c>
      <c r="DA62" s="143">
        <f t="shared" si="109"/>
        <v>0.164804352374974</v>
      </c>
      <c r="DB62" s="143">
        <f t="shared" si="110"/>
        <v>0.210336890562879</v>
      </c>
      <c r="DC62" s="143">
        <f t="shared" si="111"/>
        <v>0.240385017786148</v>
      </c>
      <c r="DD62" s="143">
        <f t="shared" si="112"/>
        <v>0.384473739275999</v>
      </c>
      <c r="DE62" s="49"/>
      <c r="DF62" s="87">
        <f t="shared" si="113"/>
        <v>1773</v>
      </c>
      <c r="DG62" s="80">
        <f t="shared" si="114"/>
        <v>2275</v>
      </c>
      <c r="DH62" s="80">
        <f t="shared" si="115"/>
        <v>2600</v>
      </c>
      <c r="DI62" s="80">
        <f t="shared" si="116"/>
        <v>1256.5</v>
      </c>
      <c r="DJ62" s="80">
        <f t="shared" si="117"/>
        <v>7904.5</v>
      </c>
      <c r="DK62" s="143">
        <f t="shared" si="118"/>
        <v>0.224302612435954</v>
      </c>
      <c r="DL62" s="143">
        <f t="shared" si="119"/>
        <v>0.287810740717313</v>
      </c>
      <c r="DM62" s="143">
        <f t="shared" si="120"/>
        <v>0.328926560819786</v>
      </c>
      <c r="DN62" s="143">
        <f t="shared" si="121"/>
        <v>0.158960086026947</v>
      </c>
      <c r="DO62" s="49"/>
      <c r="DP62" s="62">
        <f t="shared" si="122"/>
        <v>35006.5</v>
      </c>
      <c r="DQ62" s="71">
        <f t="shared" si="123"/>
        <v>23895</v>
      </c>
      <c r="DR62" s="71">
        <f t="shared" si="124"/>
        <v>7904.5</v>
      </c>
      <c r="DS62" s="63">
        <v>0</v>
      </c>
      <c r="DT62" s="63">
        <v>15</v>
      </c>
      <c r="DU62" s="63">
        <f>INDEX(武器升级!A:A,MATCH(DQ62/$DQ$5,武器升级!G:G,1))</f>
        <v>19</v>
      </c>
      <c r="DV62" s="63">
        <f>_xlfn.IFNA(INDEX(武器升级!A:A,MATCH(DR62/$DR$5,武器升级!H:H,1)),1)</f>
        <v>14</v>
      </c>
      <c r="DW62" s="63">
        <v>10</v>
      </c>
      <c r="DX62" s="63">
        <f t="shared" si="125"/>
        <v>7.7</v>
      </c>
      <c r="DY62" s="63">
        <f t="shared" si="126"/>
        <v>19.97</v>
      </c>
      <c r="DZ62" s="63">
        <f t="shared" si="127"/>
        <v>11.77</v>
      </c>
      <c r="EA62" s="71">
        <v>4.2</v>
      </c>
      <c r="EB62" s="67">
        <f t="shared" si="128"/>
        <v>64</v>
      </c>
      <c r="EC62" s="87">
        <v>0</v>
      </c>
      <c r="ED62" s="80">
        <v>0</v>
      </c>
      <c r="EE62" s="80">
        <v>0</v>
      </c>
      <c r="EF62" s="80">
        <v>0</v>
      </c>
      <c r="EG62" s="80">
        <v>0</v>
      </c>
      <c r="EH62" s="80">
        <v>0</v>
      </c>
      <c r="EI62" s="80">
        <v>1</v>
      </c>
      <c r="EJ62" s="80">
        <v>1</v>
      </c>
      <c r="EK62" s="49">
        <f t="shared" si="131"/>
        <v>8.17</v>
      </c>
      <c r="EL62" s="87">
        <v>0</v>
      </c>
      <c r="EM62" s="80">
        <v>0</v>
      </c>
      <c r="EN62" s="80">
        <v>0</v>
      </c>
      <c r="EO62" s="80">
        <v>0</v>
      </c>
      <c r="EP62" s="80">
        <v>0</v>
      </c>
      <c r="EQ62" s="80">
        <v>467.092</v>
      </c>
      <c r="ER62" s="80">
        <v>77.9665</v>
      </c>
      <c r="ES62" s="80">
        <v>21.1189</v>
      </c>
      <c r="ET62" s="151">
        <v>0</v>
      </c>
      <c r="EU62" s="151">
        <v>0</v>
      </c>
      <c r="EV62" s="151">
        <v>0</v>
      </c>
      <c r="EW62" s="151">
        <v>1</v>
      </c>
      <c r="EX62" s="151">
        <v>1</v>
      </c>
      <c r="EY62" s="151">
        <v>1</v>
      </c>
      <c r="EZ62" s="49"/>
      <c r="FA62" s="153">
        <f t="shared" si="129"/>
        <v>8.17</v>
      </c>
      <c r="FB62" s="71">
        <v>1</v>
      </c>
      <c r="FC62" s="71">
        <v>1</v>
      </c>
      <c r="FD62" s="80">
        <v>2.86</v>
      </c>
      <c r="FE62" s="2">
        <v>11.77</v>
      </c>
      <c r="FF62">
        <f t="shared" si="130"/>
        <v>11.77</v>
      </c>
    </row>
    <row r="63" spans="1:162">
      <c r="A63" s="58">
        <v>57</v>
      </c>
      <c r="B63" s="59">
        <v>37</v>
      </c>
      <c r="C63" s="60">
        <v>29</v>
      </c>
      <c r="D63" s="61">
        <v>338.5</v>
      </c>
      <c r="E63" s="61">
        <v>3</v>
      </c>
      <c r="F63" s="62">
        <v>7</v>
      </c>
      <c r="G63" s="63">
        <v>0</v>
      </c>
      <c r="H63" s="63">
        <v>1</v>
      </c>
      <c r="I63" s="49"/>
      <c r="J63" s="62">
        <v>57</v>
      </c>
      <c r="K63" s="71">
        <f t="shared" si="66"/>
        <v>7</v>
      </c>
      <c r="L63" s="71">
        <f t="shared" si="67"/>
        <v>0</v>
      </c>
      <c r="M63" s="71">
        <f t="shared" si="68"/>
        <v>1</v>
      </c>
      <c r="N63" s="72">
        <f>INDEX($A:$A,MATCH(SUM($K$7:K63),$D:$D,1))</f>
        <v>65</v>
      </c>
      <c r="O63" s="72">
        <v>0</v>
      </c>
      <c r="P63" s="73">
        <v>0</v>
      </c>
      <c r="Q63" s="63">
        <f>INDEX(关卡产出!$V$8:$V$207,MATCH(N63,$A$7:$A$206,0))</f>
        <v>11500</v>
      </c>
      <c r="R63" s="63">
        <f>INDEX(关卡产出!$W$8:$W$207,MATCH(N63,$A$7:$A$206,0))</f>
        <v>1147500</v>
      </c>
      <c r="S63" s="63">
        <f>INDEX(关卡产出!$X$8:$X$207,MATCH(N63,$A$7:$A$206,0))</f>
        <v>8126</v>
      </c>
      <c r="T63" s="63">
        <f>INDEX(关卡产出!$Y$8:$Y$207,MATCH(N63,$A$7:$A$206,0))</f>
        <v>4064</v>
      </c>
      <c r="U63" s="63">
        <f>INDEX(关卡产出!$Z$8:$Z$207,MATCH(N63,$A$7:$A$206,0))</f>
        <v>1833</v>
      </c>
      <c r="V63" s="63">
        <f>INDEX(关卡产出!$AA$8:$AA$207,MATCH(N63,$A$7:$A$206,0))</f>
        <v>390</v>
      </c>
      <c r="W63" s="80">
        <f>INDEX(关卡产出!$C$8:$C$207,MATCH(N63,关卡产出!$B$8:$B$207,0))*K63</f>
        <v>350</v>
      </c>
      <c r="X63" s="80">
        <f>INDEX(关卡产出!$D$8:$D$207,MATCH(N63,关卡产出!$B$8:$B$207,0))*K63</f>
        <v>175</v>
      </c>
      <c r="Y63" s="80">
        <f>INDEX(关卡产出!$E$8:$E$207,MATCH(N63,关卡产出!$B$8:$B$207,0))*K63</f>
        <v>84</v>
      </c>
      <c r="Z63" s="80">
        <f>INDEX(关卡产出!$F$8:$F$207,MATCH(N63,关卡产出!$B$8:$B$207,0))*K63</f>
        <v>4970</v>
      </c>
      <c r="AA63" s="80">
        <f>SUM($W$7:W63)</f>
        <v>10570</v>
      </c>
      <c r="AB63" s="80">
        <f>SUM($X$7:X63)</f>
        <v>5201</v>
      </c>
      <c r="AC63" s="80">
        <f>SUM($Y$7:Y63)</f>
        <v>2359</v>
      </c>
      <c r="AD63" s="80">
        <f>SUM($Z$7:Z63)</f>
        <v>160860</v>
      </c>
      <c r="AE63" s="87">
        <f>INDEX(关卡产出!$C$8:$C$207,MATCH(N63,关卡产出!$B$8:$B$207,0))*8</f>
        <v>400</v>
      </c>
      <c r="AF63" s="87">
        <f>INDEX(关卡产出!$D$8:$D$207,MATCH(N63,关卡产出!$B$8:$B$207,0))*8</f>
        <v>200</v>
      </c>
      <c r="AG63" s="87">
        <f>INDEX(关卡产出!$E$8:$E$207,MATCH(N63,关卡产出!$B$8:$B$207,0))*8</f>
        <v>96</v>
      </c>
      <c r="AH63" s="87">
        <f>INDEX(关卡产出!$F$8:$F$207,MATCH(N63,关卡产出!$B$8:$B$207,0))*8</f>
        <v>5680</v>
      </c>
      <c r="AI63" s="87">
        <f>SUM($AE$7:AE63)</f>
        <v>12080</v>
      </c>
      <c r="AJ63" s="87">
        <f>SUM($AF$7:AF63)</f>
        <v>5944</v>
      </c>
      <c r="AK63" s="87">
        <f>SUM($AG$7:AG63)</f>
        <v>2696</v>
      </c>
      <c r="AL63" s="87">
        <f>SUM($AH$7:AH63)</f>
        <v>183840</v>
      </c>
      <c r="AM63" s="92">
        <f>SUM($M$7:M63)*关卡产出!$AS$11</f>
        <v>318000</v>
      </c>
      <c r="AN63" s="93">
        <v>0</v>
      </c>
      <c r="AO63" s="80">
        <v>0</v>
      </c>
      <c r="AP63" s="96">
        <v>0</v>
      </c>
      <c r="AQ63" s="62">
        <v>500</v>
      </c>
      <c r="AR63" s="97">
        <v>100</v>
      </c>
      <c r="AS63" s="62">
        <f>SUM($AQ$7:AQ63)</f>
        <v>28500</v>
      </c>
      <c r="AT63" s="71">
        <f>SUM($AR$7:AR63)</f>
        <v>5700</v>
      </c>
      <c r="AU63" s="49"/>
      <c r="AV63" s="62">
        <f t="shared" si="69"/>
        <v>11500</v>
      </c>
      <c r="AW63" s="71">
        <v>0</v>
      </c>
      <c r="AX63" s="71">
        <f t="shared" si="70"/>
        <v>5700</v>
      </c>
      <c r="AY63" s="71">
        <f t="shared" si="71"/>
        <v>3200</v>
      </c>
      <c r="AZ63" s="63">
        <f t="shared" si="72"/>
        <v>20400</v>
      </c>
      <c r="BA63" s="80">
        <v>0</v>
      </c>
      <c r="BB63" s="80">
        <f t="shared" si="73"/>
        <v>20400</v>
      </c>
      <c r="BC63" s="98">
        <f t="shared" si="74"/>
        <v>0.563725490196078</v>
      </c>
      <c r="BD63" s="98">
        <f t="shared" si="75"/>
        <v>0</v>
      </c>
      <c r="BE63" s="98">
        <f t="shared" si="76"/>
        <v>0.279411764705882</v>
      </c>
      <c r="BF63" s="98">
        <f t="shared" si="77"/>
        <v>0.156862745098039</v>
      </c>
      <c r="BG63" s="99"/>
      <c r="BH63" s="62">
        <f>INDEX(商城宝箱!$L:$L,MATCH(BB63,商城宝箱!$N:$N,1))</f>
        <v>6</v>
      </c>
      <c r="BI63" s="63">
        <f>INDEX(商城宝箱!$T:$T,MATCH(BH63,商城宝箱!$L:$L,0))+(BB63-VLOOKUP(BH63,商城宝箱!$L$2:$N$22,3,FALSE))/$BH$5*VLOOKUP(BH63+1,商城宝箱!$C$23:$I$42,3,FALSE)</f>
        <v>51000</v>
      </c>
      <c r="BJ63" s="71">
        <f>INDEX(商城宝箱!$U:$U,MATCH(BH63,商城宝箱!$L:$L,0))+(BB63-VLOOKUP(BH63,商城宝箱!$L$2:$N$22,3,FALSE))/$BH$5*VLOOKUP(BH63+1,商城宝箱!$C$23:$I$42,4,FALSE)</f>
        <v>16902.5</v>
      </c>
      <c r="BK63" s="71">
        <f>INDEX(商城宝箱!$V:$V,MATCH(BH63,商城宝箱!$L:$L,0))+(BB63-VLOOKUP(BH63,商城宝箱!$L$2:$N$22,3,FALSE))/$BH$5*VLOOKUP(BH63+1,商城宝箱!$C$23:$I$42,5,FALSE)</f>
        <v>9442</v>
      </c>
      <c r="BL63" s="71">
        <f>INDEX(商城宝箱!$W:$W,MATCH(BH63,商城宝箱!$L:$L,0))+(BB63-VLOOKUP(BH63,商城宝箱!$L$2:$N$22,3,FALSE))/$BH$5*VLOOKUP(BH63+1,商城宝箱!$C$23:$I$42,6,FALSE)</f>
        <v>1291</v>
      </c>
      <c r="BM63" s="49"/>
      <c r="BN63" s="101">
        <f t="shared" si="78"/>
        <v>1147500</v>
      </c>
      <c r="BO63" s="63">
        <f t="shared" si="79"/>
        <v>160860</v>
      </c>
      <c r="BP63" s="63">
        <f t="shared" si="80"/>
        <v>183840</v>
      </c>
      <c r="BQ63" s="63">
        <f t="shared" si="81"/>
        <v>318000</v>
      </c>
      <c r="BR63" s="63">
        <f t="shared" si="82"/>
        <v>0</v>
      </c>
      <c r="BS63" s="63">
        <f t="shared" si="83"/>
        <v>28500</v>
      </c>
      <c r="BT63" s="63">
        <f t="shared" si="84"/>
        <v>51000</v>
      </c>
      <c r="BU63" s="63">
        <f t="shared" si="85"/>
        <v>1889700</v>
      </c>
      <c r="BV63" s="98">
        <f t="shared" si="86"/>
        <v>0.607239244324496</v>
      </c>
      <c r="BW63" s="98">
        <f t="shared" si="87"/>
        <v>0.0851246229560248</v>
      </c>
      <c r="BX63" s="98">
        <f t="shared" si="88"/>
        <v>0.097285283378314</v>
      </c>
      <c r="BY63" s="98">
        <f t="shared" si="89"/>
        <v>0.168280679472932</v>
      </c>
      <c r="BZ63" s="98">
        <f t="shared" si="90"/>
        <v>0</v>
      </c>
      <c r="CA63" s="98">
        <f t="shared" si="91"/>
        <v>0.0150817590093666</v>
      </c>
      <c r="CB63" s="98">
        <f t="shared" si="92"/>
        <v>0.0269884108588665</v>
      </c>
      <c r="CC63" s="49"/>
      <c r="CD63" s="101">
        <f t="shared" si="93"/>
        <v>65</v>
      </c>
      <c r="CE63" s="63">
        <f>INDEX(角色升级!A:A,MATCH(BU62,角色升级!K:K,1))</f>
        <v>399</v>
      </c>
      <c r="CF63" s="71">
        <f>VLOOKUP(CE63,角色升级!A:P,16,FALSE)</f>
        <v>12402.78756</v>
      </c>
      <c r="CG63" s="71">
        <f>VLOOKUP(CD63,关卡对比!$A$4:$K$206,11,FALSE)</f>
        <v>22200</v>
      </c>
      <c r="CH63" s="104">
        <f t="shared" si="94"/>
        <v>1.78992020081008</v>
      </c>
      <c r="CI63" s="87">
        <f>INDEX(角色升级!Q:Q,MATCH(CE63,角色升级!A:A,0))</f>
        <v>3200</v>
      </c>
      <c r="CJ63" s="80">
        <v>0.3</v>
      </c>
      <c r="CK63" s="49"/>
      <c r="CL63" s="101">
        <f t="shared" si="95"/>
        <v>8126</v>
      </c>
      <c r="CM63" s="63">
        <f t="shared" si="96"/>
        <v>10570</v>
      </c>
      <c r="CN63" s="63">
        <f t="shared" si="97"/>
        <v>400</v>
      </c>
      <c r="CO63" s="63">
        <f t="shared" si="98"/>
        <v>16902.5</v>
      </c>
      <c r="CP63" s="63">
        <f t="shared" si="99"/>
        <v>35998.5</v>
      </c>
      <c r="CQ63" s="98">
        <f t="shared" si="100"/>
        <v>0.22573162770671</v>
      </c>
      <c r="CR63" s="98">
        <f t="shared" si="101"/>
        <v>0.29362334541717</v>
      </c>
      <c r="CS63" s="98">
        <f t="shared" si="102"/>
        <v>0.011111574093365</v>
      </c>
      <c r="CT63" s="98">
        <f t="shared" si="103"/>
        <v>0.469533452782755</v>
      </c>
      <c r="CU63" s="49"/>
      <c r="CV63" s="87">
        <f t="shared" si="104"/>
        <v>4064</v>
      </c>
      <c r="CW63" s="80">
        <f t="shared" si="105"/>
        <v>5201</v>
      </c>
      <c r="CX63" s="80">
        <f t="shared" si="106"/>
        <v>5944</v>
      </c>
      <c r="CY63" s="80">
        <f t="shared" si="107"/>
        <v>9442</v>
      </c>
      <c r="CZ63" s="80">
        <f t="shared" si="108"/>
        <v>24651</v>
      </c>
      <c r="DA63" s="143">
        <f t="shared" si="109"/>
        <v>0.164861466066285</v>
      </c>
      <c r="DB63" s="143">
        <f t="shared" si="110"/>
        <v>0.210985355563669</v>
      </c>
      <c r="DC63" s="143">
        <f t="shared" si="111"/>
        <v>0.241126120644193</v>
      </c>
      <c r="DD63" s="143">
        <f t="shared" si="112"/>
        <v>0.383027057725853</v>
      </c>
      <c r="DE63" s="49"/>
      <c r="DF63" s="87">
        <f t="shared" si="113"/>
        <v>1833</v>
      </c>
      <c r="DG63" s="80">
        <f t="shared" si="114"/>
        <v>2359</v>
      </c>
      <c r="DH63" s="80">
        <f t="shared" si="115"/>
        <v>2696</v>
      </c>
      <c r="DI63" s="80">
        <f t="shared" si="116"/>
        <v>1291</v>
      </c>
      <c r="DJ63" s="80">
        <f t="shared" si="117"/>
        <v>8179</v>
      </c>
      <c r="DK63" s="143">
        <f t="shared" si="118"/>
        <v>0.224110526959286</v>
      </c>
      <c r="DL63" s="143">
        <f t="shared" si="119"/>
        <v>0.288421567428781</v>
      </c>
      <c r="DM63" s="143">
        <f t="shared" si="120"/>
        <v>0.329624648490035</v>
      </c>
      <c r="DN63" s="143">
        <f t="shared" si="121"/>
        <v>0.157843257121898</v>
      </c>
      <c r="DO63" s="49"/>
      <c r="DP63" s="62">
        <f t="shared" si="122"/>
        <v>35998.5</v>
      </c>
      <c r="DQ63" s="71">
        <f t="shared" si="123"/>
        <v>24651</v>
      </c>
      <c r="DR63" s="71">
        <f t="shared" si="124"/>
        <v>8179</v>
      </c>
      <c r="DS63" s="63">
        <v>0</v>
      </c>
      <c r="DT63" s="63">
        <v>15</v>
      </c>
      <c r="DU63" s="63">
        <f>INDEX(武器升级!A:A,MATCH(DQ63/$DQ$5,武器升级!G:G,1))</f>
        <v>19</v>
      </c>
      <c r="DV63" s="63">
        <f>_xlfn.IFNA(INDEX(武器升级!A:A,MATCH(DR63/$DR$5,武器升级!H:H,1)),1)</f>
        <v>14</v>
      </c>
      <c r="DW63" s="63">
        <v>10</v>
      </c>
      <c r="DX63" s="63">
        <f t="shared" si="125"/>
        <v>7.7</v>
      </c>
      <c r="DY63" s="63">
        <f t="shared" si="126"/>
        <v>19.97</v>
      </c>
      <c r="DZ63" s="63">
        <f t="shared" si="127"/>
        <v>11.77</v>
      </c>
      <c r="EA63" s="71">
        <v>4.2</v>
      </c>
      <c r="EB63" s="67">
        <f t="shared" si="128"/>
        <v>65</v>
      </c>
      <c r="EC63" s="87">
        <v>0</v>
      </c>
      <c r="ED63" s="80">
        <v>0</v>
      </c>
      <c r="EE63" s="80">
        <v>0</v>
      </c>
      <c r="EF63" s="80">
        <v>0</v>
      </c>
      <c r="EG63" s="80">
        <v>0</v>
      </c>
      <c r="EH63" s="80">
        <v>0</v>
      </c>
      <c r="EI63" s="80">
        <v>1</v>
      </c>
      <c r="EJ63" s="80">
        <v>1</v>
      </c>
      <c r="EK63" s="49">
        <f t="shared" si="131"/>
        <v>8.17</v>
      </c>
      <c r="EL63" s="87">
        <v>0</v>
      </c>
      <c r="EM63" s="80">
        <v>0</v>
      </c>
      <c r="EN63" s="80">
        <v>0</v>
      </c>
      <c r="EO63" s="80">
        <v>0</v>
      </c>
      <c r="EP63" s="80">
        <v>0</v>
      </c>
      <c r="EQ63" s="80">
        <v>475.344</v>
      </c>
      <c r="ER63" s="80">
        <v>79.344</v>
      </c>
      <c r="ES63" s="80">
        <v>21.492</v>
      </c>
      <c r="ET63" s="151">
        <v>0</v>
      </c>
      <c r="EU63" s="151">
        <v>0</v>
      </c>
      <c r="EV63" s="151">
        <v>0</v>
      </c>
      <c r="EW63" s="151">
        <v>1</v>
      </c>
      <c r="EX63" s="151">
        <v>1</v>
      </c>
      <c r="EY63" s="151">
        <v>1</v>
      </c>
      <c r="EZ63" s="49"/>
      <c r="FA63" s="153">
        <f t="shared" si="129"/>
        <v>8.17</v>
      </c>
      <c r="FB63" s="71">
        <v>1</v>
      </c>
      <c r="FC63" s="71">
        <v>1</v>
      </c>
      <c r="FD63" s="80">
        <v>2.86</v>
      </c>
      <c r="FE63" s="2">
        <v>12.55</v>
      </c>
      <c r="FF63">
        <f t="shared" si="130"/>
        <v>12.55</v>
      </c>
    </row>
    <row r="64" spans="1:162">
      <c r="A64" s="58">
        <v>58</v>
      </c>
      <c r="B64" s="59">
        <v>38</v>
      </c>
      <c r="C64" s="60">
        <v>30</v>
      </c>
      <c r="D64" s="61">
        <v>347.5</v>
      </c>
      <c r="E64" s="61">
        <v>3</v>
      </c>
      <c r="F64" s="62">
        <v>7</v>
      </c>
      <c r="G64" s="63">
        <v>0</v>
      </c>
      <c r="H64" s="63">
        <v>1</v>
      </c>
      <c r="I64" s="49"/>
      <c r="J64" s="62">
        <v>58</v>
      </c>
      <c r="K64" s="71">
        <f t="shared" si="66"/>
        <v>7</v>
      </c>
      <c r="L64" s="71">
        <f t="shared" si="67"/>
        <v>0</v>
      </c>
      <c r="M64" s="71">
        <f t="shared" si="68"/>
        <v>1</v>
      </c>
      <c r="N64" s="72">
        <f>INDEX($A:$A,MATCH(SUM($K$7:K64),$D:$D,1))</f>
        <v>66</v>
      </c>
      <c r="O64" s="72">
        <v>0</v>
      </c>
      <c r="P64" s="73">
        <v>0</v>
      </c>
      <c r="Q64" s="63">
        <f>INDEX(关卡产出!$V$8:$V$207,MATCH(N64,$A$7:$A$206,0))</f>
        <v>11700</v>
      </c>
      <c r="R64" s="63">
        <f>INDEX(关卡产出!$W$8:$W$207,MATCH(N64,$A$7:$A$206,0))</f>
        <v>1184800</v>
      </c>
      <c r="S64" s="63">
        <f>INDEX(关卡产出!$X$8:$X$207,MATCH(N64,$A$7:$A$206,0))</f>
        <v>8382</v>
      </c>
      <c r="T64" s="63">
        <f>INDEX(关卡产出!$Y$8:$Y$207,MATCH(N64,$A$7:$A$206,0))</f>
        <v>4192</v>
      </c>
      <c r="U64" s="63">
        <f>INDEX(关卡产出!$Z$8:$Z$207,MATCH(N64,$A$7:$A$206,0))</f>
        <v>1894</v>
      </c>
      <c r="V64" s="63">
        <f>INDEX(关卡产出!$AA$8:$AA$207,MATCH(N64,$A$7:$A$206,0))</f>
        <v>396</v>
      </c>
      <c r="W64" s="80">
        <f>INDEX(关卡产出!$C$8:$C$207,MATCH(N64,关卡产出!$B$8:$B$207,0))*K64</f>
        <v>357</v>
      </c>
      <c r="X64" s="80">
        <f>INDEX(关卡产出!$D$8:$D$207,MATCH(N64,关卡产出!$B$8:$B$207,0))*K64</f>
        <v>175</v>
      </c>
      <c r="Y64" s="80">
        <f>INDEX(关卡产出!$E$8:$E$207,MATCH(N64,关卡产出!$B$8:$B$207,0))*K64</f>
        <v>84</v>
      </c>
      <c r="Z64" s="80">
        <f>INDEX(关卡产出!$F$8:$F$207,MATCH(N64,关卡产出!$B$8:$B$207,0))*K64</f>
        <v>4970</v>
      </c>
      <c r="AA64" s="80">
        <f>SUM($W$7:W64)</f>
        <v>10927</v>
      </c>
      <c r="AB64" s="80">
        <f>SUM($X$7:X64)</f>
        <v>5376</v>
      </c>
      <c r="AC64" s="80">
        <f>SUM($Y$7:Y64)</f>
        <v>2443</v>
      </c>
      <c r="AD64" s="80">
        <f>SUM($Z$7:Z64)</f>
        <v>165830</v>
      </c>
      <c r="AE64" s="87">
        <f>INDEX(关卡产出!$C$8:$C$207,MATCH(N64,关卡产出!$B$8:$B$207,0))*8</f>
        <v>408</v>
      </c>
      <c r="AF64" s="87">
        <f>INDEX(关卡产出!$D$8:$D$207,MATCH(N64,关卡产出!$B$8:$B$207,0))*8</f>
        <v>200</v>
      </c>
      <c r="AG64" s="87">
        <f>INDEX(关卡产出!$E$8:$E$207,MATCH(N64,关卡产出!$B$8:$B$207,0))*8</f>
        <v>96</v>
      </c>
      <c r="AH64" s="87">
        <f>INDEX(关卡产出!$F$8:$F$207,MATCH(N64,关卡产出!$B$8:$B$207,0))*8</f>
        <v>5680</v>
      </c>
      <c r="AI64" s="87">
        <f>SUM($AE$7:AE64)</f>
        <v>12488</v>
      </c>
      <c r="AJ64" s="87">
        <f>SUM($AF$7:AF64)</f>
        <v>6144</v>
      </c>
      <c r="AK64" s="87">
        <f>SUM($AG$7:AG64)</f>
        <v>2792</v>
      </c>
      <c r="AL64" s="87">
        <f>SUM($AH$7:AH64)</f>
        <v>189520</v>
      </c>
      <c r="AM64" s="92">
        <f>SUM($M$7:M64)*关卡产出!$AS$11</f>
        <v>324000</v>
      </c>
      <c r="AN64" s="93">
        <v>0</v>
      </c>
      <c r="AO64" s="80">
        <v>0</v>
      </c>
      <c r="AP64" s="96">
        <v>0</v>
      </c>
      <c r="AQ64" s="62">
        <v>500</v>
      </c>
      <c r="AR64" s="97">
        <v>100</v>
      </c>
      <c r="AS64" s="62">
        <f>SUM($AQ$7:AQ64)</f>
        <v>29000</v>
      </c>
      <c r="AT64" s="71">
        <f>SUM($AR$7:AR64)</f>
        <v>5800</v>
      </c>
      <c r="AU64" s="49"/>
      <c r="AV64" s="62">
        <f t="shared" si="69"/>
        <v>11700</v>
      </c>
      <c r="AW64" s="71">
        <v>0</v>
      </c>
      <c r="AX64" s="71">
        <f t="shared" si="70"/>
        <v>5800</v>
      </c>
      <c r="AY64" s="71">
        <f t="shared" si="71"/>
        <v>3800</v>
      </c>
      <c r="AZ64" s="63">
        <f t="shared" si="72"/>
        <v>21300</v>
      </c>
      <c r="BA64" s="80">
        <v>0</v>
      </c>
      <c r="BB64" s="80">
        <f t="shared" si="73"/>
        <v>21300</v>
      </c>
      <c r="BC64" s="98">
        <f t="shared" si="74"/>
        <v>0.549295774647887</v>
      </c>
      <c r="BD64" s="98">
        <f t="shared" si="75"/>
        <v>0</v>
      </c>
      <c r="BE64" s="98">
        <f t="shared" si="76"/>
        <v>0.272300469483568</v>
      </c>
      <c r="BF64" s="98">
        <f t="shared" si="77"/>
        <v>0.178403755868545</v>
      </c>
      <c r="BG64" s="99"/>
      <c r="BH64" s="62">
        <f>INDEX(商城宝箱!$L:$L,MATCH(BB64,商城宝箱!$N:$N,1))</f>
        <v>6</v>
      </c>
      <c r="BI64" s="63">
        <f>INDEX(商城宝箱!$T:$T,MATCH(BH64,商城宝箱!$L:$L,0))+(BB64-VLOOKUP(BH64,商城宝箱!$L$2:$N$22,3,FALSE))/$BH$5*VLOOKUP(BH64+1,商城宝箱!$C$23:$I$42,3,FALSE)</f>
        <v>53250</v>
      </c>
      <c r="BJ64" s="71">
        <f>INDEX(商城宝箱!$U:$U,MATCH(BH64,商城宝箱!$L:$L,0))+(BB64-VLOOKUP(BH64,商城宝箱!$L$2:$N$22,3,FALSE))/$BH$5*VLOOKUP(BH64+1,商城宝箱!$C$23:$I$42,4,FALSE)</f>
        <v>18072.5</v>
      </c>
      <c r="BK64" s="71">
        <f>INDEX(商城宝箱!$V:$V,MATCH(BH64,商城宝箱!$L:$L,0))+(BB64-VLOOKUP(BH64,商城宝箱!$L$2:$N$22,3,FALSE))/$BH$5*VLOOKUP(BH64+1,商城宝箱!$C$23:$I$42,5,FALSE)</f>
        <v>10207</v>
      </c>
      <c r="BL64" s="71">
        <f>INDEX(商城宝箱!$W:$W,MATCH(BH64,商城宝箱!$L:$L,0))+(BB64-VLOOKUP(BH64,商城宝箱!$L$2:$N$22,3,FALSE))/$BH$5*VLOOKUP(BH64+1,商城宝箱!$C$23:$I$42,6,FALSE)</f>
        <v>1394.5</v>
      </c>
      <c r="BM64" s="49"/>
      <c r="BN64" s="101">
        <f t="shared" si="78"/>
        <v>1184800</v>
      </c>
      <c r="BO64" s="63">
        <f t="shared" si="79"/>
        <v>165830</v>
      </c>
      <c r="BP64" s="63">
        <f t="shared" si="80"/>
        <v>189520</v>
      </c>
      <c r="BQ64" s="63">
        <f t="shared" si="81"/>
        <v>324000</v>
      </c>
      <c r="BR64" s="63">
        <f t="shared" si="82"/>
        <v>0</v>
      </c>
      <c r="BS64" s="63">
        <f t="shared" si="83"/>
        <v>29000</v>
      </c>
      <c r="BT64" s="63">
        <f t="shared" si="84"/>
        <v>53250</v>
      </c>
      <c r="BU64" s="63">
        <f t="shared" si="85"/>
        <v>1946400</v>
      </c>
      <c r="BV64" s="98">
        <f t="shared" si="86"/>
        <v>0.608713522400329</v>
      </c>
      <c r="BW64" s="98">
        <f t="shared" si="87"/>
        <v>0.085198314837649</v>
      </c>
      <c r="BX64" s="98">
        <f t="shared" si="88"/>
        <v>0.0973695026715988</v>
      </c>
      <c r="BY64" s="98">
        <f t="shared" si="89"/>
        <v>0.166461159062885</v>
      </c>
      <c r="BZ64" s="98">
        <f t="shared" si="90"/>
        <v>0</v>
      </c>
      <c r="CA64" s="98">
        <f t="shared" si="91"/>
        <v>0.0148993012741471</v>
      </c>
      <c r="CB64" s="98">
        <f t="shared" si="92"/>
        <v>0.0273581997533909</v>
      </c>
      <c r="CC64" s="49"/>
      <c r="CD64" s="101">
        <f t="shared" si="93"/>
        <v>66</v>
      </c>
      <c r="CE64" s="63">
        <f>INDEX(角色升级!A:A,MATCH(BU63,角色升级!K:K,1))</f>
        <v>405</v>
      </c>
      <c r="CF64" s="71">
        <f>VLOOKUP(CE64,角色升级!A:P,16,FALSE)</f>
        <v>12626.71578</v>
      </c>
      <c r="CG64" s="71">
        <f>VLOOKUP(CD64,关卡对比!$A$4:$K$206,11,FALSE)</f>
        <v>22800</v>
      </c>
      <c r="CH64" s="104">
        <f t="shared" si="94"/>
        <v>1.80569519400396</v>
      </c>
      <c r="CI64" s="87">
        <f>INDEX(角色升级!Q:Q,MATCH(CE64,角色升级!A:A,0))</f>
        <v>3800</v>
      </c>
      <c r="CJ64" s="80">
        <v>0.3</v>
      </c>
      <c r="CK64" s="49"/>
      <c r="CL64" s="101">
        <f t="shared" si="95"/>
        <v>8382</v>
      </c>
      <c r="CM64" s="63">
        <f t="shared" si="96"/>
        <v>10927</v>
      </c>
      <c r="CN64" s="63">
        <f t="shared" si="97"/>
        <v>408</v>
      </c>
      <c r="CO64" s="63">
        <f t="shared" si="98"/>
        <v>18072.5</v>
      </c>
      <c r="CP64" s="63">
        <f t="shared" si="99"/>
        <v>37789.5</v>
      </c>
      <c r="CQ64" s="98">
        <f t="shared" si="100"/>
        <v>0.221807644980749</v>
      </c>
      <c r="CR64" s="98">
        <f t="shared" si="101"/>
        <v>0.289154394739279</v>
      </c>
      <c r="CS64" s="98">
        <f t="shared" si="102"/>
        <v>0.0107966498630572</v>
      </c>
      <c r="CT64" s="98">
        <f t="shared" si="103"/>
        <v>0.478241310416915</v>
      </c>
      <c r="CU64" s="49"/>
      <c r="CV64" s="87">
        <f t="shared" si="104"/>
        <v>4192</v>
      </c>
      <c r="CW64" s="80">
        <f t="shared" si="105"/>
        <v>5376</v>
      </c>
      <c r="CX64" s="80">
        <f t="shared" si="106"/>
        <v>6144</v>
      </c>
      <c r="CY64" s="80">
        <f t="shared" si="107"/>
        <v>10207</v>
      </c>
      <c r="CZ64" s="80">
        <f t="shared" si="108"/>
        <v>25919</v>
      </c>
      <c r="DA64" s="143">
        <f t="shared" si="109"/>
        <v>0.161734634823874</v>
      </c>
      <c r="DB64" s="143">
        <f t="shared" si="110"/>
        <v>0.207415409545121</v>
      </c>
      <c r="DC64" s="143">
        <f t="shared" si="111"/>
        <v>0.237046182337282</v>
      </c>
      <c r="DD64" s="143">
        <f t="shared" si="112"/>
        <v>0.393803773293723</v>
      </c>
      <c r="DE64" s="49"/>
      <c r="DF64" s="87">
        <f t="shared" si="113"/>
        <v>1894</v>
      </c>
      <c r="DG64" s="80">
        <f t="shared" si="114"/>
        <v>2443</v>
      </c>
      <c r="DH64" s="80">
        <f t="shared" si="115"/>
        <v>2792</v>
      </c>
      <c r="DI64" s="80">
        <f t="shared" si="116"/>
        <v>1394.5</v>
      </c>
      <c r="DJ64" s="80">
        <f t="shared" si="117"/>
        <v>8523.5</v>
      </c>
      <c r="DK64" s="143">
        <f t="shared" si="118"/>
        <v>0.222209186367103</v>
      </c>
      <c r="DL64" s="143">
        <f t="shared" si="119"/>
        <v>0.286619346512583</v>
      </c>
      <c r="DM64" s="143">
        <f t="shared" si="120"/>
        <v>0.327564967442952</v>
      </c>
      <c r="DN64" s="143">
        <f t="shared" si="121"/>
        <v>0.163606499677363</v>
      </c>
      <c r="DO64" s="49"/>
      <c r="DP64" s="62">
        <f t="shared" si="122"/>
        <v>37789.5</v>
      </c>
      <c r="DQ64" s="71">
        <f t="shared" si="123"/>
        <v>25919</v>
      </c>
      <c r="DR64" s="71">
        <f t="shared" si="124"/>
        <v>8523.5</v>
      </c>
      <c r="DS64" s="63">
        <v>0</v>
      </c>
      <c r="DT64" s="63">
        <v>15</v>
      </c>
      <c r="DU64" s="63">
        <f>INDEX(武器升级!A:A,MATCH(DQ64/$DQ$5,武器升级!G:G,1))</f>
        <v>20</v>
      </c>
      <c r="DV64" s="63">
        <f>_xlfn.IFNA(INDEX(武器升级!A:A,MATCH(DR64/$DR$5,武器升级!H:H,1)),1)</f>
        <v>15</v>
      </c>
      <c r="DW64" s="63">
        <v>10</v>
      </c>
      <c r="DX64" s="63">
        <f t="shared" si="125"/>
        <v>7.7</v>
      </c>
      <c r="DY64" s="63">
        <f t="shared" si="126"/>
        <v>23.96</v>
      </c>
      <c r="DZ64" s="63">
        <f t="shared" si="127"/>
        <v>14.12</v>
      </c>
      <c r="EA64" s="71">
        <v>4.2</v>
      </c>
      <c r="EB64" s="67">
        <f t="shared" si="128"/>
        <v>66</v>
      </c>
      <c r="EC64" s="87">
        <v>0</v>
      </c>
      <c r="ED64" s="80">
        <v>0</v>
      </c>
      <c r="EE64" s="80">
        <v>0</v>
      </c>
      <c r="EF64" s="80">
        <v>0</v>
      </c>
      <c r="EG64" s="80">
        <v>0</v>
      </c>
      <c r="EH64" s="80">
        <v>0</v>
      </c>
      <c r="EI64" s="80">
        <v>1</v>
      </c>
      <c r="EJ64" s="80">
        <v>1</v>
      </c>
      <c r="EK64" s="49">
        <f t="shared" si="131"/>
        <v>9.81</v>
      </c>
      <c r="EL64" s="87">
        <v>0</v>
      </c>
      <c r="EM64" s="80">
        <v>0</v>
      </c>
      <c r="EN64" s="80">
        <v>0</v>
      </c>
      <c r="EO64" s="80">
        <v>0</v>
      </c>
      <c r="EP64" s="80">
        <v>0</v>
      </c>
      <c r="EQ64" s="80">
        <v>483.597</v>
      </c>
      <c r="ER64" s="80">
        <v>80.7215</v>
      </c>
      <c r="ES64" s="80">
        <v>21.8651</v>
      </c>
      <c r="ET64" s="151">
        <v>0</v>
      </c>
      <c r="EU64" s="151">
        <v>0</v>
      </c>
      <c r="EV64" s="151">
        <v>0</v>
      </c>
      <c r="EW64" s="151">
        <v>1</v>
      </c>
      <c r="EX64" s="151">
        <v>1</v>
      </c>
      <c r="EY64" s="151">
        <v>1</v>
      </c>
      <c r="EZ64" s="49"/>
      <c r="FA64" s="153">
        <f t="shared" si="129"/>
        <v>9.81</v>
      </c>
      <c r="FB64" s="71">
        <v>1</v>
      </c>
      <c r="FC64" s="71">
        <v>1</v>
      </c>
      <c r="FD64" s="80">
        <v>2.86</v>
      </c>
      <c r="FE64" s="2">
        <v>13.34</v>
      </c>
      <c r="FF64">
        <f t="shared" si="130"/>
        <v>13.34</v>
      </c>
    </row>
    <row r="65" spans="1:162">
      <c r="A65" s="58">
        <v>59</v>
      </c>
      <c r="B65" s="59">
        <v>39</v>
      </c>
      <c r="C65" s="60">
        <v>30</v>
      </c>
      <c r="D65" s="61">
        <v>353.5</v>
      </c>
      <c r="E65" s="61">
        <v>3</v>
      </c>
      <c r="F65" s="62">
        <v>7</v>
      </c>
      <c r="G65" s="63">
        <v>0</v>
      </c>
      <c r="H65" s="63">
        <v>1</v>
      </c>
      <c r="I65" s="49"/>
      <c r="J65" s="62">
        <v>59</v>
      </c>
      <c r="K65" s="71">
        <f t="shared" si="66"/>
        <v>7</v>
      </c>
      <c r="L65" s="71">
        <f t="shared" si="67"/>
        <v>0</v>
      </c>
      <c r="M65" s="71">
        <f t="shared" si="68"/>
        <v>1</v>
      </c>
      <c r="N65" s="72">
        <f>INDEX($A:$A,MATCH(SUM($K$7:K65),$D:$D,1))</f>
        <v>67</v>
      </c>
      <c r="O65" s="72">
        <v>0</v>
      </c>
      <c r="P65" s="73">
        <v>0</v>
      </c>
      <c r="Q65" s="63">
        <f>INDEX(关卡产出!$V$8:$V$207,MATCH(N65,$A$7:$A$206,0))</f>
        <v>11900</v>
      </c>
      <c r="R65" s="63">
        <f>INDEX(关卡产出!$W$8:$W$207,MATCH(N65,$A$7:$A$206,0))</f>
        <v>1222700</v>
      </c>
      <c r="S65" s="63">
        <f>INDEX(关卡产出!$X$8:$X$207,MATCH(N65,$A$7:$A$206,0))</f>
        <v>8642</v>
      </c>
      <c r="T65" s="63">
        <f>INDEX(关卡产出!$Y$8:$Y$207,MATCH(N65,$A$7:$A$206,0))</f>
        <v>4322</v>
      </c>
      <c r="U65" s="63">
        <f>INDEX(关卡产出!$Z$8:$Z$207,MATCH(N65,$A$7:$A$206,0))</f>
        <v>1956</v>
      </c>
      <c r="V65" s="63">
        <f>INDEX(关卡产出!$AA$8:$AA$207,MATCH(N65,$A$7:$A$206,0))</f>
        <v>402</v>
      </c>
      <c r="W65" s="80">
        <f>INDEX(关卡产出!$C$8:$C$207,MATCH(N65,关卡产出!$B$8:$B$207,0))*K65</f>
        <v>364</v>
      </c>
      <c r="X65" s="80">
        <f>INDEX(关卡产出!$D$8:$D$207,MATCH(N65,关卡产出!$B$8:$B$207,0))*K65</f>
        <v>182</v>
      </c>
      <c r="Y65" s="80">
        <f>INDEX(关卡产出!$E$8:$E$207,MATCH(N65,关卡产出!$B$8:$B$207,0))*K65</f>
        <v>84</v>
      </c>
      <c r="Z65" s="80">
        <f>INDEX(关卡产出!$F$8:$F$207,MATCH(N65,关卡产出!$B$8:$B$207,0))*K65</f>
        <v>5110</v>
      </c>
      <c r="AA65" s="80">
        <f>SUM($W$7:W65)</f>
        <v>11291</v>
      </c>
      <c r="AB65" s="80">
        <f>SUM($X$7:X65)</f>
        <v>5558</v>
      </c>
      <c r="AC65" s="80">
        <f>SUM($Y$7:Y65)</f>
        <v>2527</v>
      </c>
      <c r="AD65" s="80">
        <f>SUM($Z$7:Z65)</f>
        <v>170940</v>
      </c>
      <c r="AE65" s="87">
        <f>INDEX(关卡产出!$C$8:$C$207,MATCH(N65,关卡产出!$B$8:$B$207,0))*8</f>
        <v>416</v>
      </c>
      <c r="AF65" s="87">
        <f>INDEX(关卡产出!$D$8:$D$207,MATCH(N65,关卡产出!$B$8:$B$207,0))*8</f>
        <v>208</v>
      </c>
      <c r="AG65" s="87">
        <f>INDEX(关卡产出!$E$8:$E$207,MATCH(N65,关卡产出!$B$8:$B$207,0))*8</f>
        <v>96</v>
      </c>
      <c r="AH65" s="87">
        <f>INDEX(关卡产出!$F$8:$F$207,MATCH(N65,关卡产出!$B$8:$B$207,0))*8</f>
        <v>5840</v>
      </c>
      <c r="AI65" s="87">
        <f>SUM($AE$7:AE65)</f>
        <v>12904</v>
      </c>
      <c r="AJ65" s="87">
        <f>SUM($AF$7:AF65)</f>
        <v>6352</v>
      </c>
      <c r="AK65" s="87">
        <f>SUM($AG$7:AG65)</f>
        <v>2888</v>
      </c>
      <c r="AL65" s="87">
        <f>SUM($AH$7:AH65)</f>
        <v>195360</v>
      </c>
      <c r="AM65" s="92">
        <f>SUM($M$7:M65)*关卡产出!$AS$11</f>
        <v>330000</v>
      </c>
      <c r="AN65" s="93">
        <v>0</v>
      </c>
      <c r="AO65" s="80">
        <v>0</v>
      </c>
      <c r="AP65" s="96">
        <v>0</v>
      </c>
      <c r="AQ65" s="62">
        <v>500</v>
      </c>
      <c r="AR65" s="97">
        <v>100</v>
      </c>
      <c r="AS65" s="62">
        <f>SUM($AQ$7:AQ65)</f>
        <v>29500</v>
      </c>
      <c r="AT65" s="71">
        <f>SUM($AR$7:AR65)</f>
        <v>5900</v>
      </c>
      <c r="AU65" s="49"/>
      <c r="AV65" s="62">
        <f t="shared" si="69"/>
        <v>11900</v>
      </c>
      <c r="AW65" s="71">
        <v>0</v>
      </c>
      <c r="AX65" s="71">
        <f t="shared" si="70"/>
        <v>5900</v>
      </c>
      <c r="AY65" s="71">
        <f t="shared" si="71"/>
        <v>3800</v>
      </c>
      <c r="AZ65" s="63">
        <f t="shared" si="72"/>
        <v>21600</v>
      </c>
      <c r="BA65" s="80">
        <v>0</v>
      </c>
      <c r="BB65" s="80">
        <f t="shared" si="73"/>
        <v>21600</v>
      </c>
      <c r="BC65" s="98">
        <f t="shared" si="74"/>
        <v>0.550925925925926</v>
      </c>
      <c r="BD65" s="98">
        <f t="shared" si="75"/>
        <v>0</v>
      </c>
      <c r="BE65" s="98">
        <f t="shared" si="76"/>
        <v>0.273148148148148</v>
      </c>
      <c r="BF65" s="98">
        <f t="shared" si="77"/>
        <v>0.175925925925926</v>
      </c>
      <c r="BG65" s="99"/>
      <c r="BH65" s="62">
        <f>INDEX(商城宝箱!$L:$L,MATCH(BB65,商城宝箱!$N:$N,1))</f>
        <v>6</v>
      </c>
      <c r="BI65" s="63">
        <f>INDEX(商城宝箱!$T:$T,MATCH(BH65,商城宝箱!$L:$L,0))+(BB65-VLOOKUP(BH65,商城宝箱!$L$2:$N$22,3,FALSE))/$BH$5*VLOOKUP(BH65+1,商城宝箱!$C$23:$I$42,3,FALSE)</f>
        <v>54000</v>
      </c>
      <c r="BJ65" s="71">
        <f>INDEX(商城宝箱!$U:$U,MATCH(BH65,商城宝箱!$L:$L,0))+(BB65-VLOOKUP(BH65,商城宝箱!$L$2:$N$22,3,FALSE))/$BH$5*VLOOKUP(BH65+1,商城宝箱!$C$23:$I$42,4,FALSE)</f>
        <v>18462.5</v>
      </c>
      <c r="BK65" s="71">
        <f>INDEX(商城宝箱!$V:$V,MATCH(BH65,商城宝箱!$L:$L,0))+(BB65-VLOOKUP(BH65,商城宝箱!$L$2:$N$22,3,FALSE))/$BH$5*VLOOKUP(BH65+1,商城宝箱!$C$23:$I$42,5,FALSE)</f>
        <v>10462</v>
      </c>
      <c r="BL65" s="71">
        <f>INDEX(商城宝箱!$W:$W,MATCH(BH65,商城宝箱!$L:$L,0))+(BB65-VLOOKUP(BH65,商城宝箱!$L$2:$N$22,3,FALSE))/$BH$5*VLOOKUP(BH65+1,商城宝箱!$C$23:$I$42,6,FALSE)</f>
        <v>1429</v>
      </c>
      <c r="BM65" s="49"/>
      <c r="BN65" s="101">
        <f t="shared" si="78"/>
        <v>1222700</v>
      </c>
      <c r="BO65" s="63">
        <f t="shared" si="79"/>
        <v>170940</v>
      </c>
      <c r="BP65" s="63">
        <f t="shared" si="80"/>
        <v>195360</v>
      </c>
      <c r="BQ65" s="63">
        <f t="shared" si="81"/>
        <v>330000</v>
      </c>
      <c r="BR65" s="63">
        <f t="shared" si="82"/>
        <v>0</v>
      </c>
      <c r="BS65" s="63">
        <f t="shared" si="83"/>
        <v>29500</v>
      </c>
      <c r="BT65" s="63">
        <f t="shared" si="84"/>
        <v>54000</v>
      </c>
      <c r="BU65" s="63">
        <f t="shared" si="85"/>
        <v>2002500</v>
      </c>
      <c r="BV65" s="98">
        <f t="shared" si="86"/>
        <v>0.610586766541823</v>
      </c>
      <c r="BW65" s="98">
        <f t="shared" si="87"/>
        <v>0.0853632958801498</v>
      </c>
      <c r="BX65" s="98">
        <f t="shared" si="88"/>
        <v>0.0975580524344569</v>
      </c>
      <c r="BY65" s="98">
        <f t="shared" si="89"/>
        <v>0.164794007490637</v>
      </c>
      <c r="BZ65" s="98">
        <f t="shared" si="90"/>
        <v>0</v>
      </c>
      <c r="CA65" s="98">
        <f t="shared" si="91"/>
        <v>0.0147315855181024</v>
      </c>
      <c r="CB65" s="98">
        <f t="shared" si="92"/>
        <v>0.0269662921348315</v>
      </c>
      <c r="CC65" s="49"/>
      <c r="CD65" s="101">
        <f t="shared" si="93"/>
        <v>67</v>
      </c>
      <c r="CE65" s="63">
        <f>INDEX(角色升级!A:A,MATCH(BU64,角色升级!K:K,1))</f>
        <v>410</v>
      </c>
      <c r="CF65" s="71">
        <f>VLOOKUP(CE65,角色升级!A:P,16,FALSE)</f>
        <v>12682.38913</v>
      </c>
      <c r="CG65" s="71">
        <f>VLOOKUP(CD65,关卡对比!$A$4:$K$206,11,FALSE)</f>
        <v>23400</v>
      </c>
      <c r="CH65" s="104">
        <f t="shared" si="94"/>
        <v>1.84507822304929</v>
      </c>
      <c r="CI65" s="87">
        <f>INDEX(角色升级!Q:Q,MATCH(CE65,角色升级!A:A,0))</f>
        <v>3800</v>
      </c>
      <c r="CJ65" s="80">
        <v>0.3</v>
      </c>
      <c r="CK65" s="49"/>
      <c r="CL65" s="101">
        <f t="shared" si="95"/>
        <v>8642</v>
      </c>
      <c r="CM65" s="63">
        <f t="shared" si="96"/>
        <v>11291</v>
      </c>
      <c r="CN65" s="63">
        <f t="shared" si="97"/>
        <v>416</v>
      </c>
      <c r="CO65" s="63">
        <f t="shared" si="98"/>
        <v>18462.5</v>
      </c>
      <c r="CP65" s="63">
        <f t="shared" si="99"/>
        <v>38811.5</v>
      </c>
      <c r="CQ65" s="98">
        <f t="shared" si="100"/>
        <v>0.222665962408049</v>
      </c>
      <c r="CR65" s="98">
        <f t="shared" si="101"/>
        <v>0.290918928668049</v>
      </c>
      <c r="CS65" s="98">
        <f t="shared" si="102"/>
        <v>0.010718472617652</v>
      </c>
      <c r="CT65" s="98">
        <f t="shared" si="103"/>
        <v>0.475696636306249</v>
      </c>
      <c r="CU65" s="49"/>
      <c r="CV65" s="87">
        <f t="shared" si="104"/>
        <v>4322</v>
      </c>
      <c r="CW65" s="80">
        <f t="shared" si="105"/>
        <v>5558</v>
      </c>
      <c r="CX65" s="80">
        <f t="shared" si="106"/>
        <v>6352</v>
      </c>
      <c r="CY65" s="80">
        <f t="shared" si="107"/>
        <v>10462</v>
      </c>
      <c r="CZ65" s="80">
        <f t="shared" si="108"/>
        <v>26694</v>
      </c>
      <c r="DA65" s="143">
        <f t="shared" si="109"/>
        <v>0.161909043230689</v>
      </c>
      <c r="DB65" s="143">
        <f t="shared" si="110"/>
        <v>0.208211583127295</v>
      </c>
      <c r="DC65" s="143">
        <f t="shared" si="111"/>
        <v>0.237956095002622</v>
      </c>
      <c r="DD65" s="143">
        <f t="shared" si="112"/>
        <v>0.391923278639395</v>
      </c>
      <c r="DE65" s="49"/>
      <c r="DF65" s="87">
        <f t="shared" si="113"/>
        <v>1956</v>
      </c>
      <c r="DG65" s="80">
        <f t="shared" si="114"/>
        <v>2527</v>
      </c>
      <c r="DH65" s="80">
        <f t="shared" si="115"/>
        <v>2888</v>
      </c>
      <c r="DI65" s="80">
        <f t="shared" si="116"/>
        <v>1429</v>
      </c>
      <c r="DJ65" s="80">
        <f t="shared" si="117"/>
        <v>8800</v>
      </c>
      <c r="DK65" s="143">
        <f t="shared" si="118"/>
        <v>0.222272727272727</v>
      </c>
      <c r="DL65" s="143">
        <f t="shared" si="119"/>
        <v>0.287159090909091</v>
      </c>
      <c r="DM65" s="143">
        <f t="shared" si="120"/>
        <v>0.328181818181818</v>
      </c>
      <c r="DN65" s="143">
        <f t="shared" si="121"/>
        <v>0.162386363636364</v>
      </c>
      <c r="DO65" s="49"/>
      <c r="DP65" s="62">
        <f t="shared" si="122"/>
        <v>38811.5</v>
      </c>
      <c r="DQ65" s="71">
        <f t="shared" si="123"/>
        <v>26694</v>
      </c>
      <c r="DR65" s="71">
        <f t="shared" si="124"/>
        <v>8800</v>
      </c>
      <c r="DS65" s="63">
        <v>0</v>
      </c>
      <c r="DT65" s="63">
        <v>15</v>
      </c>
      <c r="DU65" s="63">
        <f>INDEX(武器升级!A:A,MATCH(DQ65/$DQ$5,武器升级!G:G,1))</f>
        <v>20</v>
      </c>
      <c r="DV65" s="63">
        <f>_xlfn.IFNA(INDEX(武器升级!A:A,MATCH(DR65/$DR$5,武器升级!H:H,1)),1)</f>
        <v>15</v>
      </c>
      <c r="DW65" s="63">
        <v>10</v>
      </c>
      <c r="DX65" s="63">
        <f t="shared" si="125"/>
        <v>7.7</v>
      </c>
      <c r="DY65" s="63">
        <f t="shared" si="126"/>
        <v>23.96</v>
      </c>
      <c r="DZ65" s="63">
        <f t="shared" si="127"/>
        <v>14.12</v>
      </c>
      <c r="EA65" s="71">
        <v>4.2</v>
      </c>
      <c r="EB65" s="67">
        <f t="shared" si="128"/>
        <v>67</v>
      </c>
      <c r="EC65" s="87">
        <v>0</v>
      </c>
      <c r="ED65" s="80">
        <v>0</v>
      </c>
      <c r="EE65" s="80">
        <v>0</v>
      </c>
      <c r="EF65" s="80">
        <v>0</v>
      </c>
      <c r="EG65" s="80">
        <v>0</v>
      </c>
      <c r="EH65" s="80">
        <v>0</v>
      </c>
      <c r="EI65" s="80">
        <v>1</v>
      </c>
      <c r="EJ65" s="80">
        <v>1</v>
      </c>
      <c r="EK65" s="49">
        <f t="shared" si="131"/>
        <v>9.81</v>
      </c>
      <c r="EL65" s="87">
        <v>0</v>
      </c>
      <c r="EM65" s="80">
        <v>0</v>
      </c>
      <c r="EN65" s="80">
        <v>0</v>
      </c>
      <c r="EO65" s="80">
        <v>0</v>
      </c>
      <c r="EP65" s="80">
        <v>0</v>
      </c>
      <c r="EQ65" s="80">
        <v>491.849</v>
      </c>
      <c r="ER65" s="80">
        <v>82.099</v>
      </c>
      <c r="ES65" s="80">
        <v>22.2383</v>
      </c>
      <c r="ET65" s="151">
        <v>0</v>
      </c>
      <c r="EU65" s="151">
        <v>0</v>
      </c>
      <c r="EV65" s="151">
        <v>0</v>
      </c>
      <c r="EW65" s="151">
        <v>1</v>
      </c>
      <c r="EX65" s="151">
        <v>1</v>
      </c>
      <c r="EY65" s="151">
        <v>1</v>
      </c>
      <c r="EZ65" s="49"/>
      <c r="FA65" s="153">
        <f t="shared" si="129"/>
        <v>9.81</v>
      </c>
      <c r="FB65" s="71">
        <v>1</v>
      </c>
      <c r="FC65" s="71">
        <v>1</v>
      </c>
      <c r="FD65" s="80">
        <v>2.86</v>
      </c>
      <c r="FE65" s="2">
        <v>14.12</v>
      </c>
      <c r="FF65">
        <f t="shared" si="130"/>
        <v>14.12</v>
      </c>
    </row>
    <row r="66" spans="1:162">
      <c r="A66" s="58">
        <v>60</v>
      </c>
      <c r="B66" s="59">
        <v>40</v>
      </c>
      <c r="C66" s="60">
        <v>31</v>
      </c>
      <c r="D66" s="61">
        <v>362.5</v>
      </c>
      <c r="E66" s="61">
        <v>3</v>
      </c>
      <c r="F66" s="62">
        <v>7</v>
      </c>
      <c r="G66" s="63">
        <v>0</v>
      </c>
      <c r="H66" s="63">
        <v>1</v>
      </c>
      <c r="I66" s="49"/>
      <c r="J66" s="62">
        <v>60</v>
      </c>
      <c r="K66" s="71">
        <f t="shared" si="66"/>
        <v>7</v>
      </c>
      <c r="L66" s="71">
        <f t="shared" si="67"/>
        <v>0</v>
      </c>
      <c r="M66" s="71">
        <f t="shared" si="68"/>
        <v>1</v>
      </c>
      <c r="N66" s="72">
        <f>INDEX($A:$A,MATCH(SUM($K$7:K66),$D:$D,1))</f>
        <v>68</v>
      </c>
      <c r="O66" s="72">
        <v>0</v>
      </c>
      <c r="P66" s="73">
        <v>0</v>
      </c>
      <c r="Q66" s="63">
        <f>INDEX(关卡产出!$V$8:$V$207,MATCH(N66,$A$7:$A$206,0))</f>
        <v>12100</v>
      </c>
      <c r="R66" s="63">
        <f>INDEX(关卡产出!$W$8:$W$207,MATCH(N66,$A$7:$A$206,0))</f>
        <v>1261200</v>
      </c>
      <c r="S66" s="63">
        <f>INDEX(关卡产出!$X$8:$X$207,MATCH(N66,$A$7:$A$206,0))</f>
        <v>8906</v>
      </c>
      <c r="T66" s="63">
        <f>INDEX(关卡产出!$Y$8:$Y$207,MATCH(N66,$A$7:$A$206,0))</f>
        <v>4454</v>
      </c>
      <c r="U66" s="63">
        <f>INDEX(关卡产出!$Z$8:$Z$207,MATCH(N66,$A$7:$A$206,0))</f>
        <v>2019</v>
      </c>
      <c r="V66" s="63">
        <f>INDEX(关卡产出!$AA$8:$AA$207,MATCH(N66,$A$7:$A$206,0))</f>
        <v>408</v>
      </c>
      <c r="W66" s="80">
        <f>INDEX(关卡产出!$C$8:$C$207,MATCH(N66,关卡产出!$B$8:$B$207,0))*K66</f>
        <v>371</v>
      </c>
      <c r="X66" s="80">
        <f>INDEX(关卡产出!$D$8:$D$207,MATCH(N66,关卡产出!$B$8:$B$207,0))*K66</f>
        <v>182</v>
      </c>
      <c r="Y66" s="80">
        <f>INDEX(关卡产出!$E$8:$E$207,MATCH(N66,关卡产出!$B$8:$B$207,0))*K66</f>
        <v>91</v>
      </c>
      <c r="Z66" s="80">
        <f>INDEX(关卡产出!$F$8:$F$207,MATCH(N66,关卡产出!$B$8:$B$207,0))*K66</f>
        <v>5110</v>
      </c>
      <c r="AA66" s="80">
        <f>SUM($W$7:W66)</f>
        <v>11662</v>
      </c>
      <c r="AB66" s="80">
        <f>SUM($X$7:X66)</f>
        <v>5740</v>
      </c>
      <c r="AC66" s="80">
        <f>SUM($Y$7:Y66)</f>
        <v>2618</v>
      </c>
      <c r="AD66" s="80">
        <f>SUM($Z$7:Z66)</f>
        <v>176050</v>
      </c>
      <c r="AE66" s="87">
        <f>INDEX(关卡产出!$C$8:$C$207,MATCH(N66,关卡产出!$B$8:$B$207,0))*8</f>
        <v>424</v>
      </c>
      <c r="AF66" s="87">
        <f>INDEX(关卡产出!$D$8:$D$207,MATCH(N66,关卡产出!$B$8:$B$207,0))*8</f>
        <v>208</v>
      </c>
      <c r="AG66" s="87">
        <f>INDEX(关卡产出!$E$8:$E$207,MATCH(N66,关卡产出!$B$8:$B$207,0))*8</f>
        <v>104</v>
      </c>
      <c r="AH66" s="87">
        <f>INDEX(关卡产出!$F$8:$F$207,MATCH(N66,关卡产出!$B$8:$B$207,0))*8</f>
        <v>5840</v>
      </c>
      <c r="AI66" s="87">
        <f>SUM($AE$7:AE66)</f>
        <v>13328</v>
      </c>
      <c r="AJ66" s="87">
        <f>SUM($AF$7:AF66)</f>
        <v>6560</v>
      </c>
      <c r="AK66" s="87">
        <f>SUM($AG$7:AG66)</f>
        <v>2992</v>
      </c>
      <c r="AL66" s="87">
        <f>SUM($AH$7:AH66)</f>
        <v>201200</v>
      </c>
      <c r="AM66" s="92">
        <f>SUM($M$7:M66)*关卡产出!$AS$11</f>
        <v>336000</v>
      </c>
      <c r="AN66" s="93">
        <v>0</v>
      </c>
      <c r="AO66" s="80">
        <v>0</v>
      </c>
      <c r="AP66" s="96">
        <v>0</v>
      </c>
      <c r="AQ66" s="62">
        <v>500</v>
      </c>
      <c r="AR66" s="97">
        <v>100</v>
      </c>
      <c r="AS66" s="62">
        <f>SUM($AQ$7:AQ66)</f>
        <v>30000</v>
      </c>
      <c r="AT66" s="71">
        <f>SUM($AR$7:AR66)</f>
        <v>6000</v>
      </c>
      <c r="AU66" s="49"/>
      <c r="AV66" s="62">
        <f t="shared" si="69"/>
        <v>12100</v>
      </c>
      <c r="AW66" s="71">
        <v>0</v>
      </c>
      <c r="AX66" s="71">
        <f t="shared" si="70"/>
        <v>6000</v>
      </c>
      <c r="AY66" s="71">
        <f t="shared" si="71"/>
        <v>3800</v>
      </c>
      <c r="AZ66" s="63">
        <f t="shared" si="72"/>
        <v>21900</v>
      </c>
      <c r="BA66" s="80">
        <v>0</v>
      </c>
      <c r="BB66" s="80">
        <f t="shared" si="73"/>
        <v>21900</v>
      </c>
      <c r="BC66" s="98">
        <f t="shared" si="74"/>
        <v>0.552511415525114</v>
      </c>
      <c r="BD66" s="98">
        <f t="shared" si="75"/>
        <v>0</v>
      </c>
      <c r="BE66" s="98">
        <f t="shared" si="76"/>
        <v>0.273972602739726</v>
      </c>
      <c r="BF66" s="98">
        <f t="shared" si="77"/>
        <v>0.17351598173516</v>
      </c>
      <c r="BG66" s="99"/>
      <c r="BH66" s="62">
        <f>INDEX(商城宝箱!$L:$L,MATCH(BB66,商城宝箱!$N:$N,1))</f>
        <v>6</v>
      </c>
      <c r="BI66" s="63">
        <f>INDEX(商城宝箱!$T:$T,MATCH(BH66,商城宝箱!$L:$L,0))+(BB66-VLOOKUP(BH66,商城宝箱!$L$2:$N$22,3,FALSE))/$BH$5*VLOOKUP(BH66+1,商城宝箱!$C$23:$I$42,3,FALSE)</f>
        <v>54750</v>
      </c>
      <c r="BJ66" s="71">
        <f>INDEX(商城宝箱!$U:$U,MATCH(BH66,商城宝箱!$L:$L,0))+(BB66-VLOOKUP(BH66,商城宝箱!$L$2:$N$22,3,FALSE))/$BH$5*VLOOKUP(BH66+1,商城宝箱!$C$23:$I$42,4,FALSE)</f>
        <v>18852.5</v>
      </c>
      <c r="BK66" s="71">
        <f>INDEX(商城宝箱!$V:$V,MATCH(BH66,商城宝箱!$L:$L,0))+(BB66-VLOOKUP(BH66,商城宝箱!$L$2:$N$22,3,FALSE))/$BH$5*VLOOKUP(BH66+1,商城宝箱!$C$23:$I$42,5,FALSE)</f>
        <v>10717</v>
      </c>
      <c r="BL66" s="71">
        <f>INDEX(商城宝箱!$W:$W,MATCH(BH66,商城宝箱!$L:$L,0))+(BB66-VLOOKUP(BH66,商城宝箱!$L$2:$N$22,3,FALSE))/$BH$5*VLOOKUP(BH66+1,商城宝箱!$C$23:$I$42,6,FALSE)</f>
        <v>1463.5</v>
      </c>
      <c r="BM66" s="49"/>
      <c r="BN66" s="101">
        <f t="shared" si="78"/>
        <v>1261200</v>
      </c>
      <c r="BO66" s="63">
        <f t="shared" si="79"/>
        <v>176050</v>
      </c>
      <c r="BP66" s="63">
        <f t="shared" si="80"/>
        <v>201200</v>
      </c>
      <c r="BQ66" s="63">
        <f t="shared" si="81"/>
        <v>336000</v>
      </c>
      <c r="BR66" s="63">
        <f t="shared" si="82"/>
        <v>0</v>
      </c>
      <c r="BS66" s="63">
        <f t="shared" si="83"/>
        <v>30000</v>
      </c>
      <c r="BT66" s="63">
        <f t="shared" si="84"/>
        <v>54750</v>
      </c>
      <c r="BU66" s="63">
        <f t="shared" si="85"/>
        <v>2059200</v>
      </c>
      <c r="BV66" s="98">
        <f t="shared" si="86"/>
        <v>0.612470862470862</v>
      </c>
      <c r="BW66" s="98">
        <f t="shared" si="87"/>
        <v>0.0854943667443668</v>
      </c>
      <c r="BX66" s="98">
        <f t="shared" si="88"/>
        <v>0.0977078477078477</v>
      </c>
      <c r="BY66" s="98">
        <f t="shared" si="89"/>
        <v>0.163170163170163</v>
      </c>
      <c r="BZ66" s="98">
        <f t="shared" si="90"/>
        <v>0</v>
      </c>
      <c r="CA66" s="98">
        <f t="shared" si="91"/>
        <v>0.0145687645687646</v>
      </c>
      <c r="CB66" s="98">
        <f t="shared" si="92"/>
        <v>0.0265879953379953</v>
      </c>
      <c r="CC66" s="49"/>
      <c r="CD66" s="101">
        <f t="shared" si="93"/>
        <v>68</v>
      </c>
      <c r="CE66" s="63">
        <f>INDEX(角色升级!A:A,MATCH(BU65,角色升级!K:K,1))</f>
        <v>417</v>
      </c>
      <c r="CF66" s="71">
        <f>VLOOKUP(CE66,角色升级!A:P,16,FALSE)</f>
        <v>12724.08792</v>
      </c>
      <c r="CG66" s="71">
        <f>VLOOKUP(CD66,关卡对比!$A$4:$K$206,11,FALSE)</f>
        <v>24000</v>
      </c>
      <c r="CH66" s="104">
        <f t="shared" si="94"/>
        <v>1.88618627526742</v>
      </c>
      <c r="CI66" s="87">
        <f>INDEX(角色升级!Q:Q,MATCH(CE66,角色升级!A:A,0))</f>
        <v>3800</v>
      </c>
      <c r="CJ66" s="80">
        <v>0.3</v>
      </c>
      <c r="CK66" s="49"/>
      <c r="CL66" s="101">
        <f t="shared" si="95"/>
        <v>8906</v>
      </c>
      <c r="CM66" s="63">
        <f t="shared" si="96"/>
        <v>11662</v>
      </c>
      <c r="CN66" s="63">
        <f t="shared" si="97"/>
        <v>424</v>
      </c>
      <c r="CO66" s="63">
        <f t="shared" si="98"/>
        <v>18852.5</v>
      </c>
      <c r="CP66" s="63">
        <f t="shared" si="99"/>
        <v>39844.5</v>
      </c>
      <c r="CQ66" s="98">
        <f t="shared" si="100"/>
        <v>0.223518929839752</v>
      </c>
      <c r="CR66" s="98">
        <f t="shared" si="101"/>
        <v>0.292687823915471</v>
      </c>
      <c r="CS66" s="98">
        <f t="shared" si="102"/>
        <v>0.0106413683193414</v>
      </c>
      <c r="CT66" s="98">
        <f t="shared" si="103"/>
        <v>0.473151877925435</v>
      </c>
      <c r="CU66" s="49"/>
      <c r="CV66" s="87">
        <f t="shared" si="104"/>
        <v>4454</v>
      </c>
      <c r="CW66" s="80">
        <f t="shared" si="105"/>
        <v>5740</v>
      </c>
      <c r="CX66" s="80">
        <f t="shared" si="106"/>
        <v>6560</v>
      </c>
      <c r="CY66" s="80">
        <f t="shared" si="107"/>
        <v>10717</v>
      </c>
      <c r="CZ66" s="80">
        <f t="shared" si="108"/>
        <v>27471</v>
      </c>
      <c r="DA66" s="143">
        <f t="shared" si="109"/>
        <v>0.162134614684576</v>
      </c>
      <c r="DB66" s="143">
        <f t="shared" si="110"/>
        <v>0.208947617487532</v>
      </c>
      <c r="DC66" s="143">
        <f t="shared" si="111"/>
        <v>0.238797277128608</v>
      </c>
      <c r="DD66" s="143">
        <f t="shared" si="112"/>
        <v>0.390120490699283</v>
      </c>
      <c r="DE66" s="49"/>
      <c r="DF66" s="87">
        <f t="shared" si="113"/>
        <v>2019</v>
      </c>
      <c r="DG66" s="80">
        <f t="shared" si="114"/>
        <v>2618</v>
      </c>
      <c r="DH66" s="80">
        <f t="shared" si="115"/>
        <v>2992</v>
      </c>
      <c r="DI66" s="80">
        <f t="shared" si="116"/>
        <v>1463.5</v>
      </c>
      <c r="DJ66" s="80">
        <f t="shared" si="117"/>
        <v>9092.5</v>
      </c>
      <c r="DK66" s="143">
        <f t="shared" si="118"/>
        <v>0.222051141050316</v>
      </c>
      <c r="DL66" s="143">
        <f t="shared" si="119"/>
        <v>0.287929612317844</v>
      </c>
      <c r="DM66" s="143">
        <f t="shared" si="120"/>
        <v>0.329062414077536</v>
      </c>
      <c r="DN66" s="143">
        <f t="shared" si="121"/>
        <v>0.160956832554303</v>
      </c>
      <c r="DO66" s="49"/>
      <c r="DP66" s="62">
        <f t="shared" si="122"/>
        <v>39844.5</v>
      </c>
      <c r="DQ66" s="71">
        <f t="shared" si="123"/>
        <v>27471</v>
      </c>
      <c r="DR66" s="71">
        <f t="shared" si="124"/>
        <v>9092.5</v>
      </c>
      <c r="DS66" s="63">
        <v>0</v>
      </c>
      <c r="DT66" s="63">
        <v>15</v>
      </c>
      <c r="DU66" s="63">
        <f>INDEX(武器升级!A:A,MATCH(DQ66/$DQ$5,武器升级!G:G,1))</f>
        <v>20</v>
      </c>
      <c r="DV66" s="63">
        <f>_xlfn.IFNA(INDEX(武器升级!A:A,MATCH(DR66/$DR$5,武器升级!H:H,1)),1)</f>
        <v>15</v>
      </c>
      <c r="DW66" s="63">
        <v>10</v>
      </c>
      <c r="DX66" s="63">
        <f t="shared" si="125"/>
        <v>7.7</v>
      </c>
      <c r="DY66" s="63">
        <f t="shared" si="126"/>
        <v>23.96</v>
      </c>
      <c r="DZ66" s="63">
        <f t="shared" si="127"/>
        <v>14.12</v>
      </c>
      <c r="EA66" s="71">
        <v>4.2</v>
      </c>
      <c r="EB66" s="67">
        <f t="shared" si="128"/>
        <v>68</v>
      </c>
      <c r="EC66" s="87">
        <v>0</v>
      </c>
      <c r="ED66" s="80">
        <v>0</v>
      </c>
      <c r="EE66" s="80">
        <v>0</v>
      </c>
      <c r="EF66" s="80">
        <v>0</v>
      </c>
      <c r="EG66" s="80">
        <v>0</v>
      </c>
      <c r="EH66" s="80">
        <v>0</v>
      </c>
      <c r="EI66" s="80">
        <v>1</v>
      </c>
      <c r="EJ66" s="80">
        <v>1</v>
      </c>
      <c r="EK66" s="49">
        <f t="shared" si="131"/>
        <v>9.81</v>
      </c>
      <c r="EL66" s="87">
        <v>0</v>
      </c>
      <c r="EM66" s="80">
        <v>0</v>
      </c>
      <c r="EN66" s="80">
        <v>0</v>
      </c>
      <c r="EO66" s="80">
        <v>0</v>
      </c>
      <c r="EP66" s="80">
        <v>0</v>
      </c>
      <c r="EQ66" s="80">
        <v>505.878</v>
      </c>
      <c r="ER66" s="80">
        <v>84.4408</v>
      </c>
      <c r="ES66" s="80">
        <v>22.8726</v>
      </c>
      <c r="ET66" s="151">
        <v>0</v>
      </c>
      <c r="EU66" s="151">
        <v>0</v>
      </c>
      <c r="EV66" s="151">
        <v>0</v>
      </c>
      <c r="EW66" s="151">
        <v>1</v>
      </c>
      <c r="EX66" s="151">
        <v>1</v>
      </c>
      <c r="EY66" s="151">
        <v>1</v>
      </c>
      <c r="EZ66" s="49"/>
      <c r="FA66" s="153">
        <f t="shared" si="129"/>
        <v>9.81</v>
      </c>
      <c r="FB66" s="71">
        <v>1</v>
      </c>
      <c r="FC66" s="71">
        <v>1</v>
      </c>
      <c r="FD66" s="80">
        <v>2.86</v>
      </c>
      <c r="FE66" s="2">
        <v>14.12</v>
      </c>
      <c r="FF66">
        <f t="shared" si="130"/>
        <v>14.12</v>
      </c>
    </row>
    <row r="67" spans="1:162">
      <c r="A67" s="58">
        <v>61</v>
      </c>
      <c r="B67" s="59">
        <v>40</v>
      </c>
      <c r="C67" s="60">
        <v>31</v>
      </c>
      <c r="D67" s="61">
        <v>365.5</v>
      </c>
      <c r="E67" s="61">
        <v>3</v>
      </c>
      <c r="F67" s="62">
        <v>7</v>
      </c>
      <c r="G67" s="63">
        <v>0</v>
      </c>
      <c r="H67" s="63">
        <v>1</v>
      </c>
      <c r="I67" s="49"/>
      <c r="J67" s="62">
        <v>61</v>
      </c>
      <c r="K67" s="71">
        <f t="shared" si="66"/>
        <v>7</v>
      </c>
      <c r="L67" s="71">
        <f t="shared" si="67"/>
        <v>0</v>
      </c>
      <c r="M67" s="71">
        <f t="shared" si="68"/>
        <v>1</v>
      </c>
      <c r="N67" s="72">
        <f>INDEX($A:$A,MATCH(SUM($K$7:K67),$D:$D,1))</f>
        <v>69</v>
      </c>
      <c r="O67" s="72">
        <v>0</v>
      </c>
      <c r="P67" s="73">
        <v>0</v>
      </c>
      <c r="Q67" s="63">
        <f>INDEX(关卡产出!$V$8:$V$207,MATCH(N67,$A$7:$A$206,0))</f>
        <v>12300</v>
      </c>
      <c r="R67" s="63">
        <f>INDEX(关卡产出!$W$8:$W$207,MATCH(N67,$A$7:$A$206,0))</f>
        <v>1300300</v>
      </c>
      <c r="S67" s="63">
        <f>INDEX(关卡产出!$X$8:$X$207,MATCH(N67,$A$7:$A$206,0))</f>
        <v>9174</v>
      </c>
      <c r="T67" s="63">
        <f>INDEX(关卡产出!$Y$8:$Y$207,MATCH(N67,$A$7:$A$206,0))</f>
        <v>4588</v>
      </c>
      <c r="U67" s="63">
        <f>INDEX(关卡产出!$Z$8:$Z$207,MATCH(N67,$A$7:$A$206,0))</f>
        <v>2083</v>
      </c>
      <c r="V67" s="63">
        <f>INDEX(关卡产出!$AA$8:$AA$207,MATCH(N67,$A$7:$A$206,0))</f>
        <v>414</v>
      </c>
      <c r="W67" s="80">
        <f>INDEX(关卡产出!$C$8:$C$207,MATCH(N67,关卡产出!$B$8:$B$207,0))*K67</f>
        <v>378</v>
      </c>
      <c r="X67" s="80">
        <f>INDEX(关卡产出!$D$8:$D$207,MATCH(N67,关卡产出!$B$8:$B$207,0))*K67</f>
        <v>189</v>
      </c>
      <c r="Y67" s="80">
        <f>INDEX(关卡产出!$E$8:$E$207,MATCH(N67,关卡产出!$B$8:$B$207,0))*K67</f>
        <v>91</v>
      </c>
      <c r="Z67" s="80">
        <f>INDEX(关卡产出!$F$8:$F$207,MATCH(N67,关卡产出!$B$8:$B$207,0))*K67</f>
        <v>5250</v>
      </c>
      <c r="AA67" s="80">
        <f>SUM($W$7:W67)</f>
        <v>12040</v>
      </c>
      <c r="AB67" s="80">
        <f>SUM($X$7:X67)</f>
        <v>5929</v>
      </c>
      <c r="AC67" s="80">
        <f>SUM($Y$7:Y67)</f>
        <v>2709</v>
      </c>
      <c r="AD67" s="80">
        <f>SUM($Z$7:Z67)</f>
        <v>181300</v>
      </c>
      <c r="AE67" s="87">
        <f>INDEX(关卡产出!$C$8:$C$207,MATCH(N67,关卡产出!$B$8:$B$207,0))*8</f>
        <v>432</v>
      </c>
      <c r="AF67" s="87">
        <f>INDEX(关卡产出!$D$8:$D$207,MATCH(N67,关卡产出!$B$8:$B$207,0))*8</f>
        <v>216</v>
      </c>
      <c r="AG67" s="87">
        <f>INDEX(关卡产出!$E$8:$E$207,MATCH(N67,关卡产出!$B$8:$B$207,0))*8</f>
        <v>104</v>
      </c>
      <c r="AH67" s="87">
        <f>INDEX(关卡产出!$F$8:$F$207,MATCH(N67,关卡产出!$B$8:$B$207,0))*8</f>
        <v>6000</v>
      </c>
      <c r="AI67" s="87">
        <f>SUM($AE$7:AE67)</f>
        <v>13760</v>
      </c>
      <c r="AJ67" s="87">
        <f>SUM($AF$7:AF67)</f>
        <v>6776</v>
      </c>
      <c r="AK67" s="87">
        <f>SUM($AG$7:AG67)</f>
        <v>3096</v>
      </c>
      <c r="AL67" s="87">
        <f>SUM($AH$7:AH67)</f>
        <v>207200</v>
      </c>
      <c r="AM67" s="92">
        <f>SUM($M$7:M67)*关卡产出!$AS$11</f>
        <v>342000</v>
      </c>
      <c r="AN67" s="93">
        <v>0</v>
      </c>
      <c r="AO67" s="80">
        <v>0</v>
      </c>
      <c r="AP67" s="96">
        <v>0</v>
      </c>
      <c r="AQ67" s="62">
        <v>500</v>
      </c>
      <c r="AR67" s="97">
        <v>100</v>
      </c>
      <c r="AS67" s="62">
        <f>SUM($AQ$7:AQ67)</f>
        <v>30500</v>
      </c>
      <c r="AT67" s="71">
        <f>SUM($AR$7:AR67)</f>
        <v>6100</v>
      </c>
      <c r="AU67" s="49"/>
      <c r="AV67" s="62">
        <f t="shared" si="69"/>
        <v>12300</v>
      </c>
      <c r="AW67" s="71">
        <v>0</v>
      </c>
      <c r="AX67" s="71">
        <f t="shared" si="70"/>
        <v>6100</v>
      </c>
      <c r="AY67" s="71">
        <f t="shared" si="71"/>
        <v>3800</v>
      </c>
      <c r="AZ67" s="63">
        <f t="shared" si="72"/>
        <v>22200</v>
      </c>
      <c r="BA67" s="80">
        <v>0</v>
      </c>
      <c r="BB67" s="80">
        <f t="shared" si="73"/>
        <v>22200</v>
      </c>
      <c r="BC67" s="98">
        <f t="shared" si="74"/>
        <v>0.554054054054054</v>
      </c>
      <c r="BD67" s="98">
        <f t="shared" si="75"/>
        <v>0</v>
      </c>
      <c r="BE67" s="98">
        <f t="shared" si="76"/>
        <v>0.274774774774775</v>
      </c>
      <c r="BF67" s="98">
        <f t="shared" si="77"/>
        <v>0.171171171171171</v>
      </c>
      <c r="BG67" s="99"/>
      <c r="BH67" s="62">
        <f>INDEX(商城宝箱!$L:$L,MATCH(BB67,商城宝箱!$N:$N,1))</f>
        <v>6</v>
      </c>
      <c r="BI67" s="63">
        <f>INDEX(商城宝箱!$T:$T,MATCH(BH67,商城宝箱!$L:$L,0))+(BB67-VLOOKUP(BH67,商城宝箱!$L$2:$N$22,3,FALSE))/$BH$5*VLOOKUP(BH67+1,商城宝箱!$C$23:$I$42,3,FALSE)</f>
        <v>55500</v>
      </c>
      <c r="BJ67" s="71">
        <f>INDEX(商城宝箱!$U:$U,MATCH(BH67,商城宝箱!$L:$L,0))+(BB67-VLOOKUP(BH67,商城宝箱!$L$2:$N$22,3,FALSE))/$BH$5*VLOOKUP(BH67+1,商城宝箱!$C$23:$I$42,4,FALSE)</f>
        <v>19242.5</v>
      </c>
      <c r="BK67" s="71">
        <f>INDEX(商城宝箱!$V:$V,MATCH(BH67,商城宝箱!$L:$L,0))+(BB67-VLOOKUP(BH67,商城宝箱!$L$2:$N$22,3,FALSE))/$BH$5*VLOOKUP(BH67+1,商城宝箱!$C$23:$I$42,5,FALSE)</f>
        <v>10972</v>
      </c>
      <c r="BL67" s="71">
        <f>INDEX(商城宝箱!$W:$W,MATCH(BH67,商城宝箱!$L:$L,0))+(BB67-VLOOKUP(BH67,商城宝箱!$L$2:$N$22,3,FALSE))/$BH$5*VLOOKUP(BH67+1,商城宝箱!$C$23:$I$42,6,FALSE)</f>
        <v>1498</v>
      </c>
      <c r="BM67" s="49"/>
      <c r="BN67" s="101">
        <f t="shared" si="78"/>
        <v>1300300</v>
      </c>
      <c r="BO67" s="63">
        <f t="shared" si="79"/>
        <v>181300</v>
      </c>
      <c r="BP67" s="63">
        <f t="shared" si="80"/>
        <v>207200</v>
      </c>
      <c r="BQ67" s="63">
        <f t="shared" si="81"/>
        <v>342000</v>
      </c>
      <c r="BR67" s="63">
        <f t="shared" si="82"/>
        <v>0</v>
      </c>
      <c r="BS67" s="63">
        <f t="shared" si="83"/>
        <v>30500</v>
      </c>
      <c r="BT67" s="63">
        <f t="shared" si="84"/>
        <v>55500</v>
      </c>
      <c r="BU67" s="63">
        <f t="shared" si="85"/>
        <v>2116800</v>
      </c>
      <c r="BV67" s="98">
        <f t="shared" si="86"/>
        <v>0.61427626606198</v>
      </c>
      <c r="BW67" s="98">
        <f t="shared" si="87"/>
        <v>0.0856481481481482</v>
      </c>
      <c r="BX67" s="98">
        <f t="shared" si="88"/>
        <v>0.0978835978835979</v>
      </c>
      <c r="BY67" s="98">
        <f t="shared" si="89"/>
        <v>0.16156462585034</v>
      </c>
      <c r="BZ67" s="98">
        <f t="shared" si="90"/>
        <v>0</v>
      </c>
      <c r="CA67" s="98">
        <f t="shared" si="91"/>
        <v>0.0144085411942555</v>
      </c>
      <c r="CB67" s="98">
        <f t="shared" si="92"/>
        <v>0.026218820861678</v>
      </c>
      <c r="CC67" s="49"/>
      <c r="CD67" s="101">
        <f t="shared" si="93"/>
        <v>69</v>
      </c>
      <c r="CE67" s="63">
        <f>INDEX(角色升级!A:A,MATCH(BU66,角色升级!K:K,1))</f>
        <v>422</v>
      </c>
      <c r="CF67" s="71">
        <f>VLOOKUP(CE67,角色升级!A:P,16,FALSE)</f>
        <v>13095.22538</v>
      </c>
      <c r="CG67" s="71">
        <f>VLOOKUP(CD67,关卡对比!$A$4:$K$206,11,FALSE)</f>
        <v>24600</v>
      </c>
      <c r="CH67" s="104">
        <f t="shared" si="94"/>
        <v>1.87854727858071</v>
      </c>
      <c r="CI67" s="87">
        <f>INDEX(角色升级!Q:Q,MATCH(CE67,角色升级!A:A,0))</f>
        <v>3800</v>
      </c>
      <c r="CJ67" s="80">
        <v>0.3</v>
      </c>
      <c r="CK67" s="49"/>
      <c r="CL67" s="101">
        <f t="shared" si="95"/>
        <v>9174</v>
      </c>
      <c r="CM67" s="63">
        <f t="shared" si="96"/>
        <v>12040</v>
      </c>
      <c r="CN67" s="63">
        <f t="shared" si="97"/>
        <v>432</v>
      </c>
      <c r="CO67" s="63">
        <f t="shared" si="98"/>
        <v>19242.5</v>
      </c>
      <c r="CP67" s="63">
        <f t="shared" si="99"/>
        <v>40888.5</v>
      </c>
      <c r="CQ67" s="98">
        <f t="shared" si="100"/>
        <v>0.224366264353058</v>
      </c>
      <c r="CR67" s="98">
        <f t="shared" si="101"/>
        <v>0.294459322303337</v>
      </c>
      <c r="CS67" s="98">
        <f t="shared" si="102"/>
        <v>0.0105653178766646</v>
      </c>
      <c r="CT67" s="98">
        <f t="shared" si="103"/>
        <v>0.470609095466941</v>
      </c>
      <c r="CU67" s="49"/>
      <c r="CV67" s="87">
        <f t="shared" si="104"/>
        <v>4588</v>
      </c>
      <c r="CW67" s="80">
        <f t="shared" si="105"/>
        <v>5929</v>
      </c>
      <c r="CX67" s="80">
        <f t="shared" si="106"/>
        <v>6776</v>
      </c>
      <c r="CY67" s="80">
        <f t="shared" si="107"/>
        <v>10972</v>
      </c>
      <c r="CZ67" s="80">
        <f t="shared" si="108"/>
        <v>28265</v>
      </c>
      <c r="DA67" s="143">
        <f t="shared" si="109"/>
        <v>0.162320891562002</v>
      </c>
      <c r="DB67" s="143">
        <f t="shared" si="110"/>
        <v>0.209764726693791</v>
      </c>
      <c r="DC67" s="143">
        <f t="shared" si="111"/>
        <v>0.239731116221475</v>
      </c>
      <c r="DD67" s="143">
        <f t="shared" si="112"/>
        <v>0.388183265522731</v>
      </c>
      <c r="DE67" s="49"/>
      <c r="DF67" s="87">
        <f t="shared" si="113"/>
        <v>2083</v>
      </c>
      <c r="DG67" s="80">
        <f t="shared" si="114"/>
        <v>2709</v>
      </c>
      <c r="DH67" s="80">
        <f t="shared" si="115"/>
        <v>3096</v>
      </c>
      <c r="DI67" s="80">
        <f t="shared" si="116"/>
        <v>1498</v>
      </c>
      <c r="DJ67" s="80">
        <f t="shared" si="117"/>
        <v>9386</v>
      </c>
      <c r="DK67" s="143">
        <f t="shared" si="118"/>
        <v>0.221926273172811</v>
      </c>
      <c r="DL67" s="143">
        <f t="shared" si="119"/>
        <v>0.288621350948221</v>
      </c>
      <c r="DM67" s="143">
        <f t="shared" si="120"/>
        <v>0.329852972512252</v>
      </c>
      <c r="DN67" s="143">
        <f t="shared" si="121"/>
        <v>0.159599403366716</v>
      </c>
      <c r="DO67" s="49"/>
      <c r="DP67" s="62">
        <f t="shared" si="122"/>
        <v>40888.5</v>
      </c>
      <c r="DQ67" s="71">
        <f t="shared" si="123"/>
        <v>28265</v>
      </c>
      <c r="DR67" s="71">
        <f t="shared" si="124"/>
        <v>9386</v>
      </c>
      <c r="DS67" s="63">
        <v>0</v>
      </c>
      <c r="DT67" s="63">
        <v>15</v>
      </c>
      <c r="DU67" s="63">
        <f>INDEX(武器升级!A:A,MATCH(DQ67/$DQ$5,武器升级!G:G,1))</f>
        <v>21</v>
      </c>
      <c r="DV67" s="63">
        <f>_xlfn.IFNA(INDEX(武器升级!A:A,MATCH(DR67/$DR$5,武器升级!H:H,1)),1)</f>
        <v>15</v>
      </c>
      <c r="DW67" s="63">
        <v>10</v>
      </c>
      <c r="DX67" s="63">
        <f t="shared" si="125"/>
        <v>7.7</v>
      </c>
      <c r="DY67" s="63">
        <f t="shared" si="126"/>
        <v>28.75</v>
      </c>
      <c r="DZ67" s="63">
        <f t="shared" si="127"/>
        <v>14.12</v>
      </c>
      <c r="EA67" s="71">
        <v>4.2</v>
      </c>
      <c r="EB67" s="67">
        <f t="shared" si="128"/>
        <v>69</v>
      </c>
      <c r="EC67" s="87">
        <v>0</v>
      </c>
      <c r="ED67" s="80">
        <v>0</v>
      </c>
      <c r="EE67" s="80">
        <v>0</v>
      </c>
      <c r="EF67" s="80">
        <v>0</v>
      </c>
      <c r="EG67" s="80">
        <v>0</v>
      </c>
      <c r="EH67" s="80">
        <v>0</v>
      </c>
      <c r="EI67" s="80">
        <v>1</v>
      </c>
      <c r="EJ67" s="80">
        <v>1</v>
      </c>
      <c r="EK67" s="49">
        <f t="shared" si="131"/>
        <v>11.77</v>
      </c>
      <c r="EL67" s="87">
        <v>0</v>
      </c>
      <c r="EM67" s="80">
        <v>0</v>
      </c>
      <c r="EN67" s="80">
        <v>0</v>
      </c>
      <c r="EO67" s="80">
        <v>0</v>
      </c>
      <c r="EP67" s="80">
        <v>0</v>
      </c>
      <c r="EQ67" s="80">
        <v>514.131</v>
      </c>
      <c r="ER67" s="80">
        <v>85.8183</v>
      </c>
      <c r="ES67" s="80">
        <v>23.2457</v>
      </c>
      <c r="ET67" s="151">
        <v>0</v>
      </c>
      <c r="EU67" s="151">
        <v>0</v>
      </c>
      <c r="EV67" s="151">
        <v>0</v>
      </c>
      <c r="EW67" s="151">
        <v>1</v>
      </c>
      <c r="EX67" s="151">
        <v>1</v>
      </c>
      <c r="EY67" s="151">
        <v>1</v>
      </c>
      <c r="EZ67" s="49"/>
      <c r="FA67" s="153">
        <f t="shared" si="129"/>
        <v>11.77</v>
      </c>
      <c r="FB67" s="71">
        <v>1</v>
      </c>
      <c r="FC67" s="71">
        <v>1</v>
      </c>
      <c r="FD67" s="80">
        <v>3.08</v>
      </c>
      <c r="FE67" s="2">
        <v>15.06</v>
      </c>
      <c r="FF67">
        <f t="shared" si="130"/>
        <v>15.06</v>
      </c>
    </row>
    <row r="68" spans="1:162">
      <c r="A68" s="58">
        <v>62</v>
      </c>
      <c r="B68" s="59">
        <v>41</v>
      </c>
      <c r="C68" s="60">
        <v>32</v>
      </c>
      <c r="D68" s="61">
        <v>374.5</v>
      </c>
      <c r="E68" s="61">
        <v>3</v>
      </c>
      <c r="F68" s="62">
        <v>7</v>
      </c>
      <c r="G68" s="63">
        <v>0</v>
      </c>
      <c r="H68" s="63">
        <v>1</v>
      </c>
      <c r="I68" s="49"/>
      <c r="J68" s="62">
        <v>62</v>
      </c>
      <c r="K68" s="71">
        <f t="shared" si="66"/>
        <v>7</v>
      </c>
      <c r="L68" s="71">
        <f t="shared" si="67"/>
        <v>0</v>
      </c>
      <c r="M68" s="71">
        <f t="shared" si="68"/>
        <v>1</v>
      </c>
      <c r="N68" s="72">
        <f>INDEX($A:$A,MATCH(SUM($K$7:K68),$D:$D,1))</f>
        <v>70</v>
      </c>
      <c r="O68" s="72">
        <v>0</v>
      </c>
      <c r="P68" s="73">
        <v>0</v>
      </c>
      <c r="Q68" s="63">
        <f>INDEX(关卡产出!$V$8:$V$207,MATCH(N68,$A$7:$A$206,0))</f>
        <v>12500</v>
      </c>
      <c r="R68" s="63">
        <f>INDEX(关卡产出!$W$8:$W$207,MATCH(N68,$A$7:$A$206,0))</f>
        <v>1340000</v>
      </c>
      <c r="S68" s="63">
        <f>INDEX(关卡产出!$X$8:$X$207,MATCH(N68,$A$7:$A$206,0))</f>
        <v>9446</v>
      </c>
      <c r="T68" s="63">
        <f>INDEX(关卡产出!$Y$8:$Y$207,MATCH(N68,$A$7:$A$206,0))</f>
        <v>4724</v>
      </c>
      <c r="U68" s="63">
        <f>INDEX(关卡产出!$Z$8:$Z$207,MATCH(N68,$A$7:$A$206,0))</f>
        <v>2148</v>
      </c>
      <c r="V68" s="63">
        <f>INDEX(关卡产出!$AA$8:$AA$207,MATCH(N68,$A$7:$A$206,0))</f>
        <v>420</v>
      </c>
      <c r="W68" s="80">
        <f>INDEX(关卡产出!$C$8:$C$207,MATCH(N68,关卡产出!$B$8:$B$207,0))*K68</f>
        <v>378</v>
      </c>
      <c r="X68" s="80">
        <f>INDEX(关卡产出!$D$8:$D$207,MATCH(N68,关卡产出!$B$8:$B$207,0))*K68</f>
        <v>189</v>
      </c>
      <c r="Y68" s="80">
        <f>INDEX(关卡产出!$E$8:$E$207,MATCH(N68,关卡产出!$B$8:$B$207,0))*K68</f>
        <v>91</v>
      </c>
      <c r="Z68" s="80">
        <f>INDEX(关卡产出!$F$8:$F$207,MATCH(N68,关卡产出!$B$8:$B$207,0))*K68</f>
        <v>5250</v>
      </c>
      <c r="AA68" s="80">
        <f>SUM($W$7:W68)</f>
        <v>12418</v>
      </c>
      <c r="AB68" s="80">
        <f>SUM($X$7:X68)</f>
        <v>6118</v>
      </c>
      <c r="AC68" s="80">
        <f>SUM($Y$7:Y68)</f>
        <v>2800</v>
      </c>
      <c r="AD68" s="80">
        <f>SUM($Z$7:Z68)</f>
        <v>186550</v>
      </c>
      <c r="AE68" s="87">
        <f>INDEX(关卡产出!$C$8:$C$207,MATCH(N68,关卡产出!$B$8:$B$207,0))*8</f>
        <v>432</v>
      </c>
      <c r="AF68" s="87">
        <f>INDEX(关卡产出!$D$8:$D$207,MATCH(N68,关卡产出!$B$8:$B$207,0))*8</f>
        <v>216</v>
      </c>
      <c r="AG68" s="87">
        <f>INDEX(关卡产出!$E$8:$E$207,MATCH(N68,关卡产出!$B$8:$B$207,0))*8</f>
        <v>104</v>
      </c>
      <c r="AH68" s="87">
        <f>INDEX(关卡产出!$F$8:$F$207,MATCH(N68,关卡产出!$B$8:$B$207,0))*8</f>
        <v>6000</v>
      </c>
      <c r="AI68" s="87">
        <f>SUM($AE$7:AE68)</f>
        <v>14192</v>
      </c>
      <c r="AJ68" s="87">
        <f>SUM($AF$7:AF68)</f>
        <v>6992</v>
      </c>
      <c r="AK68" s="87">
        <f>SUM($AG$7:AG68)</f>
        <v>3200</v>
      </c>
      <c r="AL68" s="87">
        <f>SUM($AH$7:AH68)</f>
        <v>213200</v>
      </c>
      <c r="AM68" s="92">
        <f>SUM($M$7:M68)*关卡产出!$AS$11</f>
        <v>348000</v>
      </c>
      <c r="AN68" s="93">
        <v>0</v>
      </c>
      <c r="AO68" s="80">
        <v>0</v>
      </c>
      <c r="AP68" s="96">
        <v>0</v>
      </c>
      <c r="AQ68" s="62">
        <v>500</v>
      </c>
      <c r="AR68" s="97">
        <v>100</v>
      </c>
      <c r="AS68" s="62">
        <f>SUM($AQ$7:AQ68)</f>
        <v>31000</v>
      </c>
      <c r="AT68" s="71">
        <f>SUM($AR$7:AR68)</f>
        <v>6200</v>
      </c>
      <c r="AU68" s="49"/>
      <c r="AV68" s="62">
        <f t="shared" si="69"/>
        <v>12500</v>
      </c>
      <c r="AW68" s="71">
        <v>0</v>
      </c>
      <c r="AX68" s="71">
        <f t="shared" si="70"/>
        <v>6200</v>
      </c>
      <c r="AY68" s="71">
        <f t="shared" si="71"/>
        <v>3800</v>
      </c>
      <c r="AZ68" s="63">
        <f t="shared" si="72"/>
        <v>22500</v>
      </c>
      <c r="BA68" s="80">
        <v>0</v>
      </c>
      <c r="BB68" s="80">
        <f t="shared" si="73"/>
        <v>22500</v>
      </c>
      <c r="BC68" s="98">
        <f t="shared" si="74"/>
        <v>0.555555555555556</v>
      </c>
      <c r="BD68" s="98">
        <f t="shared" si="75"/>
        <v>0</v>
      </c>
      <c r="BE68" s="98">
        <f t="shared" si="76"/>
        <v>0.275555555555556</v>
      </c>
      <c r="BF68" s="98">
        <f t="shared" si="77"/>
        <v>0.168888888888889</v>
      </c>
      <c r="BG68" s="99"/>
      <c r="BH68" s="62">
        <f>INDEX(商城宝箱!$L:$L,MATCH(BB68,商城宝箱!$N:$N,1))</f>
        <v>6</v>
      </c>
      <c r="BI68" s="63">
        <f>INDEX(商城宝箱!$T:$T,MATCH(BH68,商城宝箱!$L:$L,0))+(BB68-VLOOKUP(BH68,商城宝箱!$L$2:$N$22,3,FALSE))/$BH$5*VLOOKUP(BH68+1,商城宝箱!$C$23:$I$42,3,FALSE)</f>
        <v>56250</v>
      </c>
      <c r="BJ68" s="71">
        <f>INDEX(商城宝箱!$U:$U,MATCH(BH68,商城宝箱!$L:$L,0))+(BB68-VLOOKUP(BH68,商城宝箱!$L$2:$N$22,3,FALSE))/$BH$5*VLOOKUP(BH68+1,商城宝箱!$C$23:$I$42,4,FALSE)</f>
        <v>19632.5</v>
      </c>
      <c r="BK68" s="71">
        <f>INDEX(商城宝箱!$V:$V,MATCH(BH68,商城宝箱!$L:$L,0))+(BB68-VLOOKUP(BH68,商城宝箱!$L$2:$N$22,3,FALSE))/$BH$5*VLOOKUP(BH68+1,商城宝箱!$C$23:$I$42,5,FALSE)</f>
        <v>11227</v>
      </c>
      <c r="BL68" s="71">
        <f>INDEX(商城宝箱!$W:$W,MATCH(BH68,商城宝箱!$L:$L,0))+(BB68-VLOOKUP(BH68,商城宝箱!$L$2:$N$22,3,FALSE))/$BH$5*VLOOKUP(BH68+1,商城宝箱!$C$23:$I$42,6,FALSE)</f>
        <v>1532.5</v>
      </c>
      <c r="BM68" s="49"/>
      <c r="BN68" s="101">
        <f t="shared" si="78"/>
        <v>1340000</v>
      </c>
      <c r="BO68" s="63">
        <f t="shared" si="79"/>
        <v>186550</v>
      </c>
      <c r="BP68" s="63">
        <f t="shared" si="80"/>
        <v>213200</v>
      </c>
      <c r="BQ68" s="63">
        <f t="shared" si="81"/>
        <v>348000</v>
      </c>
      <c r="BR68" s="63">
        <f t="shared" si="82"/>
        <v>0</v>
      </c>
      <c r="BS68" s="63">
        <f t="shared" si="83"/>
        <v>31000</v>
      </c>
      <c r="BT68" s="63">
        <f t="shared" si="84"/>
        <v>56250</v>
      </c>
      <c r="BU68" s="63">
        <f t="shared" si="85"/>
        <v>2175000</v>
      </c>
      <c r="BV68" s="98">
        <f t="shared" si="86"/>
        <v>0.616091954022989</v>
      </c>
      <c r="BW68" s="98">
        <f t="shared" si="87"/>
        <v>0.0857701149425287</v>
      </c>
      <c r="BX68" s="98">
        <f t="shared" si="88"/>
        <v>0.0980229885057471</v>
      </c>
      <c r="BY68" s="98">
        <f t="shared" si="89"/>
        <v>0.16</v>
      </c>
      <c r="BZ68" s="98">
        <f t="shared" si="90"/>
        <v>0</v>
      </c>
      <c r="CA68" s="98">
        <f t="shared" si="91"/>
        <v>0.0142528735632184</v>
      </c>
      <c r="CB68" s="98">
        <f t="shared" si="92"/>
        <v>0.0258620689655172</v>
      </c>
      <c r="CC68" s="49"/>
      <c r="CD68" s="101">
        <f t="shared" si="93"/>
        <v>70</v>
      </c>
      <c r="CE68" s="63">
        <f>INDEX(角色升级!A:A,MATCH(BU67,角色升级!K:K,1))</f>
        <v>425</v>
      </c>
      <c r="CF68" s="71">
        <f>VLOOKUP(CE68,角色升级!A:P,16,FALSE)</f>
        <v>13643.3976</v>
      </c>
      <c r="CG68" s="71">
        <f>VLOOKUP(CD68,关卡对比!$A$4:$K$206,11,FALSE)</f>
        <v>25200</v>
      </c>
      <c r="CH68" s="104">
        <f t="shared" si="94"/>
        <v>1.84704724869999</v>
      </c>
      <c r="CI68" s="87">
        <f>INDEX(角色升级!Q:Q,MATCH(CE68,角色升级!A:A,0))</f>
        <v>3800</v>
      </c>
      <c r="CJ68" s="80">
        <v>0.3</v>
      </c>
      <c r="CK68" s="49"/>
      <c r="CL68" s="101">
        <f t="shared" si="95"/>
        <v>9446</v>
      </c>
      <c r="CM68" s="63">
        <f t="shared" si="96"/>
        <v>12418</v>
      </c>
      <c r="CN68" s="63">
        <f t="shared" si="97"/>
        <v>432</v>
      </c>
      <c r="CO68" s="63">
        <f t="shared" si="98"/>
        <v>19632.5</v>
      </c>
      <c r="CP68" s="63">
        <f t="shared" si="99"/>
        <v>41928.5</v>
      </c>
      <c r="CQ68" s="98">
        <f t="shared" si="100"/>
        <v>0.225288288395721</v>
      </c>
      <c r="CR68" s="98">
        <f t="shared" si="101"/>
        <v>0.296170862301299</v>
      </c>
      <c r="CS68" s="98">
        <f t="shared" si="102"/>
        <v>0.0103032543496667</v>
      </c>
      <c r="CT68" s="98">
        <f t="shared" si="103"/>
        <v>0.468237594953313</v>
      </c>
      <c r="CU68" s="49"/>
      <c r="CV68" s="87">
        <f t="shared" si="104"/>
        <v>4724</v>
      </c>
      <c r="CW68" s="80">
        <f t="shared" si="105"/>
        <v>6118</v>
      </c>
      <c r="CX68" s="80">
        <f t="shared" si="106"/>
        <v>6992</v>
      </c>
      <c r="CY68" s="80">
        <f t="shared" si="107"/>
        <v>11227</v>
      </c>
      <c r="CZ68" s="80">
        <f t="shared" si="108"/>
        <v>29061</v>
      </c>
      <c r="DA68" s="143">
        <f t="shared" si="109"/>
        <v>0.162554626475345</v>
      </c>
      <c r="DB68" s="143">
        <f t="shared" si="110"/>
        <v>0.210522693644403</v>
      </c>
      <c r="DC68" s="143">
        <f t="shared" si="111"/>
        <v>0.240597364165032</v>
      </c>
      <c r="DD68" s="143">
        <f t="shared" si="112"/>
        <v>0.38632531571522</v>
      </c>
      <c r="DE68" s="49"/>
      <c r="DF68" s="87">
        <f t="shared" si="113"/>
        <v>2148</v>
      </c>
      <c r="DG68" s="80">
        <f t="shared" si="114"/>
        <v>2800</v>
      </c>
      <c r="DH68" s="80">
        <f t="shared" si="115"/>
        <v>3200</v>
      </c>
      <c r="DI68" s="80">
        <f t="shared" si="116"/>
        <v>1532.5</v>
      </c>
      <c r="DJ68" s="80">
        <f t="shared" si="117"/>
        <v>9680.5</v>
      </c>
      <c r="DK68" s="143">
        <f t="shared" si="118"/>
        <v>0.221889365218739</v>
      </c>
      <c r="DL68" s="143">
        <f t="shared" si="119"/>
        <v>0.289241258199473</v>
      </c>
      <c r="DM68" s="143">
        <f t="shared" si="120"/>
        <v>0.330561437942255</v>
      </c>
      <c r="DN68" s="143">
        <f t="shared" si="121"/>
        <v>0.158307938639533</v>
      </c>
      <c r="DO68" s="49"/>
      <c r="DP68" s="62">
        <f t="shared" si="122"/>
        <v>41928.5</v>
      </c>
      <c r="DQ68" s="71">
        <f t="shared" si="123"/>
        <v>29061</v>
      </c>
      <c r="DR68" s="71">
        <f t="shared" si="124"/>
        <v>9680.5</v>
      </c>
      <c r="DS68" s="63">
        <v>0</v>
      </c>
      <c r="DT68" s="63">
        <v>15</v>
      </c>
      <c r="DU68" s="63">
        <f>INDEX(武器升级!A:A,MATCH(DQ68/$DQ$5,武器升级!G:G,1))</f>
        <v>21</v>
      </c>
      <c r="DV68" s="63">
        <f>_xlfn.IFNA(INDEX(武器升级!A:A,MATCH(DR68/$DR$5,武器升级!H:H,1)),1)</f>
        <v>16</v>
      </c>
      <c r="DW68" s="63">
        <v>10</v>
      </c>
      <c r="DX68" s="63">
        <f t="shared" si="125"/>
        <v>7.7</v>
      </c>
      <c r="DY68" s="63">
        <f t="shared" si="126"/>
        <v>28.75</v>
      </c>
      <c r="DZ68" s="63">
        <f t="shared" si="127"/>
        <v>16.95</v>
      </c>
      <c r="EA68" s="71">
        <v>4.2</v>
      </c>
      <c r="EB68" s="67">
        <f t="shared" si="128"/>
        <v>70</v>
      </c>
      <c r="EC68" s="87">
        <v>0</v>
      </c>
      <c r="ED68" s="80">
        <v>0</v>
      </c>
      <c r="EE68" s="80">
        <v>0</v>
      </c>
      <c r="EF68" s="80">
        <v>0</v>
      </c>
      <c r="EG68" s="80">
        <v>0</v>
      </c>
      <c r="EH68" s="80">
        <v>0</v>
      </c>
      <c r="EI68" s="80">
        <v>1</v>
      </c>
      <c r="EJ68" s="80">
        <v>1</v>
      </c>
      <c r="EK68" s="49">
        <f t="shared" si="131"/>
        <v>11.77</v>
      </c>
      <c r="EL68" s="87">
        <v>0</v>
      </c>
      <c r="EM68" s="80">
        <v>0</v>
      </c>
      <c r="EN68" s="80">
        <v>0</v>
      </c>
      <c r="EO68" s="80">
        <v>0</v>
      </c>
      <c r="EP68" s="80">
        <v>0</v>
      </c>
      <c r="EQ68" s="80">
        <v>522.383</v>
      </c>
      <c r="ER68" s="80">
        <v>87.1958</v>
      </c>
      <c r="ES68" s="80">
        <v>23.6188</v>
      </c>
      <c r="ET68" s="151">
        <v>0</v>
      </c>
      <c r="EU68" s="151">
        <v>0</v>
      </c>
      <c r="EV68" s="151">
        <v>0</v>
      </c>
      <c r="EW68" s="151">
        <v>1</v>
      </c>
      <c r="EX68" s="151">
        <v>1</v>
      </c>
      <c r="EY68" s="151">
        <v>1</v>
      </c>
      <c r="EZ68" s="49"/>
      <c r="FA68" s="153">
        <f t="shared" si="129"/>
        <v>11.77</v>
      </c>
      <c r="FB68" s="71">
        <v>1</v>
      </c>
      <c r="FC68" s="71">
        <v>1</v>
      </c>
      <c r="FD68" s="80">
        <v>3.08</v>
      </c>
      <c r="FE68" s="2">
        <v>16.01</v>
      </c>
      <c r="FF68">
        <f t="shared" si="130"/>
        <v>16.01</v>
      </c>
    </row>
    <row r="69" spans="1:162">
      <c r="A69" s="58">
        <v>63</v>
      </c>
      <c r="B69" s="59">
        <v>42</v>
      </c>
      <c r="C69" s="60">
        <v>32</v>
      </c>
      <c r="D69" s="61">
        <v>380.5</v>
      </c>
      <c r="E69" s="61">
        <v>3</v>
      </c>
      <c r="F69" s="62">
        <v>7</v>
      </c>
      <c r="G69" s="63">
        <v>0</v>
      </c>
      <c r="H69" s="63">
        <v>1</v>
      </c>
      <c r="I69" s="49"/>
      <c r="J69" s="62">
        <v>63</v>
      </c>
      <c r="K69" s="71">
        <f t="shared" si="66"/>
        <v>7</v>
      </c>
      <c r="L69" s="71">
        <f t="shared" si="67"/>
        <v>0</v>
      </c>
      <c r="M69" s="71">
        <f t="shared" si="68"/>
        <v>1</v>
      </c>
      <c r="N69" s="72">
        <f>INDEX($A:$A,MATCH(SUM($K$7:K69),$D:$D,1))</f>
        <v>70</v>
      </c>
      <c r="O69" s="72">
        <v>0</v>
      </c>
      <c r="P69" s="73">
        <v>0</v>
      </c>
      <c r="Q69" s="63">
        <f>INDEX(关卡产出!$V$8:$V$207,MATCH(N69,$A$7:$A$206,0))</f>
        <v>12500</v>
      </c>
      <c r="R69" s="63">
        <f>INDEX(关卡产出!$W$8:$W$207,MATCH(N69,$A$7:$A$206,0))</f>
        <v>1340000</v>
      </c>
      <c r="S69" s="63">
        <f>INDEX(关卡产出!$X$8:$X$207,MATCH(N69,$A$7:$A$206,0))</f>
        <v>9446</v>
      </c>
      <c r="T69" s="63">
        <f>INDEX(关卡产出!$Y$8:$Y$207,MATCH(N69,$A$7:$A$206,0))</f>
        <v>4724</v>
      </c>
      <c r="U69" s="63">
        <f>INDEX(关卡产出!$Z$8:$Z$207,MATCH(N69,$A$7:$A$206,0))</f>
        <v>2148</v>
      </c>
      <c r="V69" s="63">
        <f>INDEX(关卡产出!$AA$8:$AA$207,MATCH(N69,$A$7:$A$206,0))</f>
        <v>420</v>
      </c>
      <c r="W69" s="80">
        <f>INDEX(关卡产出!$C$8:$C$207,MATCH(N69,关卡产出!$B$8:$B$207,0))*K69</f>
        <v>378</v>
      </c>
      <c r="X69" s="80">
        <f>INDEX(关卡产出!$D$8:$D$207,MATCH(N69,关卡产出!$B$8:$B$207,0))*K69</f>
        <v>189</v>
      </c>
      <c r="Y69" s="80">
        <f>INDEX(关卡产出!$E$8:$E$207,MATCH(N69,关卡产出!$B$8:$B$207,0))*K69</f>
        <v>91</v>
      </c>
      <c r="Z69" s="80">
        <f>INDEX(关卡产出!$F$8:$F$207,MATCH(N69,关卡产出!$B$8:$B$207,0))*K69</f>
        <v>5250</v>
      </c>
      <c r="AA69" s="80">
        <f>SUM($W$7:W69)</f>
        <v>12796</v>
      </c>
      <c r="AB69" s="80">
        <f>SUM($X$7:X69)</f>
        <v>6307</v>
      </c>
      <c r="AC69" s="80">
        <f>SUM($Y$7:Y69)</f>
        <v>2891</v>
      </c>
      <c r="AD69" s="80">
        <f>SUM($Z$7:Z69)</f>
        <v>191800</v>
      </c>
      <c r="AE69" s="87">
        <f>INDEX(关卡产出!$C$8:$C$207,MATCH(N69,关卡产出!$B$8:$B$207,0))*8</f>
        <v>432</v>
      </c>
      <c r="AF69" s="87">
        <f>INDEX(关卡产出!$D$8:$D$207,MATCH(N69,关卡产出!$B$8:$B$207,0))*8</f>
        <v>216</v>
      </c>
      <c r="AG69" s="87">
        <f>INDEX(关卡产出!$E$8:$E$207,MATCH(N69,关卡产出!$B$8:$B$207,0))*8</f>
        <v>104</v>
      </c>
      <c r="AH69" s="87">
        <f>INDEX(关卡产出!$F$8:$F$207,MATCH(N69,关卡产出!$B$8:$B$207,0))*8</f>
        <v>6000</v>
      </c>
      <c r="AI69" s="87">
        <f>SUM($AE$7:AE69)</f>
        <v>14624</v>
      </c>
      <c r="AJ69" s="87">
        <f>SUM($AF$7:AF69)</f>
        <v>7208</v>
      </c>
      <c r="AK69" s="87">
        <f>SUM($AG$7:AG69)</f>
        <v>3304</v>
      </c>
      <c r="AL69" s="87">
        <f>SUM($AH$7:AH69)</f>
        <v>219200</v>
      </c>
      <c r="AM69" s="92">
        <f>SUM($M$7:M69)*关卡产出!$AS$11</f>
        <v>354000</v>
      </c>
      <c r="AN69" s="93">
        <v>0</v>
      </c>
      <c r="AO69" s="80">
        <v>0</v>
      </c>
      <c r="AP69" s="96">
        <v>0</v>
      </c>
      <c r="AQ69" s="62">
        <v>500</v>
      </c>
      <c r="AR69" s="97">
        <v>100</v>
      </c>
      <c r="AS69" s="62">
        <f>SUM($AQ$7:AQ69)</f>
        <v>31500</v>
      </c>
      <c r="AT69" s="71">
        <f>SUM($AR$7:AR69)</f>
        <v>6300</v>
      </c>
      <c r="AU69" s="49"/>
      <c r="AV69" s="62">
        <f t="shared" si="69"/>
        <v>12500</v>
      </c>
      <c r="AW69" s="71">
        <v>0</v>
      </c>
      <c r="AX69" s="71">
        <f t="shared" si="70"/>
        <v>6300</v>
      </c>
      <c r="AY69" s="71">
        <f t="shared" si="71"/>
        <v>3800</v>
      </c>
      <c r="AZ69" s="63">
        <f t="shared" si="72"/>
        <v>22600</v>
      </c>
      <c r="BA69" s="80">
        <v>0</v>
      </c>
      <c r="BB69" s="80">
        <f t="shared" si="73"/>
        <v>22600</v>
      </c>
      <c r="BC69" s="98">
        <f t="shared" si="74"/>
        <v>0.553097345132743</v>
      </c>
      <c r="BD69" s="98">
        <f t="shared" si="75"/>
        <v>0</v>
      </c>
      <c r="BE69" s="98">
        <f t="shared" si="76"/>
        <v>0.278761061946903</v>
      </c>
      <c r="BF69" s="98">
        <f t="shared" si="77"/>
        <v>0.168141592920354</v>
      </c>
      <c r="BG69" s="99"/>
      <c r="BH69" s="62">
        <f>INDEX(商城宝箱!$L:$L,MATCH(BB69,商城宝箱!$N:$N,1))</f>
        <v>6</v>
      </c>
      <c r="BI69" s="63">
        <f>INDEX(商城宝箱!$T:$T,MATCH(BH69,商城宝箱!$L:$L,0))+(BB69-VLOOKUP(BH69,商城宝箱!$L$2:$N$22,3,FALSE))/$BH$5*VLOOKUP(BH69+1,商城宝箱!$C$23:$I$42,3,FALSE)</f>
        <v>56500</v>
      </c>
      <c r="BJ69" s="71">
        <f>INDEX(商城宝箱!$U:$U,MATCH(BH69,商城宝箱!$L:$L,0))+(BB69-VLOOKUP(BH69,商城宝箱!$L$2:$N$22,3,FALSE))/$BH$5*VLOOKUP(BH69+1,商城宝箱!$C$23:$I$42,4,FALSE)</f>
        <v>19762.5</v>
      </c>
      <c r="BK69" s="71">
        <f>INDEX(商城宝箱!$V:$V,MATCH(BH69,商城宝箱!$L:$L,0))+(BB69-VLOOKUP(BH69,商城宝箱!$L$2:$N$22,3,FALSE))/$BH$5*VLOOKUP(BH69+1,商城宝箱!$C$23:$I$42,5,FALSE)</f>
        <v>11312</v>
      </c>
      <c r="BL69" s="71">
        <f>INDEX(商城宝箱!$W:$W,MATCH(BH69,商城宝箱!$L:$L,0))+(BB69-VLOOKUP(BH69,商城宝箱!$L$2:$N$22,3,FALSE))/$BH$5*VLOOKUP(BH69+1,商城宝箱!$C$23:$I$42,6,FALSE)</f>
        <v>1544</v>
      </c>
      <c r="BM69" s="49"/>
      <c r="BN69" s="101">
        <f t="shared" si="78"/>
        <v>1340000</v>
      </c>
      <c r="BO69" s="63">
        <f t="shared" si="79"/>
        <v>191800</v>
      </c>
      <c r="BP69" s="63">
        <f t="shared" si="80"/>
        <v>219200</v>
      </c>
      <c r="BQ69" s="63">
        <f t="shared" si="81"/>
        <v>354000</v>
      </c>
      <c r="BR69" s="63">
        <f t="shared" si="82"/>
        <v>0</v>
      </c>
      <c r="BS69" s="63">
        <f t="shared" si="83"/>
        <v>31500</v>
      </c>
      <c r="BT69" s="63">
        <f t="shared" si="84"/>
        <v>56500</v>
      </c>
      <c r="BU69" s="63">
        <f t="shared" si="85"/>
        <v>2193000</v>
      </c>
      <c r="BV69" s="98">
        <f t="shared" si="86"/>
        <v>0.611035111719106</v>
      </c>
      <c r="BW69" s="98">
        <f t="shared" si="87"/>
        <v>0.0874601003191974</v>
      </c>
      <c r="BX69" s="98">
        <f t="shared" si="88"/>
        <v>0.0999544003647971</v>
      </c>
      <c r="BY69" s="98">
        <f t="shared" si="89"/>
        <v>0.161422708618331</v>
      </c>
      <c r="BZ69" s="98">
        <f t="shared" si="90"/>
        <v>0</v>
      </c>
      <c r="CA69" s="98">
        <f t="shared" si="91"/>
        <v>0.0143638850889193</v>
      </c>
      <c r="CB69" s="98">
        <f t="shared" si="92"/>
        <v>0.0257637938896489</v>
      </c>
      <c r="CC69" s="49"/>
      <c r="CD69" s="101">
        <f t="shared" si="93"/>
        <v>70</v>
      </c>
      <c r="CE69" s="63">
        <f>INDEX(角色升级!A:A,MATCH(BU68,角色升级!K:K,1))</f>
        <v>428</v>
      </c>
      <c r="CF69" s="71">
        <f>VLOOKUP(CE69,角色升级!A:P,16,FALSE)</f>
        <v>14191.56983</v>
      </c>
      <c r="CG69" s="71">
        <f>VLOOKUP(CD69,关卡对比!$A$4:$K$206,11,FALSE)</f>
        <v>25200</v>
      </c>
      <c r="CH69" s="104">
        <f t="shared" si="94"/>
        <v>1.7757020753778</v>
      </c>
      <c r="CI69" s="87">
        <f>INDEX(角色升级!Q:Q,MATCH(CE69,角色升级!A:A,0))</f>
        <v>3800</v>
      </c>
      <c r="CJ69" s="80">
        <v>0.3</v>
      </c>
      <c r="CK69" s="49"/>
      <c r="CL69" s="101">
        <f t="shared" si="95"/>
        <v>9446</v>
      </c>
      <c r="CM69" s="63">
        <f t="shared" si="96"/>
        <v>12796</v>
      </c>
      <c r="CN69" s="63">
        <f t="shared" si="97"/>
        <v>432</v>
      </c>
      <c r="CO69" s="63">
        <f t="shared" si="98"/>
        <v>19762.5</v>
      </c>
      <c r="CP69" s="63">
        <f t="shared" si="99"/>
        <v>42436.5</v>
      </c>
      <c r="CQ69" s="98">
        <f t="shared" si="100"/>
        <v>0.222591401270133</v>
      </c>
      <c r="CR69" s="98">
        <f t="shared" si="101"/>
        <v>0.301532878536166</v>
      </c>
      <c r="CS69" s="98">
        <f t="shared" si="102"/>
        <v>0.0101799158743063</v>
      </c>
      <c r="CT69" s="98">
        <f t="shared" si="103"/>
        <v>0.465695804319395</v>
      </c>
      <c r="CU69" s="49"/>
      <c r="CV69" s="87">
        <f t="shared" si="104"/>
        <v>4724</v>
      </c>
      <c r="CW69" s="80">
        <f t="shared" si="105"/>
        <v>6307</v>
      </c>
      <c r="CX69" s="80">
        <f t="shared" si="106"/>
        <v>7208</v>
      </c>
      <c r="CY69" s="80">
        <f t="shared" si="107"/>
        <v>11312</v>
      </c>
      <c r="CZ69" s="80">
        <f t="shared" si="108"/>
        <v>29551</v>
      </c>
      <c r="DA69" s="143">
        <f t="shared" si="109"/>
        <v>0.159859226422118</v>
      </c>
      <c r="DB69" s="143">
        <f t="shared" si="110"/>
        <v>0.21342763358262</v>
      </c>
      <c r="DC69" s="143">
        <f t="shared" si="111"/>
        <v>0.243917295522994</v>
      </c>
      <c r="DD69" s="143">
        <f t="shared" si="112"/>
        <v>0.382795844472268</v>
      </c>
      <c r="DE69" s="49"/>
      <c r="DF69" s="87">
        <f t="shared" si="113"/>
        <v>2148</v>
      </c>
      <c r="DG69" s="80">
        <f t="shared" si="114"/>
        <v>2891</v>
      </c>
      <c r="DH69" s="80">
        <f t="shared" si="115"/>
        <v>3304</v>
      </c>
      <c r="DI69" s="80">
        <f t="shared" si="116"/>
        <v>1544</v>
      </c>
      <c r="DJ69" s="80">
        <f t="shared" si="117"/>
        <v>9887</v>
      </c>
      <c r="DK69" s="143">
        <f t="shared" si="118"/>
        <v>0.217254981288561</v>
      </c>
      <c r="DL69" s="143">
        <f t="shared" si="119"/>
        <v>0.292404167088095</v>
      </c>
      <c r="DM69" s="143">
        <f t="shared" si="120"/>
        <v>0.334176190957823</v>
      </c>
      <c r="DN69" s="143">
        <f t="shared" si="121"/>
        <v>0.15616466066552</v>
      </c>
      <c r="DO69" s="49"/>
      <c r="DP69" s="62">
        <f t="shared" si="122"/>
        <v>42436.5</v>
      </c>
      <c r="DQ69" s="71">
        <f t="shared" si="123"/>
        <v>29551</v>
      </c>
      <c r="DR69" s="71">
        <f t="shared" si="124"/>
        <v>9887</v>
      </c>
      <c r="DS69" s="63">
        <v>0</v>
      </c>
      <c r="DT69" s="63">
        <v>16</v>
      </c>
      <c r="DU69" s="63">
        <f>INDEX(武器升级!A:A,MATCH(DQ69/$DQ$5,武器升级!G:G,1))</f>
        <v>21</v>
      </c>
      <c r="DV69" s="63">
        <f>_xlfn.IFNA(INDEX(武器升级!A:A,MATCH(DR69/$DR$5,武器升级!H:H,1)),1)</f>
        <v>16</v>
      </c>
      <c r="DW69" s="63">
        <v>10</v>
      </c>
      <c r="DX69" s="63">
        <f t="shared" si="125"/>
        <v>9.24</v>
      </c>
      <c r="DY69" s="63">
        <f t="shared" si="126"/>
        <v>28.75</v>
      </c>
      <c r="DZ69" s="63">
        <f t="shared" si="127"/>
        <v>16.95</v>
      </c>
      <c r="EA69" s="71">
        <v>4.2</v>
      </c>
      <c r="EB69" s="67">
        <f t="shared" si="128"/>
        <v>70</v>
      </c>
      <c r="EC69" s="87">
        <v>0</v>
      </c>
      <c r="ED69" s="80">
        <v>0</v>
      </c>
      <c r="EE69" s="80">
        <v>0</v>
      </c>
      <c r="EF69" s="80">
        <v>0</v>
      </c>
      <c r="EG69" s="80">
        <v>0</v>
      </c>
      <c r="EH69" s="80">
        <v>0</v>
      </c>
      <c r="EI69" s="80">
        <v>1</v>
      </c>
      <c r="EJ69" s="80">
        <v>1</v>
      </c>
      <c r="EK69" s="49">
        <f t="shared" si="131"/>
        <v>11.77</v>
      </c>
      <c r="EL69" s="87">
        <v>0</v>
      </c>
      <c r="EM69" s="80">
        <v>0</v>
      </c>
      <c r="EN69" s="80">
        <v>0</v>
      </c>
      <c r="EO69" s="80">
        <v>0</v>
      </c>
      <c r="EP69" s="80">
        <v>0</v>
      </c>
      <c r="EQ69" s="80">
        <v>528.985</v>
      </c>
      <c r="ER69" s="80">
        <v>88.2978</v>
      </c>
      <c r="ES69" s="80">
        <v>23.9173</v>
      </c>
      <c r="ET69" s="151">
        <v>0</v>
      </c>
      <c r="EU69" s="151">
        <v>0</v>
      </c>
      <c r="EV69" s="151">
        <v>0</v>
      </c>
      <c r="EW69" s="151">
        <v>1</v>
      </c>
      <c r="EX69" s="151">
        <v>1</v>
      </c>
      <c r="EY69" s="151">
        <v>1</v>
      </c>
      <c r="EZ69" s="49"/>
      <c r="FA69" s="153">
        <f t="shared" si="129"/>
        <v>11.77</v>
      </c>
      <c r="FB69" s="71">
        <v>1</v>
      </c>
      <c r="FC69" s="71">
        <v>1</v>
      </c>
      <c r="FD69" s="80">
        <v>3.08</v>
      </c>
      <c r="FE69" s="2">
        <v>16.64</v>
      </c>
      <c r="FF69">
        <f t="shared" si="130"/>
        <v>16.64</v>
      </c>
    </row>
    <row r="70" spans="1:162">
      <c r="A70" s="58">
        <v>64</v>
      </c>
      <c r="B70" s="59">
        <v>43</v>
      </c>
      <c r="C70" s="60">
        <v>33</v>
      </c>
      <c r="D70" s="61">
        <v>389.5</v>
      </c>
      <c r="E70" s="61">
        <v>3</v>
      </c>
      <c r="F70" s="62">
        <v>7</v>
      </c>
      <c r="G70" s="63">
        <v>0</v>
      </c>
      <c r="H70" s="63">
        <v>1</v>
      </c>
      <c r="I70" s="49"/>
      <c r="J70" s="62">
        <v>64</v>
      </c>
      <c r="K70" s="71">
        <f t="shared" si="66"/>
        <v>7</v>
      </c>
      <c r="L70" s="71">
        <f t="shared" si="67"/>
        <v>0</v>
      </c>
      <c r="M70" s="71">
        <f t="shared" si="68"/>
        <v>1</v>
      </c>
      <c r="N70" s="72">
        <f>INDEX($A:$A,MATCH(SUM($K$7:K70),$D:$D,1))</f>
        <v>71</v>
      </c>
      <c r="O70" s="72">
        <v>0</v>
      </c>
      <c r="P70" s="73">
        <v>0</v>
      </c>
      <c r="Q70" s="63">
        <f>INDEX(关卡产出!$V$8:$V$207,MATCH(N70,$A$7:$A$206,0))</f>
        <v>12700</v>
      </c>
      <c r="R70" s="63">
        <f>INDEX(关卡产出!$W$8:$W$207,MATCH(N70,$A$7:$A$206,0))</f>
        <v>1380300</v>
      </c>
      <c r="S70" s="63">
        <f>INDEX(关卡产出!$X$8:$X$207,MATCH(N70,$A$7:$A$206,0))</f>
        <v>9722</v>
      </c>
      <c r="T70" s="63">
        <f>INDEX(关卡产出!$Y$8:$Y$207,MATCH(N70,$A$7:$A$206,0))</f>
        <v>4862</v>
      </c>
      <c r="U70" s="63">
        <f>INDEX(关卡产出!$Z$8:$Z$207,MATCH(N70,$A$7:$A$206,0))</f>
        <v>2214</v>
      </c>
      <c r="V70" s="63">
        <f>INDEX(关卡产出!$AA$8:$AA$207,MATCH(N70,$A$7:$A$206,0))</f>
        <v>426</v>
      </c>
      <c r="W70" s="80">
        <f>INDEX(关卡产出!$C$8:$C$207,MATCH(N70,关卡产出!$B$8:$B$207,0))*K70</f>
        <v>385</v>
      </c>
      <c r="X70" s="80">
        <f>INDEX(关卡产出!$D$8:$D$207,MATCH(N70,关卡产出!$B$8:$B$207,0))*K70</f>
        <v>189</v>
      </c>
      <c r="Y70" s="80">
        <f>INDEX(关卡产出!$E$8:$E$207,MATCH(N70,关卡产出!$B$8:$B$207,0))*K70</f>
        <v>91</v>
      </c>
      <c r="Z70" s="80">
        <f>INDEX(关卡产出!$F$8:$F$207,MATCH(N70,关卡产出!$B$8:$B$207,0))*K70</f>
        <v>5390</v>
      </c>
      <c r="AA70" s="80">
        <f>SUM($W$7:W70)</f>
        <v>13181</v>
      </c>
      <c r="AB70" s="80">
        <f>SUM($X$7:X70)</f>
        <v>6496</v>
      </c>
      <c r="AC70" s="80">
        <f>SUM($Y$7:Y70)</f>
        <v>2982</v>
      </c>
      <c r="AD70" s="80">
        <f>SUM($Z$7:Z70)</f>
        <v>197190</v>
      </c>
      <c r="AE70" s="87">
        <f>INDEX(关卡产出!$C$8:$C$207,MATCH(N70,关卡产出!$B$8:$B$207,0))*8</f>
        <v>440</v>
      </c>
      <c r="AF70" s="87">
        <f>INDEX(关卡产出!$D$8:$D$207,MATCH(N70,关卡产出!$B$8:$B$207,0))*8</f>
        <v>216</v>
      </c>
      <c r="AG70" s="87">
        <f>INDEX(关卡产出!$E$8:$E$207,MATCH(N70,关卡产出!$B$8:$B$207,0))*8</f>
        <v>104</v>
      </c>
      <c r="AH70" s="87">
        <f>INDEX(关卡产出!$F$8:$F$207,MATCH(N70,关卡产出!$B$8:$B$207,0))*8</f>
        <v>6160</v>
      </c>
      <c r="AI70" s="87">
        <f>SUM($AE$7:AE70)</f>
        <v>15064</v>
      </c>
      <c r="AJ70" s="87">
        <f>SUM($AF$7:AF70)</f>
        <v>7424</v>
      </c>
      <c r="AK70" s="87">
        <f>SUM($AG$7:AG70)</f>
        <v>3408</v>
      </c>
      <c r="AL70" s="87">
        <f>SUM($AH$7:AH70)</f>
        <v>225360</v>
      </c>
      <c r="AM70" s="92">
        <f>SUM($M$7:M70)*关卡产出!$AS$11</f>
        <v>360000</v>
      </c>
      <c r="AN70" s="93">
        <v>0</v>
      </c>
      <c r="AO70" s="80">
        <v>0</v>
      </c>
      <c r="AP70" s="96">
        <v>0</v>
      </c>
      <c r="AQ70" s="62">
        <v>500</v>
      </c>
      <c r="AR70" s="97">
        <v>100</v>
      </c>
      <c r="AS70" s="62">
        <f>SUM($AQ$7:AQ70)</f>
        <v>32000</v>
      </c>
      <c r="AT70" s="71">
        <f>SUM($AR$7:AR70)</f>
        <v>6400</v>
      </c>
      <c r="AU70" s="49"/>
      <c r="AV70" s="62">
        <f t="shared" si="69"/>
        <v>12700</v>
      </c>
      <c r="AW70" s="71">
        <v>0</v>
      </c>
      <c r="AX70" s="71">
        <f t="shared" si="70"/>
        <v>6400</v>
      </c>
      <c r="AY70" s="71">
        <f t="shared" si="71"/>
        <v>3800</v>
      </c>
      <c r="AZ70" s="63">
        <f t="shared" si="72"/>
        <v>22900</v>
      </c>
      <c r="BA70" s="80">
        <v>0</v>
      </c>
      <c r="BB70" s="80">
        <f t="shared" si="73"/>
        <v>22900</v>
      </c>
      <c r="BC70" s="98">
        <f t="shared" si="74"/>
        <v>0.554585152838428</v>
      </c>
      <c r="BD70" s="98">
        <f t="shared" si="75"/>
        <v>0</v>
      </c>
      <c r="BE70" s="98">
        <f t="shared" si="76"/>
        <v>0.279475982532751</v>
      </c>
      <c r="BF70" s="98">
        <f t="shared" si="77"/>
        <v>0.165938864628821</v>
      </c>
      <c r="BG70" s="99"/>
      <c r="BH70" s="62">
        <f>INDEX(商城宝箱!$L:$L,MATCH(BB70,商城宝箱!$N:$N,1))</f>
        <v>6</v>
      </c>
      <c r="BI70" s="63">
        <f>INDEX(商城宝箱!$T:$T,MATCH(BH70,商城宝箱!$L:$L,0))+(BB70-VLOOKUP(BH70,商城宝箱!$L$2:$N$22,3,FALSE))/$BH$5*VLOOKUP(BH70+1,商城宝箱!$C$23:$I$42,3,FALSE)</f>
        <v>57250</v>
      </c>
      <c r="BJ70" s="71">
        <f>INDEX(商城宝箱!$U:$U,MATCH(BH70,商城宝箱!$L:$L,0))+(BB70-VLOOKUP(BH70,商城宝箱!$L$2:$N$22,3,FALSE))/$BH$5*VLOOKUP(BH70+1,商城宝箱!$C$23:$I$42,4,FALSE)</f>
        <v>20152.5</v>
      </c>
      <c r="BK70" s="71">
        <f>INDEX(商城宝箱!$V:$V,MATCH(BH70,商城宝箱!$L:$L,0))+(BB70-VLOOKUP(BH70,商城宝箱!$L$2:$N$22,3,FALSE))/$BH$5*VLOOKUP(BH70+1,商城宝箱!$C$23:$I$42,5,FALSE)</f>
        <v>11567</v>
      </c>
      <c r="BL70" s="71">
        <f>INDEX(商城宝箱!$W:$W,MATCH(BH70,商城宝箱!$L:$L,0))+(BB70-VLOOKUP(BH70,商城宝箱!$L$2:$N$22,3,FALSE))/$BH$5*VLOOKUP(BH70+1,商城宝箱!$C$23:$I$42,6,FALSE)</f>
        <v>1578.5</v>
      </c>
      <c r="BM70" s="49"/>
      <c r="BN70" s="101">
        <f t="shared" si="78"/>
        <v>1380300</v>
      </c>
      <c r="BO70" s="63">
        <f t="shared" si="79"/>
        <v>197190</v>
      </c>
      <c r="BP70" s="63">
        <f t="shared" si="80"/>
        <v>225360</v>
      </c>
      <c r="BQ70" s="63">
        <f t="shared" si="81"/>
        <v>360000</v>
      </c>
      <c r="BR70" s="63">
        <f t="shared" si="82"/>
        <v>0</v>
      </c>
      <c r="BS70" s="63">
        <f t="shared" si="83"/>
        <v>32000</v>
      </c>
      <c r="BT70" s="63">
        <f t="shared" si="84"/>
        <v>57250</v>
      </c>
      <c r="BU70" s="63">
        <f t="shared" si="85"/>
        <v>2252100</v>
      </c>
      <c r="BV70" s="98">
        <f t="shared" si="86"/>
        <v>0.612894631677101</v>
      </c>
      <c r="BW70" s="98">
        <f t="shared" si="87"/>
        <v>0.0875582789396563</v>
      </c>
      <c r="BX70" s="98">
        <f t="shared" si="88"/>
        <v>0.100066604502464</v>
      </c>
      <c r="BY70" s="98">
        <f t="shared" si="89"/>
        <v>0.15985080591448</v>
      </c>
      <c r="BZ70" s="98">
        <f t="shared" si="90"/>
        <v>0</v>
      </c>
      <c r="CA70" s="98">
        <f t="shared" si="91"/>
        <v>0.0142089605257315</v>
      </c>
      <c r="CB70" s="98">
        <f t="shared" si="92"/>
        <v>0.0254207184405666</v>
      </c>
      <c r="CC70" s="49"/>
      <c r="CD70" s="101">
        <f t="shared" si="93"/>
        <v>71</v>
      </c>
      <c r="CE70" s="63">
        <f>INDEX(角色升级!A:A,MATCH(BU69,角色升级!K:K,1))</f>
        <v>429</v>
      </c>
      <c r="CF70" s="71">
        <f>VLOOKUP(CE70,角色升级!A:P,16,FALSE)</f>
        <v>14374.2939</v>
      </c>
      <c r="CG70" s="71">
        <f>VLOOKUP(CD70,关卡对比!$A$4:$K$206,11,FALSE)</f>
        <v>26400</v>
      </c>
      <c r="CH70" s="104">
        <f t="shared" si="94"/>
        <v>1.83661195350959</v>
      </c>
      <c r="CI70" s="87">
        <f>INDEX(角色升级!Q:Q,MATCH(CE70,角色升级!A:A,0))</f>
        <v>3800</v>
      </c>
      <c r="CJ70" s="80">
        <v>0.3</v>
      </c>
      <c r="CK70" s="49"/>
      <c r="CL70" s="101">
        <f t="shared" si="95"/>
        <v>9722</v>
      </c>
      <c r="CM70" s="63">
        <f t="shared" si="96"/>
        <v>13181</v>
      </c>
      <c r="CN70" s="63">
        <f t="shared" si="97"/>
        <v>440</v>
      </c>
      <c r="CO70" s="63">
        <f t="shared" si="98"/>
        <v>20152.5</v>
      </c>
      <c r="CP70" s="63">
        <f t="shared" si="99"/>
        <v>43495.5</v>
      </c>
      <c r="CQ70" s="98">
        <f t="shared" si="100"/>
        <v>0.223517375360669</v>
      </c>
      <c r="CR70" s="98">
        <f t="shared" si="101"/>
        <v>0.303042843512547</v>
      </c>
      <c r="CS70" s="98">
        <f t="shared" si="102"/>
        <v>0.0101159890103574</v>
      </c>
      <c r="CT70" s="98">
        <f t="shared" si="103"/>
        <v>0.463323792116426</v>
      </c>
      <c r="CU70" s="49"/>
      <c r="CV70" s="87">
        <f t="shared" si="104"/>
        <v>4862</v>
      </c>
      <c r="CW70" s="80">
        <f t="shared" si="105"/>
        <v>6496</v>
      </c>
      <c r="CX70" s="80">
        <f t="shared" si="106"/>
        <v>7424</v>
      </c>
      <c r="CY70" s="80">
        <f t="shared" si="107"/>
        <v>11567</v>
      </c>
      <c r="CZ70" s="80">
        <f t="shared" si="108"/>
        <v>30349</v>
      </c>
      <c r="DA70" s="143">
        <f t="shared" si="109"/>
        <v>0.160202972091337</v>
      </c>
      <c r="DB70" s="143">
        <f t="shared" si="110"/>
        <v>0.214043296319483</v>
      </c>
      <c r="DC70" s="143">
        <f t="shared" si="111"/>
        <v>0.24462091007941</v>
      </c>
      <c r="DD70" s="143">
        <f t="shared" si="112"/>
        <v>0.38113282150977</v>
      </c>
      <c r="DE70" s="49"/>
      <c r="DF70" s="87">
        <f t="shared" si="113"/>
        <v>2214</v>
      </c>
      <c r="DG70" s="80">
        <f t="shared" si="114"/>
        <v>2982</v>
      </c>
      <c r="DH70" s="80">
        <f t="shared" si="115"/>
        <v>3408</v>
      </c>
      <c r="DI70" s="80">
        <f t="shared" si="116"/>
        <v>1578.5</v>
      </c>
      <c r="DJ70" s="80">
        <f t="shared" si="117"/>
        <v>10182.5</v>
      </c>
      <c r="DK70" s="143">
        <f t="shared" si="118"/>
        <v>0.21743186840167</v>
      </c>
      <c r="DL70" s="143">
        <f t="shared" si="119"/>
        <v>0.292855389148048</v>
      </c>
      <c r="DM70" s="143">
        <f t="shared" si="120"/>
        <v>0.334691873312055</v>
      </c>
      <c r="DN70" s="143">
        <f t="shared" si="121"/>
        <v>0.155020869138227</v>
      </c>
      <c r="DO70" s="49"/>
      <c r="DP70" s="62">
        <f t="shared" si="122"/>
        <v>43495.5</v>
      </c>
      <c r="DQ70" s="71">
        <f t="shared" si="123"/>
        <v>30349</v>
      </c>
      <c r="DR70" s="71">
        <f t="shared" si="124"/>
        <v>10182.5</v>
      </c>
      <c r="DS70" s="63">
        <v>0</v>
      </c>
      <c r="DT70" s="63">
        <v>16</v>
      </c>
      <c r="DU70" s="63">
        <f>INDEX(武器升级!A:A,MATCH(DQ70/$DQ$5,武器升级!G:G,1))</f>
        <v>21</v>
      </c>
      <c r="DV70" s="63">
        <f>_xlfn.IFNA(INDEX(武器升级!A:A,MATCH(DR70/$DR$5,武器升级!H:H,1)),1)</f>
        <v>16</v>
      </c>
      <c r="DW70" s="63">
        <v>10</v>
      </c>
      <c r="DX70" s="63">
        <f t="shared" si="125"/>
        <v>9.24</v>
      </c>
      <c r="DY70" s="63">
        <f t="shared" si="126"/>
        <v>28.75</v>
      </c>
      <c r="DZ70" s="63">
        <f t="shared" si="127"/>
        <v>16.95</v>
      </c>
      <c r="EA70" s="71">
        <v>4.2</v>
      </c>
      <c r="EB70" s="67">
        <f t="shared" si="128"/>
        <v>71</v>
      </c>
      <c r="EC70" s="87">
        <v>0</v>
      </c>
      <c r="ED70" s="80">
        <v>0</v>
      </c>
      <c r="EE70" s="80">
        <v>0</v>
      </c>
      <c r="EF70" s="80">
        <v>0</v>
      </c>
      <c r="EG70" s="80">
        <v>0</v>
      </c>
      <c r="EH70" s="80">
        <v>0</v>
      </c>
      <c r="EI70" s="80">
        <v>1</v>
      </c>
      <c r="EJ70" s="80">
        <v>1</v>
      </c>
      <c r="EK70" s="49">
        <f t="shared" si="131"/>
        <v>11.77</v>
      </c>
      <c r="EL70" s="87">
        <v>0</v>
      </c>
      <c r="EM70" s="80">
        <v>0</v>
      </c>
      <c r="EN70" s="80">
        <v>0</v>
      </c>
      <c r="EO70" s="80">
        <v>0</v>
      </c>
      <c r="EP70" s="80">
        <v>0</v>
      </c>
      <c r="EQ70" s="80">
        <v>537.238</v>
      </c>
      <c r="ER70" s="80">
        <v>89.6753</v>
      </c>
      <c r="ES70" s="80">
        <v>24.2904</v>
      </c>
      <c r="ET70" s="151">
        <v>0</v>
      </c>
      <c r="EU70" s="151">
        <v>0</v>
      </c>
      <c r="EV70" s="151">
        <v>0</v>
      </c>
      <c r="EW70" s="151">
        <v>1</v>
      </c>
      <c r="EX70" s="151">
        <v>1</v>
      </c>
      <c r="EY70" s="151">
        <v>1</v>
      </c>
      <c r="EZ70" s="49"/>
      <c r="FA70" s="153">
        <f t="shared" si="129"/>
        <v>11.77</v>
      </c>
      <c r="FB70" s="71">
        <v>1</v>
      </c>
      <c r="FC70" s="71">
        <v>1</v>
      </c>
      <c r="FD70" s="80">
        <v>3.08</v>
      </c>
      <c r="FE70" s="2">
        <v>16.95</v>
      </c>
      <c r="FF70">
        <f t="shared" si="130"/>
        <v>16.95</v>
      </c>
    </row>
    <row r="71" spans="1:162">
      <c r="A71" s="58">
        <v>65</v>
      </c>
      <c r="B71" s="59">
        <v>44</v>
      </c>
      <c r="C71" s="60">
        <v>33</v>
      </c>
      <c r="D71" s="61">
        <v>395.5</v>
      </c>
      <c r="E71" s="61">
        <v>3</v>
      </c>
      <c r="F71" s="62">
        <v>7</v>
      </c>
      <c r="G71" s="63">
        <v>0</v>
      </c>
      <c r="H71" s="63">
        <v>1</v>
      </c>
      <c r="I71" s="49"/>
      <c r="J71" s="62">
        <v>65</v>
      </c>
      <c r="K71" s="71">
        <f t="shared" si="66"/>
        <v>7</v>
      </c>
      <c r="L71" s="71">
        <f t="shared" si="67"/>
        <v>0</v>
      </c>
      <c r="M71" s="71">
        <f t="shared" si="68"/>
        <v>1</v>
      </c>
      <c r="N71" s="72">
        <f>INDEX($A:$A,MATCH(SUM($K$7:K71),$D:$D,1))</f>
        <v>72</v>
      </c>
      <c r="O71" s="72">
        <v>0</v>
      </c>
      <c r="P71" s="73">
        <v>0</v>
      </c>
      <c r="Q71" s="63">
        <f>INDEX(关卡产出!$V$8:$V$207,MATCH(N71,$A$7:$A$206,0))</f>
        <v>12900</v>
      </c>
      <c r="R71" s="63">
        <f>INDEX(关卡产出!$W$8:$W$207,MATCH(N71,$A$7:$A$206,0))</f>
        <v>1421200</v>
      </c>
      <c r="S71" s="63">
        <f>INDEX(关卡产出!$X$8:$X$207,MATCH(N71,$A$7:$A$206,0))</f>
        <v>10002</v>
      </c>
      <c r="T71" s="63">
        <f>INDEX(关卡产出!$Y$8:$Y$207,MATCH(N71,$A$7:$A$206,0))</f>
        <v>5002</v>
      </c>
      <c r="U71" s="63">
        <f>INDEX(关卡产出!$Z$8:$Z$207,MATCH(N71,$A$7:$A$206,0))</f>
        <v>2281</v>
      </c>
      <c r="V71" s="63">
        <f>INDEX(关卡产出!$AA$8:$AA$207,MATCH(N71,$A$7:$A$206,0))</f>
        <v>432</v>
      </c>
      <c r="W71" s="80">
        <f>INDEX(关卡产出!$C$8:$C$207,MATCH(N71,关卡产出!$B$8:$B$207,0))*K71</f>
        <v>392</v>
      </c>
      <c r="X71" s="80">
        <f>INDEX(关卡产出!$D$8:$D$207,MATCH(N71,关卡产出!$B$8:$B$207,0))*K71</f>
        <v>196</v>
      </c>
      <c r="Y71" s="80">
        <f>INDEX(关卡产出!$E$8:$E$207,MATCH(N71,关卡产出!$B$8:$B$207,0))*K71</f>
        <v>91</v>
      </c>
      <c r="Z71" s="80">
        <f>INDEX(关卡产出!$F$8:$F$207,MATCH(N71,关卡产出!$B$8:$B$207,0))*K71</f>
        <v>5390</v>
      </c>
      <c r="AA71" s="80">
        <f>SUM($W$7:W71)</f>
        <v>13573</v>
      </c>
      <c r="AB71" s="80">
        <f>SUM($X$7:X71)</f>
        <v>6692</v>
      </c>
      <c r="AC71" s="80">
        <f>SUM($Y$7:Y71)</f>
        <v>3073</v>
      </c>
      <c r="AD71" s="80">
        <f>SUM($Z$7:Z71)</f>
        <v>202580</v>
      </c>
      <c r="AE71" s="87">
        <f>INDEX(关卡产出!$C$8:$C$207,MATCH(N71,关卡产出!$B$8:$B$207,0))*8</f>
        <v>448</v>
      </c>
      <c r="AF71" s="87">
        <f>INDEX(关卡产出!$D$8:$D$207,MATCH(N71,关卡产出!$B$8:$B$207,0))*8</f>
        <v>224</v>
      </c>
      <c r="AG71" s="87">
        <f>INDEX(关卡产出!$E$8:$E$207,MATCH(N71,关卡产出!$B$8:$B$207,0))*8</f>
        <v>104</v>
      </c>
      <c r="AH71" s="87">
        <f>INDEX(关卡产出!$F$8:$F$207,MATCH(N71,关卡产出!$B$8:$B$207,0))*8</f>
        <v>6160</v>
      </c>
      <c r="AI71" s="87">
        <f>SUM($AE$7:AE71)</f>
        <v>15512</v>
      </c>
      <c r="AJ71" s="87">
        <f>SUM($AF$7:AF71)</f>
        <v>7648</v>
      </c>
      <c r="AK71" s="87">
        <f>SUM($AG$7:AG71)</f>
        <v>3512</v>
      </c>
      <c r="AL71" s="87">
        <f>SUM($AH$7:AH71)</f>
        <v>231520</v>
      </c>
      <c r="AM71" s="92">
        <f>SUM($M$7:M71)*关卡产出!$AS$11</f>
        <v>366000</v>
      </c>
      <c r="AN71" s="93">
        <v>0</v>
      </c>
      <c r="AO71" s="80">
        <v>0</v>
      </c>
      <c r="AP71" s="96">
        <v>0</v>
      </c>
      <c r="AQ71" s="62">
        <v>500</v>
      </c>
      <c r="AR71" s="97">
        <v>100</v>
      </c>
      <c r="AS71" s="62">
        <f>SUM($AQ$7:AQ71)</f>
        <v>32500</v>
      </c>
      <c r="AT71" s="71">
        <f>SUM($AR$7:AR71)</f>
        <v>6500</v>
      </c>
      <c r="AU71" s="49"/>
      <c r="AV71" s="62">
        <f t="shared" si="69"/>
        <v>12900</v>
      </c>
      <c r="AW71" s="71">
        <v>0</v>
      </c>
      <c r="AX71" s="71">
        <f t="shared" si="70"/>
        <v>6500</v>
      </c>
      <c r="AY71" s="71">
        <f t="shared" si="71"/>
        <v>4450</v>
      </c>
      <c r="AZ71" s="63">
        <f t="shared" si="72"/>
        <v>23850</v>
      </c>
      <c r="BA71" s="80">
        <v>0</v>
      </c>
      <c r="BB71" s="80">
        <f t="shared" si="73"/>
        <v>23850</v>
      </c>
      <c r="BC71" s="98">
        <f t="shared" si="74"/>
        <v>0.540880503144654</v>
      </c>
      <c r="BD71" s="98">
        <f t="shared" si="75"/>
        <v>0</v>
      </c>
      <c r="BE71" s="98">
        <f t="shared" si="76"/>
        <v>0.272536687631027</v>
      </c>
      <c r="BF71" s="98">
        <f t="shared" si="77"/>
        <v>0.186582809224319</v>
      </c>
      <c r="BG71" s="99"/>
      <c r="BH71" s="62">
        <f>INDEX(商城宝箱!$L:$L,MATCH(BB71,商城宝箱!$N:$N,1))</f>
        <v>7</v>
      </c>
      <c r="BI71" s="63">
        <f>INDEX(商城宝箱!$T:$T,MATCH(BH71,商城宝箱!$L:$L,0))+(BB71-VLOOKUP(BH71,商城宝箱!$L$2:$N$22,3,FALSE))/$BH$5*VLOOKUP(BH71+1,商城宝箱!$C$23:$I$42,3,FALSE)</f>
        <v>59625</v>
      </c>
      <c r="BJ71" s="71">
        <f>INDEX(商城宝箱!$U:$U,MATCH(BH71,商城宝箱!$L:$L,0))+(BB71-VLOOKUP(BH71,商城宝箱!$L$2:$N$22,3,FALSE))/$BH$5*VLOOKUP(BH71+1,商城宝箱!$C$23:$I$42,4,FALSE)</f>
        <v>21725</v>
      </c>
      <c r="BK71" s="71">
        <f>INDEX(商城宝箱!$V:$V,MATCH(BH71,商城宝箱!$L:$L,0))+(BB71-VLOOKUP(BH71,商城宝箱!$L$2:$N$22,3,FALSE))/$BH$5*VLOOKUP(BH71+1,商城宝箱!$C$23:$I$42,5,FALSE)</f>
        <v>12599.5</v>
      </c>
      <c r="BL71" s="71">
        <f>INDEX(商城宝箱!$W:$W,MATCH(BH71,商城宝箱!$L:$L,0))+(BB71-VLOOKUP(BH71,商城宝箱!$L$2:$N$22,3,FALSE))/$BH$5*VLOOKUP(BH71+1,商城宝箱!$C$23:$I$42,6,FALSE)</f>
        <v>1714</v>
      </c>
      <c r="BM71" s="49"/>
      <c r="BN71" s="101">
        <f t="shared" si="78"/>
        <v>1421200</v>
      </c>
      <c r="BO71" s="63">
        <f t="shared" si="79"/>
        <v>202580</v>
      </c>
      <c r="BP71" s="63">
        <f t="shared" si="80"/>
        <v>231520</v>
      </c>
      <c r="BQ71" s="63">
        <f t="shared" si="81"/>
        <v>366000</v>
      </c>
      <c r="BR71" s="63">
        <f t="shared" si="82"/>
        <v>0</v>
      </c>
      <c r="BS71" s="63">
        <f t="shared" si="83"/>
        <v>32500</v>
      </c>
      <c r="BT71" s="63">
        <f t="shared" si="84"/>
        <v>59625</v>
      </c>
      <c r="BU71" s="63">
        <f t="shared" si="85"/>
        <v>2313425</v>
      </c>
      <c r="BV71" s="98">
        <f t="shared" si="86"/>
        <v>0.614327242076143</v>
      </c>
      <c r="BW71" s="98">
        <f t="shared" si="87"/>
        <v>0.0875671353080389</v>
      </c>
      <c r="BX71" s="98">
        <f t="shared" si="88"/>
        <v>0.10007672606633</v>
      </c>
      <c r="BY71" s="98">
        <f t="shared" si="89"/>
        <v>0.15820698747528</v>
      </c>
      <c r="BZ71" s="98">
        <f t="shared" si="90"/>
        <v>0</v>
      </c>
      <c r="CA71" s="98">
        <f t="shared" si="91"/>
        <v>0.014048434680182</v>
      </c>
      <c r="CB71" s="98">
        <f t="shared" si="92"/>
        <v>0.0257734743940262</v>
      </c>
      <c r="CC71" s="49"/>
      <c r="CD71" s="101">
        <f t="shared" si="93"/>
        <v>72</v>
      </c>
      <c r="CE71" s="63">
        <f>INDEX(角色升级!A:A,MATCH(BU70,角色升级!K:K,1))</f>
        <v>433</v>
      </c>
      <c r="CF71" s="71">
        <f>VLOOKUP(CE71,角色升级!A:P,16,FALSE)</f>
        <v>14595.35955</v>
      </c>
      <c r="CG71" s="71">
        <f>VLOOKUP(CD71,关卡对比!$A$4:$K$206,11,FALSE)</f>
        <v>27600</v>
      </c>
      <c r="CH71" s="104">
        <f t="shared" si="94"/>
        <v>1.89101199634373</v>
      </c>
      <c r="CI71" s="87">
        <f>INDEX(角色升级!Q:Q,MATCH(CE71,角色升级!A:A,0))</f>
        <v>4450</v>
      </c>
      <c r="CJ71" s="80">
        <v>0.3</v>
      </c>
      <c r="CK71" s="49"/>
      <c r="CL71" s="101">
        <f t="shared" si="95"/>
        <v>10002</v>
      </c>
      <c r="CM71" s="63">
        <f t="shared" si="96"/>
        <v>13573</v>
      </c>
      <c r="CN71" s="63">
        <f t="shared" si="97"/>
        <v>448</v>
      </c>
      <c r="CO71" s="63">
        <f t="shared" si="98"/>
        <v>21725</v>
      </c>
      <c r="CP71" s="63">
        <f t="shared" si="99"/>
        <v>45748</v>
      </c>
      <c r="CQ71" s="98">
        <f t="shared" si="100"/>
        <v>0.218632508524963</v>
      </c>
      <c r="CR71" s="98">
        <f t="shared" si="101"/>
        <v>0.296690565707791</v>
      </c>
      <c r="CS71" s="98">
        <f t="shared" si="102"/>
        <v>0.00979277782635306</v>
      </c>
      <c r="CT71" s="98">
        <f t="shared" si="103"/>
        <v>0.474884147940894</v>
      </c>
      <c r="CU71" s="49"/>
      <c r="CV71" s="87">
        <f t="shared" si="104"/>
        <v>5002</v>
      </c>
      <c r="CW71" s="80">
        <f t="shared" si="105"/>
        <v>6692</v>
      </c>
      <c r="CX71" s="80">
        <f t="shared" si="106"/>
        <v>7648</v>
      </c>
      <c r="CY71" s="80">
        <f t="shared" si="107"/>
        <v>12599.5</v>
      </c>
      <c r="CZ71" s="80">
        <f t="shared" si="108"/>
        <v>31941.5</v>
      </c>
      <c r="DA71" s="143">
        <f t="shared" si="109"/>
        <v>0.156598782148615</v>
      </c>
      <c r="DB71" s="143">
        <f t="shared" si="110"/>
        <v>0.209508006824977</v>
      </c>
      <c r="DC71" s="143">
        <f t="shared" si="111"/>
        <v>0.239437722085688</v>
      </c>
      <c r="DD71" s="143">
        <f t="shared" si="112"/>
        <v>0.39445548894072</v>
      </c>
      <c r="DE71" s="49"/>
      <c r="DF71" s="87">
        <f t="shared" si="113"/>
        <v>2281</v>
      </c>
      <c r="DG71" s="80">
        <f t="shared" si="114"/>
        <v>3073</v>
      </c>
      <c r="DH71" s="80">
        <f t="shared" si="115"/>
        <v>3512</v>
      </c>
      <c r="DI71" s="80">
        <f t="shared" si="116"/>
        <v>1714</v>
      </c>
      <c r="DJ71" s="80">
        <f t="shared" si="117"/>
        <v>10580</v>
      </c>
      <c r="DK71" s="143">
        <f t="shared" si="118"/>
        <v>0.215595463137996</v>
      </c>
      <c r="DL71" s="143">
        <f t="shared" si="119"/>
        <v>0.290453686200378</v>
      </c>
      <c r="DM71" s="143">
        <f t="shared" si="120"/>
        <v>0.331947069943289</v>
      </c>
      <c r="DN71" s="143">
        <f t="shared" si="121"/>
        <v>0.162003780718336</v>
      </c>
      <c r="DO71" s="49"/>
      <c r="DP71" s="62">
        <f t="shared" si="122"/>
        <v>45748</v>
      </c>
      <c r="DQ71" s="71">
        <f t="shared" si="123"/>
        <v>31941.5</v>
      </c>
      <c r="DR71" s="71">
        <f t="shared" si="124"/>
        <v>10580</v>
      </c>
      <c r="DS71" s="63">
        <v>0</v>
      </c>
      <c r="DT71" s="63">
        <v>16</v>
      </c>
      <c r="DU71" s="63">
        <f>INDEX(武器升级!A:A,MATCH(DQ71/$DQ$5,武器升级!G:G,1))</f>
        <v>22</v>
      </c>
      <c r="DV71" s="63">
        <f>_xlfn.IFNA(INDEX(武器升级!A:A,MATCH(DR71/$DR$5,武器升级!H:H,1)),1)</f>
        <v>16</v>
      </c>
      <c r="DW71" s="63">
        <v>11</v>
      </c>
      <c r="DX71" s="63">
        <f t="shared" si="125"/>
        <v>9.24</v>
      </c>
      <c r="DY71" s="63">
        <f t="shared" si="126"/>
        <v>34.5</v>
      </c>
      <c r="DZ71" s="63">
        <f t="shared" si="127"/>
        <v>16.95</v>
      </c>
      <c r="EA71" s="71">
        <v>4.5</v>
      </c>
      <c r="EB71" s="67">
        <f t="shared" si="128"/>
        <v>72</v>
      </c>
      <c r="EC71" s="87">
        <v>0</v>
      </c>
      <c r="ED71" s="80">
        <v>0</v>
      </c>
      <c r="EE71" s="80">
        <v>0</v>
      </c>
      <c r="EF71" s="80">
        <v>0</v>
      </c>
      <c r="EG71" s="80">
        <v>0</v>
      </c>
      <c r="EH71" s="80">
        <v>0</v>
      </c>
      <c r="EI71" s="80">
        <v>1</v>
      </c>
      <c r="EJ71" s="80">
        <v>1</v>
      </c>
      <c r="EK71" s="49">
        <f t="shared" si="131"/>
        <v>11.77</v>
      </c>
      <c r="EL71" s="87">
        <v>0</v>
      </c>
      <c r="EM71" s="80">
        <v>0</v>
      </c>
      <c r="EN71" s="80">
        <v>0</v>
      </c>
      <c r="EO71" s="80">
        <v>0</v>
      </c>
      <c r="EP71" s="80">
        <v>0</v>
      </c>
      <c r="EQ71" s="80">
        <v>545.49</v>
      </c>
      <c r="ER71" s="80">
        <v>91.0528</v>
      </c>
      <c r="ES71" s="80">
        <v>24.6636</v>
      </c>
      <c r="ET71" s="151">
        <v>0</v>
      </c>
      <c r="EU71" s="151">
        <v>0</v>
      </c>
      <c r="EV71" s="151">
        <v>0</v>
      </c>
      <c r="EW71" s="151">
        <v>1</v>
      </c>
      <c r="EX71" s="151">
        <v>1</v>
      </c>
      <c r="EY71" s="151">
        <v>1</v>
      </c>
      <c r="EZ71" s="49"/>
      <c r="FA71" s="153">
        <f t="shared" si="129"/>
        <v>11.77</v>
      </c>
      <c r="FB71" s="71">
        <v>1</v>
      </c>
      <c r="FC71" s="71">
        <v>1</v>
      </c>
      <c r="FD71" s="80">
        <v>3.08</v>
      </c>
      <c r="FF71">
        <f t="shared" si="130"/>
        <v>0</v>
      </c>
    </row>
    <row r="72" spans="1:162">
      <c r="A72" s="58">
        <v>66</v>
      </c>
      <c r="B72" s="59">
        <v>45</v>
      </c>
      <c r="C72" s="60">
        <v>34</v>
      </c>
      <c r="D72" s="61">
        <v>404.5</v>
      </c>
      <c r="E72" s="61">
        <v>3</v>
      </c>
      <c r="F72" s="62">
        <v>7</v>
      </c>
      <c r="G72" s="63">
        <v>0</v>
      </c>
      <c r="H72" s="63">
        <v>1</v>
      </c>
      <c r="I72" s="49"/>
      <c r="J72" s="62">
        <v>66</v>
      </c>
      <c r="K72" s="71">
        <f t="shared" ref="K72:K103" si="132">F72</f>
        <v>7</v>
      </c>
      <c r="L72" s="71">
        <f t="shared" ref="L72:L103" si="133">G72</f>
        <v>0</v>
      </c>
      <c r="M72" s="71">
        <f t="shared" ref="M72:M103" si="134">INDEX($H:$H,MATCH(N72,$A:$A,0))</f>
        <v>1</v>
      </c>
      <c r="N72" s="72">
        <f>INDEX($A:$A,MATCH(SUM($K$7:K72),$D:$D,1))</f>
        <v>72</v>
      </c>
      <c r="O72" s="72">
        <v>0</v>
      </c>
      <c r="P72" s="73">
        <v>0</v>
      </c>
      <c r="Q72" s="63">
        <f>INDEX(关卡产出!$V$8:$V$207,MATCH(N72,$A$7:$A$206,0))</f>
        <v>12900</v>
      </c>
      <c r="R72" s="63">
        <f>INDEX(关卡产出!$W$8:$W$207,MATCH(N72,$A$7:$A$206,0))</f>
        <v>1421200</v>
      </c>
      <c r="S72" s="63">
        <f>INDEX(关卡产出!$X$8:$X$207,MATCH(N72,$A$7:$A$206,0))</f>
        <v>10002</v>
      </c>
      <c r="T72" s="63">
        <f>INDEX(关卡产出!$Y$8:$Y$207,MATCH(N72,$A$7:$A$206,0))</f>
        <v>5002</v>
      </c>
      <c r="U72" s="63">
        <f>INDEX(关卡产出!$Z$8:$Z$207,MATCH(N72,$A$7:$A$206,0))</f>
        <v>2281</v>
      </c>
      <c r="V72" s="63">
        <f>INDEX(关卡产出!$AA$8:$AA$207,MATCH(N72,$A$7:$A$206,0))</f>
        <v>432</v>
      </c>
      <c r="W72" s="80">
        <f>INDEX(关卡产出!$C$8:$C$207,MATCH(N72,关卡产出!$B$8:$B$207,0))*K72</f>
        <v>392</v>
      </c>
      <c r="X72" s="80">
        <f>INDEX(关卡产出!$D$8:$D$207,MATCH(N72,关卡产出!$B$8:$B$207,0))*K72</f>
        <v>196</v>
      </c>
      <c r="Y72" s="80">
        <f>INDEX(关卡产出!$E$8:$E$207,MATCH(N72,关卡产出!$B$8:$B$207,0))*K72</f>
        <v>91</v>
      </c>
      <c r="Z72" s="80">
        <f>INDEX(关卡产出!$F$8:$F$207,MATCH(N72,关卡产出!$B$8:$B$207,0))*K72</f>
        <v>5390</v>
      </c>
      <c r="AA72" s="80">
        <f>SUM($W$7:W72)</f>
        <v>13965</v>
      </c>
      <c r="AB72" s="80">
        <f>SUM($X$7:X72)</f>
        <v>6888</v>
      </c>
      <c r="AC72" s="80">
        <f>SUM($Y$7:Y72)</f>
        <v>3164</v>
      </c>
      <c r="AD72" s="80">
        <f>SUM($Z$7:Z72)</f>
        <v>207970</v>
      </c>
      <c r="AE72" s="87">
        <f>INDEX(关卡产出!$C$8:$C$207,MATCH(N72,关卡产出!$B$8:$B$207,0))*8</f>
        <v>448</v>
      </c>
      <c r="AF72" s="87">
        <f>INDEX(关卡产出!$D$8:$D$207,MATCH(N72,关卡产出!$B$8:$B$207,0))*8</f>
        <v>224</v>
      </c>
      <c r="AG72" s="87">
        <f>INDEX(关卡产出!$E$8:$E$207,MATCH(N72,关卡产出!$B$8:$B$207,0))*8</f>
        <v>104</v>
      </c>
      <c r="AH72" s="87">
        <f>INDEX(关卡产出!$F$8:$F$207,MATCH(N72,关卡产出!$B$8:$B$207,0))*8</f>
        <v>6160</v>
      </c>
      <c r="AI72" s="87">
        <f>SUM($AE$7:AE72)</f>
        <v>15960</v>
      </c>
      <c r="AJ72" s="87">
        <f>SUM($AF$7:AF72)</f>
        <v>7872</v>
      </c>
      <c r="AK72" s="87">
        <f>SUM($AG$7:AG72)</f>
        <v>3616</v>
      </c>
      <c r="AL72" s="87">
        <f>SUM($AH$7:AH72)</f>
        <v>237680</v>
      </c>
      <c r="AM72" s="92">
        <f>SUM($M$7:M72)*关卡产出!$AS$11</f>
        <v>372000</v>
      </c>
      <c r="AN72" s="93">
        <v>0</v>
      </c>
      <c r="AO72" s="80">
        <v>0</v>
      </c>
      <c r="AP72" s="96">
        <v>0</v>
      </c>
      <c r="AQ72" s="62">
        <v>500</v>
      </c>
      <c r="AR72" s="97">
        <v>100</v>
      </c>
      <c r="AS72" s="62">
        <f>SUM($AQ$7:AQ72)</f>
        <v>33000</v>
      </c>
      <c r="AT72" s="71">
        <f>SUM($AR$7:AR72)</f>
        <v>6600</v>
      </c>
      <c r="AU72" s="49"/>
      <c r="AV72" s="62">
        <f t="shared" ref="AV72:AV103" si="135">Q72</f>
        <v>12900</v>
      </c>
      <c r="AW72" s="71">
        <v>0</v>
      </c>
      <c r="AX72" s="71">
        <f t="shared" ref="AX72:AX103" si="136">AT72</f>
        <v>6600</v>
      </c>
      <c r="AY72" s="71">
        <f t="shared" ref="AY72:AY103" si="137">CI72</f>
        <v>4450</v>
      </c>
      <c r="AZ72" s="63">
        <f t="shared" ref="AZ72:AZ103" si="138">SUM(AV72:AY72)</f>
        <v>23950</v>
      </c>
      <c r="BA72" s="80">
        <v>0</v>
      </c>
      <c r="BB72" s="80">
        <f t="shared" ref="BB72:BB103" si="139">SUM(AV72:AY72)</f>
        <v>23950</v>
      </c>
      <c r="BC72" s="98">
        <f t="shared" ref="BC72:BC103" si="140">AV72/BB72</f>
        <v>0.538622129436326</v>
      </c>
      <c r="BD72" s="98">
        <f t="shared" ref="BD72:BD103" si="141">AW72/BB72</f>
        <v>0</v>
      </c>
      <c r="BE72" s="98">
        <f t="shared" ref="BE72:BE103" si="142">AX72/BB72</f>
        <v>0.275574112734864</v>
      </c>
      <c r="BF72" s="98">
        <f t="shared" ref="BF72:BF103" si="143">AY72/BB72</f>
        <v>0.18580375782881</v>
      </c>
      <c r="BG72" s="99"/>
      <c r="BH72" s="62">
        <f>INDEX(商城宝箱!$L:$L,MATCH(BB72,商城宝箱!$N:$N,1))</f>
        <v>7</v>
      </c>
      <c r="BI72" s="63">
        <f>INDEX(商城宝箱!$T:$T,MATCH(BH72,商城宝箱!$L:$L,0))+(BB72-VLOOKUP(BH72,商城宝箱!$L$2:$N$22,3,FALSE))/$BH$5*VLOOKUP(BH72+1,商城宝箱!$C$23:$I$42,3,FALSE)</f>
        <v>59875</v>
      </c>
      <c r="BJ72" s="71">
        <f>INDEX(商城宝箱!$U:$U,MATCH(BH72,商城宝箱!$L:$L,0))+(BB72-VLOOKUP(BH72,商城宝箱!$L$2:$N$22,3,FALSE))/$BH$5*VLOOKUP(BH72+1,商城宝箱!$C$23:$I$42,4,FALSE)</f>
        <v>21900</v>
      </c>
      <c r="BK72" s="71">
        <f>INDEX(商城宝箱!$V:$V,MATCH(BH72,商城宝箱!$L:$L,0))+(BB72-VLOOKUP(BH72,商城宝箱!$L$2:$N$22,3,FALSE))/$BH$5*VLOOKUP(BH72+1,商城宝箱!$C$23:$I$42,5,FALSE)</f>
        <v>12714.5</v>
      </c>
      <c r="BL72" s="71">
        <f>INDEX(商城宝箱!$W:$W,MATCH(BH72,商城宝箱!$L:$L,0))+(BB72-VLOOKUP(BH72,商城宝箱!$L$2:$N$22,3,FALSE))/$BH$5*VLOOKUP(BH72+1,商城宝箱!$C$23:$I$42,6,FALSE)</f>
        <v>1729</v>
      </c>
      <c r="BM72" s="49"/>
      <c r="BN72" s="101">
        <f t="shared" ref="BN72:BN103" si="144">R72</f>
        <v>1421200</v>
      </c>
      <c r="BO72" s="63">
        <f t="shared" ref="BO72:BO103" si="145">AD72</f>
        <v>207970</v>
      </c>
      <c r="BP72" s="63">
        <f t="shared" ref="BP72:BP103" si="146">AL72</f>
        <v>237680</v>
      </c>
      <c r="BQ72" s="63">
        <f t="shared" ref="BQ72:BQ103" si="147">AM72</f>
        <v>372000</v>
      </c>
      <c r="BR72" s="63">
        <f t="shared" ref="BR72:BR103" si="148">AN72</f>
        <v>0</v>
      </c>
      <c r="BS72" s="63">
        <f t="shared" ref="BS72:BS103" si="149">AS72</f>
        <v>33000</v>
      </c>
      <c r="BT72" s="63">
        <f t="shared" ref="BT72:BT103" si="150">BI72</f>
        <v>59875</v>
      </c>
      <c r="BU72" s="63">
        <f t="shared" ref="BU72:BU103" si="151">SUM(BN72:BT72)</f>
        <v>2331725</v>
      </c>
      <c r="BV72" s="98">
        <f t="shared" ref="BV72:BV103" si="152">BN72/BU72</f>
        <v>0.609505837952589</v>
      </c>
      <c r="BW72" s="98">
        <f t="shared" ref="BW72:BW103" si="153">BO72/BU72</f>
        <v>0.0891914784119053</v>
      </c>
      <c r="BX72" s="98">
        <f t="shared" ref="BX72:BX103" si="154">BP72/BU72</f>
        <v>0.101933118185035</v>
      </c>
      <c r="BY72" s="98">
        <f t="shared" ref="BY72:BY103" si="155">BQ72/BU72</f>
        <v>0.159538539064427</v>
      </c>
      <c r="BZ72" s="98">
        <f t="shared" ref="BZ72:BZ103" si="156">BR72/BU72</f>
        <v>0</v>
      </c>
      <c r="CA72" s="98">
        <f t="shared" ref="CA72:CA103" si="157">BS72/BU72</f>
        <v>0.0141526123363604</v>
      </c>
      <c r="CB72" s="98">
        <f t="shared" ref="CB72:CB103" si="158">BT72/BU72</f>
        <v>0.0256784140496842</v>
      </c>
      <c r="CC72" s="49"/>
      <c r="CD72" s="101">
        <f t="shared" ref="CD72:CD103" si="159">N72</f>
        <v>72</v>
      </c>
      <c r="CE72" s="63">
        <f>INDEX(角色升级!A:A,MATCH(BU71,角色升级!K:K,1))</f>
        <v>438</v>
      </c>
      <c r="CF72" s="71">
        <f>VLOOKUP(CE72,角色升级!A:P,16,FALSE)</f>
        <v>14659.26218</v>
      </c>
      <c r="CG72" s="71">
        <f>VLOOKUP(CD72,关卡对比!$A$4:$K$206,11,FALSE)</f>
        <v>27600</v>
      </c>
      <c r="CH72" s="104">
        <f t="shared" ref="CH72:CH103" si="160">CG72/CF72</f>
        <v>1.88276870016387</v>
      </c>
      <c r="CI72" s="87">
        <f>INDEX(角色升级!Q:Q,MATCH(CE72,角色升级!A:A,0))</f>
        <v>4450</v>
      </c>
      <c r="CJ72" s="80">
        <v>0.3</v>
      </c>
      <c r="CK72" s="49"/>
      <c r="CL72" s="101">
        <f t="shared" ref="CL72:CL103" si="161">S72</f>
        <v>10002</v>
      </c>
      <c r="CM72" s="63">
        <f t="shared" ref="CM72:CM103" si="162">AA72</f>
        <v>13965</v>
      </c>
      <c r="CN72" s="63">
        <f t="shared" ref="CN72:CN103" si="163">AE72</f>
        <v>448</v>
      </c>
      <c r="CO72" s="63">
        <f t="shared" ref="CO72:CO103" si="164">BJ72</f>
        <v>21900</v>
      </c>
      <c r="CP72" s="63">
        <f t="shared" ref="CP72:CP103" si="165">SUM(CL72:CO72)</f>
        <v>46315</v>
      </c>
      <c r="CQ72" s="98">
        <f t="shared" ref="CQ72:CQ103" si="166">CL72/CP72</f>
        <v>0.215955953794667</v>
      </c>
      <c r="CR72" s="98">
        <f t="shared" ref="CR72:CR103" si="167">CM72/CP72</f>
        <v>0.301522185037245</v>
      </c>
      <c r="CS72" s="98">
        <f t="shared" ref="CS72:CS103" si="168">CN72/CP72</f>
        <v>0.00967289215157077</v>
      </c>
      <c r="CT72" s="98">
        <f t="shared" ref="CT72:CT103" si="169">CO72/CP72</f>
        <v>0.472848969016517</v>
      </c>
      <c r="CU72" s="49"/>
      <c r="CV72" s="87">
        <f t="shared" ref="CV72:CV103" si="170">T72</f>
        <v>5002</v>
      </c>
      <c r="CW72" s="80">
        <f t="shared" ref="CW72:CW103" si="171">AB72</f>
        <v>6888</v>
      </c>
      <c r="CX72" s="80">
        <f t="shared" ref="CX72:CX103" si="172">AJ72</f>
        <v>7872</v>
      </c>
      <c r="CY72" s="80">
        <f t="shared" ref="CY72:CY103" si="173">BK72</f>
        <v>12714.5</v>
      </c>
      <c r="CZ72" s="80">
        <f t="shared" ref="CZ72:CZ103" si="174">SUM(CV72:CY72)</f>
        <v>32476.5</v>
      </c>
      <c r="DA72" s="143">
        <f t="shared" ref="DA72:DA103" si="175">CV72/CZ72</f>
        <v>0.154019059935646</v>
      </c>
      <c r="DB72" s="143">
        <f t="shared" ref="DB72:DB103" si="176">CW72/CZ72</f>
        <v>0.21209182023925</v>
      </c>
      <c r="DC72" s="143">
        <f t="shared" ref="DC72:DC103" si="177">CX72/CZ72</f>
        <v>0.242390651702</v>
      </c>
      <c r="DD72" s="143">
        <f t="shared" ref="DD72:DD103" si="178">CY72/CZ72</f>
        <v>0.391498468123104</v>
      </c>
      <c r="DE72" s="49"/>
      <c r="DF72" s="87">
        <f t="shared" ref="DF72:DF103" si="179">U72</f>
        <v>2281</v>
      </c>
      <c r="DG72" s="80">
        <f t="shared" ref="DG72:DG103" si="180">AC72</f>
        <v>3164</v>
      </c>
      <c r="DH72" s="80">
        <f t="shared" ref="DH72:DH103" si="181">AK72</f>
        <v>3616</v>
      </c>
      <c r="DI72" s="80">
        <f t="shared" ref="DI72:DI103" si="182">BL72</f>
        <v>1729</v>
      </c>
      <c r="DJ72" s="80">
        <f t="shared" ref="DJ72:DJ103" si="183">SUM(DF72:DI72)</f>
        <v>10790</v>
      </c>
      <c r="DK72" s="143">
        <f t="shared" ref="DK72:DK103" si="184">IF(DJ72=0,0,DF72/DJ72)</f>
        <v>0.211399443929564</v>
      </c>
      <c r="DL72" s="143">
        <f t="shared" ref="DL72:DL103" si="185">IF(DJ72=0,0,DG72/DJ72)</f>
        <v>0.293234476367007</v>
      </c>
      <c r="DM72" s="143">
        <f t="shared" ref="DM72:DM103" si="186">IF(DJ72=0,0,DH72/DJ72)</f>
        <v>0.335125115848007</v>
      </c>
      <c r="DN72" s="143">
        <f t="shared" ref="DN72:DN103" si="187">IF(DJ72=0,0,DI72/DJ72)</f>
        <v>0.160240963855422</v>
      </c>
      <c r="DO72" s="49"/>
      <c r="DP72" s="62">
        <f t="shared" ref="DP72:DP103" si="188">CP72</f>
        <v>46315</v>
      </c>
      <c r="DQ72" s="71">
        <f t="shared" ref="DQ72:DQ103" si="189">CZ72</f>
        <v>32476.5</v>
      </c>
      <c r="DR72" s="71">
        <f t="shared" ref="DR72:DR103" si="190">DJ72</f>
        <v>10790</v>
      </c>
      <c r="DS72" s="63">
        <v>0</v>
      </c>
      <c r="DT72" s="63">
        <v>16</v>
      </c>
      <c r="DU72" s="63">
        <f>INDEX(武器升级!A:A,MATCH(DQ72/$DQ$5,武器升级!G:G,1))</f>
        <v>22</v>
      </c>
      <c r="DV72" s="63">
        <f>_xlfn.IFNA(INDEX(武器升级!A:A,MATCH(DR72/$DR$5,武器升级!H:H,1)),1)</f>
        <v>17</v>
      </c>
      <c r="DW72" s="63">
        <v>11</v>
      </c>
      <c r="DX72" s="63">
        <f t="shared" ref="DX72:DX103" si="191">ROUND($DX$4*(1.2^(DT72-1)),2)</f>
        <v>9.24</v>
      </c>
      <c r="DY72" s="63">
        <f t="shared" ref="DY72:DY103" si="192">ROUND($DY$4*1.2^(DU72-1),2)</f>
        <v>34.5</v>
      </c>
      <c r="DZ72" s="63">
        <f t="shared" ref="DZ72:DZ103" si="193">ROUND($DZ$4*1.2^(DV72-1),2)</f>
        <v>20.34</v>
      </c>
      <c r="EA72" s="71">
        <v>4.5</v>
      </c>
      <c r="EB72" s="67">
        <f t="shared" ref="EB72:EB103" si="194">N72</f>
        <v>72</v>
      </c>
      <c r="EC72" s="87">
        <v>0</v>
      </c>
      <c r="ED72" s="80">
        <v>0</v>
      </c>
      <c r="EE72" s="80">
        <v>0</v>
      </c>
      <c r="EF72" s="80">
        <v>0</v>
      </c>
      <c r="EG72" s="80">
        <v>0</v>
      </c>
      <c r="EH72" s="80">
        <v>0</v>
      </c>
      <c r="EI72" s="80">
        <v>1</v>
      </c>
      <c r="EJ72" s="80">
        <v>1</v>
      </c>
      <c r="EK72" s="49">
        <f t="shared" si="131"/>
        <v>14.12</v>
      </c>
      <c r="EL72" s="87">
        <v>0</v>
      </c>
      <c r="EM72" s="80">
        <v>0</v>
      </c>
      <c r="EN72" s="80">
        <v>0</v>
      </c>
      <c r="EO72" s="80">
        <v>0</v>
      </c>
      <c r="EP72" s="80">
        <v>0</v>
      </c>
      <c r="EQ72" s="80">
        <v>553.743</v>
      </c>
      <c r="ER72" s="80">
        <v>92.4303</v>
      </c>
      <c r="ES72" s="80">
        <v>25.0367</v>
      </c>
      <c r="ET72" s="151">
        <v>0</v>
      </c>
      <c r="EU72" s="151">
        <v>0</v>
      </c>
      <c r="EV72" s="151">
        <v>0</v>
      </c>
      <c r="EW72" s="151">
        <v>1</v>
      </c>
      <c r="EX72" s="151">
        <v>1</v>
      </c>
      <c r="EY72" s="151">
        <v>1</v>
      </c>
      <c r="EZ72" s="49"/>
      <c r="FA72" s="153">
        <f t="shared" ref="FA72:FA106" si="195">EK72</f>
        <v>14.12</v>
      </c>
      <c r="FB72" s="71">
        <v>1</v>
      </c>
      <c r="FC72" s="71">
        <v>1</v>
      </c>
      <c r="FD72" s="80">
        <v>3.08</v>
      </c>
      <c r="FF72">
        <f t="shared" ref="FF72:FF106" si="196">IF(A72&lt;10,DY72,FE72)</f>
        <v>0</v>
      </c>
    </row>
    <row r="73" spans="1:162">
      <c r="A73" s="58">
        <v>67</v>
      </c>
      <c r="B73" s="59">
        <v>45</v>
      </c>
      <c r="C73" s="60">
        <v>35</v>
      </c>
      <c r="D73" s="61">
        <v>410.5</v>
      </c>
      <c r="E73" s="61">
        <v>3</v>
      </c>
      <c r="F73" s="62">
        <v>7</v>
      </c>
      <c r="G73" s="63">
        <v>0</v>
      </c>
      <c r="H73" s="63">
        <v>1</v>
      </c>
      <c r="I73" s="49"/>
      <c r="J73" s="62">
        <v>67</v>
      </c>
      <c r="K73" s="71">
        <f t="shared" si="132"/>
        <v>7</v>
      </c>
      <c r="L73" s="71">
        <f t="shared" si="133"/>
        <v>0</v>
      </c>
      <c r="M73" s="71">
        <f t="shared" si="134"/>
        <v>1</v>
      </c>
      <c r="N73" s="72">
        <f>INDEX($A:$A,MATCH(SUM($K$7:K73),$D:$D,1))</f>
        <v>73</v>
      </c>
      <c r="O73" s="72">
        <v>0</v>
      </c>
      <c r="P73" s="73">
        <v>0</v>
      </c>
      <c r="Q73" s="63">
        <f>INDEX(关卡产出!$V$8:$V$207,MATCH(N73,$A$7:$A$206,0))</f>
        <v>13100</v>
      </c>
      <c r="R73" s="63">
        <f>INDEX(关卡产出!$W$8:$W$207,MATCH(N73,$A$7:$A$206,0))</f>
        <v>1462700</v>
      </c>
      <c r="S73" s="63">
        <f>INDEX(关卡产出!$X$8:$X$207,MATCH(N73,$A$7:$A$206,0))</f>
        <v>10286</v>
      </c>
      <c r="T73" s="63">
        <f>INDEX(关卡产出!$Y$8:$Y$207,MATCH(N73,$A$7:$A$206,0))</f>
        <v>5144</v>
      </c>
      <c r="U73" s="63">
        <f>INDEX(关卡产出!$Z$8:$Z$207,MATCH(N73,$A$7:$A$206,0))</f>
        <v>2349</v>
      </c>
      <c r="V73" s="63">
        <f>INDEX(关卡产出!$AA$8:$AA$207,MATCH(N73,$A$7:$A$206,0))</f>
        <v>438</v>
      </c>
      <c r="W73" s="80">
        <f>INDEX(关卡产出!$C$8:$C$207,MATCH(N73,关卡产出!$B$8:$B$207,0))*K73</f>
        <v>399</v>
      </c>
      <c r="X73" s="80">
        <f>INDEX(关卡产出!$D$8:$D$207,MATCH(N73,关卡产出!$B$8:$B$207,0))*K73</f>
        <v>196</v>
      </c>
      <c r="Y73" s="80">
        <f>INDEX(关卡产出!$E$8:$E$207,MATCH(N73,关卡产出!$B$8:$B$207,0))*K73</f>
        <v>98</v>
      </c>
      <c r="Z73" s="80">
        <f>INDEX(关卡产出!$F$8:$F$207,MATCH(N73,关卡产出!$B$8:$B$207,0))*K73</f>
        <v>5530</v>
      </c>
      <c r="AA73" s="80">
        <f>SUM($W$7:W73)</f>
        <v>14364</v>
      </c>
      <c r="AB73" s="80">
        <f>SUM($X$7:X73)</f>
        <v>7084</v>
      </c>
      <c r="AC73" s="80">
        <f>SUM($Y$7:Y73)</f>
        <v>3262</v>
      </c>
      <c r="AD73" s="80">
        <f>SUM($Z$7:Z73)</f>
        <v>213500</v>
      </c>
      <c r="AE73" s="87">
        <f>INDEX(关卡产出!$C$8:$C$207,MATCH(N73,关卡产出!$B$8:$B$207,0))*8</f>
        <v>456</v>
      </c>
      <c r="AF73" s="87">
        <f>INDEX(关卡产出!$D$8:$D$207,MATCH(N73,关卡产出!$B$8:$B$207,0))*8</f>
        <v>224</v>
      </c>
      <c r="AG73" s="87">
        <f>INDEX(关卡产出!$E$8:$E$207,MATCH(N73,关卡产出!$B$8:$B$207,0))*8</f>
        <v>112</v>
      </c>
      <c r="AH73" s="87">
        <f>INDEX(关卡产出!$F$8:$F$207,MATCH(N73,关卡产出!$B$8:$B$207,0))*8</f>
        <v>6320</v>
      </c>
      <c r="AI73" s="87">
        <f>SUM($AE$7:AE73)</f>
        <v>16416</v>
      </c>
      <c r="AJ73" s="87">
        <f>SUM($AF$7:AF73)</f>
        <v>8096</v>
      </c>
      <c r="AK73" s="87">
        <f>SUM($AG$7:AG73)</f>
        <v>3728</v>
      </c>
      <c r="AL73" s="87">
        <f>SUM($AH$7:AH73)</f>
        <v>244000</v>
      </c>
      <c r="AM73" s="92">
        <f>SUM($M$7:M73)*关卡产出!$AS$11</f>
        <v>378000</v>
      </c>
      <c r="AN73" s="93">
        <v>0</v>
      </c>
      <c r="AO73" s="80">
        <v>0</v>
      </c>
      <c r="AP73" s="96">
        <v>0</v>
      </c>
      <c r="AQ73" s="62">
        <v>500</v>
      </c>
      <c r="AR73" s="97">
        <v>100</v>
      </c>
      <c r="AS73" s="62">
        <f>SUM($AQ$7:AQ73)</f>
        <v>33500</v>
      </c>
      <c r="AT73" s="71">
        <f>SUM($AR$7:AR73)</f>
        <v>6700</v>
      </c>
      <c r="AU73" s="49"/>
      <c r="AV73" s="62">
        <f t="shared" si="135"/>
        <v>13100</v>
      </c>
      <c r="AW73" s="71">
        <v>0</v>
      </c>
      <c r="AX73" s="71">
        <f t="shared" si="136"/>
        <v>6700</v>
      </c>
      <c r="AY73" s="71">
        <f t="shared" si="137"/>
        <v>4450</v>
      </c>
      <c r="AZ73" s="63">
        <f t="shared" si="138"/>
        <v>24250</v>
      </c>
      <c r="BA73" s="80">
        <v>0</v>
      </c>
      <c r="BB73" s="80">
        <f t="shared" si="139"/>
        <v>24250</v>
      </c>
      <c r="BC73" s="98">
        <f t="shared" si="140"/>
        <v>0.54020618556701</v>
      </c>
      <c r="BD73" s="98">
        <f t="shared" si="141"/>
        <v>0</v>
      </c>
      <c r="BE73" s="98">
        <f t="shared" si="142"/>
        <v>0.276288659793814</v>
      </c>
      <c r="BF73" s="98">
        <f t="shared" si="143"/>
        <v>0.183505154639175</v>
      </c>
      <c r="BG73" s="99"/>
      <c r="BH73" s="62">
        <f>INDEX(商城宝箱!$L:$L,MATCH(BB73,商城宝箱!$N:$N,1))</f>
        <v>7</v>
      </c>
      <c r="BI73" s="63">
        <f>INDEX(商城宝箱!$T:$T,MATCH(BH73,商城宝箱!$L:$L,0))+(BB73-VLOOKUP(BH73,商城宝箱!$L$2:$N$22,3,FALSE))/$BH$5*VLOOKUP(BH73+1,商城宝箱!$C$23:$I$42,3,FALSE)</f>
        <v>60625</v>
      </c>
      <c r="BJ73" s="71">
        <f>INDEX(商城宝箱!$U:$U,MATCH(BH73,商城宝箱!$L:$L,0))+(BB73-VLOOKUP(BH73,商城宝箱!$L$2:$N$22,3,FALSE))/$BH$5*VLOOKUP(BH73+1,商城宝箱!$C$23:$I$42,4,FALSE)</f>
        <v>22425</v>
      </c>
      <c r="BK73" s="71">
        <f>INDEX(商城宝箱!$V:$V,MATCH(BH73,商城宝箱!$L:$L,0))+(BB73-VLOOKUP(BH73,商城宝箱!$L$2:$N$22,3,FALSE))/$BH$5*VLOOKUP(BH73+1,商城宝箱!$C$23:$I$42,5,FALSE)</f>
        <v>13059.5</v>
      </c>
      <c r="BL73" s="71">
        <f>INDEX(商城宝箱!$W:$W,MATCH(BH73,商城宝箱!$L:$L,0))+(BB73-VLOOKUP(BH73,商城宝箱!$L$2:$N$22,3,FALSE))/$BH$5*VLOOKUP(BH73+1,商城宝箱!$C$23:$I$42,6,FALSE)</f>
        <v>1774</v>
      </c>
      <c r="BM73" s="49"/>
      <c r="BN73" s="101">
        <f t="shared" si="144"/>
        <v>1462700</v>
      </c>
      <c r="BO73" s="63">
        <f t="shared" si="145"/>
        <v>213500</v>
      </c>
      <c r="BP73" s="63">
        <f t="shared" si="146"/>
        <v>244000</v>
      </c>
      <c r="BQ73" s="63">
        <f t="shared" si="147"/>
        <v>378000</v>
      </c>
      <c r="BR73" s="63">
        <f t="shared" si="148"/>
        <v>0</v>
      </c>
      <c r="BS73" s="63">
        <f t="shared" si="149"/>
        <v>33500</v>
      </c>
      <c r="BT73" s="63">
        <f t="shared" si="150"/>
        <v>60625</v>
      </c>
      <c r="BU73" s="63">
        <f t="shared" si="151"/>
        <v>2392325</v>
      </c>
      <c r="BV73" s="98">
        <f t="shared" si="152"/>
        <v>0.611413583020702</v>
      </c>
      <c r="BW73" s="98">
        <f t="shared" si="153"/>
        <v>0.0892437273363778</v>
      </c>
      <c r="BX73" s="98">
        <f t="shared" si="154"/>
        <v>0.101992831241575</v>
      </c>
      <c r="BY73" s="98">
        <f t="shared" si="155"/>
        <v>0.158005287743095</v>
      </c>
      <c r="BZ73" s="98">
        <f t="shared" si="156"/>
        <v>0</v>
      </c>
      <c r="CA73" s="98">
        <f t="shared" si="157"/>
        <v>0.0140031141253801</v>
      </c>
      <c r="CB73" s="98">
        <f t="shared" si="158"/>
        <v>0.0253414565328707</v>
      </c>
      <c r="CC73" s="49"/>
      <c r="CD73" s="101">
        <f t="shared" si="159"/>
        <v>73</v>
      </c>
      <c r="CE73" s="63">
        <f>INDEX(角色升级!A:A,MATCH(BU72,角色升级!K:K,1))</f>
        <v>440</v>
      </c>
      <c r="CF73" s="71">
        <f>VLOOKUP(CE73,角色升级!A:P,16,FALSE)</f>
        <v>14684.82323</v>
      </c>
      <c r="CG73" s="71">
        <f>VLOOKUP(CD73,关卡对比!$A$4:$K$206,11,FALSE)</f>
        <v>28800</v>
      </c>
      <c r="CH73" s="104">
        <f t="shared" si="160"/>
        <v>1.96120849048858</v>
      </c>
      <c r="CI73" s="87">
        <f>INDEX(角色升级!Q:Q,MATCH(CE73,角色升级!A:A,0))</f>
        <v>4450</v>
      </c>
      <c r="CJ73" s="80">
        <v>0.3</v>
      </c>
      <c r="CK73" s="49"/>
      <c r="CL73" s="101">
        <f t="shared" si="161"/>
        <v>10286</v>
      </c>
      <c r="CM73" s="63">
        <f t="shared" si="162"/>
        <v>14364</v>
      </c>
      <c r="CN73" s="63">
        <f t="shared" si="163"/>
        <v>456</v>
      </c>
      <c r="CO73" s="63">
        <f t="shared" si="164"/>
        <v>22425</v>
      </c>
      <c r="CP73" s="63">
        <f t="shared" si="165"/>
        <v>47531</v>
      </c>
      <c r="CQ73" s="98">
        <f t="shared" si="166"/>
        <v>0.216406134943511</v>
      </c>
      <c r="CR73" s="98">
        <f t="shared" si="167"/>
        <v>0.302202772927142</v>
      </c>
      <c r="CS73" s="98">
        <f t="shared" si="168"/>
        <v>0.00959373882308388</v>
      </c>
      <c r="CT73" s="98">
        <f t="shared" si="169"/>
        <v>0.471797353306263</v>
      </c>
      <c r="CU73" s="49"/>
      <c r="CV73" s="87">
        <f t="shared" si="170"/>
        <v>5144</v>
      </c>
      <c r="CW73" s="80">
        <f t="shared" si="171"/>
        <v>7084</v>
      </c>
      <c r="CX73" s="80">
        <f t="shared" si="172"/>
        <v>8096</v>
      </c>
      <c r="CY73" s="80">
        <f t="shared" si="173"/>
        <v>13059.5</v>
      </c>
      <c r="CZ73" s="80">
        <f t="shared" si="174"/>
        <v>33383.5</v>
      </c>
      <c r="DA73" s="143">
        <f t="shared" si="175"/>
        <v>0.154088097413393</v>
      </c>
      <c r="DB73" s="143">
        <f t="shared" si="176"/>
        <v>0.21220063803975</v>
      </c>
      <c r="DC73" s="143">
        <f t="shared" si="177"/>
        <v>0.242515014902572</v>
      </c>
      <c r="DD73" s="143">
        <f t="shared" si="178"/>
        <v>0.391196249644285</v>
      </c>
      <c r="DE73" s="49"/>
      <c r="DF73" s="87">
        <f t="shared" si="179"/>
        <v>2349</v>
      </c>
      <c r="DG73" s="80">
        <f t="shared" si="180"/>
        <v>3262</v>
      </c>
      <c r="DH73" s="80">
        <f t="shared" si="181"/>
        <v>3728</v>
      </c>
      <c r="DI73" s="80">
        <f t="shared" si="182"/>
        <v>1774</v>
      </c>
      <c r="DJ73" s="80">
        <f t="shared" si="183"/>
        <v>11113</v>
      </c>
      <c r="DK73" s="143">
        <f t="shared" si="184"/>
        <v>0.211374066408711</v>
      </c>
      <c r="DL73" s="143">
        <f t="shared" si="185"/>
        <v>0.29353009988302</v>
      </c>
      <c r="DM73" s="143">
        <f t="shared" si="186"/>
        <v>0.33546297129488</v>
      </c>
      <c r="DN73" s="143">
        <f t="shared" si="187"/>
        <v>0.15963286241339</v>
      </c>
      <c r="DO73" s="49"/>
      <c r="DP73" s="62">
        <f t="shared" si="188"/>
        <v>47531</v>
      </c>
      <c r="DQ73" s="71">
        <f t="shared" si="189"/>
        <v>33383.5</v>
      </c>
      <c r="DR73" s="71">
        <f t="shared" si="190"/>
        <v>11113</v>
      </c>
      <c r="DS73" s="63">
        <v>0</v>
      </c>
      <c r="DT73" s="63">
        <v>16</v>
      </c>
      <c r="DU73" s="63">
        <f>INDEX(武器升级!A:A,MATCH(DQ73/$DQ$5,武器升级!G:G,1))</f>
        <v>22</v>
      </c>
      <c r="DV73" s="63">
        <f>_xlfn.IFNA(INDEX(武器升级!A:A,MATCH(DR73/$DR$5,武器升级!H:H,1)),1)</f>
        <v>17</v>
      </c>
      <c r="DW73" s="63">
        <v>11</v>
      </c>
      <c r="DX73" s="63">
        <f t="shared" si="191"/>
        <v>9.24</v>
      </c>
      <c r="DY73" s="63">
        <f t="shared" si="192"/>
        <v>34.5</v>
      </c>
      <c r="DZ73" s="63">
        <f t="shared" si="193"/>
        <v>20.34</v>
      </c>
      <c r="EA73" s="71">
        <v>4.5</v>
      </c>
      <c r="EB73" s="67">
        <f t="shared" si="194"/>
        <v>73</v>
      </c>
      <c r="EC73" s="87">
        <v>0</v>
      </c>
      <c r="ED73" s="80">
        <v>0</v>
      </c>
      <c r="EE73" s="80">
        <v>0</v>
      </c>
      <c r="EF73" s="80">
        <v>0</v>
      </c>
      <c r="EG73" s="80">
        <v>0</v>
      </c>
      <c r="EH73" s="80">
        <v>0</v>
      </c>
      <c r="EI73" s="80">
        <v>1</v>
      </c>
      <c r="EJ73" s="80">
        <v>1</v>
      </c>
      <c r="EK73" s="49">
        <f t="shared" ref="EK73:EK104" si="197">_xlfn.IFNA(INDEX(DZ:DZ,MATCH(A73,EB:EB,0)),1)</f>
        <v>14.12</v>
      </c>
      <c r="EL73" s="87">
        <v>0</v>
      </c>
      <c r="EM73" s="80">
        <v>0</v>
      </c>
      <c r="EN73" s="80">
        <v>0</v>
      </c>
      <c r="EO73" s="80">
        <v>0</v>
      </c>
      <c r="EP73" s="80">
        <v>0</v>
      </c>
      <c r="EQ73" s="80">
        <v>561.995</v>
      </c>
      <c r="ER73" s="80">
        <v>93.8078</v>
      </c>
      <c r="ES73" s="80">
        <v>25.4098</v>
      </c>
      <c r="ET73" s="151">
        <v>0</v>
      </c>
      <c r="EU73" s="151">
        <v>0</v>
      </c>
      <c r="EV73" s="151">
        <v>0</v>
      </c>
      <c r="EW73" s="151">
        <v>1</v>
      </c>
      <c r="EX73" s="151">
        <v>1</v>
      </c>
      <c r="EY73" s="151">
        <v>1</v>
      </c>
      <c r="EZ73" s="49"/>
      <c r="FA73" s="153">
        <f t="shared" si="195"/>
        <v>14.12</v>
      </c>
      <c r="FB73" s="71">
        <v>1</v>
      </c>
      <c r="FC73" s="71">
        <v>1</v>
      </c>
      <c r="FD73" s="80">
        <v>3.08</v>
      </c>
      <c r="FF73">
        <f t="shared" si="196"/>
        <v>0</v>
      </c>
    </row>
    <row r="74" spans="1:162">
      <c r="A74" s="58">
        <v>68</v>
      </c>
      <c r="B74" s="59">
        <v>46</v>
      </c>
      <c r="C74" s="60">
        <v>35</v>
      </c>
      <c r="D74" s="61">
        <v>416.5</v>
      </c>
      <c r="E74" s="61">
        <v>3</v>
      </c>
      <c r="F74" s="62">
        <v>7</v>
      </c>
      <c r="G74" s="63">
        <v>0</v>
      </c>
      <c r="H74" s="63">
        <v>1</v>
      </c>
      <c r="I74" s="49"/>
      <c r="J74" s="62">
        <v>68</v>
      </c>
      <c r="K74" s="71">
        <f t="shared" si="132"/>
        <v>7</v>
      </c>
      <c r="L74" s="71">
        <f t="shared" si="133"/>
        <v>0</v>
      </c>
      <c r="M74" s="71">
        <f t="shared" si="134"/>
        <v>1</v>
      </c>
      <c r="N74" s="72">
        <f>INDEX($A:$A,MATCH(SUM($K$7:K74),$D:$D,1))</f>
        <v>74</v>
      </c>
      <c r="O74" s="72">
        <v>0</v>
      </c>
      <c r="P74" s="73">
        <v>0</v>
      </c>
      <c r="Q74" s="63">
        <f>INDEX(关卡产出!$V$8:$V$207,MATCH(N74,$A$7:$A$206,0))</f>
        <v>13300</v>
      </c>
      <c r="R74" s="63">
        <f>INDEX(关卡产出!$W$8:$W$207,MATCH(N74,$A$7:$A$206,0))</f>
        <v>1504800</v>
      </c>
      <c r="S74" s="63">
        <f>INDEX(关卡产出!$X$8:$X$207,MATCH(N74,$A$7:$A$206,0))</f>
        <v>10574</v>
      </c>
      <c r="T74" s="63">
        <f>INDEX(关卡产出!$Y$8:$Y$207,MATCH(N74,$A$7:$A$206,0))</f>
        <v>5288</v>
      </c>
      <c r="U74" s="63">
        <f>INDEX(关卡产出!$Z$8:$Z$207,MATCH(N74,$A$7:$A$206,0))</f>
        <v>2418</v>
      </c>
      <c r="V74" s="63">
        <f>INDEX(关卡产出!$AA$8:$AA$207,MATCH(N74,$A$7:$A$206,0))</f>
        <v>444</v>
      </c>
      <c r="W74" s="80">
        <f>INDEX(关卡产出!$C$8:$C$207,MATCH(N74,关卡产出!$B$8:$B$207,0))*K74</f>
        <v>406</v>
      </c>
      <c r="X74" s="80">
        <f>INDEX(关卡产出!$D$8:$D$207,MATCH(N74,关卡产出!$B$8:$B$207,0))*K74</f>
        <v>203</v>
      </c>
      <c r="Y74" s="80">
        <f>INDEX(关卡产出!$E$8:$E$207,MATCH(N74,关卡产出!$B$8:$B$207,0))*K74</f>
        <v>98</v>
      </c>
      <c r="Z74" s="80">
        <f>INDEX(关卡产出!$F$8:$F$207,MATCH(N74,关卡产出!$B$8:$B$207,0))*K74</f>
        <v>5530</v>
      </c>
      <c r="AA74" s="80">
        <f>SUM($W$7:W74)</f>
        <v>14770</v>
      </c>
      <c r="AB74" s="80">
        <f>SUM($X$7:X74)</f>
        <v>7287</v>
      </c>
      <c r="AC74" s="80">
        <f>SUM($Y$7:Y74)</f>
        <v>3360</v>
      </c>
      <c r="AD74" s="80">
        <f>SUM($Z$7:Z74)</f>
        <v>219030</v>
      </c>
      <c r="AE74" s="87">
        <f>INDEX(关卡产出!$C$8:$C$207,MATCH(N74,关卡产出!$B$8:$B$207,0))*8</f>
        <v>464</v>
      </c>
      <c r="AF74" s="87">
        <f>INDEX(关卡产出!$D$8:$D$207,MATCH(N74,关卡产出!$B$8:$B$207,0))*8</f>
        <v>232</v>
      </c>
      <c r="AG74" s="87">
        <f>INDEX(关卡产出!$E$8:$E$207,MATCH(N74,关卡产出!$B$8:$B$207,0))*8</f>
        <v>112</v>
      </c>
      <c r="AH74" s="87">
        <f>INDEX(关卡产出!$F$8:$F$207,MATCH(N74,关卡产出!$B$8:$B$207,0))*8</f>
        <v>6320</v>
      </c>
      <c r="AI74" s="87">
        <f>SUM($AE$7:AE74)</f>
        <v>16880</v>
      </c>
      <c r="AJ74" s="87">
        <f>SUM($AF$7:AF74)</f>
        <v>8328</v>
      </c>
      <c r="AK74" s="87">
        <f>SUM($AG$7:AG74)</f>
        <v>3840</v>
      </c>
      <c r="AL74" s="87">
        <f>SUM($AH$7:AH74)</f>
        <v>250320</v>
      </c>
      <c r="AM74" s="92">
        <f>SUM($M$7:M74)*关卡产出!$AS$11</f>
        <v>384000</v>
      </c>
      <c r="AN74" s="93">
        <v>0</v>
      </c>
      <c r="AO74" s="80">
        <v>0</v>
      </c>
      <c r="AP74" s="96">
        <v>0</v>
      </c>
      <c r="AQ74" s="62">
        <v>500</v>
      </c>
      <c r="AR74" s="97">
        <v>100</v>
      </c>
      <c r="AS74" s="62">
        <f>SUM($AQ$7:AQ74)</f>
        <v>34000</v>
      </c>
      <c r="AT74" s="71">
        <f>SUM($AR$7:AR74)</f>
        <v>6800</v>
      </c>
      <c r="AU74" s="49"/>
      <c r="AV74" s="62">
        <f t="shared" si="135"/>
        <v>13300</v>
      </c>
      <c r="AW74" s="71">
        <v>0</v>
      </c>
      <c r="AX74" s="71">
        <f t="shared" si="136"/>
        <v>6800</v>
      </c>
      <c r="AY74" s="71">
        <f t="shared" si="137"/>
        <v>4450</v>
      </c>
      <c r="AZ74" s="63">
        <f t="shared" si="138"/>
        <v>24550</v>
      </c>
      <c r="BA74" s="80">
        <v>0</v>
      </c>
      <c r="BB74" s="80">
        <f t="shared" si="139"/>
        <v>24550</v>
      </c>
      <c r="BC74" s="98">
        <f t="shared" si="140"/>
        <v>0.541751527494908</v>
      </c>
      <c r="BD74" s="98">
        <f t="shared" si="141"/>
        <v>0</v>
      </c>
      <c r="BE74" s="98">
        <f t="shared" si="142"/>
        <v>0.276985743380855</v>
      </c>
      <c r="BF74" s="98">
        <f t="shared" si="143"/>
        <v>0.181262729124236</v>
      </c>
      <c r="BG74" s="99"/>
      <c r="BH74" s="62">
        <f>INDEX(商城宝箱!$L:$L,MATCH(BB74,商城宝箱!$N:$N,1))</f>
        <v>7</v>
      </c>
      <c r="BI74" s="63">
        <f>INDEX(商城宝箱!$T:$T,MATCH(BH74,商城宝箱!$L:$L,0))+(BB74-VLOOKUP(BH74,商城宝箱!$L$2:$N$22,3,FALSE))/$BH$5*VLOOKUP(BH74+1,商城宝箱!$C$23:$I$42,3,FALSE)</f>
        <v>61375</v>
      </c>
      <c r="BJ74" s="71">
        <f>INDEX(商城宝箱!$U:$U,MATCH(BH74,商城宝箱!$L:$L,0))+(BB74-VLOOKUP(BH74,商城宝箱!$L$2:$N$22,3,FALSE))/$BH$5*VLOOKUP(BH74+1,商城宝箱!$C$23:$I$42,4,FALSE)</f>
        <v>22950</v>
      </c>
      <c r="BK74" s="71">
        <f>INDEX(商城宝箱!$V:$V,MATCH(BH74,商城宝箱!$L:$L,0))+(BB74-VLOOKUP(BH74,商城宝箱!$L$2:$N$22,3,FALSE))/$BH$5*VLOOKUP(BH74+1,商城宝箱!$C$23:$I$42,5,FALSE)</f>
        <v>13404.5</v>
      </c>
      <c r="BL74" s="71">
        <f>INDEX(商城宝箱!$W:$W,MATCH(BH74,商城宝箱!$L:$L,0))+(BB74-VLOOKUP(BH74,商城宝箱!$L$2:$N$22,3,FALSE))/$BH$5*VLOOKUP(BH74+1,商城宝箱!$C$23:$I$42,6,FALSE)</f>
        <v>1819</v>
      </c>
      <c r="BM74" s="49"/>
      <c r="BN74" s="101">
        <f t="shared" si="144"/>
        <v>1504800</v>
      </c>
      <c r="BO74" s="63">
        <f t="shared" si="145"/>
        <v>219030</v>
      </c>
      <c r="BP74" s="63">
        <f t="shared" si="146"/>
        <v>250320</v>
      </c>
      <c r="BQ74" s="63">
        <f t="shared" si="147"/>
        <v>384000</v>
      </c>
      <c r="BR74" s="63">
        <f t="shared" si="148"/>
        <v>0</v>
      </c>
      <c r="BS74" s="63">
        <f t="shared" si="149"/>
        <v>34000</v>
      </c>
      <c r="BT74" s="63">
        <f t="shared" si="150"/>
        <v>61375</v>
      </c>
      <c r="BU74" s="63">
        <f t="shared" si="151"/>
        <v>2453525</v>
      </c>
      <c r="BV74" s="98">
        <f t="shared" si="152"/>
        <v>0.613321649463527</v>
      </c>
      <c r="BW74" s="98">
        <f t="shared" si="153"/>
        <v>0.0892715582682059</v>
      </c>
      <c r="BX74" s="98">
        <f t="shared" si="154"/>
        <v>0.102024638020807</v>
      </c>
      <c r="BY74" s="98">
        <f t="shared" si="155"/>
        <v>0.156509511824823</v>
      </c>
      <c r="BZ74" s="98">
        <f t="shared" si="156"/>
        <v>0</v>
      </c>
      <c r="CA74" s="98">
        <f t="shared" si="157"/>
        <v>0.0138576130261562</v>
      </c>
      <c r="CB74" s="98">
        <f t="shared" si="158"/>
        <v>0.0250150293964806</v>
      </c>
      <c r="CC74" s="49"/>
      <c r="CD74" s="101">
        <f t="shared" si="159"/>
        <v>74</v>
      </c>
      <c r="CE74" s="63">
        <f>INDEX(角色升级!A:A,MATCH(BU73,角色升级!K:K,1))</f>
        <v>446</v>
      </c>
      <c r="CF74" s="71">
        <f>VLOOKUP(CE74,角色升级!A:P,16,FALSE)</f>
        <v>14726.01488</v>
      </c>
      <c r="CG74" s="71">
        <f>VLOOKUP(CD74,关卡对比!$A$4:$K$206,11,FALSE)</f>
        <v>30000</v>
      </c>
      <c r="CH74" s="104">
        <f t="shared" si="160"/>
        <v>2.03721103397391</v>
      </c>
      <c r="CI74" s="87">
        <f>INDEX(角色升级!Q:Q,MATCH(CE74,角色升级!A:A,0))</f>
        <v>4450</v>
      </c>
      <c r="CJ74" s="80">
        <v>0.3</v>
      </c>
      <c r="CK74" s="49"/>
      <c r="CL74" s="101">
        <f t="shared" si="161"/>
        <v>10574</v>
      </c>
      <c r="CM74" s="63">
        <f t="shared" si="162"/>
        <v>14770</v>
      </c>
      <c r="CN74" s="63">
        <f t="shared" si="163"/>
        <v>464</v>
      </c>
      <c r="CO74" s="63">
        <f t="shared" si="164"/>
        <v>22950</v>
      </c>
      <c r="CP74" s="63">
        <f t="shared" si="165"/>
        <v>48758</v>
      </c>
      <c r="CQ74" s="98">
        <f t="shared" si="166"/>
        <v>0.216866975675787</v>
      </c>
      <c r="CR74" s="98">
        <f t="shared" si="167"/>
        <v>0.302924648262849</v>
      </c>
      <c r="CS74" s="98">
        <f t="shared" si="168"/>
        <v>0.00951638705443209</v>
      </c>
      <c r="CT74" s="98">
        <f t="shared" si="169"/>
        <v>0.470691989006932</v>
      </c>
      <c r="CU74" s="49"/>
      <c r="CV74" s="87">
        <f t="shared" si="170"/>
        <v>5288</v>
      </c>
      <c r="CW74" s="80">
        <f t="shared" si="171"/>
        <v>7287</v>
      </c>
      <c r="CX74" s="80">
        <f t="shared" si="172"/>
        <v>8328</v>
      </c>
      <c r="CY74" s="80">
        <f t="shared" si="173"/>
        <v>13404.5</v>
      </c>
      <c r="CZ74" s="80">
        <f t="shared" si="174"/>
        <v>34307.5</v>
      </c>
      <c r="DA74" s="143">
        <f t="shared" si="175"/>
        <v>0.154135393135612</v>
      </c>
      <c r="DB74" s="143">
        <f t="shared" si="176"/>
        <v>0.212402535888654</v>
      </c>
      <c r="DC74" s="143">
        <f t="shared" si="177"/>
        <v>0.242745755301319</v>
      </c>
      <c r="DD74" s="143">
        <f t="shared" si="178"/>
        <v>0.390716315674415</v>
      </c>
      <c r="DE74" s="49"/>
      <c r="DF74" s="87">
        <f t="shared" si="179"/>
        <v>2418</v>
      </c>
      <c r="DG74" s="80">
        <f t="shared" si="180"/>
        <v>3360</v>
      </c>
      <c r="DH74" s="80">
        <f t="shared" si="181"/>
        <v>3840</v>
      </c>
      <c r="DI74" s="80">
        <f t="shared" si="182"/>
        <v>1819</v>
      </c>
      <c r="DJ74" s="80">
        <f t="shared" si="183"/>
        <v>11437</v>
      </c>
      <c r="DK74" s="143">
        <f t="shared" si="184"/>
        <v>0.211419078429658</v>
      </c>
      <c r="DL74" s="143">
        <f t="shared" si="185"/>
        <v>0.293783334790592</v>
      </c>
      <c r="DM74" s="143">
        <f t="shared" si="186"/>
        <v>0.335752382617819</v>
      </c>
      <c r="DN74" s="143">
        <f t="shared" si="187"/>
        <v>0.159045204161931</v>
      </c>
      <c r="DO74" s="49"/>
      <c r="DP74" s="62">
        <f t="shared" si="188"/>
        <v>48758</v>
      </c>
      <c r="DQ74" s="71">
        <f t="shared" si="189"/>
        <v>34307.5</v>
      </c>
      <c r="DR74" s="71">
        <f t="shared" si="190"/>
        <v>11437</v>
      </c>
      <c r="DS74" s="63">
        <v>0</v>
      </c>
      <c r="DT74" s="63">
        <v>16</v>
      </c>
      <c r="DU74" s="63">
        <f>INDEX(武器升级!A:A,MATCH(DQ74/$DQ$5,武器升级!G:G,1))</f>
        <v>22</v>
      </c>
      <c r="DV74" s="63">
        <f>_xlfn.IFNA(INDEX(武器升级!A:A,MATCH(DR74/$DR$5,武器升级!H:H,1)),1)</f>
        <v>17</v>
      </c>
      <c r="DW74" s="63">
        <v>11</v>
      </c>
      <c r="DX74" s="63">
        <f t="shared" si="191"/>
        <v>9.24</v>
      </c>
      <c r="DY74" s="63">
        <f t="shared" si="192"/>
        <v>34.5</v>
      </c>
      <c r="DZ74" s="63">
        <f t="shared" si="193"/>
        <v>20.34</v>
      </c>
      <c r="EA74" s="71">
        <v>4.5</v>
      </c>
      <c r="EB74" s="67">
        <f t="shared" si="194"/>
        <v>74</v>
      </c>
      <c r="EC74" s="87">
        <v>0</v>
      </c>
      <c r="ED74" s="80">
        <v>0</v>
      </c>
      <c r="EE74" s="80">
        <v>0</v>
      </c>
      <c r="EF74" s="80">
        <v>0</v>
      </c>
      <c r="EG74" s="80">
        <v>0</v>
      </c>
      <c r="EH74" s="80">
        <v>0</v>
      </c>
      <c r="EI74" s="80">
        <v>1</v>
      </c>
      <c r="EJ74" s="80">
        <v>1</v>
      </c>
      <c r="EK74" s="49">
        <f t="shared" si="197"/>
        <v>14.12</v>
      </c>
      <c r="EL74" s="87">
        <v>0</v>
      </c>
      <c r="EM74" s="80">
        <v>0</v>
      </c>
      <c r="EN74" s="80">
        <v>0</v>
      </c>
      <c r="EO74" s="80">
        <v>0</v>
      </c>
      <c r="EP74" s="80">
        <v>0</v>
      </c>
      <c r="EQ74" s="80">
        <v>568.597</v>
      </c>
      <c r="ER74" s="80">
        <v>94.9098</v>
      </c>
      <c r="ES74" s="80">
        <v>25.7083</v>
      </c>
      <c r="ET74" s="151">
        <v>0</v>
      </c>
      <c r="EU74" s="151">
        <v>0</v>
      </c>
      <c r="EV74" s="151">
        <v>0</v>
      </c>
      <c r="EW74" s="151">
        <v>1</v>
      </c>
      <c r="EX74" s="151">
        <v>1</v>
      </c>
      <c r="EY74" s="151">
        <v>1</v>
      </c>
      <c r="EZ74" s="49"/>
      <c r="FA74" s="153">
        <f t="shared" si="195"/>
        <v>14.12</v>
      </c>
      <c r="FB74" s="71">
        <v>1</v>
      </c>
      <c r="FC74" s="71">
        <v>1</v>
      </c>
      <c r="FD74" s="80">
        <v>3.08</v>
      </c>
      <c r="FF74">
        <f t="shared" si="196"/>
        <v>0</v>
      </c>
    </row>
    <row r="75" spans="1:162">
      <c r="A75" s="58">
        <v>69</v>
      </c>
      <c r="B75" s="59">
        <v>47</v>
      </c>
      <c r="C75" s="60">
        <v>36</v>
      </c>
      <c r="D75" s="61">
        <v>425.5</v>
      </c>
      <c r="E75" s="61">
        <v>3</v>
      </c>
      <c r="F75" s="62">
        <v>7</v>
      </c>
      <c r="G75" s="63">
        <v>0</v>
      </c>
      <c r="H75" s="63">
        <v>1</v>
      </c>
      <c r="I75" s="49"/>
      <c r="J75" s="62">
        <v>69</v>
      </c>
      <c r="K75" s="71">
        <f t="shared" si="132"/>
        <v>7</v>
      </c>
      <c r="L75" s="71">
        <f t="shared" si="133"/>
        <v>0</v>
      </c>
      <c r="M75" s="71">
        <f t="shared" si="134"/>
        <v>1</v>
      </c>
      <c r="N75" s="72">
        <f>INDEX($A:$A,MATCH(SUM($K$7:K75),$D:$D,1))</f>
        <v>75</v>
      </c>
      <c r="O75" s="72">
        <v>0</v>
      </c>
      <c r="P75" s="73">
        <v>0</v>
      </c>
      <c r="Q75" s="63">
        <f>INDEX(关卡产出!$V$8:$V$207,MATCH(N75,$A$7:$A$206,0))</f>
        <v>13500</v>
      </c>
      <c r="R75" s="63">
        <f>INDEX(关卡产出!$W$8:$W$207,MATCH(N75,$A$7:$A$206,0))</f>
        <v>1547500</v>
      </c>
      <c r="S75" s="63">
        <f>INDEX(关卡产出!$X$8:$X$207,MATCH(N75,$A$7:$A$206,0))</f>
        <v>10866</v>
      </c>
      <c r="T75" s="63">
        <f>INDEX(关卡产出!$Y$8:$Y$207,MATCH(N75,$A$7:$A$206,0))</f>
        <v>5434</v>
      </c>
      <c r="U75" s="63">
        <f>INDEX(关卡产出!$Z$8:$Z$207,MATCH(N75,$A$7:$A$206,0))</f>
        <v>2488</v>
      </c>
      <c r="V75" s="63">
        <f>INDEX(关卡产出!$AA$8:$AA$207,MATCH(N75,$A$7:$A$206,0))</f>
        <v>450</v>
      </c>
      <c r="W75" s="80">
        <f>INDEX(关卡产出!$C$8:$C$207,MATCH(N75,关卡产出!$B$8:$B$207,0))*K75</f>
        <v>406</v>
      </c>
      <c r="X75" s="80">
        <f>INDEX(关卡产出!$D$8:$D$207,MATCH(N75,关卡产出!$B$8:$B$207,0))*K75</f>
        <v>203</v>
      </c>
      <c r="Y75" s="80">
        <f>INDEX(关卡产出!$E$8:$E$207,MATCH(N75,关卡产出!$B$8:$B$207,0))*K75</f>
        <v>98</v>
      </c>
      <c r="Z75" s="80">
        <f>INDEX(关卡产出!$F$8:$F$207,MATCH(N75,关卡产出!$B$8:$B$207,0))*K75</f>
        <v>5670</v>
      </c>
      <c r="AA75" s="80">
        <f>SUM($W$7:W75)</f>
        <v>15176</v>
      </c>
      <c r="AB75" s="80">
        <f>SUM($X$7:X75)</f>
        <v>7490</v>
      </c>
      <c r="AC75" s="80">
        <f>SUM($Y$7:Y75)</f>
        <v>3458</v>
      </c>
      <c r="AD75" s="80">
        <f>SUM($Z$7:Z75)</f>
        <v>224700</v>
      </c>
      <c r="AE75" s="87">
        <f>INDEX(关卡产出!$C$8:$C$207,MATCH(N75,关卡产出!$B$8:$B$207,0))*8</f>
        <v>464</v>
      </c>
      <c r="AF75" s="87">
        <f>INDEX(关卡产出!$D$8:$D$207,MATCH(N75,关卡产出!$B$8:$B$207,0))*8</f>
        <v>232</v>
      </c>
      <c r="AG75" s="87">
        <f>INDEX(关卡产出!$E$8:$E$207,MATCH(N75,关卡产出!$B$8:$B$207,0))*8</f>
        <v>112</v>
      </c>
      <c r="AH75" s="87">
        <f>INDEX(关卡产出!$F$8:$F$207,MATCH(N75,关卡产出!$B$8:$B$207,0))*8</f>
        <v>6480</v>
      </c>
      <c r="AI75" s="87">
        <f>SUM($AE$7:AE75)</f>
        <v>17344</v>
      </c>
      <c r="AJ75" s="87">
        <f>SUM($AF$7:AF75)</f>
        <v>8560</v>
      </c>
      <c r="AK75" s="87">
        <f>SUM($AG$7:AG75)</f>
        <v>3952</v>
      </c>
      <c r="AL75" s="87">
        <f>SUM($AH$7:AH75)</f>
        <v>256800</v>
      </c>
      <c r="AM75" s="92">
        <f>SUM($M$7:M75)*关卡产出!$AS$11</f>
        <v>390000</v>
      </c>
      <c r="AN75" s="93">
        <v>0</v>
      </c>
      <c r="AO75" s="80">
        <v>0</v>
      </c>
      <c r="AP75" s="96">
        <v>0</v>
      </c>
      <c r="AQ75" s="62">
        <v>500</v>
      </c>
      <c r="AR75" s="97">
        <v>100</v>
      </c>
      <c r="AS75" s="62">
        <f>SUM($AQ$7:AQ75)</f>
        <v>34500</v>
      </c>
      <c r="AT75" s="71">
        <f>SUM($AR$7:AR75)</f>
        <v>6900</v>
      </c>
      <c r="AU75" s="49"/>
      <c r="AV75" s="62">
        <f t="shared" si="135"/>
        <v>13500</v>
      </c>
      <c r="AW75" s="71">
        <v>0</v>
      </c>
      <c r="AX75" s="71">
        <f t="shared" si="136"/>
        <v>6900</v>
      </c>
      <c r="AY75" s="71">
        <f t="shared" si="137"/>
        <v>4450</v>
      </c>
      <c r="AZ75" s="63">
        <f t="shared" si="138"/>
        <v>24850</v>
      </c>
      <c r="BA75" s="80">
        <v>0</v>
      </c>
      <c r="BB75" s="80">
        <f t="shared" si="139"/>
        <v>24850</v>
      </c>
      <c r="BC75" s="98">
        <f t="shared" si="140"/>
        <v>0.543259557344064</v>
      </c>
      <c r="BD75" s="98">
        <f t="shared" si="141"/>
        <v>0</v>
      </c>
      <c r="BE75" s="98">
        <f t="shared" si="142"/>
        <v>0.277665995975855</v>
      </c>
      <c r="BF75" s="98">
        <f t="shared" si="143"/>
        <v>0.17907444668008</v>
      </c>
      <c r="BG75" s="99"/>
      <c r="BH75" s="62">
        <f>INDEX(商城宝箱!$L:$L,MATCH(BB75,商城宝箱!$N:$N,1))</f>
        <v>7</v>
      </c>
      <c r="BI75" s="63">
        <f>INDEX(商城宝箱!$T:$T,MATCH(BH75,商城宝箱!$L:$L,0))+(BB75-VLOOKUP(BH75,商城宝箱!$L$2:$N$22,3,FALSE))/$BH$5*VLOOKUP(BH75+1,商城宝箱!$C$23:$I$42,3,FALSE)</f>
        <v>62125</v>
      </c>
      <c r="BJ75" s="71">
        <f>INDEX(商城宝箱!$U:$U,MATCH(BH75,商城宝箱!$L:$L,0))+(BB75-VLOOKUP(BH75,商城宝箱!$L$2:$N$22,3,FALSE))/$BH$5*VLOOKUP(BH75+1,商城宝箱!$C$23:$I$42,4,FALSE)</f>
        <v>23475</v>
      </c>
      <c r="BK75" s="71">
        <f>INDEX(商城宝箱!$V:$V,MATCH(BH75,商城宝箱!$L:$L,0))+(BB75-VLOOKUP(BH75,商城宝箱!$L$2:$N$22,3,FALSE))/$BH$5*VLOOKUP(BH75+1,商城宝箱!$C$23:$I$42,5,FALSE)</f>
        <v>13749.5</v>
      </c>
      <c r="BL75" s="71">
        <f>INDEX(商城宝箱!$W:$W,MATCH(BH75,商城宝箱!$L:$L,0))+(BB75-VLOOKUP(BH75,商城宝箱!$L$2:$N$22,3,FALSE))/$BH$5*VLOOKUP(BH75+1,商城宝箱!$C$23:$I$42,6,FALSE)</f>
        <v>1864</v>
      </c>
      <c r="BM75" s="49"/>
      <c r="BN75" s="101">
        <f t="shared" si="144"/>
        <v>1547500</v>
      </c>
      <c r="BO75" s="63">
        <f t="shared" si="145"/>
        <v>224700</v>
      </c>
      <c r="BP75" s="63">
        <f t="shared" si="146"/>
        <v>256800</v>
      </c>
      <c r="BQ75" s="63">
        <f t="shared" si="147"/>
        <v>390000</v>
      </c>
      <c r="BR75" s="63">
        <f t="shared" si="148"/>
        <v>0</v>
      </c>
      <c r="BS75" s="63">
        <f t="shared" si="149"/>
        <v>34500</v>
      </c>
      <c r="BT75" s="63">
        <f t="shared" si="150"/>
        <v>62125</v>
      </c>
      <c r="BU75" s="63">
        <f t="shared" si="151"/>
        <v>2515625</v>
      </c>
      <c r="BV75" s="98">
        <f t="shared" si="152"/>
        <v>0.615155279503106</v>
      </c>
      <c r="BW75" s="98">
        <f t="shared" si="153"/>
        <v>0.0893217391304348</v>
      </c>
      <c r="BX75" s="98">
        <f t="shared" si="154"/>
        <v>0.10208198757764</v>
      </c>
      <c r="BY75" s="98">
        <f t="shared" si="155"/>
        <v>0.155031055900621</v>
      </c>
      <c r="BZ75" s="98">
        <f t="shared" si="156"/>
        <v>0</v>
      </c>
      <c r="CA75" s="98">
        <f t="shared" si="157"/>
        <v>0.0137142857142857</v>
      </c>
      <c r="CB75" s="98">
        <f t="shared" si="158"/>
        <v>0.024695652173913</v>
      </c>
      <c r="CC75" s="49"/>
      <c r="CD75" s="101">
        <f t="shared" si="159"/>
        <v>75</v>
      </c>
      <c r="CE75" s="63">
        <f>INDEX(角色升级!A:A,MATCH(BU74,角色升级!K:K,1))</f>
        <v>451</v>
      </c>
      <c r="CF75" s="71">
        <f>VLOOKUP(CE75,角色升级!A:P,16,FALSE)</f>
        <v>14938.66605</v>
      </c>
      <c r="CG75" s="71">
        <f>VLOOKUP(CD75,关卡对比!$A$4:$K$206,11,FALSE)</f>
        <v>31200</v>
      </c>
      <c r="CH75" s="104">
        <f t="shared" si="160"/>
        <v>2.08853989342643</v>
      </c>
      <c r="CI75" s="87">
        <f>INDEX(角色升级!Q:Q,MATCH(CE75,角色升级!A:A,0))</f>
        <v>4450</v>
      </c>
      <c r="CJ75" s="80">
        <v>0.3</v>
      </c>
      <c r="CK75" s="49"/>
      <c r="CL75" s="101">
        <f t="shared" si="161"/>
        <v>10866</v>
      </c>
      <c r="CM75" s="63">
        <f t="shared" si="162"/>
        <v>15176</v>
      </c>
      <c r="CN75" s="63">
        <f t="shared" si="163"/>
        <v>464</v>
      </c>
      <c r="CO75" s="63">
        <f t="shared" si="164"/>
        <v>23475</v>
      </c>
      <c r="CP75" s="63">
        <f t="shared" si="165"/>
        <v>49981</v>
      </c>
      <c r="CQ75" s="98">
        <f t="shared" si="166"/>
        <v>0.217402612992937</v>
      </c>
      <c r="CR75" s="98">
        <f t="shared" si="167"/>
        <v>0.303635381444949</v>
      </c>
      <c r="CS75" s="98">
        <f t="shared" si="168"/>
        <v>0.00928352774054141</v>
      </c>
      <c r="CT75" s="98">
        <f t="shared" si="169"/>
        <v>0.469678477821572</v>
      </c>
      <c r="CU75" s="49"/>
      <c r="CV75" s="87">
        <f t="shared" si="170"/>
        <v>5434</v>
      </c>
      <c r="CW75" s="80">
        <f t="shared" si="171"/>
        <v>7490</v>
      </c>
      <c r="CX75" s="80">
        <f t="shared" si="172"/>
        <v>8560</v>
      </c>
      <c r="CY75" s="80">
        <f t="shared" si="173"/>
        <v>13749.5</v>
      </c>
      <c r="CZ75" s="80">
        <f t="shared" si="174"/>
        <v>35233.5</v>
      </c>
      <c r="DA75" s="143">
        <f t="shared" si="175"/>
        <v>0.154228220301701</v>
      </c>
      <c r="DB75" s="143">
        <f t="shared" si="176"/>
        <v>0.212581775866718</v>
      </c>
      <c r="DC75" s="143">
        <f t="shared" si="177"/>
        <v>0.242950600990535</v>
      </c>
      <c r="DD75" s="143">
        <f t="shared" si="178"/>
        <v>0.390239402841046</v>
      </c>
      <c r="DE75" s="49"/>
      <c r="DF75" s="87">
        <f t="shared" si="179"/>
        <v>2488</v>
      </c>
      <c r="DG75" s="80">
        <f t="shared" si="180"/>
        <v>3458</v>
      </c>
      <c r="DH75" s="80">
        <f t="shared" si="181"/>
        <v>3952</v>
      </c>
      <c r="DI75" s="80">
        <f t="shared" si="182"/>
        <v>1864</v>
      </c>
      <c r="DJ75" s="80">
        <f t="shared" si="183"/>
        <v>11762</v>
      </c>
      <c r="DK75" s="143">
        <f t="shared" si="184"/>
        <v>0.211528651589866</v>
      </c>
      <c r="DL75" s="143">
        <f t="shared" si="185"/>
        <v>0.293997619452474</v>
      </c>
      <c r="DM75" s="143">
        <f t="shared" si="186"/>
        <v>0.335997279374256</v>
      </c>
      <c r="DN75" s="143">
        <f t="shared" si="187"/>
        <v>0.158476449583404</v>
      </c>
      <c r="DO75" s="49"/>
      <c r="DP75" s="62">
        <f t="shared" si="188"/>
        <v>49981</v>
      </c>
      <c r="DQ75" s="71">
        <f t="shared" si="189"/>
        <v>35233.5</v>
      </c>
      <c r="DR75" s="71">
        <f t="shared" si="190"/>
        <v>11762</v>
      </c>
      <c r="DS75" s="63">
        <v>0</v>
      </c>
      <c r="DT75" s="63">
        <v>16</v>
      </c>
      <c r="DU75" s="63">
        <f>INDEX(武器升级!A:A,MATCH(DQ75/$DQ$5,武器升级!G:G,1))</f>
        <v>23</v>
      </c>
      <c r="DV75" s="63">
        <f>_xlfn.IFNA(INDEX(武器升级!A:A,MATCH(DR75/$DR$5,武器升级!H:H,1)),1)</f>
        <v>17</v>
      </c>
      <c r="DW75" s="63">
        <v>11</v>
      </c>
      <c r="DX75" s="63">
        <f t="shared" si="191"/>
        <v>9.24</v>
      </c>
      <c r="DY75" s="63">
        <f t="shared" si="192"/>
        <v>41.4</v>
      </c>
      <c r="DZ75" s="63">
        <f t="shared" si="193"/>
        <v>20.34</v>
      </c>
      <c r="EA75" s="71">
        <v>4.5</v>
      </c>
      <c r="EB75" s="67">
        <f t="shared" si="194"/>
        <v>75</v>
      </c>
      <c r="EC75" s="87">
        <v>0</v>
      </c>
      <c r="ED75" s="80">
        <v>0</v>
      </c>
      <c r="EE75" s="80">
        <v>0</v>
      </c>
      <c r="EF75" s="80">
        <v>0</v>
      </c>
      <c r="EG75" s="80">
        <v>0</v>
      </c>
      <c r="EH75" s="80">
        <v>0</v>
      </c>
      <c r="EI75" s="80">
        <v>1</v>
      </c>
      <c r="EJ75" s="80">
        <v>1</v>
      </c>
      <c r="EK75" s="49">
        <f t="shared" si="197"/>
        <v>14.12</v>
      </c>
      <c r="EL75" s="87">
        <v>0</v>
      </c>
      <c r="EM75" s="80">
        <v>0</v>
      </c>
      <c r="EN75" s="80">
        <v>0</v>
      </c>
      <c r="EO75" s="80">
        <v>0</v>
      </c>
      <c r="EP75" s="80">
        <v>0</v>
      </c>
      <c r="EQ75" s="80">
        <v>576.85</v>
      </c>
      <c r="ER75" s="80">
        <v>96.2873</v>
      </c>
      <c r="ES75" s="80">
        <v>26.0814</v>
      </c>
      <c r="ET75" s="151">
        <v>0</v>
      </c>
      <c r="EU75" s="151">
        <v>0</v>
      </c>
      <c r="EV75" s="151">
        <v>0</v>
      </c>
      <c r="EW75" s="151">
        <v>1</v>
      </c>
      <c r="EX75" s="151">
        <v>1</v>
      </c>
      <c r="EY75" s="151">
        <v>1</v>
      </c>
      <c r="EZ75" s="49"/>
      <c r="FA75" s="153">
        <f t="shared" si="195"/>
        <v>14.12</v>
      </c>
      <c r="FB75" s="71">
        <v>1</v>
      </c>
      <c r="FC75" s="71">
        <v>1</v>
      </c>
      <c r="FD75" s="80">
        <v>3.08</v>
      </c>
      <c r="FF75">
        <f t="shared" si="196"/>
        <v>0</v>
      </c>
    </row>
    <row r="76" spans="1:162">
      <c r="A76" s="58">
        <v>70</v>
      </c>
      <c r="B76" s="59">
        <v>48</v>
      </c>
      <c r="C76" s="60">
        <v>36</v>
      </c>
      <c r="D76" s="61">
        <v>431.5</v>
      </c>
      <c r="E76" s="61">
        <v>3</v>
      </c>
      <c r="F76" s="62">
        <v>7</v>
      </c>
      <c r="G76" s="63">
        <v>0</v>
      </c>
      <c r="H76" s="63">
        <v>1</v>
      </c>
      <c r="I76" s="49"/>
      <c r="J76" s="62">
        <v>70</v>
      </c>
      <c r="K76" s="71">
        <f t="shared" si="132"/>
        <v>7</v>
      </c>
      <c r="L76" s="71">
        <f t="shared" si="133"/>
        <v>0</v>
      </c>
      <c r="M76" s="71">
        <f t="shared" si="134"/>
        <v>1</v>
      </c>
      <c r="N76" s="72">
        <f>INDEX($A:$A,MATCH(SUM($K$7:K76),$D:$D,1))</f>
        <v>75</v>
      </c>
      <c r="O76" s="72">
        <v>0</v>
      </c>
      <c r="P76" s="73">
        <v>0</v>
      </c>
      <c r="Q76" s="63">
        <f>INDEX(关卡产出!$V$8:$V$207,MATCH(N76,$A$7:$A$206,0))</f>
        <v>13500</v>
      </c>
      <c r="R76" s="63">
        <f>INDEX(关卡产出!$W$8:$W$207,MATCH(N76,$A$7:$A$206,0))</f>
        <v>1547500</v>
      </c>
      <c r="S76" s="63">
        <f>INDEX(关卡产出!$X$8:$X$207,MATCH(N76,$A$7:$A$206,0))</f>
        <v>10866</v>
      </c>
      <c r="T76" s="63">
        <f>INDEX(关卡产出!$Y$8:$Y$207,MATCH(N76,$A$7:$A$206,0))</f>
        <v>5434</v>
      </c>
      <c r="U76" s="63">
        <f>INDEX(关卡产出!$Z$8:$Z$207,MATCH(N76,$A$7:$A$206,0))</f>
        <v>2488</v>
      </c>
      <c r="V76" s="63">
        <f>INDEX(关卡产出!$AA$8:$AA$207,MATCH(N76,$A$7:$A$206,0))</f>
        <v>450</v>
      </c>
      <c r="W76" s="80">
        <f>INDEX(关卡产出!$C$8:$C$207,MATCH(N76,关卡产出!$B$8:$B$207,0))*K76</f>
        <v>406</v>
      </c>
      <c r="X76" s="80">
        <f>INDEX(关卡产出!$D$8:$D$207,MATCH(N76,关卡产出!$B$8:$B$207,0))*K76</f>
        <v>203</v>
      </c>
      <c r="Y76" s="80">
        <f>INDEX(关卡产出!$E$8:$E$207,MATCH(N76,关卡产出!$B$8:$B$207,0))*K76</f>
        <v>98</v>
      </c>
      <c r="Z76" s="80">
        <f>INDEX(关卡产出!$F$8:$F$207,MATCH(N76,关卡产出!$B$8:$B$207,0))*K76</f>
        <v>5670</v>
      </c>
      <c r="AA76" s="80">
        <f>SUM($W$7:W76)</f>
        <v>15582</v>
      </c>
      <c r="AB76" s="80">
        <f>SUM($X$7:X76)</f>
        <v>7693</v>
      </c>
      <c r="AC76" s="80">
        <f>SUM($Y$7:Y76)</f>
        <v>3556</v>
      </c>
      <c r="AD76" s="80">
        <f>SUM($Z$7:Z76)</f>
        <v>230370</v>
      </c>
      <c r="AE76" s="87">
        <f>INDEX(关卡产出!$C$8:$C$207,MATCH(N76,关卡产出!$B$8:$B$207,0))*8</f>
        <v>464</v>
      </c>
      <c r="AF76" s="87">
        <f>INDEX(关卡产出!$D$8:$D$207,MATCH(N76,关卡产出!$B$8:$B$207,0))*8</f>
        <v>232</v>
      </c>
      <c r="AG76" s="87">
        <f>INDEX(关卡产出!$E$8:$E$207,MATCH(N76,关卡产出!$B$8:$B$207,0))*8</f>
        <v>112</v>
      </c>
      <c r="AH76" s="87">
        <f>INDEX(关卡产出!$F$8:$F$207,MATCH(N76,关卡产出!$B$8:$B$207,0))*8</f>
        <v>6480</v>
      </c>
      <c r="AI76" s="87">
        <f>SUM($AE$7:AE76)</f>
        <v>17808</v>
      </c>
      <c r="AJ76" s="87">
        <f>SUM($AF$7:AF76)</f>
        <v>8792</v>
      </c>
      <c r="AK76" s="87">
        <f>SUM($AG$7:AG76)</f>
        <v>4064</v>
      </c>
      <c r="AL76" s="87">
        <f>SUM($AH$7:AH76)</f>
        <v>263280</v>
      </c>
      <c r="AM76" s="92">
        <f>SUM($M$7:M76)*关卡产出!$AS$11</f>
        <v>396000</v>
      </c>
      <c r="AN76" s="93">
        <v>0</v>
      </c>
      <c r="AO76" s="80">
        <v>0</v>
      </c>
      <c r="AP76" s="96">
        <v>0</v>
      </c>
      <c r="AQ76" s="62">
        <v>500</v>
      </c>
      <c r="AR76" s="97">
        <v>100</v>
      </c>
      <c r="AS76" s="62">
        <f>SUM($AQ$7:AQ76)</f>
        <v>35000</v>
      </c>
      <c r="AT76" s="71">
        <f>SUM($AR$7:AR76)</f>
        <v>7000</v>
      </c>
      <c r="AU76" s="49"/>
      <c r="AV76" s="62">
        <f t="shared" si="135"/>
        <v>13500</v>
      </c>
      <c r="AW76" s="71">
        <v>0</v>
      </c>
      <c r="AX76" s="71">
        <f t="shared" si="136"/>
        <v>7000</v>
      </c>
      <c r="AY76" s="71">
        <f t="shared" si="137"/>
        <v>4450</v>
      </c>
      <c r="AZ76" s="63">
        <f t="shared" si="138"/>
        <v>24950</v>
      </c>
      <c r="BA76" s="80">
        <v>0</v>
      </c>
      <c r="BB76" s="80">
        <f t="shared" si="139"/>
        <v>24950</v>
      </c>
      <c r="BC76" s="98">
        <f t="shared" si="140"/>
        <v>0.541082164328657</v>
      </c>
      <c r="BD76" s="98">
        <f t="shared" si="141"/>
        <v>0</v>
      </c>
      <c r="BE76" s="98">
        <f t="shared" si="142"/>
        <v>0.280561122244489</v>
      </c>
      <c r="BF76" s="98">
        <f t="shared" si="143"/>
        <v>0.178356713426854</v>
      </c>
      <c r="BG76" s="99"/>
      <c r="BH76" s="62">
        <f>INDEX(商城宝箱!$L:$L,MATCH(BB76,商城宝箱!$N:$N,1))</f>
        <v>7</v>
      </c>
      <c r="BI76" s="63">
        <f>INDEX(商城宝箱!$T:$T,MATCH(BH76,商城宝箱!$L:$L,0))+(BB76-VLOOKUP(BH76,商城宝箱!$L$2:$N$22,3,FALSE))/$BH$5*VLOOKUP(BH76+1,商城宝箱!$C$23:$I$42,3,FALSE)</f>
        <v>62375</v>
      </c>
      <c r="BJ76" s="71">
        <f>INDEX(商城宝箱!$U:$U,MATCH(BH76,商城宝箱!$L:$L,0))+(BB76-VLOOKUP(BH76,商城宝箱!$L$2:$N$22,3,FALSE))/$BH$5*VLOOKUP(BH76+1,商城宝箱!$C$23:$I$42,4,FALSE)</f>
        <v>23650</v>
      </c>
      <c r="BK76" s="71">
        <f>INDEX(商城宝箱!$V:$V,MATCH(BH76,商城宝箱!$L:$L,0))+(BB76-VLOOKUP(BH76,商城宝箱!$L$2:$N$22,3,FALSE))/$BH$5*VLOOKUP(BH76+1,商城宝箱!$C$23:$I$42,5,FALSE)</f>
        <v>13864.5</v>
      </c>
      <c r="BL76" s="71">
        <f>INDEX(商城宝箱!$W:$W,MATCH(BH76,商城宝箱!$L:$L,0))+(BB76-VLOOKUP(BH76,商城宝箱!$L$2:$N$22,3,FALSE))/$BH$5*VLOOKUP(BH76+1,商城宝箱!$C$23:$I$42,6,FALSE)</f>
        <v>1879</v>
      </c>
      <c r="BM76" s="49"/>
      <c r="BN76" s="101">
        <f t="shared" si="144"/>
        <v>1547500</v>
      </c>
      <c r="BO76" s="63">
        <f t="shared" si="145"/>
        <v>230370</v>
      </c>
      <c r="BP76" s="63">
        <f t="shared" si="146"/>
        <v>263280</v>
      </c>
      <c r="BQ76" s="63">
        <f t="shared" si="147"/>
        <v>396000</v>
      </c>
      <c r="BR76" s="63">
        <f t="shared" si="148"/>
        <v>0</v>
      </c>
      <c r="BS76" s="63">
        <f t="shared" si="149"/>
        <v>35000</v>
      </c>
      <c r="BT76" s="63">
        <f t="shared" si="150"/>
        <v>62375</v>
      </c>
      <c r="BU76" s="63">
        <f t="shared" si="151"/>
        <v>2534525</v>
      </c>
      <c r="BV76" s="98">
        <f t="shared" si="152"/>
        <v>0.610568055158264</v>
      </c>
      <c r="BW76" s="98">
        <f t="shared" si="153"/>
        <v>0.0908927708347718</v>
      </c>
      <c r="BX76" s="98">
        <f t="shared" si="154"/>
        <v>0.103877452382596</v>
      </c>
      <c r="BY76" s="98">
        <f t="shared" si="155"/>
        <v>0.156242293920952</v>
      </c>
      <c r="BZ76" s="98">
        <f t="shared" si="156"/>
        <v>0</v>
      </c>
      <c r="CA76" s="98">
        <f t="shared" si="157"/>
        <v>0.0138092936546296</v>
      </c>
      <c r="CB76" s="98">
        <f t="shared" si="158"/>
        <v>0.0246101340487863</v>
      </c>
      <c r="CC76" s="49"/>
      <c r="CD76" s="101">
        <f t="shared" si="159"/>
        <v>75</v>
      </c>
      <c r="CE76" s="63">
        <f>INDEX(角色升级!A:A,MATCH(BU75,角色升级!K:K,1))</f>
        <v>454</v>
      </c>
      <c r="CF76" s="71">
        <f>VLOOKUP(CE76,角色升级!A:P,16,FALSE)</f>
        <v>15531.27429</v>
      </c>
      <c r="CG76" s="71">
        <f>VLOOKUP(CD76,关卡对比!$A$4:$K$206,11,FALSE)</f>
        <v>31200</v>
      </c>
      <c r="CH76" s="104">
        <f t="shared" si="160"/>
        <v>2.00884997698408</v>
      </c>
      <c r="CI76" s="87">
        <f>INDEX(角色升级!Q:Q,MATCH(CE76,角色升级!A:A,0))</f>
        <v>4450</v>
      </c>
      <c r="CJ76" s="80">
        <v>0.3</v>
      </c>
      <c r="CK76" s="49"/>
      <c r="CL76" s="101">
        <f t="shared" si="161"/>
        <v>10866</v>
      </c>
      <c r="CM76" s="63">
        <f t="shared" si="162"/>
        <v>15582</v>
      </c>
      <c r="CN76" s="63">
        <f t="shared" si="163"/>
        <v>464</v>
      </c>
      <c r="CO76" s="63">
        <f t="shared" si="164"/>
        <v>23650</v>
      </c>
      <c r="CP76" s="63">
        <f t="shared" si="165"/>
        <v>50562</v>
      </c>
      <c r="CQ76" s="98">
        <f t="shared" si="166"/>
        <v>0.214904473715438</v>
      </c>
      <c r="CR76" s="98">
        <f t="shared" si="167"/>
        <v>0.308176100628931</v>
      </c>
      <c r="CS76" s="98">
        <f t="shared" si="168"/>
        <v>0.00917685218148016</v>
      </c>
      <c r="CT76" s="98">
        <f t="shared" si="169"/>
        <v>0.467742573474151</v>
      </c>
      <c r="CU76" s="49"/>
      <c r="CV76" s="87">
        <f t="shared" si="170"/>
        <v>5434</v>
      </c>
      <c r="CW76" s="80">
        <f t="shared" si="171"/>
        <v>7693</v>
      </c>
      <c r="CX76" s="80">
        <f t="shared" si="172"/>
        <v>8792</v>
      </c>
      <c r="CY76" s="80">
        <f t="shared" si="173"/>
        <v>13864.5</v>
      </c>
      <c r="CZ76" s="80">
        <f t="shared" si="174"/>
        <v>35783.5</v>
      </c>
      <c r="DA76" s="143">
        <f t="shared" si="175"/>
        <v>0.151857699777831</v>
      </c>
      <c r="DB76" s="143">
        <f t="shared" si="176"/>
        <v>0.214987354506965</v>
      </c>
      <c r="DC76" s="143">
        <f t="shared" si="177"/>
        <v>0.245699833722246</v>
      </c>
      <c r="DD76" s="143">
        <f t="shared" si="178"/>
        <v>0.387455111992958</v>
      </c>
      <c r="DE76" s="49"/>
      <c r="DF76" s="87">
        <f t="shared" si="179"/>
        <v>2488</v>
      </c>
      <c r="DG76" s="80">
        <f t="shared" si="180"/>
        <v>3556</v>
      </c>
      <c r="DH76" s="80">
        <f t="shared" si="181"/>
        <v>4064</v>
      </c>
      <c r="DI76" s="80">
        <f t="shared" si="182"/>
        <v>1879</v>
      </c>
      <c r="DJ76" s="80">
        <f t="shared" si="183"/>
        <v>11987</v>
      </c>
      <c r="DK76" s="143">
        <f t="shared" si="184"/>
        <v>0.20755818803704</v>
      </c>
      <c r="DL76" s="143">
        <f t="shared" si="185"/>
        <v>0.296654709268374</v>
      </c>
      <c r="DM76" s="143">
        <f t="shared" si="186"/>
        <v>0.33903395344957</v>
      </c>
      <c r="DN76" s="143">
        <f t="shared" si="187"/>
        <v>0.156753149245015</v>
      </c>
      <c r="DO76" s="49"/>
      <c r="DP76" s="62">
        <f t="shared" si="188"/>
        <v>50562</v>
      </c>
      <c r="DQ76" s="71">
        <f t="shared" si="189"/>
        <v>35783.5</v>
      </c>
      <c r="DR76" s="71">
        <f t="shared" si="190"/>
        <v>11987</v>
      </c>
      <c r="DS76" s="63">
        <v>0</v>
      </c>
      <c r="DT76" s="63">
        <v>17</v>
      </c>
      <c r="DU76" s="63">
        <f>INDEX(武器升级!A:A,MATCH(DQ76/$DQ$5,武器升级!G:G,1))</f>
        <v>23</v>
      </c>
      <c r="DV76" s="63">
        <f>_xlfn.IFNA(INDEX(武器升级!A:A,MATCH(DR76/$DR$5,武器升级!H:H,1)),1)</f>
        <v>17</v>
      </c>
      <c r="DW76" s="63">
        <v>11</v>
      </c>
      <c r="DX76" s="63">
        <f t="shared" si="191"/>
        <v>11.09</v>
      </c>
      <c r="DY76" s="63">
        <f t="shared" si="192"/>
        <v>41.4</v>
      </c>
      <c r="DZ76" s="63">
        <f t="shared" si="193"/>
        <v>20.34</v>
      </c>
      <c r="EA76" s="71">
        <v>4.5</v>
      </c>
      <c r="EB76" s="67">
        <f t="shared" si="194"/>
        <v>75</v>
      </c>
      <c r="EC76" s="87">
        <v>0</v>
      </c>
      <c r="ED76" s="80">
        <v>0</v>
      </c>
      <c r="EE76" s="80">
        <v>0</v>
      </c>
      <c r="EF76" s="80">
        <v>0</v>
      </c>
      <c r="EG76" s="80">
        <v>0</v>
      </c>
      <c r="EH76" s="80">
        <v>0</v>
      </c>
      <c r="EI76" s="80">
        <v>1</v>
      </c>
      <c r="EJ76" s="80">
        <v>1</v>
      </c>
      <c r="EK76" s="49">
        <f t="shared" si="197"/>
        <v>16.95</v>
      </c>
      <c r="EL76" s="87">
        <v>0</v>
      </c>
      <c r="EM76" s="80">
        <v>0</v>
      </c>
      <c r="EN76" s="80">
        <v>0</v>
      </c>
      <c r="EO76" s="80">
        <v>0</v>
      </c>
      <c r="EP76" s="80">
        <v>0</v>
      </c>
      <c r="EQ76" s="80">
        <v>593.355</v>
      </c>
      <c r="ER76" s="80">
        <v>99.0423</v>
      </c>
      <c r="ES76" s="80">
        <v>26.8277</v>
      </c>
      <c r="ET76" s="151">
        <v>0</v>
      </c>
      <c r="EU76" s="151">
        <v>0</v>
      </c>
      <c r="EV76" s="151">
        <v>0</v>
      </c>
      <c r="EW76" s="151">
        <v>1</v>
      </c>
      <c r="EX76" s="151">
        <v>1</v>
      </c>
      <c r="EY76" s="151">
        <v>1</v>
      </c>
      <c r="EZ76" s="49"/>
      <c r="FA76" s="153">
        <f t="shared" si="195"/>
        <v>16.95</v>
      </c>
      <c r="FB76" s="71">
        <v>1</v>
      </c>
      <c r="FC76" s="71">
        <v>1</v>
      </c>
      <c r="FD76" s="80">
        <v>3.3</v>
      </c>
      <c r="FF76">
        <f t="shared" si="196"/>
        <v>0</v>
      </c>
    </row>
    <row r="77" spans="1:162">
      <c r="A77" s="58">
        <v>71</v>
      </c>
      <c r="B77" s="59">
        <v>50</v>
      </c>
      <c r="C77" s="60">
        <v>37</v>
      </c>
      <c r="D77" s="61">
        <v>443.5</v>
      </c>
      <c r="E77" s="61">
        <v>3</v>
      </c>
      <c r="F77" s="62">
        <v>7</v>
      </c>
      <c r="G77" s="63">
        <v>0</v>
      </c>
      <c r="H77" s="63">
        <v>1</v>
      </c>
      <c r="I77" s="49"/>
      <c r="J77" s="62">
        <v>71</v>
      </c>
      <c r="K77" s="71">
        <f t="shared" si="132"/>
        <v>7</v>
      </c>
      <c r="L77" s="71">
        <f t="shared" si="133"/>
        <v>0</v>
      </c>
      <c r="M77" s="71">
        <f t="shared" si="134"/>
        <v>1</v>
      </c>
      <c r="N77" s="72">
        <f>INDEX($A:$A,MATCH(SUM($K$7:K77),$D:$D,1))</f>
        <v>76</v>
      </c>
      <c r="O77" s="72">
        <v>0</v>
      </c>
      <c r="P77" s="73">
        <v>0</v>
      </c>
      <c r="Q77" s="63">
        <f>INDEX(关卡产出!$V$8:$V$207,MATCH(N77,$A$7:$A$206,0))</f>
        <v>13700</v>
      </c>
      <c r="R77" s="63">
        <f>INDEX(关卡产出!$W$8:$W$207,MATCH(N77,$A$7:$A$206,0))</f>
        <v>1590800</v>
      </c>
      <c r="S77" s="63">
        <f>INDEX(关卡产出!$X$8:$X$207,MATCH(N77,$A$7:$A$206,0))</f>
        <v>11162</v>
      </c>
      <c r="T77" s="63">
        <f>INDEX(关卡产出!$Y$8:$Y$207,MATCH(N77,$A$7:$A$206,0))</f>
        <v>5582</v>
      </c>
      <c r="U77" s="63">
        <f>INDEX(关卡产出!$Z$8:$Z$207,MATCH(N77,$A$7:$A$206,0))</f>
        <v>2559</v>
      </c>
      <c r="V77" s="63">
        <f>INDEX(关卡产出!$AA$8:$AA$207,MATCH(N77,$A$7:$A$206,0))</f>
        <v>456</v>
      </c>
      <c r="W77" s="80">
        <f>INDEX(关卡产出!$C$8:$C$207,MATCH(N77,关卡产出!$B$8:$B$207,0))*K77</f>
        <v>413</v>
      </c>
      <c r="X77" s="80">
        <f>INDEX(关卡产出!$D$8:$D$207,MATCH(N77,关卡产出!$B$8:$B$207,0))*K77</f>
        <v>203</v>
      </c>
      <c r="Y77" s="80">
        <f>INDEX(关卡产出!$E$8:$E$207,MATCH(N77,关卡产出!$B$8:$B$207,0))*K77</f>
        <v>98</v>
      </c>
      <c r="Z77" s="80">
        <f>INDEX(关卡产出!$F$8:$F$207,MATCH(N77,关卡产出!$B$8:$B$207,0))*K77</f>
        <v>5670</v>
      </c>
      <c r="AA77" s="80">
        <f>SUM($W$7:W77)</f>
        <v>15995</v>
      </c>
      <c r="AB77" s="80">
        <f>SUM($X$7:X77)</f>
        <v>7896</v>
      </c>
      <c r="AC77" s="80">
        <f>SUM($Y$7:Y77)</f>
        <v>3654</v>
      </c>
      <c r="AD77" s="80">
        <f>SUM($Z$7:Z77)</f>
        <v>236040</v>
      </c>
      <c r="AE77" s="87">
        <f>INDEX(关卡产出!$C$8:$C$207,MATCH(N77,关卡产出!$B$8:$B$207,0))*8</f>
        <v>472</v>
      </c>
      <c r="AF77" s="87">
        <f>INDEX(关卡产出!$D$8:$D$207,MATCH(N77,关卡产出!$B$8:$B$207,0))*8</f>
        <v>232</v>
      </c>
      <c r="AG77" s="87">
        <f>INDEX(关卡产出!$E$8:$E$207,MATCH(N77,关卡产出!$B$8:$B$207,0))*8</f>
        <v>112</v>
      </c>
      <c r="AH77" s="87">
        <f>INDEX(关卡产出!$F$8:$F$207,MATCH(N77,关卡产出!$B$8:$B$207,0))*8</f>
        <v>6480</v>
      </c>
      <c r="AI77" s="87">
        <f>SUM($AE$7:AE77)</f>
        <v>18280</v>
      </c>
      <c r="AJ77" s="87">
        <f>SUM($AF$7:AF77)</f>
        <v>9024</v>
      </c>
      <c r="AK77" s="87">
        <f>SUM($AG$7:AG77)</f>
        <v>4176</v>
      </c>
      <c r="AL77" s="87">
        <f>SUM($AH$7:AH77)</f>
        <v>269760</v>
      </c>
      <c r="AM77" s="92">
        <f>SUM($M$7:M77)*关卡产出!$AS$11</f>
        <v>402000</v>
      </c>
      <c r="AN77" s="93">
        <v>0</v>
      </c>
      <c r="AO77" s="80">
        <v>0</v>
      </c>
      <c r="AP77" s="96">
        <v>0</v>
      </c>
      <c r="AQ77" s="62">
        <v>500</v>
      </c>
      <c r="AR77" s="97">
        <v>100</v>
      </c>
      <c r="AS77" s="62">
        <f>SUM($AQ$7:AQ77)</f>
        <v>35500</v>
      </c>
      <c r="AT77" s="71">
        <f>SUM($AR$7:AR77)</f>
        <v>7100</v>
      </c>
      <c r="AU77" s="49"/>
      <c r="AV77" s="62">
        <f t="shared" si="135"/>
        <v>13700</v>
      </c>
      <c r="AW77" s="71">
        <v>0</v>
      </c>
      <c r="AX77" s="71">
        <f t="shared" si="136"/>
        <v>7100</v>
      </c>
      <c r="AY77" s="71">
        <f t="shared" si="137"/>
        <v>4450</v>
      </c>
      <c r="AZ77" s="63">
        <f t="shared" si="138"/>
        <v>25250</v>
      </c>
      <c r="BA77" s="80">
        <v>0</v>
      </c>
      <c r="BB77" s="80">
        <f t="shared" si="139"/>
        <v>25250</v>
      </c>
      <c r="BC77" s="98">
        <f t="shared" si="140"/>
        <v>0.542574257425743</v>
      </c>
      <c r="BD77" s="98">
        <f t="shared" si="141"/>
        <v>0</v>
      </c>
      <c r="BE77" s="98">
        <f t="shared" si="142"/>
        <v>0.281188118811881</v>
      </c>
      <c r="BF77" s="98">
        <f t="shared" si="143"/>
        <v>0.176237623762376</v>
      </c>
      <c r="BG77" s="99"/>
      <c r="BH77" s="62">
        <f>INDEX(商城宝箱!$L:$L,MATCH(BB77,商城宝箱!$N:$N,1))</f>
        <v>7</v>
      </c>
      <c r="BI77" s="63">
        <f>INDEX(商城宝箱!$T:$T,MATCH(BH77,商城宝箱!$L:$L,0))+(BB77-VLOOKUP(BH77,商城宝箱!$L$2:$N$22,3,FALSE))/$BH$5*VLOOKUP(BH77+1,商城宝箱!$C$23:$I$42,3,FALSE)</f>
        <v>63125</v>
      </c>
      <c r="BJ77" s="71">
        <f>INDEX(商城宝箱!$U:$U,MATCH(BH77,商城宝箱!$L:$L,0))+(BB77-VLOOKUP(BH77,商城宝箱!$L$2:$N$22,3,FALSE))/$BH$5*VLOOKUP(BH77+1,商城宝箱!$C$23:$I$42,4,FALSE)</f>
        <v>24175</v>
      </c>
      <c r="BK77" s="71">
        <f>INDEX(商城宝箱!$V:$V,MATCH(BH77,商城宝箱!$L:$L,0))+(BB77-VLOOKUP(BH77,商城宝箱!$L$2:$N$22,3,FALSE))/$BH$5*VLOOKUP(BH77+1,商城宝箱!$C$23:$I$42,5,FALSE)</f>
        <v>14209.5</v>
      </c>
      <c r="BL77" s="71">
        <f>INDEX(商城宝箱!$W:$W,MATCH(BH77,商城宝箱!$L:$L,0))+(BB77-VLOOKUP(BH77,商城宝箱!$L$2:$N$22,3,FALSE))/$BH$5*VLOOKUP(BH77+1,商城宝箱!$C$23:$I$42,6,FALSE)</f>
        <v>1924</v>
      </c>
      <c r="BM77" s="49"/>
      <c r="BN77" s="101">
        <f t="shared" si="144"/>
        <v>1590800</v>
      </c>
      <c r="BO77" s="63">
        <f t="shared" si="145"/>
        <v>236040</v>
      </c>
      <c r="BP77" s="63">
        <f t="shared" si="146"/>
        <v>269760</v>
      </c>
      <c r="BQ77" s="63">
        <f t="shared" si="147"/>
        <v>402000</v>
      </c>
      <c r="BR77" s="63">
        <f t="shared" si="148"/>
        <v>0</v>
      </c>
      <c r="BS77" s="63">
        <f t="shared" si="149"/>
        <v>35500</v>
      </c>
      <c r="BT77" s="63">
        <f t="shared" si="150"/>
        <v>63125</v>
      </c>
      <c r="BU77" s="63">
        <f t="shared" si="151"/>
        <v>2597225</v>
      </c>
      <c r="BV77" s="98">
        <f t="shared" si="152"/>
        <v>0.612499879679273</v>
      </c>
      <c r="BW77" s="98">
        <f t="shared" si="153"/>
        <v>0.0908816140303593</v>
      </c>
      <c r="BX77" s="98">
        <f t="shared" si="154"/>
        <v>0.103864701748982</v>
      </c>
      <c r="BY77" s="98">
        <f t="shared" si="155"/>
        <v>0.154780583122371</v>
      </c>
      <c r="BZ77" s="98">
        <f t="shared" si="156"/>
        <v>0</v>
      </c>
      <c r="CA77" s="98">
        <f t="shared" si="157"/>
        <v>0.0136684345792144</v>
      </c>
      <c r="CB77" s="98">
        <f t="shared" si="158"/>
        <v>0.0243047868398002</v>
      </c>
      <c r="CC77" s="49"/>
      <c r="CD77" s="101">
        <f t="shared" si="159"/>
        <v>76</v>
      </c>
      <c r="CE77" s="63">
        <f>INDEX(角色升级!A:A,MATCH(BU76,角色升级!K:K,1))</f>
        <v>455</v>
      </c>
      <c r="CF77" s="71">
        <f>VLOOKUP(CE77,角色升级!A:P,16,FALSE)</f>
        <v>15728.81037</v>
      </c>
      <c r="CG77" s="71">
        <f>VLOOKUP(CD77,关卡对比!$A$4:$K$206,11,FALSE)</f>
        <v>32400</v>
      </c>
      <c r="CH77" s="104">
        <f t="shared" si="160"/>
        <v>2.05991421079101</v>
      </c>
      <c r="CI77" s="87">
        <f>INDEX(角色升级!Q:Q,MATCH(CE77,角色升级!A:A,0))</f>
        <v>4450</v>
      </c>
      <c r="CJ77" s="80">
        <v>0.4</v>
      </c>
      <c r="CK77" s="49"/>
      <c r="CL77" s="101">
        <f t="shared" si="161"/>
        <v>11162</v>
      </c>
      <c r="CM77" s="63">
        <f t="shared" si="162"/>
        <v>15995</v>
      </c>
      <c r="CN77" s="63">
        <f t="shared" si="163"/>
        <v>472</v>
      </c>
      <c r="CO77" s="63">
        <f t="shared" si="164"/>
        <v>24175</v>
      </c>
      <c r="CP77" s="63">
        <f t="shared" si="165"/>
        <v>51804</v>
      </c>
      <c r="CQ77" s="98">
        <f t="shared" si="166"/>
        <v>0.215465987182457</v>
      </c>
      <c r="CR77" s="98">
        <f t="shared" si="167"/>
        <v>0.308759941317273</v>
      </c>
      <c r="CS77" s="98">
        <f t="shared" si="168"/>
        <v>0.00911126553934059</v>
      </c>
      <c r="CT77" s="98">
        <f t="shared" si="169"/>
        <v>0.46666280596093</v>
      </c>
      <c r="CU77" s="49"/>
      <c r="CV77" s="87">
        <f t="shared" si="170"/>
        <v>5582</v>
      </c>
      <c r="CW77" s="80">
        <f t="shared" si="171"/>
        <v>7896</v>
      </c>
      <c r="CX77" s="80">
        <f t="shared" si="172"/>
        <v>9024</v>
      </c>
      <c r="CY77" s="80">
        <f t="shared" si="173"/>
        <v>14209.5</v>
      </c>
      <c r="CZ77" s="80">
        <f t="shared" si="174"/>
        <v>36711.5</v>
      </c>
      <c r="DA77" s="143">
        <f t="shared" si="175"/>
        <v>0.152050447407488</v>
      </c>
      <c r="DB77" s="143">
        <f t="shared" si="176"/>
        <v>0.215082467346744</v>
      </c>
      <c r="DC77" s="143">
        <f t="shared" si="177"/>
        <v>0.245808534110565</v>
      </c>
      <c r="DD77" s="143">
        <f t="shared" si="178"/>
        <v>0.387058551135203</v>
      </c>
      <c r="DE77" s="49"/>
      <c r="DF77" s="87">
        <f t="shared" si="179"/>
        <v>2559</v>
      </c>
      <c r="DG77" s="80">
        <f t="shared" si="180"/>
        <v>3654</v>
      </c>
      <c r="DH77" s="80">
        <f t="shared" si="181"/>
        <v>4176</v>
      </c>
      <c r="DI77" s="80">
        <f t="shared" si="182"/>
        <v>1924</v>
      </c>
      <c r="DJ77" s="80">
        <f t="shared" si="183"/>
        <v>12313</v>
      </c>
      <c r="DK77" s="143">
        <f t="shared" si="184"/>
        <v>0.207829123690409</v>
      </c>
      <c r="DL77" s="143">
        <f t="shared" si="185"/>
        <v>0.296759522455941</v>
      </c>
      <c r="DM77" s="143">
        <f t="shared" si="186"/>
        <v>0.339153739949647</v>
      </c>
      <c r="DN77" s="143">
        <f t="shared" si="187"/>
        <v>0.156257613904004</v>
      </c>
      <c r="DO77" s="49"/>
      <c r="DP77" s="62">
        <f t="shared" si="188"/>
        <v>51804</v>
      </c>
      <c r="DQ77" s="71">
        <f t="shared" si="189"/>
        <v>36711.5</v>
      </c>
      <c r="DR77" s="71">
        <f t="shared" si="190"/>
        <v>12313</v>
      </c>
      <c r="DS77" s="63">
        <v>0</v>
      </c>
      <c r="DT77" s="63">
        <v>17</v>
      </c>
      <c r="DU77" s="63">
        <f>INDEX(武器升级!A:A,MATCH(DQ77/$DQ$5,武器升级!G:G,1))</f>
        <v>23</v>
      </c>
      <c r="DV77" s="63">
        <f>_xlfn.IFNA(INDEX(武器升级!A:A,MATCH(DR77/$DR$5,武器升级!H:H,1)),1)</f>
        <v>18</v>
      </c>
      <c r="DW77" s="63">
        <v>11</v>
      </c>
      <c r="DX77" s="63">
        <f t="shared" si="191"/>
        <v>11.09</v>
      </c>
      <c r="DY77" s="63">
        <f t="shared" si="192"/>
        <v>41.4</v>
      </c>
      <c r="DZ77" s="63">
        <f t="shared" si="193"/>
        <v>24.4</v>
      </c>
      <c r="EA77" s="71">
        <v>4.5</v>
      </c>
      <c r="EB77" s="67">
        <f t="shared" si="194"/>
        <v>76</v>
      </c>
      <c r="EC77" s="87">
        <v>0</v>
      </c>
      <c r="ED77" s="80">
        <v>0</v>
      </c>
      <c r="EE77" s="80">
        <v>0</v>
      </c>
      <c r="EF77" s="80">
        <v>0</v>
      </c>
      <c r="EG77" s="80">
        <v>0</v>
      </c>
      <c r="EH77" s="80">
        <v>0</v>
      </c>
      <c r="EI77" s="80">
        <v>1</v>
      </c>
      <c r="EJ77" s="80">
        <v>1</v>
      </c>
      <c r="EK77" s="49">
        <f t="shared" si="197"/>
        <v>16.95</v>
      </c>
      <c r="EL77" s="87">
        <v>0</v>
      </c>
      <c r="EM77" s="80">
        <v>0</v>
      </c>
      <c r="EN77" s="80">
        <v>0</v>
      </c>
      <c r="EO77" s="80">
        <v>0</v>
      </c>
      <c r="EP77" s="80">
        <v>0</v>
      </c>
      <c r="EQ77" s="80">
        <v>601.607</v>
      </c>
      <c r="ER77" s="80">
        <v>100.42</v>
      </c>
      <c r="ES77" s="80">
        <v>27.2008</v>
      </c>
      <c r="ET77" s="151">
        <v>0</v>
      </c>
      <c r="EU77" s="151">
        <v>0</v>
      </c>
      <c r="EV77" s="151">
        <v>0</v>
      </c>
      <c r="EW77" s="151">
        <v>1</v>
      </c>
      <c r="EX77" s="151">
        <v>1</v>
      </c>
      <c r="EY77" s="151">
        <v>1</v>
      </c>
      <c r="EZ77" s="49"/>
      <c r="FA77" s="153">
        <f t="shared" si="195"/>
        <v>16.95</v>
      </c>
      <c r="FB77" s="71">
        <v>1</v>
      </c>
      <c r="FC77" s="71">
        <v>1</v>
      </c>
      <c r="FD77" s="80">
        <v>3.3</v>
      </c>
      <c r="FF77">
        <f t="shared" si="196"/>
        <v>0</v>
      </c>
    </row>
    <row r="78" spans="1:162">
      <c r="A78" s="58">
        <v>72</v>
      </c>
      <c r="B78" s="59">
        <v>51</v>
      </c>
      <c r="C78" s="60">
        <v>38</v>
      </c>
      <c r="D78" s="61">
        <v>452.5</v>
      </c>
      <c r="E78" s="61">
        <v>3</v>
      </c>
      <c r="F78" s="62">
        <v>7</v>
      </c>
      <c r="G78" s="63">
        <v>0</v>
      </c>
      <c r="H78" s="63">
        <v>1</v>
      </c>
      <c r="I78" s="49"/>
      <c r="J78" s="62">
        <v>72</v>
      </c>
      <c r="K78" s="71">
        <f t="shared" si="132"/>
        <v>7</v>
      </c>
      <c r="L78" s="71">
        <f t="shared" si="133"/>
        <v>0</v>
      </c>
      <c r="M78" s="71">
        <f t="shared" si="134"/>
        <v>1</v>
      </c>
      <c r="N78" s="72">
        <f>INDEX($A:$A,MATCH(SUM($K$7:K78),$D:$D,1))</f>
        <v>77</v>
      </c>
      <c r="O78" s="72">
        <v>0</v>
      </c>
      <c r="P78" s="73">
        <v>0</v>
      </c>
      <c r="Q78" s="63">
        <f>INDEX(关卡产出!$V$8:$V$207,MATCH(N78,$A$7:$A$206,0))</f>
        <v>13900</v>
      </c>
      <c r="R78" s="63">
        <f>INDEX(关卡产出!$W$8:$W$207,MATCH(N78,$A$7:$A$206,0))</f>
        <v>1634700</v>
      </c>
      <c r="S78" s="63">
        <f>INDEX(关卡产出!$X$8:$X$207,MATCH(N78,$A$7:$A$206,0))</f>
        <v>11462</v>
      </c>
      <c r="T78" s="63">
        <f>INDEX(关卡产出!$Y$8:$Y$207,MATCH(N78,$A$7:$A$206,0))</f>
        <v>5732</v>
      </c>
      <c r="U78" s="63">
        <f>INDEX(关卡产出!$Z$8:$Z$207,MATCH(N78,$A$7:$A$206,0))</f>
        <v>2631</v>
      </c>
      <c r="V78" s="63">
        <f>INDEX(关卡产出!$AA$8:$AA$207,MATCH(N78,$A$7:$A$206,0))</f>
        <v>462</v>
      </c>
      <c r="W78" s="80">
        <f>INDEX(关卡产出!$C$8:$C$207,MATCH(N78,关卡产出!$B$8:$B$207,0))*K78</f>
        <v>420</v>
      </c>
      <c r="X78" s="80">
        <f>INDEX(关卡产出!$D$8:$D$207,MATCH(N78,关卡产出!$B$8:$B$207,0))*K78</f>
        <v>210</v>
      </c>
      <c r="Y78" s="80">
        <f>INDEX(关卡产出!$E$8:$E$207,MATCH(N78,关卡产出!$B$8:$B$207,0))*K78</f>
        <v>98</v>
      </c>
      <c r="Z78" s="80">
        <f>INDEX(关卡产出!$F$8:$F$207,MATCH(N78,关卡产出!$B$8:$B$207,0))*K78</f>
        <v>5810</v>
      </c>
      <c r="AA78" s="80">
        <f>SUM($W$7:W78)</f>
        <v>16415</v>
      </c>
      <c r="AB78" s="80">
        <f>SUM($X$7:X78)</f>
        <v>8106</v>
      </c>
      <c r="AC78" s="80">
        <f>SUM($Y$7:Y78)</f>
        <v>3752</v>
      </c>
      <c r="AD78" s="80">
        <f>SUM($Z$7:Z78)</f>
        <v>241850</v>
      </c>
      <c r="AE78" s="87">
        <f>INDEX(关卡产出!$C$8:$C$207,MATCH(N78,关卡产出!$B$8:$B$207,0))*8</f>
        <v>480</v>
      </c>
      <c r="AF78" s="87">
        <f>INDEX(关卡产出!$D$8:$D$207,MATCH(N78,关卡产出!$B$8:$B$207,0))*8</f>
        <v>240</v>
      </c>
      <c r="AG78" s="87">
        <f>INDEX(关卡产出!$E$8:$E$207,MATCH(N78,关卡产出!$B$8:$B$207,0))*8</f>
        <v>112</v>
      </c>
      <c r="AH78" s="87">
        <f>INDEX(关卡产出!$F$8:$F$207,MATCH(N78,关卡产出!$B$8:$B$207,0))*8</f>
        <v>6640</v>
      </c>
      <c r="AI78" s="87">
        <f>SUM($AE$7:AE78)</f>
        <v>18760</v>
      </c>
      <c r="AJ78" s="87">
        <f>SUM($AF$7:AF78)</f>
        <v>9264</v>
      </c>
      <c r="AK78" s="87">
        <f>SUM($AG$7:AG78)</f>
        <v>4288</v>
      </c>
      <c r="AL78" s="87">
        <f>SUM($AH$7:AH78)</f>
        <v>276400</v>
      </c>
      <c r="AM78" s="92">
        <f>SUM($M$7:M78)*关卡产出!$AS$11</f>
        <v>408000</v>
      </c>
      <c r="AN78" s="93">
        <v>0</v>
      </c>
      <c r="AO78" s="80">
        <v>0</v>
      </c>
      <c r="AP78" s="96">
        <v>0</v>
      </c>
      <c r="AQ78" s="62">
        <v>500</v>
      </c>
      <c r="AR78" s="97">
        <v>100</v>
      </c>
      <c r="AS78" s="62">
        <f>SUM($AQ$7:AQ78)</f>
        <v>36000</v>
      </c>
      <c r="AT78" s="71">
        <f>SUM($AR$7:AR78)</f>
        <v>7200</v>
      </c>
      <c r="AU78" s="49"/>
      <c r="AV78" s="62">
        <f t="shared" si="135"/>
        <v>13900</v>
      </c>
      <c r="AW78" s="71">
        <v>0</v>
      </c>
      <c r="AX78" s="71">
        <f t="shared" si="136"/>
        <v>7200</v>
      </c>
      <c r="AY78" s="71">
        <f t="shared" si="137"/>
        <v>4450</v>
      </c>
      <c r="AZ78" s="63">
        <f t="shared" si="138"/>
        <v>25550</v>
      </c>
      <c r="BA78" s="80">
        <v>0</v>
      </c>
      <c r="BB78" s="80">
        <f t="shared" si="139"/>
        <v>25550</v>
      </c>
      <c r="BC78" s="98">
        <f t="shared" si="140"/>
        <v>0.544031311154599</v>
      </c>
      <c r="BD78" s="98">
        <f t="shared" si="141"/>
        <v>0</v>
      </c>
      <c r="BE78" s="98">
        <f t="shared" si="142"/>
        <v>0.281800391389432</v>
      </c>
      <c r="BF78" s="98">
        <f t="shared" si="143"/>
        <v>0.174168297455969</v>
      </c>
      <c r="BG78" s="99"/>
      <c r="BH78" s="62">
        <f>INDEX(商城宝箱!$L:$L,MATCH(BB78,商城宝箱!$N:$N,1))</f>
        <v>7</v>
      </c>
      <c r="BI78" s="63">
        <f>INDEX(商城宝箱!$T:$T,MATCH(BH78,商城宝箱!$L:$L,0))+(BB78-VLOOKUP(BH78,商城宝箱!$L$2:$N$22,3,FALSE))/$BH$5*VLOOKUP(BH78+1,商城宝箱!$C$23:$I$42,3,FALSE)</f>
        <v>63875</v>
      </c>
      <c r="BJ78" s="71">
        <f>INDEX(商城宝箱!$U:$U,MATCH(BH78,商城宝箱!$L:$L,0))+(BB78-VLOOKUP(BH78,商城宝箱!$L$2:$N$22,3,FALSE))/$BH$5*VLOOKUP(BH78+1,商城宝箱!$C$23:$I$42,4,FALSE)</f>
        <v>24700</v>
      </c>
      <c r="BK78" s="71">
        <f>INDEX(商城宝箱!$V:$V,MATCH(BH78,商城宝箱!$L:$L,0))+(BB78-VLOOKUP(BH78,商城宝箱!$L$2:$N$22,3,FALSE))/$BH$5*VLOOKUP(BH78+1,商城宝箱!$C$23:$I$42,5,FALSE)</f>
        <v>14554.5</v>
      </c>
      <c r="BL78" s="71">
        <f>INDEX(商城宝箱!$W:$W,MATCH(BH78,商城宝箱!$L:$L,0))+(BB78-VLOOKUP(BH78,商城宝箱!$L$2:$N$22,3,FALSE))/$BH$5*VLOOKUP(BH78+1,商城宝箱!$C$23:$I$42,6,FALSE)</f>
        <v>1969</v>
      </c>
      <c r="BM78" s="49"/>
      <c r="BN78" s="101">
        <f t="shared" si="144"/>
        <v>1634700</v>
      </c>
      <c r="BO78" s="63">
        <f t="shared" si="145"/>
        <v>241850</v>
      </c>
      <c r="BP78" s="63">
        <f t="shared" si="146"/>
        <v>276400</v>
      </c>
      <c r="BQ78" s="63">
        <f t="shared" si="147"/>
        <v>408000</v>
      </c>
      <c r="BR78" s="63">
        <f t="shared" si="148"/>
        <v>0</v>
      </c>
      <c r="BS78" s="63">
        <f t="shared" si="149"/>
        <v>36000</v>
      </c>
      <c r="BT78" s="63">
        <f t="shared" si="150"/>
        <v>63875</v>
      </c>
      <c r="BU78" s="63">
        <f t="shared" si="151"/>
        <v>2660825</v>
      </c>
      <c r="BV78" s="98">
        <f t="shared" si="152"/>
        <v>0.614358328713839</v>
      </c>
      <c r="BW78" s="98">
        <f t="shared" si="153"/>
        <v>0.0908928621762047</v>
      </c>
      <c r="BX78" s="98">
        <f t="shared" si="154"/>
        <v>0.103877556772805</v>
      </c>
      <c r="BY78" s="98">
        <f t="shared" si="155"/>
        <v>0.153335901459134</v>
      </c>
      <c r="BZ78" s="98">
        <f t="shared" si="156"/>
        <v>0</v>
      </c>
      <c r="CA78" s="98">
        <f t="shared" si="157"/>
        <v>0.0135296383640412</v>
      </c>
      <c r="CB78" s="98">
        <f t="shared" si="158"/>
        <v>0.0240057125139759</v>
      </c>
      <c r="CC78" s="49"/>
      <c r="CD78" s="101">
        <f t="shared" si="159"/>
        <v>77</v>
      </c>
      <c r="CE78" s="63">
        <f>INDEX(角色升级!A:A,MATCH(BU77,角色升级!K:K,1))</f>
        <v>458</v>
      </c>
      <c r="CF78" s="71">
        <f>VLOOKUP(CE78,角色升级!A:P,16,FALSE)</f>
        <v>16321.41861</v>
      </c>
      <c r="CG78" s="71">
        <f>VLOOKUP(CD78,关卡对比!$A$4:$K$206,11,FALSE)</f>
        <v>33600</v>
      </c>
      <c r="CH78" s="104">
        <f t="shared" si="160"/>
        <v>2.05864458248829</v>
      </c>
      <c r="CI78" s="87">
        <f>INDEX(角色升级!Q:Q,MATCH(CE78,角色升级!A:A,0))</f>
        <v>4450</v>
      </c>
      <c r="CJ78" s="80">
        <v>0.4</v>
      </c>
      <c r="CK78" s="49"/>
      <c r="CL78" s="101">
        <f t="shared" si="161"/>
        <v>11462</v>
      </c>
      <c r="CM78" s="63">
        <f t="shared" si="162"/>
        <v>16415</v>
      </c>
      <c r="CN78" s="63">
        <f t="shared" si="163"/>
        <v>480</v>
      </c>
      <c r="CO78" s="63">
        <f t="shared" si="164"/>
        <v>24700</v>
      </c>
      <c r="CP78" s="63">
        <f t="shared" si="165"/>
        <v>53057</v>
      </c>
      <c r="CQ78" s="98">
        <f t="shared" si="166"/>
        <v>0.216031814840643</v>
      </c>
      <c r="CR78" s="98">
        <f t="shared" si="167"/>
        <v>0.309384247130445</v>
      </c>
      <c r="CS78" s="98">
        <f t="shared" si="168"/>
        <v>0.0090468741165162</v>
      </c>
      <c r="CT78" s="98">
        <f t="shared" si="169"/>
        <v>0.465537063912396</v>
      </c>
      <c r="CU78" s="49"/>
      <c r="CV78" s="87">
        <f t="shared" si="170"/>
        <v>5732</v>
      </c>
      <c r="CW78" s="80">
        <f t="shared" si="171"/>
        <v>8106</v>
      </c>
      <c r="CX78" s="80">
        <f t="shared" si="172"/>
        <v>9264</v>
      </c>
      <c r="CY78" s="80">
        <f t="shared" si="173"/>
        <v>14554.5</v>
      </c>
      <c r="CZ78" s="80">
        <f t="shared" si="174"/>
        <v>37656.5</v>
      </c>
      <c r="DA78" s="143">
        <f t="shared" si="175"/>
        <v>0.152218076560488</v>
      </c>
      <c r="DB78" s="143">
        <f t="shared" si="176"/>
        <v>0.215261641416489</v>
      </c>
      <c r="DC78" s="143">
        <f t="shared" si="177"/>
        <v>0.246013304475987</v>
      </c>
      <c r="DD78" s="143">
        <f t="shared" si="178"/>
        <v>0.386506977547037</v>
      </c>
      <c r="DE78" s="49"/>
      <c r="DF78" s="87">
        <f t="shared" si="179"/>
        <v>2631</v>
      </c>
      <c r="DG78" s="80">
        <f t="shared" si="180"/>
        <v>3752</v>
      </c>
      <c r="DH78" s="80">
        <f t="shared" si="181"/>
        <v>4288</v>
      </c>
      <c r="DI78" s="80">
        <f t="shared" si="182"/>
        <v>1969</v>
      </c>
      <c r="DJ78" s="80">
        <f t="shared" si="183"/>
        <v>12640</v>
      </c>
      <c r="DK78" s="143">
        <f t="shared" si="184"/>
        <v>0.208148734177215</v>
      </c>
      <c r="DL78" s="143">
        <f t="shared" si="185"/>
        <v>0.296835443037975</v>
      </c>
      <c r="DM78" s="143">
        <f t="shared" si="186"/>
        <v>0.339240506329114</v>
      </c>
      <c r="DN78" s="143">
        <f t="shared" si="187"/>
        <v>0.155775316455696</v>
      </c>
      <c r="DO78" s="49"/>
      <c r="DP78" s="62">
        <f t="shared" si="188"/>
        <v>53057</v>
      </c>
      <c r="DQ78" s="71">
        <f t="shared" si="189"/>
        <v>37656.5</v>
      </c>
      <c r="DR78" s="71">
        <f t="shared" si="190"/>
        <v>12640</v>
      </c>
      <c r="DS78" s="63">
        <v>0</v>
      </c>
      <c r="DT78" s="63">
        <v>17</v>
      </c>
      <c r="DU78" s="63">
        <f>INDEX(武器升级!A:A,MATCH(DQ78/$DQ$5,武器升级!G:G,1))</f>
        <v>23</v>
      </c>
      <c r="DV78" s="63">
        <f>_xlfn.IFNA(INDEX(武器升级!A:A,MATCH(DR78/$DR$5,武器升级!H:H,1)),1)</f>
        <v>18</v>
      </c>
      <c r="DW78" s="63">
        <v>11</v>
      </c>
      <c r="DX78" s="63">
        <f t="shared" si="191"/>
        <v>11.09</v>
      </c>
      <c r="DY78" s="63">
        <f t="shared" si="192"/>
        <v>41.4</v>
      </c>
      <c r="DZ78" s="63">
        <f t="shared" si="193"/>
        <v>24.4</v>
      </c>
      <c r="EA78" s="71">
        <v>4.5</v>
      </c>
      <c r="EB78" s="67">
        <f t="shared" si="194"/>
        <v>77</v>
      </c>
      <c r="EC78" s="87">
        <v>0</v>
      </c>
      <c r="ED78" s="80">
        <v>0</v>
      </c>
      <c r="EE78" s="80">
        <v>0</v>
      </c>
      <c r="EF78" s="80">
        <v>0</v>
      </c>
      <c r="EG78" s="80">
        <v>0</v>
      </c>
      <c r="EH78" s="80">
        <v>0</v>
      </c>
      <c r="EI78" s="80">
        <v>1</v>
      </c>
      <c r="EJ78" s="80">
        <v>1</v>
      </c>
      <c r="EK78" s="49">
        <f t="shared" si="197"/>
        <v>16.95</v>
      </c>
      <c r="EL78" s="87">
        <v>0</v>
      </c>
      <c r="EM78" s="80">
        <v>0</v>
      </c>
      <c r="EN78" s="80">
        <v>0</v>
      </c>
      <c r="EO78" s="80">
        <v>0</v>
      </c>
      <c r="EP78" s="80">
        <v>0</v>
      </c>
      <c r="EQ78" s="80">
        <v>608.209</v>
      </c>
      <c r="ER78" s="80">
        <v>101.522</v>
      </c>
      <c r="ES78" s="80">
        <v>27.4993</v>
      </c>
      <c r="ET78" s="151">
        <v>0</v>
      </c>
      <c r="EU78" s="151">
        <v>0</v>
      </c>
      <c r="EV78" s="151">
        <v>0</v>
      </c>
      <c r="EW78" s="151">
        <v>1</v>
      </c>
      <c r="EX78" s="151">
        <v>1</v>
      </c>
      <c r="EY78" s="151">
        <v>1</v>
      </c>
      <c r="EZ78" s="49"/>
      <c r="FA78" s="153">
        <f t="shared" si="195"/>
        <v>16.95</v>
      </c>
      <c r="FB78" s="71">
        <v>1</v>
      </c>
      <c r="FC78" s="71">
        <v>1</v>
      </c>
      <c r="FD78" s="80">
        <v>3.3</v>
      </c>
      <c r="FF78">
        <f t="shared" si="196"/>
        <v>0</v>
      </c>
    </row>
    <row r="79" spans="1:162">
      <c r="A79" s="58">
        <v>73</v>
      </c>
      <c r="B79" s="59">
        <v>52</v>
      </c>
      <c r="C79" s="60">
        <v>40</v>
      </c>
      <c r="D79" s="61">
        <v>464.5</v>
      </c>
      <c r="E79" s="61">
        <v>3</v>
      </c>
      <c r="F79" s="62">
        <v>7</v>
      </c>
      <c r="G79" s="63">
        <v>0</v>
      </c>
      <c r="H79" s="63">
        <v>1</v>
      </c>
      <c r="I79" s="49"/>
      <c r="J79" s="62">
        <v>73</v>
      </c>
      <c r="K79" s="71">
        <f t="shared" si="132"/>
        <v>7</v>
      </c>
      <c r="L79" s="71">
        <f t="shared" si="133"/>
        <v>0</v>
      </c>
      <c r="M79" s="71">
        <f t="shared" si="134"/>
        <v>1</v>
      </c>
      <c r="N79" s="72">
        <f>INDEX($A:$A,MATCH(SUM($K$7:K79),$D:$D,1))</f>
        <v>78</v>
      </c>
      <c r="O79" s="72">
        <v>0</v>
      </c>
      <c r="P79" s="73">
        <v>0</v>
      </c>
      <c r="Q79" s="63">
        <f>INDEX(关卡产出!$V$8:$V$207,MATCH(N79,$A$7:$A$206,0))</f>
        <v>14100</v>
      </c>
      <c r="R79" s="63">
        <f>INDEX(关卡产出!$W$8:$W$207,MATCH(N79,$A$7:$A$206,0))</f>
        <v>1679200</v>
      </c>
      <c r="S79" s="63">
        <f>INDEX(关卡产出!$X$8:$X$207,MATCH(N79,$A$7:$A$206,0))</f>
        <v>11766</v>
      </c>
      <c r="T79" s="63">
        <f>INDEX(关卡产出!$Y$8:$Y$207,MATCH(N79,$A$7:$A$206,0))</f>
        <v>5884</v>
      </c>
      <c r="U79" s="63">
        <f>INDEX(关卡产出!$Z$8:$Z$207,MATCH(N79,$A$7:$A$206,0))</f>
        <v>2704</v>
      </c>
      <c r="V79" s="63">
        <f>INDEX(关卡产出!$AA$8:$AA$207,MATCH(N79,$A$7:$A$206,0))</f>
        <v>468</v>
      </c>
      <c r="W79" s="80">
        <f>INDEX(关卡产出!$C$8:$C$207,MATCH(N79,关卡产出!$B$8:$B$207,0))*K79</f>
        <v>427</v>
      </c>
      <c r="X79" s="80">
        <f>INDEX(关卡产出!$D$8:$D$207,MATCH(N79,关卡产出!$B$8:$B$207,0))*K79</f>
        <v>210</v>
      </c>
      <c r="Y79" s="80">
        <f>INDEX(关卡产出!$E$8:$E$207,MATCH(N79,关卡产出!$B$8:$B$207,0))*K79</f>
        <v>105</v>
      </c>
      <c r="Z79" s="80">
        <f>INDEX(关卡产出!$F$8:$F$207,MATCH(N79,关卡产出!$B$8:$B$207,0))*K79</f>
        <v>5810</v>
      </c>
      <c r="AA79" s="80">
        <f>SUM($W$7:W79)</f>
        <v>16842</v>
      </c>
      <c r="AB79" s="80">
        <f>SUM($X$7:X79)</f>
        <v>8316</v>
      </c>
      <c r="AC79" s="80">
        <f>SUM($Y$7:Y79)</f>
        <v>3857</v>
      </c>
      <c r="AD79" s="80">
        <f>SUM($Z$7:Z79)</f>
        <v>247660</v>
      </c>
      <c r="AE79" s="87">
        <f>INDEX(关卡产出!$C$8:$C$207,MATCH(N79,关卡产出!$B$8:$B$207,0))*8</f>
        <v>488</v>
      </c>
      <c r="AF79" s="87">
        <f>INDEX(关卡产出!$D$8:$D$207,MATCH(N79,关卡产出!$B$8:$B$207,0))*8</f>
        <v>240</v>
      </c>
      <c r="AG79" s="87">
        <f>INDEX(关卡产出!$E$8:$E$207,MATCH(N79,关卡产出!$B$8:$B$207,0))*8</f>
        <v>120</v>
      </c>
      <c r="AH79" s="87">
        <f>INDEX(关卡产出!$F$8:$F$207,MATCH(N79,关卡产出!$B$8:$B$207,0))*8</f>
        <v>6640</v>
      </c>
      <c r="AI79" s="87">
        <f>SUM($AE$7:AE79)</f>
        <v>19248</v>
      </c>
      <c r="AJ79" s="87">
        <f>SUM($AF$7:AF79)</f>
        <v>9504</v>
      </c>
      <c r="AK79" s="87">
        <f>SUM($AG$7:AG79)</f>
        <v>4408</v>
      </c>
      <c r="AL79" s="87">
        <f>SUM($AH$7:AH79)</f>
        <v>283040</v>
      </c>
      <c r="AM79" s="92">
        <f>SUM($M$7:M79)*关卡产出!$AS$11</f>
        <v>414000</v>
      </c>
      <c r="AN79" s="93">
        <v>0</v>
      </c>
      <c r="AO79" s="80">
        <v>0</v>
      </c>
      <c r="AP79" s="96">
        <v>0</v>
      </c>
      <c r="AQ79" s="62">
        <v>500</v>
      </c>
      <c r="AR79" s="97">
        <v>100</v>
      </c>
      <c r="AS79" s="62">
        <f>SUM($AQ$7:AQ79)</f>
        <v>36500</v>
      </c>
      <c r="AT79" s="71">
        <f>SUM($AR$7:AR79)</f>
        <v>7300</v>
      </c>
      <c r="AU79" s="49"/>
      <c r="AV79" s="62">
        <f t="shared" si="135"/>
        <v>14100</v>
      </c>
      <c r="AW79" s="71">
        <v>0</v>
      </c>
      <c r="AX79" s="71">
        <f t="shared" si="136"/>
        <v>7300</v>
      </c>
      <c r="AY79" s="71">
        <f t="shared" si="137"/>
        <v>5150</v>
      </c>
      <c r="AZ79" s="63">
        <f t="shared" si="138"/>
        <v>26550</v>
      </c>
      <c r="BA79" s="80">
        <v>0</v>
      </c>
      <c r="BB79" s="80">
        <f t="shared" si="139"/>
        <v>26550</v>
      </c>
      <c r="BC79" s="98">
        <f t="shared" si="140"/>
        <v>0.531073446327684</v>
      </c>
      <c r="BD79" s="98">
        <f t="shared" si="141"/>
        <v>0</v>
      </c>
      <c r="BE79" s="98">
        <f t="shared" si="142"/>
        <v>0.274952919020716</v>
      </c>
      <c r="BF79" s="98">
        <f t="shared" si="143"/>
        <v>0.193973634651601</v>
      </c>
      <c r="BG79" s="99"/>
      <c r="BH79" s="62">
        <f>INDEX(商城宝箱!$L:$L,MATCH(BB79,商城宝箱!$N:$N,1))</f>
        <v>7</v>
      </c>
      <c r="BI79" s="63">
        <f>INDEX(商城宝箱!$T:$T,MATCH(BH79,商城宝箱!$L:$L,0))+(BB79-VLOOKUP(BH79,商城宝箱!$L$2:$N$22,3,FALSE))/$BH$5*VLOOKUP(BH79+1,商城宝箱!$C$23:$I$42,3,FALSE)</f>
        <v>66375</v>
      </c>
      <c r="BJ79" s="71">
        <f>INDEX(商城宝箱!$U:$U,MATCH(BH79,商城宝箱!$L:$L,0))+(BB79-VLOOKUP(BH79,商城宝箱!$L$2:$N$22,3,FALSE))/$BH$5*VLOOKUP(BH79+1,商城宝箱!$C$23:$I$42,4,FALSE)</f>
        <v>26450</v>
      </c>
      <c r="BK79" s="71">
        <f>INDEX(商城宝箱!$V:$V,MATCH(BH79,商城宝箱!$L:$L,0))+(BB79-VLOOKUP(BH79,商城宝箱!$L$2:$N$22,3,FALSE))/$BH$5*VLOOKUP(BH79+1,商城宝箱!$C$23:$I$42,5,FALSE)</f>
        <v>15704.5</v>
      </c>
      <c r="BL79" s="71">
        <f>INDEX(商城宝箱!$W:$W,MATCH(BH79,商城宝箱!$L:$L,0))+(BB79-VLOOKUP(BH79,商城宝箱!$L$2:$N$22,3,FALSE))/$BH$5*VLOOKUP(BH79+1,商城宝箱!$C$23:$I$42,6,FALSE)</f>
        <v>2119</v>
      </c>
      <c r="BM79" s="49"/>
      <c r="BN79" s="101">
        <f t="shared" si="144"/>
        <v>1679200</v>
      </c>
      <c r="BO79" s="63">
        <f t="shared" si="145"/>
        <v>247660</v>
      </c>
      <c r="BP79" s="63">
        <f t="shared" si="146"/>
        <v>283040</v>
      </c>
      <c r="BQ79" s="63">
        <f t="shared" si="147"/>
        <v>414000</v>
      </c>
      <c r="BR79" s="63">
        <f t="shared" si="148"/>
        <v>0</v>
      </c>
      <c r="BS79" s="63">
        <f t="shared" si="149"/>
        <v>36500</v>
      </c>
      <c r="BT79" s="63">
        <f t="shared" si="150"/>
        <v>66375</v>
      </c>
      <c r="BU79" s="63">
        <f t="shared" si="151"/>
        <v>2726775</v>
      </c>
      <c r="BV79" s="98">
        <f t="shared" si="152"/>
        <v>0.615819053643957</v>
      </c>
      <c r="BW79" s="98">
        <f t="shared" si="153"/>
        <v>0.0908252422733816</v>
      </c>
      <c r="BX79" s="98">
        <f t="shared" si="154"/>
        <v>0.103800276883865</v>
      </c>
      <c r="BY79" s="98">
        <f t="shared" si="155"/>
        <v>0.151827708556812</v>
      </c>
      <c r="BZ79" s="98">
        <f t="shared" si="156"/>
        <v>0</v>
      </c>
      <c r="CA79" s="98">
        <f t="shared" si="157"/>
        <v>0.0133857762374967</v>
      </c>
      <c r="CB79" s="98">
        <f t="shared" si="158"/>
        <v>0.0243419424044888</v>
      </c>
      <c r="CC79" s="49"/>
      <c r="CD79" s="101">
        <f t="shared" si="159"/>
        <v>78</v>
      </c>
      <c r="CE79" s="63">
        <f>INDEX(角色升级!A:A,MATCH(BU78,角色升级!K:K,1))</f>
        <v>461</v>
      </c>
      <c r="CF79" s="71">
        <f>VLOOKUP(CE79,角色升级!A:P,16,FALSE)</f>
        <v>16731.0395</v>
      </c>
      <c r="CG79" s="71">
        <f>VLOOKUP(CD79,关卡对比!$A$4:$K$206,11,FALSE)</f>
        <v>34800</v>
      </c>
      <c r="CH79" s="104">
        <f t="shared" si="160"/>
        <v>2.07996640017496</v>
      </c>
      <c r="CI79" s="87">
        <f>INDEX(角色升级!Q:Q,MATCH(CE79,角色升级!A:A,0))</f>
        <v>5150</v>
      </c>
      <c r="CJ79" s="80">
        <v>0.4</v>
      </c>
      <c r="CK79" s="49"/>
      <c r="CL79" s="101">
        <f t="shared" si="161"/>
        <v>11766</v>
      </c>
      <c r="CM79" s="63">
        <f t="shared" si="162"/>
        <v>16842</v>
      </c>
      <c r="CN79" s="63">
        <f t="shared" si="163"/>
        <v>488</v>
      </c>
      <c r="CO79" s="63">
        <f t="shared" si="164"/>
        <v>26450</v>
      </c>
      <c r="CP79" s="63">
        <f t="shared" si="165"/>
        <v>55546</v>
      </c>
      <c r="CQ79" s="98">
        <f t="shared" si="166"/>
        <v>0.211824433802614</v>
      </c>
      <c r="CR79" s="98">
        <f t="shared" si="167"/>
        <v>0.30320815180211</v>
      </c>
      <c r="CS79" s="98">
        <f t="shared" si="168"/>
        <v>0.00878551110791056</v>
      </c>
      <c r="CT79" s="98">
        <f t="shared" si="169"/>
        <v>0.476181903287365</v>
      </c>
      <c r="CU79" s="49"/>
      <c r="CV79" s="87">
        <f t="shared" si="170"/>
        <v>5884</v>
      </c>
      <c r="CW79" s="80">
        <f t="shared" si="171"/>
        <v>8316</v>
      </c>
      <c r="CX79" s="80">
        <f t="shared" si="172"/>
        <v>9504</v>
      </c>
      <c r="CY79" s="80">
        <f t="shared" si="173"/>
        <v>15704.5</v>
      </c>
      <c r="CZ79" s="80">
        <f t="shared" si="174"/>
        <v>39408.5</v>
      </c>
      <c r="DA79" s="143">
        <f t="shared" si="175"/>
        <v>0.14930789042973</v>
      </c>
      <c r="DB79" s="143">
        <f t="shared" si="176"/>
        <v>0.211020465128082</v>
      </c>
      <c r="DC79" s="143">
        <f t="shared" si="177"/>
        <v>0.241166245860665</v>
      </c>
      <c r="DD79" s="143">
        <f t="shared" si="178"/>
        <v>0.398505398581524</v>
      </c>
      <c r="DE79" s="49"/>
      <c r="DF79" s="87">
        <f t="shared" si="179"/>
        <v>2704</v>
      </c>
      <c r="DG79" s="80">
        <f t="shared" si="180"/>
        <v>3857</v>
      </c>
      <c r="DH79" s="80">
        <f t="shared" si="181"/>
        <v>4408</v>
      </c>
      <c r="DI79" s="80">
        <f t="shared" si="182"/>
        <v>2119</v>
      </c>
      <c r="DJ79" s="80">
        <f t="shared" si="183"/>
        <v>13088</v>
      </c>
      <c r="DK79" s="143">
        <f t="shared" si="184"/>
        <v>0.206601466992665</v>
      </c>
      <c r="DL79" s="143">
        <f t="shared" si="185"/>
        <v>0.294697432762836</v>
      </c>
      <c r="DM79" s="143">
        <f t="shared" si="186"/>
        <v>0.33679706601467</v>
      </c>
      <c r="DN79" s="143">
        <f t="shared" si="187"/>
        <v>0.161904034229829</v>
      </c>
      <c r="DO79" s="49"/>
      <c r="DP79" s="62">
        <f t="shared" si="188"/>
        <v>55546</v>
      </c>
      <c r="DQ79" s="71">
        <f t="shared" si="189"/>
        <v>39408.5</v>
      </c>
      <c r="DR79" s="71">
        <f t="shared" si="190"/>
        <v>13088</v>
      </c>
      <c r="DS79" s="63">
        <v>0</v>
      </c>
      <c r="DT79" s="63">
        <v>17</v>
      </c>
      <c r="DU79" s="63">
        <f>INDEX(武器升级!A:A,MATCH(DQ79/$DQ$5,武器升级!G:G,1))</f>
        <v>24</v>
      </c>
      <c r="DV79" s="63">
        <f>_xlfn.IFNA(INDEX(武器升级!A:A,MATCH(DR79/$DR$5,武器升级!H:H,1)),1)</f>
        <v>18</v>
      </c>
      <c r="DW79" s="63">
        <v>11</v>
      </c>
      <c r="DX79" s="63">
        <f t="shared" si="191"/>
        <v>11.09</v>
      </c>
      <c r="DY79" s="63">
        <f t="shared" si="192"/>
        <v>49.69</v>
      </c>
      <c r="DZ79" s="63">
        <f t="shared" si="193"/>
        <v>24.4</v>
      </c>
      <c r="EA79" s="71">
        <v>4.5</v>
      </c>
      <c r="EB79" s="67">
        <f t="shared" si="194"/>
        <v>78</v>
      </c>
      <c r="EC79" s="87">
        <v>0</v>
      </c>
      <c r="ED79" s="80">
        <v>0</v>
      </c>
      <c r="EE79" s="80">
        <v>0</v>
      </c>
      <c r="EF79" s="80">
        <v>0</v>
      </c>
      <c r="EG79" s="80">
        <v>0</v>
      </c>
      <c r="EH79" s="80">
        <v>0</v>
      </c>
      <c r="EI79" s="80">
        <v>1</v>
      </c>
      <c r="EJ79" s="80">
        <v>1</v>
      </c>
      <c r="EK79" s="49">
        <f t="shared" si="197"/>
        <v>20.34</v>
      </c>
      <c r="EL79" s="87">
        <v>0</v>
      </c>
      <c r="EM79" s="80">
        <v>0</v>
      </c>
      <c r="EN79" s="80">
        <v>0</v>
      </c>
      <c r="EO79" s="80">
        <v>0</v>
      </c>
      <c r="EP79" s="80">
        <v>0</v>
      </c>
      <c r="EQ79" s="80">
        <v>616.462</v>
      </c>
      <c r="ER79" s="80">
        <v>102.899</v>
      </c>
      <c r="ES79" s="80">
        <v>27.8724</v>
      </c>
      <c r="ET79" s="151">
        <v>0</v>
      </c>
      <c r="EU79" s="151">
        <v>0</v>
      </c>
      <c r="EV79" s="151">
        <v>0</v>
      </c>
      <c r="EW79" s="151">
        <v>1</v>
      </c>
      <c r="EX79" s="151">
        <v>1</v>
      </c>
      <c r="EY79" s="151">
        <v>1</v>
      </c>
      <c r="EZ79" s="49"/>
      <c r="FA79" s="153">
        <f t="shared" si="195"/>
        <v>20.34</v>
      </c>
      <c r="FB79" s="71">
        <v>1</v>
      </c>
      <c r="FC79" s="71">
        <v>1</v>
      </c>
      <c r="FD79" s="80">
        <v>3.3</v>
      </c>
      <c r="FF79">
        <f t="shared" si="196"/>
        <v>0</v>
      </c>
    </row>
    <row r="80" spans="1:162">
      <c r="A80" s="58">
        <v>74</v>
      </c>
      <c r="B80" s="59">
        <v>53</v>
      </c>
      <c r="C80" s="60">
        <v>41</v>
      </c>
      <c r="D80" s="61">
        <v>473.5</v>
      </c>
      <c r="E80" s="61">
        <v>3</v>
      </c>
      <c r="F80" s="62">
        <v>7</v>
      </c>
      <c r="G80" s="63">
        <v>0</v>
      </c>
      <c r="H80" s="63">
        <v>1</v>
      </c>
      <c r="I80" s="49"/>
      <c r="J80" s="62">
        <v>74</v>
      </c>
      <c r="K80" s="71">
        <f t="shared" si="132"/>
        <v>7</v>
      </c>
      <c r="L80" s="71">
        <f t="shared" si="133"/>
        <v>0</v>
      </c>
      <c r="M80" s="71">
        <f t="shared" si="134"/>
        <v>1</v>
      </c>
      <c r="N80" s="72">
        <f>INDEX($A:$A,MATCH(SUM($K$7:K80),$D:$D,1))</f>
        <v>78</v>
      </c>
      <c r="O80" s="72">
        <v>0</v>
      </c>
      <c r="P80" s="73">
        <v>0</v>
      </c>
      <c r="Q80" s="63">
        <f>INDEX(关卡产出!$V$8:$V$207,MATCH(N80,$A$7:$A$206,0))</f>
        <v>14100</v>
      </c>
      <c r="R80" s="63">
        <f>INDEX(关卡产出!$W$8:$W$207,MATCH(N80,$A$7:$A$206,0))</f>
        <v>1679200</v>
      </c>
      <c r="S80" s="63">
        <f>INDEX(关卡产出!$X$8:$X$207,MATCH(N80,$A$7:$A$206,0))</f>
        <v>11766</v>
      </c>
      <c r="T80" s="63">
        <f>INDEX(关卡产出!$Y$8:$Y$207,MATCH(N80,$A$7:$A$206,0))</f>
        <v>5884</v>
      </c>
      <c r="U80" s="63">
        <f>INDEX(关卡产出!$Z$8:$Z$207,MATCH(N80,$A$7:$A$206,0))</f>
        <v>2704</v>
      </c>
      <c r="V80" s="63">
        <f>INDEX(关卡产出!$AA$8:$AA$207,MATCH(N80,$A$7:$A$206,0))</f>
        <v>468</v>
      </c>
      <c r="W80" s="80">
        <f>INDEX(关卡产出!$C$8:$C$207,MATCH(N80,关卡产出!$B$8:$B$207,0))*K80</f>
        <v>427</v>
      </c>
      <c r="X80" s="80">
        <f>INDEX(关卡产出!$D$8:$D$207,MATCH(N80,关卡产出!$B$8:$B$207,0))*K80</f>
        <v>210</v>
      </c>
      <c r="Y80" s="80">
        <f>INDEX(关卡产出!$E$8:$E$207,MATCH(N80,关卡产出!$B$8:$B$207,0))*K80</f>
        <v>105</v>
      </c>
      <c r="Z80" s="80">
        <f>INDEX(关卡产出!$F$8:$F$207,MATCH(N80,关卡产出!$B$8:$B$207,0))*K80</f>
        <v>5810</v>
      </c>
      <c r="AA80" s="80">
        <f>SUM($W$7:W80)</f>
        <v>17269</v>
      </c>
      <c r="AB80" s="80">
        <f>SUM($X$7:X80)</f>
        <v>8526</v>
      </c>
      <c r="AC80" s="80">
        <f>SUM($Y$7:Y80)</f>
        <v>3962</v>
      </c>
      <c r="AD80" s="80">
        <f>SUM($Z$7:Z80)</f>
        <v>253470</v>
      </c>
      <c r="AE80" s="87">
        <f>INDEX(关卡产出!$C$8:$C$207,MATCH(N80,关卡产出!$B$8:$B$207,0))*8</f>
        <v>488</v>
      </c>
      <c r="AF80" s="87">
        <f>INDEX(关卡产出!$D$8:$D$207,MATCH(N80,关卡产出!$B$8:$B$207,0))*8</f>
        <v>240</v>
      </c>
      <c r="AG80" s="87">
        <f>INDEX(关卡产出!$E$8:$E$207,MATCH(N80,关卡产出!$B$8:$B$207,0))*8</f>
        <v>120</v>
      </c>
      <c r="AH80" s="87">
        <f>INDEX(关卡产出!$F$8:$F$207,MATCH(N80,关卡产出!$B$8:$B$207,0))*8</f>
        <v>6640</v>
      </c>
      <c r="AI80" s="87">
        <f>SUM($AE$7:AE80)</f>
        <v>19736</v>
      </c>
      <c r="AJ80" s="87">
        <f>SUM($AF$7:AF80)</f>
        <v>9744</v>
      </c>
      <c r="AK80" s="87">
        <f>SUM($AG$7:AG80)</f>
        <v>4528</v>
      </c>
      <c r="AL80" s="87">
        <f>SUM($AH$7:AH80)</f>
        <v>289680</v>
      </c>
      <c r="AM80" s="92">
        <f>SUM($M$7:M80)*关卡产出!$AS$11</f>
        <v>420000</v>
      </c>
      <c r="AN80" s="93">
        <v>0</v>
      </c>
      <c r="AO80" s="80">
        <v>0</v>
      </c>
      <c r="AP80" s="96">
        <v>0</v>
      </c>
      <c r="AQ80" s="62">
        <v>500</v>
      </c>
      <c r="AR80" s="97">
        <v>100</v>
      </c>
      <c r="AS80" s="62">
        <f>SUM($AQ$7:AQ80)</f>
        <v>37000</v>
      </c>
      <c r="AT80" s="71">
        <f>SUM($AR$7:AR80)</f>
        <v>7400</v>
      </c>
      <c r="AU80" s="49"/>
      <c r="AV80" s="62">
        <f t="shared" si="135"/>
        <v>14100</v>
      </c>
      <c r="AW80" s="71">
        <v>0</v>
      </c>
      <c r="AX80" s="71">
        <f t="shared" si="136"/>
        <v>7400</v>
      </c>
      <c r="AY80" s="71">
        <f t="shared" si="137"/>
        <v>5150</v>
      </c>
      <c r="AZ80" s="63">
        <f t="shared" si="138"/>
        <v>26650</v>
      </c>
      <c r="BA80" s="80">
        <v>0</v>
      </c>
      <c r="BB80" s="80">
        <f t="shared" si="139"/>
        <v>26650</v>
      </c>
      <c r="BC80" s="98">
        <f t="shared" si="140"/>
        <v>0.529080675422139</v>
      </c>
      <c r="BD80" s="98">
        <f t="shared" si="141"/>
        <v>0</v>
      </c>
      <c r="BE80" s="98">
        <f t="shared" si="142"/>
        <v>0.277673545966229</v>
      </c>
      <c r="BF80" s="98">
        <f t="shared" si="143"/>
        <v>0.193245778611632</v>
      </c>
      <c r="BG80" s="99"/>
      <c r="BH80" s="62">
        <f>INDEX(商城宝箱!$L:$L,MATCH(BB80,商城宝箱!$N:$N,1))</f>
        <v>7</v>
      </c>
      <c r="BI80" s="63">
        <f>INDEX(商城宝箱!$T:$T,MATCH(BH80,商城宝箱!$L:$L,0))+(BB80-VLOOKUP(BH80,商城宝箱!$L$2:$N$22,3,FALSE))/$BH$5*VLOOKUP(BH80+1,商城宝箱!$C$23:$I$42,3,FALSE)</f>
        <v>66625</v>
      </c>
      <c r="BJ80" s="71">
        <f>INDEX(商城宝箱!$U:$U,MATCH(BH80,商城宝箱!$L:$L,0))+(BB80-VLOOKUP(BH80,商城宝箱!$L$2:$N$22,3,FALSE))/$BH$5*VLOOKUP(BH80+1,商城宝箱!$C$23:$I$42,4,FALSE)</f>
        <v>26625</v>
      </c>
      <c r="BK80" s="71">
        <f>INDEX(商城宝箱!$V:$V,MATCH(BH80,商城宝箱!$L:$L,0))+(BB80-VLOOKUP(BH80,商城宝箱!$L$2:$N$22,3,FALSE))/$BH$5*VLOOKUP(BH80+1,商城宝箱!$C$23:$I$42,5,FALSE)</f>
        <v>15819.5</v>
      </c>
      <c r="BL80" s="71">
        <f>INDEX(商城宝箱!$W:$W,MATCH(BH80,商城宝箱!$L:$L,0))+(BB80-VLOOKUP(BH80,商城宝箱!$L$2:$N$22,3,FALSE))/$BH$5*VLOOKUP(BH80+1,商城宝箱!$C$23:$I$42,6,FALSE)</f>
        <v>2134</v>
      </c>
      <c r="BM80" s="49"/>
      <c r="BN80" s="101">
        <f t="shared" si="144"/>
        <v>1679200</v>
      </c>
      <c r="BO80" s="63">
        <f t="shared" si="145"/>
        <v>253470</v>
      </c>
      <c r="BP80" s="63">
        <f t="shared" si="146"/>
        <v>289680</v>
      </c>
      <c r="BQ80" s="63">
        <f t="shared" si="147"/>
        <v>420000</v>
      </c>
      <c r="BR80" s="63">
        <f t="shared" si="148"/>
        <v>0</v>
      </c>
      <c r="BS80" s="63">
        <f t="shared" si="149"/>
        <v>37000</v>
      </c>
      <c r="BT80" s="63">
        <f t="shared" si="150"/>
        <v>66625</v>
      </c>
      <c r="BU80" s="63">
        <f t="shared" si="151"/>
        <v>2745975</v>
      </c>
      <c r="BV80" s="98">
        <f t="shared" si="152"/>
        <v>0.611513214796202</v>
      </c>
      <c r="BW80" s="98">
        <f t="shared" si="153"/>
        <v>0.0923060115259607</v>
      </c>
      <c r="BX80" s="98">
        <f t="shared" si="154"/>
        <v>0.105492584601098</v>
      </c>
      <c r="BY80" s="98">
        <f t="shared" si="155"/>
        <v>0.152951137574086</v>
      </c>
      <c r="BZ80" s="98">
        <f t="shared" si="156"/>
        <v>0</v>
      </c>
      <c r="CA80" s="98">
        <f t="shared" si="157"/>
        <v>0.0134742668815266</v>
      </c>
      <c r="CB80" s="98">
        <f t="shared" si="158"/>
        <v>0.0242627846211273</v>
      </c>
      <c r="CC80" s="49"/>
      <c r="CD80" s="101">
        <f t="shared" si="159"/>
        <v>78</v>
      </c>
      <c r="CE80" s="63">
        <f>INDEX(角色升级!A:A,MATCH(BU79,角色升级!K:K,1))</f>
        <v>466</v>
      </c>
      <c r="CF80" s="71">
        <f>VLOOKUP(CE80,角色升级!A:P,16,FALSE)</f>
        <v>16803.78315</v>
      </c>
      <c r="CG80" s="71">
        <f>VLOOKUP(CD80,关卡对比!$A$4:$K$206,11,FALSE)</f>
        <v>34800</v>
      </c>
      <c r="CH80" s="104">
        <f t="shared" si="160"/>
        <v>2.07096221662442</v>
      </c>
      <c r="CI80" s="87">
        <f>INDEX(角色升级!Q:Q,MATCH(CE80,角色升级!A:A,0))</f>
        <v>5150</v>
      </c>
      <c r="CJ80" s="80">
        <v>0.4</v>
      </c>
      <c r="CK80" s="49"/>
      <c r="CL80" s="101">
        <f t="shared" si="161"/>
        <v>11766</v>
      </c>
      <c r="CM80" s="63">
        <f t="shared" si="162"/>
        <v>17269</v>
      </c>
      <c r="CN80" s="63">
        <f t="shared" si="163"/>
        <v>488</v>
      </c>
      <c r="CO80" s="63">
        <f t="shared" si="164"/>
        <v>26625</v>
      </c>
      <c r="CP80" s="63">
        <f t="shared" si="165"/>
        <v>56148</v>
      </c>
      <c r="CQ80" s="98">
        <f t="shared" si="166"/>
        <v>0.209553323359692</v>
      </c>
      <c r="CR80" s="98">
        <f t="shared" si="167"/>
        <v>0.307562157156087</v>
      </c>
      <c r="CS80" s="98">
        <f t="shared" si="168"/>
        <v>0.00869131580822113</v>
      </c>
      <c r="CT80" s="98">
        <f t="shared" si="169"/>
        <v>0.474193203675999</v>
      </c>
      <c r="CU80" s="49"/>
      <c r="CV80" s="87">
        <f t="shared" si="170"/>
        <v>5884</v>
      </c>
      <c r="CW80" s="80">
        <f t="shared" si="171"/>
        <v>8526</v>
      </c>
      <c r="CX80" s="80">
        <f t="shared" si="172"/>
        <v>9744</v>
      </c>
      <c r="CY80" s="80">
        <f t="shared" si="173"/>
        <v>15819.5</v>
      </c>
      <c r="CZ80" s="80">
        <f t="shared" si="174"/>
        <v>39973.5</v>
      </c>
      <c r="DA80" s="143">
        <f t="shared" si="175"/>
        <v>0.147197518355911</v>
      </c>
      <c r="DB80" s="143">
        <f t="shared" si="176"/>
        <v>0.213291305489887</v>
      </c>
      <c r="DC80" s="143">
        <f t="shared" si="177"/>
        <v>0.243761491988442</v>
      </c>
      <c r="DD80" s="143">
        <f t="shared" si="178"/>
        <v>0.39574968416576</v>
      </c>
      <c r="DE80" s="49"/>
      <c r="DF80" s="87">
        <f t="shared" si="179"/>
        <v>2704</v>
      </c>
      <c r="DG80" s="80">
        <f t="shared" si="180"/>
        <v>3962</v>
      </c>
      <c r="DH80" s="80">
        <f t="shared" si="181"/>
        <v>4528</v>
      </c>
      <c r="DI80" s="80">
        <f t="shared" si="182"/>
        <v>2134</v>
      </c>
      <c r="DJ80" s="80">
        <f t="shared" si="183"/>
        <v>13328</v>
      </c>
      <c r="DK80" s="143">
        <f t="shared" si="184"/>
        <v>0.202881152460984</v>
      </c>
      <c r="DL80" s="143">
        <f t="shared" si="185"/>
        <v>0.297268907563025</v>
      </c>
      <c r="DM80" s="143">
        <f t="shared" si="186"/>
        <v>0.339735894357743</v>
      </c>
      <c r="DN80" s="143">
        <f t="shared" si="187"/>
        <v>0.160114045618247</v>
      </c>
      <c r="DO80" s="49"/>
      <c r="DP80" s="62">
        <f t="shared" si="188"/>
        <v>56148</v>
      </c>
      <c r="DQ80" s="71">
        <f t="shared" si="189"/>
        <v>39973.5</v>
      </c>
      <c r="DR80" s="71">
        <f t="shared" si="190"/>
        <v>13328</v>
      </c>
      <c r="DS80" s="63">
        <v>0</v>
      </c>
      <c r="DT80" s="63">
        <v>17</v>
      </c>
      <c r="DU80" s="63">
        <f>INDEX(武器升级!A:A,MATCH(DQ80/$DQ$5,武器升级!G:G,1))</f>
        <v>24</v>
      </c>
      <c r="DV80" s="63">
        <f>_xlfn.IFNA(INDEX(武器升级!A:A,MATCH(DR80/$DR$5,武器升级!H:H,1)),1)</f>
        <v>18</v>
      </c>
      <c r="DW80" s="63">
        <v>11</v>
      </c>
      <c r="DX80" s="63">
        <f t="shared" si="191"/>
        <v>11.09</v>
      </c>
      <c r="DY80" s="63">
        <f t="shared" si="192"/>
        <v>49.69</v>
      </c>
      <c r="DZ80" s="63">
        <f t="shared" si="193"/>
        <v>24.4</v>
      </c>
      <c r="EA80" s="71">
        <v>4.5</v>
      </c>
      <c r="EB80" s="67">
        <f t="shared" si="194"/>
        <v>78</v>
      </c>
      <c r="EC80" s="87">
        <v>0</v>
      </c>
      <c r="ED80" s="80">
        <v>0</v>
      </c>
      <c r="EE80" s="80">
        <v>0</v>
      </c>
      <c r="EF80" s="80">
        <v>0</v>
      </c>
      <c r="EG80" s="80">
        <v>0</v>
      </c>
      <c r="EH80" s="80">
        <v>0</v>
      </c>
      <c r="EI80" s="80">
        <v>1</v>
      </c>
      <c r="EJ80" s="80">
        <v>1</v>
      </c>
      <c r="EK80" s="49">
        <f t="shared" si="197"/>
        <v>20.34</v>
      </c>
      <c r="EL80" s="87">
        <v>0</v>
      </c>
      <c r="EM80" s="80">
        <v>0</v>
      </c>
      <c r="EN80" s="80">
        <v>0</v>
      </c>
      <c r="EO80" s="80">
        <v>0</v>
      </c>
      <c r="EP80" s="80">
        <v>0</v>
      </c>
      <c r="EQ80" s="80">
        <v>624.714</v>
      </c>
      <c r="ER80" s="80">
        <v>104.277</v>
      </c>
      <c r="ES80" s="80">
        <v>28.2456</v>
      </c>
      <c r="ET80" s="151">
        <v>0</v>
      </c>
      <c r="EU80" s="151">
        <v>0</v>
      </c>
      <c r="EV80" s="151">
        <v>0</v>
      </c>
      <c r="EW80" s="151">
        <v>1</v>
      </c>
      <c r="EX80" s="151">
        <v>1</v>
      </c>
      <c r="EY80" s="151">
        <v>1</v>
      </c>
      <c r="EZ80" s="49"/>
      <c r="FA80" s="153">
        <f t="shared" si="195"/>
        <v>20.34</v>
      </c>
      <c r="FB80" s="71">
        <v>1</v>
      </c>
      <c r="FC80" s="71">
        <v>1</v>
      </c>
      <c r="FD80" s="80">
        <v>3.3</v>
      </c>
      <c r="FF80">
        <f t="shared" si="196"/>
        <v>0</v>
      </c>
    </row>
    <row r="81" spans="1:162">
      <c r="A81" s="58">
        <v>75</v>
      </c>
      <c r="B81" s="59">
        <v>54</v>
      </c>
      <c r="C81" s="60">
        <v>42</v>
      </c>
      <c r="D81" s="61">
        <v>482.5</v>
      </c>
      <c r="E81" s="61">
        <v>3</v>
      </c>
      <c r="F81" s="62">
        <v>7</v>
      </c>
      <c r="G81" s="63">
        <v>0</v>
      </c>
      <c r="H81" s="63">
        <v>1</v>
      </c>
      <c r="I81" s="49"/>
      <c r="J81" s="62">
        <v>75</v>
      </c>
      <c r="K81" s="71">
        <f t="shared" si="132"/>
        <v>7</v>
      </c>
      <c r="L81" s="71">
        <f t="shared" si="133"/>
        <v>0</v>
      </c>
      <c r="M81" s="71">
        <f t="shared" si="134"/>
        <v>1</v>
      </c>
      <c r="N81" s="72">
        <f>INDEX($A:$A,MATCH(SUM($K$7:K81),$D:$D,1))</f>
        <v>79</v>
      </c>
      <c r="O81" s="72">
        <v>0</v>
      </c>
      <c r="P81" s="73">
        <v>0</v>
      </c>
      <c r="Q81" s="63">
        <f>INDEX(关卡产出!$V$8:$V$207,MATCH(N81,$A$7:$A$206,0))</f>
        <v>14300</v>
      </c>
      <c r="R81" s="63">
        <f>INDEX(关卡产出!$W$8:$W$207,MATCH(N81,$A$7:$A$206,0))</f>
        <v>1724300</v>
      </c>
      <c r="S81" s="63">
        <f>INDEX(关卡产出!$X$8:$X$207,MATCH(N81,$A$7:$A$206,0))</f>
        <v>12074</v>
      </c>
      <c r="T81" s="63">
        <f>INDEX(关卡产出!$Y$8:$Y$207,MATCH(N81,$A$7:$A$206,0))</f>
        <v>6038</v>
      </c>
      <c r="U81" s="63">
        <f>INDEX(关卡产出!$Z$8:$Z$207,MATCH(N81,$A$7:$A$206,0))</f>
        <v>2778</v>
      </c>
      <c r="V81" s="63">
        <f>INDEX(关卡产出!$AA$8:$AA$207,MATCH(N81,$A$7:$A$206,0))</f>
        <v>474</v>
      </c>
      <c r="W81" s="80">
        <f>INDEX(关卡产出!$C$8:$C$207,MATCH(N81,关卡产出!$B$8:$B$207,0))*K81</f>
        <v>434</v>
      </c>
      <c r="X81" s="80">
        <f>INDEX(关卡产出!$D$8:$D$207,MATCH(N81,关卡产出!$B$8:$B$207,0))*K81</f>
        <v>217</v>
      </c>
      <c r="Y81" s="80">
        <f>INDEX(关卡产出!$E$8:$E$207,MATCH(N81,关卡产出!$B$8:$B$207,0))*K81</f>
        <v>105</v>
      </c>
      <c r="Z81" s="80">
        <f>INDEX(关卡产出!$F$8:$F$207,MATCH(N81,关卡产出!$B$8:$B$207,0))*K81</f>
        <v>5950</v>
      </c>
      <c r="AA81" s="80">
        <f>SUM($W$7:W81)</f>
        <v>17703</v>
      </c>
      <c r="AB81" s="80">
        <f>SUM($X$7:X81)</f>
        <v>8743</v>
      </c>
      <c r="AC81" s="80">
        <f>SUM($Y$7:Y81)</f>
        <v>4067</v>
      </c>
      <c r="AD81" s="80">
        <f>SUM($Z$7:Z81)</f>
        <v>259420</v>
      </c>
      <c r="AE81" s="87">
        <f>INDEX(关卡产出!$C$8:$C$207,MATCH(N81,关卡产出!$B$8:$B$207,0))*8</f>
        <v>496</v>
      </c>
      <c r="AF81" s="87">
        <f>INDEX(关卡产出!$D$8:$D$207,MATCH(N81,关卡产出!$B$8:$B$207,0))*8</f>
        <v>248</v>
      </c>
      <c r="AG81" s="87">
        <f>INDEX(关卡产出!$E$8:$E$207,MATCH(N81,关卡产出!$B$8:$B$207,0))*8</f>
        <v>120</v>
      </c>
      <c r="AH81" s="87">
        <f>INDEX(关卡产出!$F$8:$F$207,MATCH(N81,关卡产出!$B$8:$B$207,0))*8</f>
        <v>6800</v>
      </c>
      <c r="AI81" s="87">
        <f>SUM($AE$7:AE81)</f>
        <v>20232</v>
      </c>
      <c r="AJ81" s="87">
        <f>SUM($AF$7:AF81)</f>
        <v>9992</v>
      </c>
      <c r="AK81" s="87">
        <f>SUM($AG$7:AG81)</f>
        <v>4648</v>
      </c>
      <c r="AL81" s="87">
        <f>SUM($AH$7:AH81)</f>
        <v>296480</v>
      </c>
      <c r="AM81" s="92">
        <f>SUM($M$7:M81)*关卡产出!$AS$11</f>
        <v>426000</v>
      </c>
      <c r="AN81" s="93">
        <v>0</v>
      </c>
      <c r="AO81" s="80">
        <v>0</v>
      </c>
      <c r="AP81" s="96">
        <v>0</v>
      </c>
      <c r="AQ81" s="62">
        <v>500</v>
      </c>
      <c r="AR81" s="97">
        <v>100</v>
      </c>
      <c r="AS81" s="62">
        <f>SUM($AQ$7:AQ81)</f>
        <v>37500</v>
      </c>
      <c r="AT81" s="71">
        <f>SUM($AR$7:AR81)</f>
        <v>7500</v>
      </c>
      <c r="AU81" s="49"/>
      <c r="AV81" s="62">
        <f t="shared" si="135"/>
        <v>14300</v>
      </c>
      <c r="AW81" s="71">
        <v>0</v>
      </c>
      <c r="AX81" s="71">
        <f t="shared" si="136"/>
        <v>7500</v>
      </c>
      <c r="AY81" s="71">
        <f t="shared" si="137"/>
        <v>5150</v>
      </c>
      <c r="AZ81" s="63">
        <f t="shared" si="138"/>
        <v>26950</v>
      </c>
      <c r="BA81" s="80">
        <v>0</v>
      </c>
      <c r="BB81" s="80">
        <f t="shared" si="139"/>
        <v>26950</v>
      </c>
      <c r="BC81" s="98">
        <f t="shared" si="140"/>
        <v>0.530612244897959</v>
      </c>
      <c r="BD81" s="98">
        <f t="shared" si="141"/>
        <v>0</v>
      </c>
      <c r="BE81" s="98">
        <f t="shared" si="142"/>
        <v>0.278293135435993</v>
      </c>
      <c r="BF81" s="98">
        <f t="shared" si="143"/>
        <v>0.191094619666048</v>
      </c>
      <c r="BG81" s="99"/>
      <c r="BH81" s="62">
        <f>INDEX(商城宝箱!$L:$L,MATCH(BB81,商城宝箱!$N:$N,1))</f>
        <v>7</v>
      </c>
      <c r="BI81" s="63">
        <f>INDEX(商城宝箱!$T:$T,MATCH(BH81,商城宝箱!$L:$L,0))+(BB81-VLOOKUP(BH81,商城宝箱!$L$2:$N$22,3,FALSE))/$BH$5*VLOOKUP(BH81+1,商城宝箱!$C$23:$I$42,3,FALSE)</f>
        <v>67375</v>
      </c>
      <c r="BJ81" s="71">
        <f>INDEX(商城宝箱!$U:$U,MATCH(BH81,商城宝箱!$L:$L,0))+(BB81-VLOOKUP(BH81,商城宝箱!$L$2:$N$22,3,FALSE))/$BH$5*VLOOKUP(BH81+1,商城宝箱!$C$23:$I$42,4,FALSE)</f>
        <v>27150</v>
      </c>
      <c r="BK81" s="71">
        <f>INDEX(商城宝箱!$V:$V,MATCH(BH81,商城宝箱!$L:$L,0))+(BB81-VLOOKUP(BH81,商城宝箱!$L$2:$N$22,3,FALSE))/$BH$5*VLOOKUP(BH81+1,商城宝箱!$C$23:$I$42,5,FALSE)</f>
        <v>16164.5</v>
      </c>
      <c r="BL81" s="71">
        <f>INDEX(商城宝箱!$W:$W,MATCH(BH81,商城宝箱!$L:$L,0))+(BB81-VLOOKUP(BH81,商城宝箱!$L$2:$N$22,3,FALSE))/$BH$5*VLOOKUP(BH81+1,商城宝箱!$C$23:$I$42,6,FALSE)</f>
        <v>2179</v>
      </c>
      <c r="BM81" s="49"/>
      <c r="BN81" s="101">
        <f t="shared" si="144"/>
        <v>1724300</v>
      </c>
      <c r="BO81" s="63">
        <f t="shared" si="145"/>
        <v>259420</v>
      </c>
      <c r="BP81" s="63">
        <f t="shared" si="146"/>
        <v>296480</v>
      </c>
      <c r="BQ81" s="63">
        <f t="shared" si="147"/>
        <v>426000</v>
      </c>
      <c r="BR81" s="63">
        <f t="shared" si="148"/>
        <v>0</v>
      </c>
      <c r="BS81" s="63">
        <f t="shared" si="149"/>
        <v>37500</v>
      </c>
      <c r="BT81" s="63">
        <f t="shared" si="150"/>
        <v>67375</v>
      </c>
      <c r="BU81" s="63">
        <f t="shared" si="151"/>
        <v>2811075</v>
      </c>
      <c r="BV81" s="98">
        <f t="shared" si="152"/>
        <v>0.613395231361668</v>
      </c>
      <c r="BW81" s="98">
        <f t="shared" si="153"/>
        <v>0.0922849799453946</v>
      </c>
      <c r="BX81" s="98">
        <f t="shared" si="154"/>
        <v>0.105468548509022</v>
      </c>
      <c r="BY81" s="98">
        <f t="shared" si="155"/>
        <v>0.151543448680665</v>
      </c>
      <c r="BZ81" s="98">
        <f t="shared" si="156"/>
        <v>0</v>
      </c>
      <c r="CA81" s="98">
        <f t="shared" si="157"/>
        <v>0.0133400923134388</v>
      </c>
      <c r="CB81" s="98">
        <f t="shared" si="158"/>
        <v>0.0239676991898117</v>
      </c>
      <c r="CC81" s="49"/>
      <c r="CD81" s="101">
        <f t="shared" si="159"/>
        <v>79</v>
      </c>
      <c r="CE81" s="63">
        <f>INDEX(角色升级!A:A,MATCH(BU80,角色升级!K:K,1))</f>
        <v>467</v>
      </c>
      <c r="CF81" s="71">
        <f>VLOOKUP(CE81,角色升级!A:P,16,FALSE)</f>
        <v>16818.33188</v>
      </c>
      <c r="CG81" s="71">
        <f>VLOOKUP(CD81,关卡对比!$A$4:$K$206,11,FALSE)</f>
        <v>36000</v>
      </c>
      <c r="CH81" s="104">
        <f t="shared" si="160"/>
        <v>2.1405214415355</v>
      </c>
      <c r="CI81" s="87">
        <f>INDEX(角色升级!Q:Q,MATCH(CE81,角色升级!A:A,0))</f>
        <v>5150</v>
      </c>
      <c r="CJ81" s="80">
        <v>0.4</v>
      </c>
      <c r="CK81" s="49"/>
      <c r="CL81" s="101">
        <f t="shared" si="161"/>
        <v>12074</v>
      </c>
      <c r="CM81" s="63">
        <f t="shared" si="162"/>
        <v>17703</v>
      </c>
      <c r="CN81" s="63">
        <f t="shared" si="163"/>
        <v>496</v>
      </c>
      <c r="CO81" s="63">
        <f t="shared" si="164"/>
        <v>27150</v>
      </c>
      <c r="CP81" s="63">
        <f t="shared" si="165"/>
        <v>57423</v>
      </c>
      <c r="CQ81" s="98">
        <f t="shared" si="166"/>
        <v>0.210264179858245</v>
      </c>
      <c r="CR81" s="98">
        <f t="shared" si="167"/>
        <v>0.308291102868189</v>
      </c>
      <c r="CS81" s="98">
        <f t="shared" si="168"/>
        <v>0.00863765390174669</v>
      </c>
      <c r="CT81" s="98">
        <f t="shared" si="169"/>
        <v>0.47280706337182</v>
      </c>
      <c r="CU81" s="49"/>
      <c r="CV81" s="87">
        <f t="shared" si="170"/>
        <v>6038</v>
      </c>
      <c r="CW81" s="80">
        <f t="shared" si="171"/>
        <v>8743</v>
      </c>
      <c r="CX81" s="80">
        <f t="shared" si="172"/>
        <v>9992</v>
      </c>
      <c r="CY81" s="80">
        <f t="shared" si="173"/>
        <v>16164.5</v>
      </c>
      <c r="CZ81" s="80">
        <f t="shared" si="174"/>
        <v>40937.5</v>
      </c>
      <c r="DA81" s="143">
        <f t="shared" si="175"/>
        <v>0.147493129770992</v>
      </c>
      <c r="DB81" s="143">
        <f t="shared" si="176"/>
        <v>0.213569465648855</v>
      </c>
      <c r="DC81" s="143">
        <f t="shared" si="177"/>
        <v>0.244079389312977</v>
      </c>
      <c r="DD81" s="143">
        <f t="shared" si="178"/>
        <v>0.394858015267176</v>
      </c>
      <c r="DE81" s="49"/>
      <c r="DF81" s="87">
        <f t="shared" si="179"/>
        <v>2778</v>
      </c>
      <c r="DG81" s="80">
        <f t="shared" si="180"/>
        <v>4067</v>
      </c>
      <c r="DH81" s="80">
        <f t="shared" si="181"/>
        <v>4648</v>
      </c>
      <c r="DI81" s="80">
        <f t="shared" si="182"/>
        <v>2179</v>
      </c>
      <c r="DJ81" s="80">
        <f t="shared" si="183"/>
        <v>13672</v>
      </c>
      <c r="DK81" s="143">
        <f t="shared" si="184"/>
        <v>0.203188999414862</v>
      </c>
      <c r="DL81" s="143">
        <f t="shared" si="185"/>
        <v>0.297469280280866</v>
      </c>
      <c r="DM81" s="143">
        <f t="shared" si="186"/>
        <v>0.339964891749561</v>
      </c>
      <c r="DN81" s="143">
        <f t="shared" si="187"/>
        <v>0.15937682855471</v>
      </c>
      <c r="DO81" s="49"/>
      <c r="DP81" s="62">
        <f t="shared" si="188"/>
        <v>57423</v>
      </c>
      <c r="DQ81" s="71">
        <f t="shared" si="189"/>
        <v>40937.5</v>
      </c>
      <c r="DR81" s="71">
        <f t="shared" si="190"/>
        <v>13672</v>
      </c>
      <c r="DS81" s="63">
        <v>0</v>
      </c>
      <c r="DT81" s="63">
        <v>17</v>
      </c>
      <c r="DU81" s="63">
        <f>INDEX(武器升级!A:A,MATCH(DQ81/$DQ$5,武器升级!G:G,1))</f>
        <v>24</v>
      </c>
      <c r="DV81" s="63">
        <f>_xlfn.IFNA(INDEX(武器升级!A:A,MATCH(DR81/$DR$5,武器升级!H:H,1)),1)</f>
        <v>19</v>
      </c>
      <c r="DW81" s="63">
        <v>11</v>
      </c>
      <c r="DX81" s="63">
        <f t="shared" si="191"/>
        <v>11.09</v>
      </c>
      <c r="DY81" s="63">
        <f t="shared" si="192"/>
        <v>49.69</v>
      </c>
      <c r="DZ81" s="63">
        <f t="shared" si="193"/>
        <v>29.29</v>
      </c>
      <c r="EA81" s="71">
        <v>4.5</v>
      </c>
      <c r="EB81" s="67">
        <f t="shared" si="194"/>
        <v>79</v>
      </c>
      <c r="EC81" s="87">
        <v>0</v>
      </c>
      <c r="ED81" s="80">
        <v>0</v>
      </c>
      <c r="EE81" s="80">
        <v>0</v>
      </c>
      <c r="EF81" s="80">
        <v>0</v>
      </c>
      <c r="EG81" s="80">
        <v>0</v>
      </c>
      <c r="EH81" s="80">
        <v>0</v>
      </c>
      <c r="EI81" s="80">
        <v>1</v>
      </c>
      <c r="EJ81" s="80">
        <v>1</v>
      </c>
      <c r="EK81" s="49">
        <f t="shared" si="197"/>
        <v>20.34</v>
      </c>
      <c r="EL81" s="87">
        <v>0</v>
      </c>
      <c r="EM81" s="80">
        <v>0</v>
      </c>
      <c r="EN81" s="80">
        <v>0</v>
      </c>
      <c r="EO81" s="80">
        <v>0</v>
      </c>
      <c r="EP81" s="80">
        <v>0</v>
      </c>
      <c r="EQ81" s="80">
        <v>632.967</v>
      </c>
      <c r="ER81" s="80">
        <v>105.654</v>
      </c>
      <c r="ES81" s="80">
        <v>28.6187</v>
      </c>
      <c r="ET81" s="151">
        <v>0</v>
      </c>
      <c r="EU81" s="151">
        <v>0</v>
      </c>
      <c r="EV81" s="151">
        <v>0</v>
      </c>
      <c r="EW81" s="151">
        <v>1</v>
      </c>
      <c r="EX81" s="151">
        <v>1</v>
      </c>
      <c r="EY81" s="151">
        <v>1</v>
      </c>
      <c r="EZ81" s="49"/>
      <c r="FA81" s="153">
        <f t="shared" si="195"/>
        <v>20.34</v>
      </c>
      <c r="FB81" s="71">
        <v>1</v>
      </c>
      <c r="FC81" s="71">
        <v>1</v>
      </c>
      <c r="FD81" s="80">
        <v>3.3</v>
      </c>
      <c r="FF81">
        <f t="shared" si="196"/>
        <v>0</v>
      </c>
    </row>
    <row r="82" spans="1:162">
      <c r="A82" s="58">
        <v>76</v>
      </c>
      <c r="B82" s="59">
        <v>55</v>
      </c>
      <c r="C82" s="60">
        <v>43</v>
      </c>
      <c r="D82" s="61">
        <v>491.5</v>
      </c>
      <c r="E82" s="61">
        <v>3</v>
      </c>
      <c r="F82" s="62">
        <v>7</v>
      </c>
      <c r="G82" s="63">
        <v>0</v>
      </c>
      <c r="H82" s="63">
        <v>1</v>
      </c>
      <c r="I82" s="49"/>
      <c r="J82" s="62">
        <v>76</v>
      </c>
      <c r="K82" s="71">
        <f t="shared" si="132"/>
        <v>7</v>
      </c>
      <c r="L82" s="71">
        <f t="shared" si="133"/>
        <v>0</v>
      </c>
      <c r="M82" s="71">
        <f t="shared" si="134"/>
        <v>1</v>
      </c>
      <c r="N82" s="72">
        <f>INDEX($A:$A,MATCH(SUM($K$7:K82),$D:$D,1))</f>
        <v>80</v>
      </c>
      <c r="O82" s="72">
        <v>0</v>
      </c>
      <c r="P82" s="73">
        <v>0</v>
      </c>
      <c r="Q82" s="63">
        <f>INDEX(关卡产出!$V$8:$V$207,MATCH(N82,$A$7:$A$206,0))</f>
        <v>14500</v>
      </c>
      <c r="R82" s="63">
        <f>INDEX(关卡产出!$W$8:$W$207,MATCH(N82,$A$7:$A$206,0))</f>
        <v>1770000</v>
      </c>
      <c r="S82" s="63">
        <f>INDEX(关卡产出!$X$8:$X$207,MATCH(N82,$A$7:$A$206,0))</f>
        <v>12386</v>
      </c>
      <c r="T82" s="63">
        <f>INDEX(关卡产出!$Y$8:$Y$207,MATCH(N82,$A$7:$A$206,0))</f>
        <v>6194</v>
      </c>
      <c r="U82" s="63">
        <f>INDEX(关卡产出!$Z$8:$Z$207,MATCH(N82,$A$7:$A$206,0))</f>
        <v>2853</v>
      </c>
      <c r="V82" s="63">
        <f>INDEX(关卡产出!$AA$8:$AA$207,MATCH(N82,$A$7:$A$206,0))</f>
        <v>480</v>
      </c>
      <c r="W82" s="80">
        <f>INDEX(关卡产出!$C$8:$C$207,MATCH(N82,关卡产出!$B$8:$B$207,0))*K82</f>
        <v>434</v>
      </c>
      <c r="X82" s="80">
        <f>INDEX(关卡产出!$D$8:$D$207,MATCH(N82,关卡产出!$B$8:$B$207,0))*K82</f>
        <v>217</v>
      </c>
      <c r="Y82" s="80">
        <f>INDEX(关卡产出!$E$8:$E$207,MATCH(N82,关卡产出!$B$8:$B$207,0))*K82</f>
        <v>105</v>
      </c>
      <c r="Z82" s="80">
        <f>INDEX(关卡产出!$F$8:$F$207,MATCH(N82,关卡产出!$B$8:$B$207,0))*K82</f>
        <v>5950</v>
      </c>
      <c r="AA82" s="80">
        <f>SUM($W$7:W82)</f>
        <v>18137</v>
      </c>
      <c r="AB82" s="80">
        <f>SUM($X$7:X82)</f>
        <v>8960</v>
      </c>
      <c r="AC82" s="80">
        <f>SUM($Y$7:Y82)</f>
        <v>4172</v>
      </c>
      <c r="AD82" s="80">
        <f>SUM($Z$7:Z82)</f>
        <v>265370</v>
      </c>
      <c r="AE82" s="87">
        <f>INDEX(关卡产出!$C$8:$C$207,MATCH(N82,关卡产出!$B$8:$B$207,0))*8</f>
        <v>496</v>
      </c>
      <c r="AF82" s="87">
        <f>INDEX(关卡产出!$D$8:$D$207,MATCH(N82,关卡产出!$B$8:$B$207,0))*8</f>
        <v>248</v>
      </c>
      <c r="AG82" s="87">
        <f>INDEX(关卡产出!$E$8:$E$207,MATCH(N82,关卡产出!$B$8:$B$207,0))*8</f>
        <v>120</v>
      </c>
      <c r="AH82" s="87">
        <f>INDEX(关卡产出!$F$8:$F$207,MATCH(N82,关卡产出!$B$8:$B$207,0))*8</f>
        <v>6800</v>
      </c>
      <c r="AI82" s="87">
        <f>SUM($AE$7:AE82)</f>
        <v>20728</v>
      </c>
      <c r="AJ82" s="87">
        <f>SUM($AF$7:AF82)</f>
        <v>10240</v>
      </c>
      <c r="AK82" s="87">
        <f>SUM($AG$7:AG82)</f>
        <v>4768</v>
      </c>
      <c r="AL82" s="87">
        <f>SUM($AH$7:AH82)</f>
        <v>303280</v>
      </c>
      <c r="AM82" s="92">
        <f>SUM($M$7:M82)*关卡产出!$AS$11</f>
        <v>432000</v>
      </c>
      <c r="AN82" s="93">
        <v>0</v>
      </c>
      <c r="AO82" s="80">
        <v>0</v>
      </c>
      <c r="AP82" s="96">
        <v>0</v>
      </c>
      <c r="AQ82" s="62">
        <v>500</v>
      </c>
      <c r="AR82" s="97">
        <v>100</v>
      </c>
      <c r="AS82" s="62">
        <f>SUM($AQ$7:AQ82)</f>
        <v>38000</v>
      </c>
      <c r="AT82" s="71">
        <f>SUM($AR$7:AR82)</f>
        <v>7600</v>
      </c>
      <c r="AU82" s="49"/>
      <c r="AV82" s="62">
        <f t="shared" si="135"/>
        <v>14500</v>
      </c>
      <c r="AW82" s="71">
        <v>0</v>
      </c>
      <c r="AX82" s="71">
        <f t="shared" si="136"/>
        <v>7600</v>
      </c>
      <c r="AY82" s="71">
        <f t="shared" si="137"/>
        <v>5150</v>
      </c>
      <c r="AZ82" s="63">
        <f t="shared" si="138"/>
        <v>27250</v>
      </c>
      <c r="BA82" s="80">
        <v>0</v>
      </c>
      <c r="BB82" s="80">
        <f t="shared" si="139"/>
        <v>27250</v>
      </c>
      <c r="BC82" s="98">
        <f t="shared" si="140"/>
        <v>0.532110091743119</v>
      </c>
      <c r="BD82" s="98">
        <f t="shared" si="141"/>
        <v>0</v>
      </c>
      <c r="BE82" s="98">
        <f t="shared" si="142"/>
        <v>0.278899082568807</v>
      </c>
      <c r="BF82" s="98">
        <f t="shared" si="143"/>
        <v>0.188990825688073</v>
      </c>
      <c r="BG82" s="99"/>
      <c r="BH82" s="62">
        <f>INDEX(商城宝箱!$L:$L,MATCH(BB82,商城宝箱!$N:$N,1))</f>
        <v>7</v>
      </c>
      <c r="BI82" s="63">
        <f>INDEX(商城宝箱!$T:$T,MATCH(BH82,商城宝箱!$L:$L,0))+(BB82-VLOOKUP(BH82,商城宝箱!$L$2:$N$22,3,FALSE))/$BH$5*VLOOKUP(BH82+1,商城宝箱!$C$23:$I$42,3,FALSE)</f>
        <v>68125</v>
      </c>
      <c r="BJ82" s="71">
        <f>INDEX(商城宝箱!$U:$U,MATCH(BH82,商城宝箱!$L:$L,0))+(BB82-VLOOKUP(BH82,商城宝箱!$L$2:$N$22,3,FALSE))/$BH$5*VLOOKUP(BH82+1,商城宝箱!$C$23:$I$42,4,FALSE)</f>
        <v>27675</v>
      </c>
      <c r="BK82" s="71">
        <f>INDEX(商城宝箱!$V:$V,MATCH(BH82,商城宝箱!$L:$L,0))+(BB82-VLOOKUP(BH82,商城宝箱!$L$2:$N$22,3,FALSE))/$BH$5*VLOOKUP(BH82+1,商城宝箱!$C$23:$I$42,5,FALSE)</f>
        <v>16509.5</v>
      </c>
      <c r="BL82" s="71">
        <f>INDEX(商城宝箱!$W:$W,MATCH(BH82,商城宝箱!$L:$L,0))+(BB82-VLOOKUP(BH82,商城宝箱!$L$2:$N$22,3,FALSE))/$BH$5*VLOOKUP(BH82+1,商城宝箱!$C$23:$I$42,6,FALSE)</f>
        <v>2224</v>
      </c>
      <c r="BM82" s="49"/>
      <c r="BN82" s="101">
        <f t="shared" si="144"/>
        <v>1770000</v>
      </c>
      <c r="BO82" s="63">
        <f t="shared" si="145"/>
        <v>265370</v>
      </c>
      <c r="BP82" s="63">
        <f t="shared" si="146"/>
        <v>303280</v>
      </c>
      <c r="BQ82" s="63">
        <f t="shared" si="147"/>
        <v>432000</v>
      </c>
      <c r="BR82" s="63">
        <f t="shared" si="148"/>
        <v>0</v>
      </c>
      <c r="BS82" s="63">
        <f t="shared" si="149"/>
        <v>38000</v>
      </c>
      <c r="BT82" s="63">
        <f t="shared" si="150"/>
        <v>68125</v>
      </c>
      <c r="BU82" s="63">
        <f t="shared" si="151"/>
        <v>2876775</v>
      </c>
      <c r="BV82" s="98">
        <f t="shared" si="152"/>
        <v>0.615272310138958</v>
      </c>
      <c r="BW82" s="98">
        <f t="shared" si="153"/>
        <v>0.0922456570291385</v>
      </c>
      <c r="BX82" s="98">
        <f t="shared" si="154"/>
        <v>0.105423608033301</v>
      </c>
      <c r="BY82" s="98">
        <f t="shared" si="155"/>
        <v>0.150168157050864</v>
      </c>
      <c r="BZ82" s="98">
        <f t="shared" si="156"/>
        <v>0</v>
      </c>
      <c r="CA82" s="98">
        <f t="shared" si="157"/>
        <v>0.0132092360368816</v>
      </c>
      <c r="CB82" s="98">
        <f t="shared" si="158"/>
        <v>0.0236810317108568</v>
      </c>
      <c r="CC82" s="49"/>
      <c r="CD82" s="101">
        <f t="shared" si="159"/>
        <v>80</v>
      </c>
      <c r="CE82" s="63">
        <f>INDEX(角色升级!A:A,MATCH(BU81,角色升级!K:K,1))</f>
        <v>473</v>
      </c>
      <c r="CF82" s="71">
        <f>VLOOKUP(CE82,角色升级!A:P,16,FALSE)</f>
        <v>16885.51736</v>
      </c>
      <c r="CG82" s="71">
        <f>VLOOKUP(CD82,关卡对比!$A$4:$K$206,11,FALSE)</f>
        <v>37200</v>
      </c>
      <c r="CH82" s="104">
        <f t="shared" si="160"/>
        <v>2.20307137808658</v>
      </c>
      <c r="CI82" s="87">
        <f>INDEX(角色升级!Q:Q,MATCH(CE82,角色升级!A:A,0))</f>
        <v>5150</v>
      </c>
      <c r="CJ82" s="80">
        <v>0.4</v>
      </c>
      <c r="CK82" s="49"/>
      <c r="CL82" s="101">
        <f t="shared" si="161"/>
        <v>12386</v>
      </c>
      <c r="CM82" s="63">
        <f t="shared" si="162"/>
        <v>18137</v>
      </c>
      <c r="CN82" s="63">
        <f t="shared" si="163"/>
        <v>496</v>
      </c>
      <c r="CO82" s="63">
        <f t="shared" si="164"/>
        <v>27675</v>
      </c>
      <c r="CP82" s="63">
        <f t="shared" si="165"/>
        <v>58694</v>
      </c>
      <c r="CQ82" s="98">
        <f t="shared" si="166"/>
        <v>0.211026680751014</v>
      </c>
      <c r="CR82" s="98">
        <f t="shared" si="167"/>
        <v>0.309009438784203</v>
      </c>
      <c r="CS82" s="98">
        <f t="shared" si="168"/>
        <v>0.00845060823934303</v>
      </c>
      <c r="CT82" s="98">
        <f t="shared" si="169"/>
        <v>0.47151327222544</v>
      </c>
      <c r="CU82" s="49"/>
      <c r="CV82" s="87">
        <f t="shared" si="170"/>
        <v>6194</v>
      </c>
      <c r="CW82" s="80">
        <f t="shared" si="171"/>
        <v>8960</v>
      </c>
      <c r="CX82" s="80">
        <f t="shared" si="172"/>
        <v>10240</v>
      </c>
      <c r="CY82" s="80">
        <f t="shared" si="173"/>
        <v>16509.5</v>
      </c>
      <c r="CZ82" s="80">
        <f t="shared" si="174"/>
        <v>41903.5</v>
      </c>
      <c r="DA82" s="143">
        <f t="shared" si="175"/>
        <v>0.147815814908063</v>
      </c>
      <c r="DB82" s="143">
        <f t="shared" si="176"/>
        <v>0.21382462085506</v>
      </c>
      <c r="DC82" s="143">
        <f t="shared" si="177"/>
        <v>0.244370995262926</v>
      </c>
      <c r="DD82" s="143">
        <f t="shared" si="178"/>
        <v>0.393988568973952</v>
      </c>
      <c r="DE82" s="49"/>
      <c r="DF82" s="87">
        <f t="shared" si="179"/>
        <v>2853</v>
      </c>
      <c r="DG82" s="80">
        <f t="shared" si="180"/>
        <v>4172</v>
      </c>
      <c r="DH82" s="80">
        <f t="shared" si="181"/>
        <v>4768</v>
      </c>
      <c r="DI82" s="80">
        <f t="shared" si="182"/>
        <v>2224</v>
      </c>
      <c r="DJ82" s="80">
        <f t="shared" si="183"/>
        <v>14017</v>
      </c>
      <c r="DK82" s="143">
        <f t="shared" si="184"/>
        <v>0.203538560319612</v>
      </c>
      <c r="DL82" s="143">
        <f t="shared" si="185"/>
        <v>0.297638581722194</v>
      </c>
      <c r="DM82" s="143">
        <f t="shared" si="186"/>
        <v>0.340158379111079</v>
      </c>
      <c r="DN82" s="143">
        <f t="shared" si="187"/>
        <v>0.158664478847114</v>
      </c>
      <c r="DO82" s="49"/>
      <c r="DP82" s="62">
        <f t="shared" si="188"/>
        <v>58694</v>
      </c>
      <c r="DQ82" s="71">
        <f t="shared" si="189"/>
        <v>41903.5</v>
      </c>
      <c r="DR82" s="71">
        <f t="shared" si="190"/>
        <v>14017</v>
      </c>
      <c r="DS82" s="63">
        <v>0</v>
      </c>
      <c r="DT82" s="63">
        <v>17</v>
      </c>
      <c r="DU82" s="63">
        <f>INDEX(武器升级!A:A,MATCH(DQ82/$DQ$5,武器升级!G:G,1))</f>
        <v>25</v>
      </c>
      <c r="DV82" s="63">
        <f>_xlfn.IFNA(INDEX(武器升级!A:A,MATCH(DR82/$DR$5,武器升级!H:H,1)),1)</f>
        <v>19</v>
      </c>
      <c r="DW82" s="63">
        <v>12</v>
      </c>
      <c r="DX82" s="63">
        <f t="shared" si="191"/>
        <v>11.09</v>
      </c>
      <c r="DY82" s="63">
        <f t="shared" si="192"/>
        <v>59.62</v>
      </c>
      <c r="DZ82" s="63">
        <f t="shared" si="193"/>
        <v>29.29</v>
      </c>
      <c r="EA82" s="71">
        <v>4.8</v>
      </c>
      <c r="EB82" s="67">
        <f t="shared" si="194"/>
        <v>80</v>
      </c>
      <c r="EC82" s="87">
        <v>0</v>
      </c>
      <c r="ED82" s="80">
        <v>0</v>
      </c>
      <c r="EE82" s="80">
        <v>0</v>
      </c>
      <c r="EF82" s="80">
        <v>0</v>
      </c>
      <c r="EG82" s="80">
        <v>0</v>
      </c>
      <c r="EH82" s="80">
        <v>0</v>
      </c>
      <c r="EI82" s="80">
        <v>1</v>
      </c>
      <c r="EJ82" s="80">
        <v>1</v>
      </c>
      <c r="EK82" s="49">
        <f t="shared" si="197"/>
        <v>24.4</v>
      </c>
      <c r="EL82" s="87">
        <v>0</v>
      </c>
      <c r="EM82" s="80">
        <v>0</v>
      </c>
      <c r="EN82" s="80">
        <v>0</v>
      </c>
      <c r="EO82" s="80">
        <v>0</v>
      </c>
      <c r="EP82" s="80">
        <v>0</v>
      </c>
      <c r="EQ82" s="80">
        <v>641.219</v>
      </c>
      <c r="ER82" s="80">
        <v>107.032</v>
      </c>
      <c r="ES82" s="80">
        <v>28.9918</v>
      </c>
      <c r="ET82" s="151">
        <v>0</v>
      </c>
      <c r="EU82" s="151">
        <v>0</v>
      </c>
      <c r="EV82" s="151">
        <v>0</v>
      </c>
      <c r="EW82" s="151">
        <v>1</v>
      </c>
      <c r="EX82" s="151">
        <v>1</v>
      </c>
      <c r="EY82" s="151">
        <v>1</v>
      </c>
      <c r="EZ82" s="49"/>
      <c r="FA82" s="153">
        <f t="shared" si="195"/>
        <v>24.4</v>
      </c>
      <c r="FB82" s="71">
        <v>1</v>
      </c>
      <c r="FC82" s="71">
        <v>1</v>
      </c>
      <c r="FD82" s="80">
        <v>3.3</v>
      </c>
      <c r="FF82">
        <f t="shared" si="196"/>
        <v>0</v>
      </c>
    </row>
    <row r="83" spans="1:162">
      <c r="A83" s="58">
        <v>77</v>
      </c>
      <c r="B83" s="59">
        <v>56</v>
      </c>
      <c r="C83" s="60">
        <v>44</v>
      </c>
      <c r="D83" s="61">
        <v>500.5</v>
      </c>
      <c r="E83" s="61">
        <v>3</v>
      </c>
      <c r="F83" s="62">
        <v>7</v>
      </c>
      <c r="G83" s="63">
        <v>0</v>
      </c>
      <c r="H83" s="63">
        <v>1</v>
      </c>
      <c r="I83" s="49"/>
      <c r="J83" s="62">
        <v>77</v>
      </c>
      <c r="K83" s="71">
        <f t="shared" si="132"/>
        <v>7</v>
      </c>
      <c r="L83" s="71">
        <f t="shared" si="133"/>
        <v>0</v>
      </c>
      <c r="M83" s="71">
        <f t="shared" si="134"/>
        <v>1</v>
      </c>
      <c r="N83" s="72">
        <f>INDEX($A:$A,MATCH(SUM($K$7:K83),$D:$D,1))</f>
        <v>81</v>
      </c>
      <c r="O83" s="72">
        <v>0</v>
      </c>
      <c r="P83" s="73">
        <v>0</v>
      </c>
      <c r="Q83" s="63">
        <f>INDEX(关卡产出!$V$8:$V$207,MATCH(N83,$A$7:$A$206,0))</f>
        <v>14700</v>
      </c>
      <c r="R83" s="63">
        <f>INDEX(关卡产出!$W$8:$W$207,MATCH(N83,$A$7:$A$206,0))</f>
        <v>1816300</v>
      </c>
      <c r="S83" s="63">
        <f>INDEX(关卡产出!$X$8:$X$207,MATCH(N83,$A$7:$A$206,0))</f>
        <v>12702</v>
      </c>
      <c r="T83" s="63">
        <f>INDEX(关卡产出!$Y$8:$Y$207,MATCH(N83,$A$7:$A$206,0))</f>
        <v>6352</v>
      </c>
      <c r="U83" s="63">
        <f>INDEX(关卡产出!$Z$8:$Z$207,MATCH(N83,$A$7:$A$206,0))</f>
        <v>2929</v>
      </c>
      <c r="V83" s="63">
        <f>INDEX(关卡产出!$AA$8:$AA$207,MATCH(N83,$A$7:$A$206,0))</f>
        <v>486</v>
      </c>
      <c r="W83" s="80">
        <f>INDEX(关卡产出!$C$8:$C$207,MATCH(N83,关卡产出!$B$8:$B$207,0))*K83</f>
        <v>441</v>
      </c>
      <c r="X83" s="80">
        <f>INDEX(关卡产出!$D$8:$D$207,MATCH(N83,关卡产出!$B$8:$B$207,0))*K83</f>
        <v>217</v>
      </c>
      <c r="Y83" s="80">
        <f>INDEX(关卡产出!$E$8:$E$207,MATCH(N83,关卡产出!$B$8:$B$207,0))*K83</f>
        <v>105</v>
      </c>
      <c r="Z83" s="80">
        <f>INDEX(关卡产出!$F$8:$F$207,MATCH(N83,关卡产出!$B$8:$B$207,0))*K83</f>
        <v>6090</v>
      </c>
      <c r="AA83" s="80">
        <f>SUM($W$7:W83)</f>
        <v>18578</v>
      </c>
      <c r="AB83" s="80">
        <f>SUM($X$7:X83)</f>
        <v>9177</v>
      </c>
      <c r="AC83" s="80">
        <f>SUM($Y$7:Y83)</f>
        <v>4277</v>
      </c>
      <c r="AD83" s="80">
        <f>SUM($Z$7:Z83)</f>
        <v>271460</v>
      </c>
      <c r="AE83" s="87">
        <f>INDEX(关卡产出!$C$8:$C$207,MATCH(N83,关卡产出!$B$8:$B$207,0))*8</f>
        <v>504</v>
      </c>
      <c r="AF83" s="87">
        <f>INDEX(关卡产出!$D$8:$D$207,MATCH(N83,关卡产出!$B$8:$B$207,0))*8</f>
        <v>248</v>
      </c>
      <c r="AG83" s="87">
        <f>INDEX(关卡产出!$E$8:$E$207,MATCH(N83,关卡产出!$B$8:$B$207,0))*8</f>
        <v>120</v>
      </c>
      <c r="AH83" s="87">
        <f>INDEX(关卡产出!$F$8:$F$207,MATCH(N83,关卡产出!$B$8:$B$207,0))*8</f>
        <v>6960</v>
      </c>
      <c r="AI83" s="87">
        <f>SUM($AE$7:AE83)</f>
        <v>21232</v>
      </c>
      <c r="AJ83" s="87">
        <f>SUM($AF$7:AF83)</f>
        <v>10488</v>
      </c>
      <c r="AK83" s="87">
        <f>SUM($AG$7:AG83)</f>
        <v>4888</v>
      </c>
      <c r="AL83" s="87">
        <f>SUM($AH$7:AH83)</f>
        <v>310240</v>
      </c>
      <c r="AM83" s="92">
        <f>SUM($M$7:M83)*关卡产出!$AS$11</f>
        <v>438000</v>
      </c>
      <c r="AN83" s="93">
        <v>0</v>
      </c>
      <c r="AO83" s="80">
        <v>0</v>
      </c>
      <c r="AP83" s="96">
        <v>0</v>
      </c>
      <c r="AQ83" s="62">
        <v>500</v>
      </c>
      <c r="AR83" s="97">
        <v>100</v>
      </c>
      <c r="AS83" s="62">
        <f>SUM($AQ$7:AQ83)</f>
        <v>38500</v>
      </c>
      <c r="AT83" s="71">
        <f>SUM($AR$7:AR83)</f>
        <v>7700</v>
      </c>
      <c r="AU83" s="49"/>
      <c r="AV83" s="62">
        <f t="shared" si="135"/>
        <v>14700</v>
      </c>
      <c r="AW83" s="71">
        <v>0</v>
      </c>
      <c r="AX83" s="71">
        <f t="shared" si="136"/>
        <v>7700</v>
      </c>
      <c r="AY83" s="71">
        <f t="shared" si="137"/>
        <v>5150</v>
      </c>
      <c r="AZ83" s="63">
        <f t="shared" si="138"/>
        <v>27550</v>
      </c>
      <c r="BA83" s="80">
        <v>0</v>
      </c>
      <c r="BB83" s="80">
        <f t="shared" si="139"/>
        <v>27550</v>
      </c>
      <c r="BC83" s="98">
        <f t="shared" si="140"/>
        <v>0.533575317604356</v>
      </c>
      <c r="BD83" s="98">
        <f t="shared" si="141"/>
        <v>0</v>
      </c>
      <c r="BE83" s="98">
        <f t="shared" si="142"/>
        <v>0.279491833030853</v>
      </c>
      <c r="BF83" s="98">
        <f t="shared" si="143"/>
        <v>0.186932849364791</v>
      </c>
      <c r="BG83" s="99"/>
      <c r="BH83" s="62">
        <f>INDEX(商城宝箱!$L:$L,MATCH(BB83,商城宝箱!$N:$N,1))</f>
        <v>7</v>
      </c>
      <c r="BI83" s="63">
        <f>INDEX(商城宝箱!$T:$T,MATCH(BH83,商城宝箱!$L:$L,0))+(BB83-VLOOKUP(BH83,商城宝箱!$L$2:$N$22,3,FALSE))/$BH$5*VLOOKUP(BH83+1,商城宝箱!$C$23:$I$42,3,FALSE)</f>
        <v>68875</v>
      </c>
      <c r="BJ83" s="71">
        <f>INDEX(商城宝箱!$U:$U,MATCH(BH83,商城宝箱!$L:$L,0))+(BB83-VLOOKUP(BH83,商城宝箱!$L$2:$N$22,3,FALSE))/$BH$5*VLOOKUP(BH83+1,商城宝箱!$C$23:$I$42,4,FALSE)</f>
        <v>28200</v>
      </c>
      <c r="BK83" s="71">
        <f>INDEX(商城宝箱!$V:$V,MATCH(BH83,商城宝箱!$L:$L,0))+(BB83-VLOOKUP(BH83,商城宝箱!$L$2:$N$22,3,FALSE))/$BH$5*VLOOKUP(BH83+1,商城宝箱!$C$23:$I$42,5,FALSE)</f>
        <v>16854.5</v>
      </c>
      <c r="BL83" s="71">
        <f>INDEX(商城宝箱!$W:$W,MATCH(BH83,商城宝箱!$L:$L,0))+(BB83-VLOOKUP(BH83,商城宝箱!$L$2:$N$22,3,FALSE))/$BH$5*VLOOKUP(BH83+1,商城宝箱!$C$23:$I$42,6,FALSE)</f>
        <v>2269</v>
      </c>
      <c r="BM83" s="49"/>
      <c r="BN83" s="101">
        <f t="shared" si="144"/>
        <v>1816300</v>
      </c>
      <c r="BO83" s="63">
        <f t="shared" si="145"/>
        <v>271460</v>
      </c>
      <c r="BP83" s="63">
        <f t="shared" si="146"/>
        <v>310240</v>
      </c>
      <c r="BQ83" s="63">
        <f t="shared" si="147"/>
        <v>438000</v>
      </c>
      <c r="BR83" s="63">
        <f t="shared" si="148"/>
        <v>0</v>
      </c>
      <c r="BS83" s="63">
        <f t="shared" si="149"/>
        <v>38500</v>
      </c>
      <c r="BT83" s="63">
        <f t="shared" si="150"/>
        <v>68875</v>
      </c>
      <c r="BU83" s="63">
        <f t="shared" si="151"/>
        <v>2943375</v>
      </c>
      <c r="BV83" s="98">
        <f t="shared" si="152"/>
        <v>0.617080732152716</v>
      </c>
      <c r="BW83" s="98">
        <f t="shared" si="153"/>
        <v>0.0922274599736697</v>
      </c>
      <c r="BX83" s="98">
        <f t="shared" si="154"/>
        <v>0.10540281139848</v>
      </c>
      <c r="BY83" s="98">
        <f t="shared" si="155"/>
        <v>0.148808765447828</v>
      </c>
      <c r="BZ83" s="98">
        <f t="shared" si="156"/>
        <v>0</v>
      </c>
      <c r="CA83" s="98">
        <f t="shared" si="157"/>
        <v>0.0130802225336561</v>
      </c>
      <c r="CB83" s="98">
        <f t="shared" si="158"/>
        <v>0.023400008493651</v>
      </c>
      <c r="CC83" s="49"/>
      <c r="CD83" s="101">
        <f t="shared" si="159"/>
        <v>81</v>
      </c>
      <c r="CE83" s="63">
        <f>INDEX(角色升级!A:A,MATCH(BU82,角色升级!K:K,1))</f>
        <v>478</v>
      </c>
      <c r="CF83" s="71">
        <f>VLOOKUP(CE83,角色升级!A:P,16,FALSE)</f>
        <v>16924.74951</v>
      </c>
      <c r="CG83" s="71">
        <f>VLOOKUP(CD83,关卡对比!$A$4:$K$206,11,FALSE)</f>
        <v>38400</v>
      </c>
      <c r="CH83" s="104">
        <f t="shared" si="160"/>
        <v>2.26886666637585</v>
      </c>
      <c r="CI83" s="87">
        <f>INDEX(角色升级!Q:Q,MATCH(CE83,角色升级!A:A,0))</f>
        <v>5150</v>
      </c>
      <c r="CJ83" s="80">
        <v>0.4</v>
      </c>
      <c r="CK83" s="49"/>
      <c r="CL83" s="101">
        <f t="shared" si="161"/>
        <v>12702</v>
      </c>
      <c r="CM83" s="63">
        <f t="shared" si="162"/>
        <v>18578</v>
      </c>
      <c r="CN83" s="63">
        <f t="shared" si="163"/>
        <v>504</v>
      </c>
      <c r="CO83" s="63">
        <f t="shared" si="164"/>
        <v>28200</v>
      </c>
      <c r="CP83" s="63">
        <f t="shared" si="165"/>
        <v>59984</v>
      </c>
      <c r="CQ83" s="98">
        <f t="shared" si="166"/>
        <v>0.211756468391571</v>
      </c>
      <c r="CR83" s="98">
        <f t="shared" si="167"/>
        <v>0.309715924246466</v>
      </c>
      <c r="CS83" s="98">
        <f t="shared" si="168"/>
        <v>0.00840224059749266</v>
      </c>
      <c r="CT83" s="98">
        <f t="shared" si="169"/>
        <v>0.470125366764471</v>
      </c>
      <c r="CU83" s="49"/>
      <c r="CV83" s="87">
        <f t="shared" si="170"/>
        <v>6352</v>
      </c>
      <c r="CW83" s="80">
        <f t="shared" si="171"/>
        <v>9177</v>
      </c>
      <c r="CX83" s="80">
        <f t="shared" si="172"/>
        <v>10488</v>
      </c>
      <c r="CY83" s="80">
        <f t="shared" si="173"/>
        <v>16854.5</v>
      </c>
      <c r="CZ83" s="80">
        <f t="shared" si="174"/>
        <v>42871.5</v>
      </c>
      <c r="DA83" s="143">
        <f t="shared" si="175"/>
        <v>0.148163698494338</v>
      </c>
      <c r="DB83" s="143">
        <f t="shared" si="176"/>
        <v>0.214058290472692</v>
      </c>
      <c r="DC83" s="143">
        <f t="shared" si="177"/>
        <v>0.244638046254505</v>
      </c>
      <c r="DD83" s="143">
        <f t="shared" si="178"/>
        <v>0.393139964778466</v>
      </c>
      <c r="DE83" s="49"/>
      <c r="DF83" s="87">
        <f t="shared" si="179"/>
        <v>2929</v>
      </c>
      <c r="DG83" s="80">
        <f t="shared" si="180"/>
        <v>4277</v>
      </c>
      <c r="DH83" s="80">
        <f t="shared" si="181"/>
        <v>4888</v>
      </c>
      <c r="DI83" s="80">
        <f t="shared" si="182"/>
        <v>2269</v>
      </c>
      <c r="DJ83" s="80">
        <f t="shared" si="183"/>
        <v>14363</v>
      </c>
      <c r="DK83" s="143">
        <f t="shared" si="184"/>
        <v>0.203926756248695</v>
      </c>
      <c r="DL83" s="143">
        <f t="shared" si="185"/>
        <v>0.297779015526004</v>
      </c>
      <c r="DM83" s="143">
        <f t="shared" si="186"/>
        <v>0.340318874886862</v>
      </c>
      <c r="DN83" s="143">
        <f t="shared" si="187"/>
        <v>0.157975353338439</v>
      </c>
      <c r="DO83" s="49"/>
      <c r="DP83" s="62">
        <f t="shared" si="188"/>
        <v>59984</v>
      </c>
      <c r="DQ83" s="71">
        <f t="shared" si="189"/>
        <v>42871.5</v>
      </c>
      <c r="DR83" s="71">
        <f t="shared" si="190"/>
        <v>14363</v>
      </c>
      <c r="DS83" s="63">
        <v>0</v>
      </c>
      <c r="DT83" s="63">
        <v>18</v>
      </c>
      <c r="DU83" s="63">
        <f>INDEX(武器升级!A:A,MATCH(DQ83/$DQ$5,武器升级!G:G,1))</f>
        <v>25</v>
      </c>
      <c r="DV83" s="63">
        <f>_xlfn.IFNA(INDEX(武器升级!A:A,MATCH(DR83/$DR$5,武器升级!H:H,1)),1)</f>
        <v>19</v>
      </c>
      <c r="DW83" s="63">
        <v>12</v>
      </c>
      <c r="DX83" s="63">
        <f t="shared" si="191"/>
        <v>13.31</v>
      </c>
      <c r="DY83" s="63">
        <f t="shared" si="192"/>
        <v>59.62</v>
      </c>
      <c r="DZ83" s="63">
        <f t="shared" si="193"/>
        <v>29.29</v>
      </c>
      <c r="EA83" s="71">
        <v>4.8</v>
      </c>
      <c r="EB83" s="67">
        <f t="shared" si="194"/>
        <v>81</v>
      </c>
      <c r="EC83" s="87">
        <v>0</v>
      </c>
      <c r="ED83" s="80">
        <v>0</v>
      </c>
      <c r="EE83" s="80">
        <v>0</v>
      </c>
      <c r="EF83" s="80">
        <v>0</v>
      </c>
      <c r="EG83" s="80">
        <v>0</v>
      </c>
      <c r="EH83" s="80">
        <v>0</v>
      </c>
      <c r="EI83" s="80">
        <v>1</v>
      </c>
      <c r="EJ83" s="80">
        <v>1</v>
      </c>
      <c r="EK83" s="49">
        <f t="shared" si="197"/>
        <v>24.4</v>
      </c>
      <c r="EL83" s="87">
        <v>0</v>
      </c>
      <c r="EM83" s="80">
        <v>0</v>
      </c>
      <c r="EN83" s="80">
        <v>0</v>
      </c>
      <c r="EO83" s="80">
        <v>0</v>
      </c>
      <c r="EP83" s="80">
        <v>0</v>
      </c>
      <c r="EQ83" s="80">
        <v>647.821</v>
      </c>
      <c r="ER83" s="80">
        <v>108.134</v>
      </c>
      <c r="ES83" s="80">
        <v>29.2903</v>
      </c>
      <c r="ET83" s="151">
        <v>0</v>
      </c>
      <c r="EU83" s="151">
        <v>0</v>
      </c>
      <c r="EV83" s="151">
        <v>0</v>
      </c>
      <c r="EW83" s="151">
        <v>1</v>
      </c>
      <c r="EX83" s="151">
        <v>1</v>
      </c>
      <c r="EY83" s="151">
        <v>1</v>
      </c>
      <c r="EZ83" s="49"/>
      <c r="FA83" s="153">
        <f t="shared" si="195"/>
        <v>24.4</v>
      </c>
      <c r="FB83" s="71">
        <v>1</v>
      </c>
      <c r="FC83" s="71">
        <v>1</v>
      </c>
      <c r="FD83" s="80">
        <v>3.3</v>
      </c>
      <c r="FF83">
        <f t="shared" si="196"/>
        <v>0</v>
      </c>
    </row>
    <row r="84" spans="1:162">
      <c r="A84" s="58">
        <v>78</v>
      </c>
      <c r="B84" s="59">
        <v>57</v>
      </c>
      <c r="C84" s="60">
        <v>45</v>
      </c>
      <c r="D84" s="61">
        <v>509.5</v>
      </c>
      <c r="E84" s="61">
        <v>3</v>
      </c>
      <c r="F84" s="62">
        <v>7</v>
      </c>
      <c r="G84" s="63">
        <v>0</v>
      </c>
      <c r="H84" s="63">
        <v>1</v>
      </c>
      <c r="I84" s="49"/>
      <c r="J84" s="62">
        <v>78</v>
      </c>
      <c r="K84" s="71">
        <f t="shared" si="132"/>
        <v>7</v>
      </c>
      <c r="L84" s="71">
        <f t="shared" si="133"/>
        <v>0</v>
      </c>
      <c r="M84" s="71">
        <f t="shared" si="134"/>
        <v>1</v>
      </c>
      <c r="N84" s="72">
        <f>INDEX($A:$A,MATCH(SUM($K$7:K84),$D:$D,1))</f>
        <v>81</v>
      </c>
      <c r="O84" s="72">
        <v>0</v>
      </c>
      <c r="P84" s="73">
        <v>0</v>
      </c>
      <c r="Q84" s="63">
        <f>INDEX(关卡产出!$V$8:$V$207,MATCH(N84,$A$7:$A$206,0))</f>
        <v>14700</v>
      </c>
      <c r="R84" s="63">
        <f>INDEX(关卡产出!$W$8:$W$207,MATCH(N84,$A$7:$A$206,0))</f>
        <v>1816300</v>
      </c>
      <c r="S84" s="63">
        <f>INDEX(关卡产出!$X$8:$X$207,MATCH(N84,$A$7:$A$206,0))</f>
        <v>12702</v>
      </c>
      <c r="T84" s="63">
        <f>INDEX(关卡产出!$Y$8:$Y$207,MATCH(N84,$A$7:$A$206,0))</f>
        <v>6352</v>
      </c>
      <c r="U84" s="63">
        <f>INDEX(关卡产出!$Z$8:$Z$207,MATCH(N84,$A$7:$A$206,0))</f>
        <v>2929</v>
      </c>
      <c r="V84" s="63">
        <f>INDEX(关卡产出!$AA$8:$AA$207,MATCH(N84,$A$7:$A$206,0))</f>
        <v>486</v>
      </c>
      <c r="W84" s="80">
        <f>INDEX(关卡产出!$C$8:$C$207,MATCH(N84,关卡产出!$B$8:$B$207,0))*K84</f>
        <v>441</v>
      </c>
      <c r="X84" s="80">
        <f>INDEX(关卡产出!$D$8:$D$207,MATCH(N84,关卡产出!$B$8:$B$207,0))*K84</f>
        <v>217</v>
      </c>
      <c r="Y84" s="80">
        <f>INDEX(关卡产出!$E$8:$E$207,MATCH(N84,关卡产出!$B$8:$B$207,0))*K84</f>
        <v>105</v>
      </c>
      <c r="Z84" s="80">
        <f>INDEX(关卡产出!$F$8:$F$207,MATCH(N84,关卡产出!$B$8:$B$207,0))*K84</f>
        <v>6090</v>
      </c>
      <c r="AA84" s="80">
        <f>SUM($W$7:W84)</f>
        <v>19019</v>
      </c>
      <c r="AB84" s="80">
        <f>SUM($X$7:X84)</f>
        <v>9394</v>
      </c>
      <c r="AC84" s="80">
        <f>SUM($Y$7:Y84)</f>
        <v>4382</v>
      </c>
      <c r="AD84" s="80">
        <f>SUM($Z$7:Z84)</f>
        <v>277550</v>
      </c>
      <c r="AE84" s="87">
        <f>INDEX(关卡产出!$C$8:$C$207,MATCH(N84,关卡产出!$B$8:$B$207,0))*8</f>
        <v>504</v>
      </c>
      <c r="AF84" s="87">
        <f>INDEX(关卡产出!$D$8:$D$207,MATCH(N84,关卡产出!$B$8:$B$207,0))*8</f>
        <v>248</v>
      </c>
      <c r="AG84" s="87">
        <f>INDEX(关卡产出!$E$8:$E$207,MATCH(N84,关卡产出!$B$8:$B$207,0))*8</f>
        <v>120</v>
      </c>
      <c r="AH84" s="87">
        <f>INDEX(关卡产出!$F$8:$F$207,MATCH(N84,关卡产出!$B$8:$B$207,0))*8</f>
        <v>6960</v>
      </c>
      <c r="AI84" s="87">
        <f>SUM($AE$7:AE84)</f>
        <v>21736</v>
      </c>
      <c r="AJ84" s="87">
        <f>SUM($AF$7:AF84)</f>
        <v>10736</v>
      </c>
      <c r="AK84" s="87">
        <f>SUM($AG$7:AG84)</f>
        <v>5008</v>
      </c>
      <c r="AL84" s="87">
        <f>SUM($AH$7:AH84)</f>
        <v>317200</v>
      </c>
      <c r="AM84" s="92">
        <f>SUM($M$7:M84)*关卡产出!$AS$11</f>
        <v>444000</v>
      </c>
      <c r="AN84" s="93">
        <v>0</v>
      </c>
      <c r="AO84" s="80">
        <v>0</v>
      </c>
      <c r="AP84" s="96">
        <v>0</v>
      </c>
      <c r="AQ84" s="62">
        <v>500</v>
      </c>
      <c r="AR84" s="97">
        <v>100</v>
      </c>
      <c r="AS84" s="62">
        <f>SUM($AQ$7:AQ84)</f>
        <v>39000</v>
      </c>
      <c r="AT84" s="71">
        <f>SUM($AR$7:AR84)</f>
        <v>7800</v>
      </c>
      <c r="AU84" s="49"/>
      <c r="AV84" s="62">
        <f t="shared" si="135"/>
        <v>14700</v>
      </c>
      <c r="AW84" s="71">
        <v>0</v>
      </c>
      <c r="AX84" s="71">
        <f t="shared" si="136"/>
        <v>7800</v>
      </c>
      <c r="AY84" s="71">
        <f t="shared" si="137"/>
        <v>5150</v>
      </c>
      <c r="AZ84" s="63">
        <f t="shared" si="138"/>
        <v>27650</v>
      </c>
      <c r="BA84" s="80">
        <v>0</v>
      </c>
      <c r="BB84" s="80">
        <f t="shared" si="139"/>
        <v>27650</v>
      </c>
      <c r="BC84" s="98">
        <f t="shared" si="140"/>
        <v>0.531645569620253</v>
      </c>
      <c r="BD84" s="98">
        <f t="shared" si="141"/>
        <v>0</v>
      </c>
      <c r="BE84" s="98">
        <f t="shared" si="142"/>
        <v>0.282097649186257</v>
      </c>
      <c r="BF84" s="98">
        <f t="shared" si="143"/>
        <v>0.18625678119349</v>
      </c>
      <c r="BG84" s="99"/>
      <c r="BH84" s="62">
        <f>INDEX(商城宝箱!$L:$L,MATCH(BB84,商城宝箱!$N:$N,1))</f>
        <v>7</v>
      </c>
      <c r="BI84" s="63">
        <f>INDEX(商城宝箱!$T:$T,MATCH(BH84,商城宝箱!$L:$L,0))+(BB84-VLOOKUP(BH84,商城宝箱!$L$2:$N$22,3,FALSE))/$BH$5*VLOOKUP(BH84+1,商城宝箱!$C$23:$I$42,3,FALSE)</f>
        <v>69125</v>
      </c>
      <c r="BJ84" s="71">
        <f>INDEX(商城宝箱!$U:$U,MATCH(BH84,商城宝箱!$L:$L,0))+(BB84-VLOOKUP(BH84,商城宝箱!$L$2:$N$22,3,FALSE))/$BH$5*VLOOKUP(BH84+1,商城宝箱!$C$23:$I$42,4,FALSE)</f>
        <v>28375</v>
      </c>
      <c r="BK84" s="71">
        <f>INDEX(商城宝箱!$V:$V,MATCH(BH84,商城宝箱!$L:$L,0))+(BB84-VLOOKUP(BH84,商城宝箱!$L$2:$N$22,3,FALSE))/$BH$5*VLOOKUP(BH84+1,商城宝箱!$C$23:$I$42,5,FALSE)</f>
        <v>16969.5</v>
      </c>
      <c r="BL84" s="71">
        <f>INDEX(商城宝箱!$W:$W,MATCH(BH84,商城宝箱!$L:$L,0))+(BB84-VLOOKUP(BH84,商城宝箱!$L$2:$N$22,3,FALSE))/$BH$5*VLOOKUP(BH84+1,商城宝箱!$C$23:$I$42,6,FALSE)</f>
        <v>2284</v>
      </c>
      <c r="BM84" s="49"/>
      <c r="BN84" s="101">
        <f t="shared" si="144"/>
        <v>1816300</v>
      </c>
      <c r="BO84" s="63">
        <f t="shared" si="145"/>
        <v>277550</v>
      </c>
      <c r="BP84" s="63">
        <f t="shared" si="146"/>
        <v>317200</v>
      </c>
      <c r="BQ84" s="63">
        <f t="shared" si="147"/>
        <v>444000</v>
      </c>
      <c r="BR84" s="63">
        <f t="shared" si="148"/>
        <v>0</v>
      </c>
      <c r="BS84" s="63">
        <f t="shared" si="149"/>
        <v>39000</v>
      </c>
      <c r="BT84" s="63">
        <f t="shared" si="150"/>
        <v>69125</v>
      </c>
      <c r="BU84" s="63">
        <f t="shared" si="151"/>
        <v>2963175</v>
      </c>
      <c r="BV84" s="98">
        <f t="shared" si="152"/>
        <v>0.612957385237119</v>
      </c>
      <c r="BW84" s="98">
        <f t="shared" si="153"/>
        <v>0.0936664219966759</v>
      </c>
      <c r="BX84" s="98">
        <f t="shared" si="154"/>
        <v>0.107047339424772</v>
      </c>
      <c r="BY84" s="98">
        <f t="shared" si="155"/>
        <v>0.149839277126731</v>
      </c>
      <c r="BZ84" s="98">
        <f t="shared" si="156"/>
        <v>0</v>
      </c>
      <c r="CA84" s="98">
        <f t="shared" si="157"/>
        <v>0.0131615581259966</v>
      </c>
      <c r="CB84" s="98">
        <f t="shared" si="158"/>
        <v>0.0233280180887055</v>
      </c>
      <c r="CC84" s="49"/>
      <c r="CD84" s="101">
        <f t="shared" si="159"/>
        <v>81</v>
      </c>
      <c r="CE84" s="63">
        <f>INDEX(角色升级!A:A,MATCH(BU83,角色升级!K:K,1))</f>
        <v>482</v>
      </c>
      <c r="CF84" s="71">
        <f>VLOOKUP(CE84,角色升级!A:P,16,FALSE)</f>
        <v>17353.31874</v>
      </c>
      <c r="CG84" s="71">
        <f>VLOOKUP(CD84,关卡对比!$A$4:$K$206,11,FALSE)</f>
        <v>38400</v>
      </c>
      <c r="CH84" s="104">
        <f t="shared" si="160"/>
        <v>2.21283320933227</v>
      </c>
      <c r="CI84" s="87">
        <f>INDEX(角色升级!Q:Q,MATCH(CE84,角色升级!A:A,0))</f>
        <v>5150</v>
      </c>
      <c r="CJ84" s="80">
        <v>0.4</v>
      </c>
      <c r="CK84" s="49"/>
      <c r="CL84" s="101">
        <f t="shared" si="161"/>
        <v>12702</v>
      </c>
      <c r="CM84" s="63">
        <f t="shared" si="162"/>
        <v>19019</v>
      </c>
      <c r="CN84" s="63">
        <f t="shared" si="163"/>
        <v>504</v>
      </c>
      <c r="CO84" s="63">
        <f t="shared" si="164"/>
        <v>28375</v>
      </c>
      <c r="CP84" s="63">
        <f t="shared" si="165"/>
        <v>60600</v>
      </c>
      <c r="CQ84" s="98">
        <f t="shared" si="166"/>
        <v>0.20960396039604</v>
      </c>
      <c r="CR84" s="98">
        <f t="shared" si="167"/>
        <v>0.313844884488449</v>
      </c>
      <c r="CS84" s="98">
        <f t="shared" si="168"/>
        <v>0.00831683168316832</v>
      </c>
      <c r="CT84" s="98">
        <f t="shared" si="169"/>
        <v>0.468234323432343</v>
      </c>
      <c r="CU84" s="49"/>
      <c r="CV84" s="87">
        <f t="shared" si="170"/>
        <v>6352</v>
      </c>
      <c r="CW84" s="80">
        <f t="shared" si="171"/>
        <v>9394</v>
      </c>
      <c r="CX84" s="80">
        <f t="shared" si="172"/>
        <v>10736</v>
      </c>
      <c r="CY84" s="80">
        <f t="shared" si="173"/>
        <v>16969.5</v>
      </c>
      <c r="CZ84" s="80">
        <f t="shared" si="174"/>
        <v>43451.5</v>
      </c>
      <c r="DA84" s="143">
        <f t="shared" si="175"/>
        <v>0.146185977469132</v>
      </c>
      <c r="DB84" s="143">
        <f t="shared" si="176"/>
        <v>0.216195068064394</v>
      </c>
      <c r="DC84" s="143">
        <f t="shared" si="177"/>
        <v>0.247080077787878</v>
      </c>
      <c r="DD84" s="143">
        <f t="shared" si="178"/>
        <v>0.390538876678596</v>
      </c>
      <c r="DE84" s="49"/>
      <c r="DF84" s="87">
        <f t="shared" si="179"/>
        <v>2929</v>
      </c>
      <c r="DG84" s="80">
        <f t="shared" si="180"/>
        <v>4382</v>
      </c>
      <c r="DH84" s="80">
        <f t="shared" si="181"/>
        <v>5008</v>
      </c>
      <c r="DI84" s="80">
        <f t="shared" si="182"/>
        <v>2284</v>
      </c>
      <c r="DJ84" s="80">
        <f t="shared" si="183"/>
        <v>14603</v>
      </c>
      <c r="DK84" s="143">
        <f t="shared" si="184"/>
        <v>0.200575224268986</v>
      </c>
      <c r="DL84" s="143">
        <f t="shared" si="185"/>
        <v>0.300075326987605</v>
      </c>
      <c r="DM84" s="143">
        <f t="shared" si="186"/>
        <v>0.342943230842977</v>
      </c>
      <c r="DN84" s="143">
        <f t="shared" si="187"/>
        <v>0.156406217900431</v>
      </c>
      <c r="DO84" s="49"/>
      <c r="DP84" s="62">
        <f t="shared" si="188"/>
        <v>60600</v>
      </c>
      <c r="DQ84" s="71">
        <f t="shared" si="189"/>
        <v>43451.5</v>
      </c>
      <c r="DR84" s="71">
        <f t="shared" si="190"/>
        <v>14603</v>
      </c>
      <c r="DS84" s="63">
        <v>0</v>
      </c>
      <c r="DT84" s="63">
        <v>18</v>
      </c>
      <c r="DU84" s="63">
        <f>INDEX(武器升级!A:A,MATCH(DQ84/$DQ$5,武器升级!G:G,1))</f>
        <v>25</v>
      </c>
      <c r="DV84" s="63">
        <f>_xlfn.IFNA(INDEX(武器升级!A:A,MATCH(DR84/$DR$5,武器升级!H:H,1)),1)</f>
        <v>19</v>
      </c>
      <c r="DW84" s="63">
        <v>12</v>
      </c>
      <c r="DX84" s="63">
        <f t="shared" si="191"/>
        <v>13.31</v>
      </c>
      <c r="DY84" s="63">
        <f t="shared" si="192"/>
        <v>59.62</v>
      </c>
      <c r="DZ84" s="63">
        <f t="shared" si="193"/>
        <v>29.29</v>
      </c>
      <c r="EA84" s="71">
        <v>4.8</v>
      </c>
      <c r="EB84" s="67">
        <f t="shared" si="194"/>
        <v>81</v>
      </c>
      <c r="EC84" s="87">
        <v>0</v>
      </c>
      <c r="ED84" s="80">
        <v>0</v>
      </c>
      <c r="EE84" s="80">
        <v>0</v>
      </c>
      <c r="EF84" s="80">
        <v>0</v>
      </c>
      <c r="EG84" s="80">
        <v>0</v>
      </c>
      <c r="EH84" s="80">
        <v>0</v>
      </c>
      <c r="EI84" s="80">
        <v>1</v>
      </c>
      <c r="EJ84" s="80">
        <v>1</v>
      </c>
      <c r="EK84" s="49">
        <f t="shared" si="197"/>
        <v>24.4</v>
      </c>
      <c r="EL84" s="87">
        <v>0</v>
      </c>
      <c r="EM84" s="80">
        <v>0</v>
      </c>
      <c r="EN84" s="80">
        <v>0</v>
      </c>
      <c r="EO84" s="80">
        <v>0</v>
      </c>
      <c r="EP84" s="80">
        <v>0</v>
      </c>
      <c r="EQ84" s="80">
        <v>656.074</v>
      </c>
      <c r="ER84" s="80">
        <v>109.511</v>
      </c>
      <c r="ES84" s="80">
        <v>29.6634</v>
      </c>
      <c r="ET84" s="151">
        <v>0</v>
      </c>
      <c r="EU84" s="151">
        <v>0</v>
      </c>
      <c r="EV84" s="151">
        <v>0</v>
      </c>
      <c r="EW84" s="151">
        <v>1</v>
      </c>
      <c r="EX84" s="151">
        <v>1</v>
      </c>
      <c r="EY84" s="151">
        <v>1</v>
      </c>
      <c r="EZ84" s="49"/>
      <c r="FA84" s="153">
        <f t="shared" si="195"/>
        <v>24.4</v>
      </c>
      <c r="FB84" s="71">
        <v>1</v>
      </c>
      <c r="FC84" s="71">
        <v>1</v>
      </c>
      <c r="FD84" s="80">
        <v>3.3</v>
      </c>
      <c r="FF84">
        <f t="shared" si="196"/>
        <v>0</v>
      </c>
    </row>
    <row r="85" spans="1:162">
      <c r="A85" s="58">
        <v>79</v>
      </c>
      <c r="B85" s="59">
        <v>58</v>
      </c>
      <c r="C85" s="60">
        <v>46</v>
      </c>
      <c r="D85" s="61">
        <v>518.5</v>
      </c>
      <c r="E85" s="61">
        <v>3</v>
      </c>
      <c r="F85" s="62">
        <v>7</v>
      </c>
      <c r="G85" s="63">
        <v>0</v>
      </c>
      <c r="H85" s="63">
        <v>1</v>
      </c>
      <c r="I85" s="49"/>
      <c r="J85" s="62">
        <v>79</v>
      </c>
      <c r="K85" s="71">
        <f t="shared" si="132"/>
        <v>7</v>
      </c>
      <c r="L85" s="71">
        <f t="shared" si="133"/>
        <v>0</v>
      </c>
      <c r="M85" s="71">
        <f t="shared" si="134"/>
        <v>1</v>
      </c>
      <c r="N85" s="72">
        <f>INDEX($A:$A,MATCH(SUM($K$7:K85),$D:$D,1))</f>
        <v>82</v>
      </c>
      <c r="O85" s="72">
        <v>0</v>
      </c>
      <c r="P85" s="73">
        <v>0</v>
      </c>
      <c r="Q85" s="63">
        <f>INDEX(关卡产出!$V$8:$V$207,MATCH(N85,$A$7:$A$206,0))</f>
        <v>14900</v>
      </c>
      <c r="R85" s="63">
        <f>INDEX(关卡产出!$W$8:$W$207,MATCH(N85,$A$7:$A$206,0))</f>
        <v>1863200</v>
      </c>
      <c r="S85" s="63">
        <f>INDEX(关卡产出!$X$8:$X$207,MATCH(N85,$A$7:$A$206,0))</f>
        <v>13022</v>
      </c>
      <c r="T85" s="63">
        <f>INDEX(关卡产出!$Y$8:$Y$207,MATCH(N85,$A$7:$A$206,0))</f>
        <v>6512</v>
      </c>
      <c r="U85" s="63">
        <f>INDEX(关卡产出!$Z$8:$Z$207,MATCH(N85,$A$7:$A$206,0))</f>
        <v>3006</v>
      </c>
      <c r="V85" s="63">
        <f>INDEX(关卡产出!$AA$8:$AA$207,MATCH(N85,$A$7:$A$206,0))</f>
        <v>492</v>
      </c>
      <c r="W85" s="80">
        <f>INDEX(关卡产出!$C$8:$C$207,MATCH(N85,关卡产出!$B$8:$B$207,0))*K85</f>
        <v>448</v>
      </c>
      <c r="X85" s="80">
        <f>INDEX(关卡产出!$D$8:$D$207,MATCH(N85,关卡产出!$B$8:$B$207,0))*K85</f>
        <v>224</v>
      </c>
      <c r="Y85" s="80">
        <f>INDEX(关卡产出!$E$8:$E$207,MATCH(N85,关卡产出!$B$8:$B$207,0))*K85</f>
        <v>105</v>
      </c>
      <c r="Z85" s="80">
        <f>INDEX(关卡产出!$F$8:$F$207,MATCH(N85,关卡产出!$B$8:$B$207,0))*K85</f>
        <v>6090</v>
      </c>
      <c r="AA85" s="80">
        <f>SUM($W$7:W85)</f>
        <v>19467</v>
      </c>
      <c r="AB85" s="80">
        <f>SUM($X$7:X85)</f>
        <v>9618</v>
      </c>
      <c r="AC85" s="80">
        <f>SUM($Y$7:Y85)</f>
        <v>4487</v>
      </c>
      <c r="AD85" s="80">
        <f>SUM($Z$7:Z85)</f>
        <v>283640</v>
      </c>
      <c r="AE85" s="87">
        <f>INDEX(关卡产出!$C$8:$C$207,MATCH(N85,关卡产出!$B$8:$B$207,0))*8</f>
        <v>512</v>
      </c>
      <c r="AF85" s="87">
        <f>INDEX(关卡产出!$D$8:$D$207,MATCH(N85,关卡产出!$B$8:$B$207,0))*8</f>
        <v>256</v>
      </c>
      <c r="AG85" s="87">
        <f>INDEX(关卡产出!$E$8:$E$207,MATCH(N85,关卡产出!$B$8:$B$207,0))*8</f>
        <v>120</v>
      </c>
      <c r="AH85" s="87">
        <f>INDEX(关卡产出!$F$8:$F$207,MATCH(N85,关卡产出!$B$8:$B$207,0))*8</f>
        <v>6960</v>
      </c>
      <c r="AI85" s="87">
        <f>SUM($AE$7:AE85)</f>
        <v>22248</v>
      </c>
      <c r="AJ85" s="87">
        <f>SUM($AF$7:AF85)</f>
        <v>10992</v>
      </c>
      <c r="AK85" s="87">
        <f>SUM($AG$7:AG85)</f>
        <v>5128</v>
      </c>
      <c r="AL85" s="87">
        <f>SUM($AH$7:AH85)</f>
        <v>324160</v>
      </c>
      <c r="AM85" s="92">
        <f>SUM($M$7:M85)*关卡产出!$AS$11</f>
        <v>450000</v>
      </c>
      <c r="AN85" s="93">
        <v>0</v>
      </c>
      <c r="AO85" s="80">
        <v>0</v>
      </c>
      <c r="AP85" s="96">
        <v>0</v>
      </c>
      <c r="AQ85" s="62">
        <v>500</v>
      </c>
      <c r="AR85" s="97">
        <v>100</v>
      </c>
      <c r="AS85" s="62">
        <f>SUM($AQ$7:AQ85)</f>
        <v>39500</v>
      </c>
      <c r="AT85" s="71">
        <f>SUM($AR$7:AR85)</f>
        <v>7900</v>
      </c>
      <c r="AU85" s="49"/>
      <c r="AV85" s="62">
        <f t="shared" si="135"/>
        <v>14900</v>
      </c>
      <c r="AW85" s="71">
        <v>0</v>
      </c>
      <c r="AX85" s="71">
        <f t="shared" si="136"/>
        <v>7900</v>
      </c>
      <c r="AY85" s="71">
        <f t="shared" si="137"/>
        <v>5150</v>
      </c>
      <c r="AZ85" s="63">
        <f t="shared" si="138"/>
        <v>27950</v>
      </c>
      <c r="BA85" s="80">
        <v>0</v>
      </c>
      <c r="BB85" s="80">
        <f t="shared" si="139"/>
        <v>27950</v>
      </c>
      <c r="BC85" s="98">
        <f t="shared" si="140"/>
        <v>0.53309481216458</v>
      </c>
      <c r="BD85" s="98">
        <f t="shared" si="141"/>
        <v>0</v>
      </c>
      <c r="BE85" s="98">
        <f t="shared" si="142"/>
        <v>0.282647584973166</v>
      </c>
      <c r="BF85" s="98">
        <f t="shared" si="143"/>
        <v>0.184257602862254</v>
      </c>
      <c r="BG85" s="99"/>
      <c r="BH85" s="62">
        <f>INDEX(商城宝箱!$L:$L,MATCH(BB85,商城宝箱!$N:$N,1))</f>
        <v>7</v>
      </c>
      <c r="BI85" s="63">
        <f>INDEX(商城宝箱!$T:$T,MATCH(BH85,商城宝箱!$L:$L,0))+(BB85-VLOOKUP(BH85,商城宝箱!$L$2:$N$22,3,FALSE))/$BH$5*VLOOKUP(BH85+1,商城宝箱!$C$23:$I$42,3,FALSE)</f>
        <v>69875</v>
      </c>
      <c r="BJ85" s="71">
        <f>INDEX(商城宝箱!$U:$U,MATCH(BH85,商城宝箱!$L:$L,0))+(BB85-VLOOKUP(BH85,商城宝箱!$L$2:$N$22,3,FALSE))/$BH$5*VLOOKUP(BH85+1,商城宝箱!$C$23:$I$42,4,FALSE)</f>
        <v>28900</v>
      </c>
      <c r="BK85" s="71">
        <f>INDEX(商城宝箱!$V:$V,MATCH(BH85,商城宝箱!$L:$L,0))+(BB85-VLOOKUP(BH85,商城宝箱!$L$2:$N$22,3,FALSE))/$BH$5*VLOOKUP(BH85+1,商城宝箱!$C$23:$I$42,5,FALSE)</f>
        <v>17314.5</v>
      </c>
      <c r="BL85" s="71">
        <f>INDEX(商城宝箱!$W:$W,MATCH(BH85,商城宝箱!$L:$L,0))+(BB85-VLOOKUP(BH85,商城宝箱!$L$2:$N$22,3,FALSE))/$BH$5*VLOOKUP(BH85+1,商城宝箱!$C$23:$I$42,6,FALSE)</f>
        <v>2329</v>
      </c>
      <c r="BM85" s="49"/>
      <c r="BN85" s="101">
        <f t="shared" si="144"/>
        <v>1863200</v>
      </c>
      <c r="BO85" s="63">
        <f t="shared" si="145"/>
        <v>283640</v>
      </c>
      <c r="BP85" s="63">
        <f t="shared" si="146"/>
        <v>324160</v>
      </c>
      <c r="BQ85" s="63">
        <f t="shared" si="147"/>
        <v>450000</v>
      </c>
      <c r="BR85" s="63">
        <f t="shared" si="148"/>
        <v>0</v>
      </c>
      <c r="BS85" s="63">
        <f t="shared" si="149"/>
        <v>39500</v>
      </c>
      <c r="BT85" s="63">
        <f t="shared" si="150"/>
        <v>69875</v>
      </c>
      <c r="BU85" s="63">
        <f t="shared" si="151"/>
        <v>3030375</v>
      </c>
      <c r="BV85" s="98">
        <f t="shared" si="152"/>
        <v>0.614841397516809</v>
      </c>
      <c r="BW85" s="98">
        <f t="shared" si="153"/>
        <v>0.0935989770242957</v>
      </c>
      <c r="BX85" s="98">
        <f t="shared" si="154"/>
        <v>0.106970259456338</v>
      </c>
      <c r="BY85" s="98">
        <f t="shared" si="155"/>
        <v>0.148496473208761</v>
      </c>
      <c r="BZ85" s="98">
        <f t="shared" si="156"/>
        <v>0</v>
      </c>
      <c r="CA85" s="98">
        <f t="shared" si="157"/>
        <v>0.0130346904261024</v>
      </c>
      <c r="CB85" s="98">
        <f t="shared" si="158"/>
        <v>0.0230582023676938</v>
      </c>
      <c r="CC85" s="49"/>
      <c r="CD85" s="101">
        <f t="shared" si="159"/>
        <v>82</v>
      </c>
      <c r="CE85" s="63">
        <f>INDEX(角色升级!A:A,MATCH(BU84,角色升级!K:K,1))</f>
        <v>483</v>
      </c>
      <c r="CF85" s="71">
        <f>VLOOKUP(CE85,角色升级!A:P,16,FALSE)</f>
        <v>17566.01262</v>
      </c>
      <c r="CG85" s="71">
        <f>VLOOKUP(CD85,关卡对比!$A$4:$K$206,11,FALSE)</f>
        <v>39600</v>
      </c>
      <c r="CH85" s="104">
        <f t="shared" si="160"/>
        <v>2.25435338438235</v>
      </c>
      <c r="CI85" s="87">
        <f>INDEX(角色升级!Q:Q,MATCH(CE85,角色升级!A:A,0))</f>
        <v>5150</v>
      </c>
      <c r="CJ85" s="80">
        <v>0.4</v>
      </c>
      <c r="CK85" s="49"/>
      <c r="CL85" s="101">
        <f t="shared" si="161"/>
        <v>13022</v>
      </c>
      <c r="CM85" s="63">
        <f t="shared" si="162"/>
        <v>19467</v>
      </c>
      <c r="CN85" s="63">
        <f t="shared" si="163"/>
        <v>512</v>
      </c>
      <c r="CO85" s="63">
        <f t="shared" si="164"/>
        <v>28900</v>
      </c>
      <c r="CP85" s="63">
        <f t="shared" si="165"/>
        <v>61901</v>
      </c>
      <c r="CQ85" s="98">
        <f t="shared" si="166"/>
        <v>0.210368168527164</v>
      </c>
      <c r="CR85" s="98">
        <f t="shared" si="167"/>
        <v>0.314486034151306</v>
      </c>
      <c r="CS85" s="98">
        <f t="shared" si="168"/>
        <v>0.00827127186959823</v>
      </c>
      <c r="CT85" s="98">
        <f t="shared" si="169"/>
        <v>0.466874525451931</v>
      </c>
      <c r="CU85" s="49"/>
      <c r="CV85" s="87">
        <f t="shared" si="170"/>
        <v>6512</v>
      </c>
      <c r="CW85" s="80">
        <f t="shared" si="171"/>
        <v>9618</v>
      </c>
      <c r="CX85" s="80">
        <f t="shared" si="172"/>
        <v>10992</v>
      </c>
      <c r="CY85" s="80">
        <f t="shared" si="173"/>
        <v>17314.5</v>
      </c>
      <c r="CZ85" s="80">
        <f t="shared" si="174"/>
        <v>44436.5</v>
      </c>
      <c r="DA85" s="143">
        <f t="shared" si="175"/>
        <v>0.14654619513238</v>
      </c>
      <c r="DB85" s="143">
        <f t="shared" si="176"/>
        <v>0.216443689309464</v>
      </c>
      <c r="DC85" s="143">
        <f t="shared" si="177"/>
        <v>0.247364216353673</v>
      </c>
      <c r="DD85" s="143">
        <f t="shared" si="178"/>
        <v>0.389645899204483</v>
      </c>
      <c r="DE85" s="49"/>
      <c r="DF85" s="87">
        <f t="shared" si="179"/>
        <v>3006</v>
      </c>
      <c r="DG85" s="80">
        <f t="shared" si="180"/>
        <v>4487</v>
      </c>
      <c r="DH85" s="80">
        <f t="shared" si="181"/>
        <v>5128</v>
      </c>
      <c r="DI85" s="80">
        <f t="shared" si="182"/>
        <v>2329</v>
      </c>
      <c r="DJ85" s="80">
        <f t="shared" si="183"/>
        <v>14950</v>
      </c>
      <c r="DK85" s="143">
        <f t="shared" si="184"/>
        <v>0.201070234113712</v>
      </c>
      <c r="DL85" s="143">
        <f t="shared" si="185"/>
        <v>0.300133779264214</v>
      </c>
      <c r="DM85" s="143">
        <f t="shared" si="186"/>
        <v>0.343010033444816</v>
      </c>
      <c r="DN85" s="143">
        <f t="shared" si="187"/>
        <v>0.155785953177258</v>
      </c>
      <c r="DO85" s="49"/>
      <c r="DP85" s="62">
        <f t="shared" si="188"/>
        <v>61901</v>
      </c>
      <c r="DQ85" s="71">
        <f t="shared" si="189"/>
        <v>44436.5</v>
      </c>
      <c r="DR85" s="71">
        <f t="shared" si="190"/>
        <v>14950</v>
      </c>
      <c r="DS85" s="63">
        <v>0</v>
      </c>
      <c r="DT85" s="63">
        <v>18</v>
      </c>
      <c r="DU85" s="63">
        <f>INDEX(武器升级!A:A,MATCH(DQ85/$DQ$5,武器升级!G:G,1))</f>
        <v>25</v>
      </c>
      <c r="DV85" s="63">
        <f>_xlfn.IFNA(INDEX(武器升级!A:A,MATCH(DR85/$DR$5,武器升级!H:H,1)),1)</f>
        <v>19</v>
      </c>
      <c r="DW85" s="63">
        <v>12</v>
      </c>
      <c r="DX85" s="63">
        <f t="shared" si="191"/>
        <v>13.31</v>
      </c>
      <c r="DY85" s="63">
        <f t="shared" si="192"/>
        <v>59.62</v>
      </c>
      <c r="DZ85" s="63">
        <f t="shared" si="193"/>
        <v>29.29</v>
      </c>
      <c r="EA85" s="71">
        <v>4.8</v>
      </c>
      <c r="EB85" s="67">
        <f t="shared" si="194"/>
        <v>82</v>
      </c>
      <c r="EC85" s="87">
        <v>0</v>
      </c>
      <c r="ED85" s="80">
        <v>0</v>
      </c>
      <c r="EE85" s="80">
        <v>0</v>
      </c>
      <c r="EF85" s="80">
        <v>0</v>
      </c>
      <c r="EG85" s="80">
        <v>0</v>
      </c>
      <c r="EH85" s="80">
        <v>0</v>
      </c>
      <c r="EI85" s="80">
        <v>1</v>
      </c>
      <c r="EJ85" s="80">
        <v>1</v>
      </c>
      <c r="EK85" s="49">
        <f t="shared" si="197"/>
        <v>29.29</v>
      </c>
      <c r="EL85" s="87">
        <v>0</v>
      </c>
      <c r="EM85" s="80">
        <v>0</v>
      </c>
      <c r="EN85" s="80">
        <v>0</v>
      </c>
      <c r="EO85" s="80">
        <v>0</v>
      </c>
      <c r="EP85" s="80">
        <v>0</v>
      </c>
      <c r="EQ85" s="80">
        <v>664.326</v>
      </c>
      <c r="ER85" s="80">
        <v>110.889</v>
      </c>
      <c r="ES85" s="80">
        <v>30.0366</v>
      </c>
      <c r="ET85" s="151">
        <v>0</v>
      </c>
      <c r="EU85" s="151">
        <v>0</v>
      </c>
      <c r="EV85" s="151">
        <v>0</v>
      </c>
      <c r="EW85" s="151">
        <v>1</v>
      </c>
      <c r="EX85" s="151">
        <v>1</v>
      </c>
      <c r="EY85" s="151">
        <v>1</v>
      </c>
      <c r="EZ85" s="49"/>
      <c r="FA85" s="153">
        <f t="shared" si="195"/>
        <v>29.29</v>
      </c>
      <c r="FB85" s="71">
        <v>1</v>
      </c>
      <c r="FC85" s="71">
        <v>1</v>
      </c>
      <c r="FD85" s="80">
        <v>3.3</v>
      </c>
      <c r="FF85">
        <f t="shared" si="196"/>
        <v>0</v>
      </c>
    </row>
    <row r="86" spans="1:162">
      <c r="A86" s="58">
        <v>80</v>
      </c>
      <c r="B86" s="59">
        <v>59</v>
      </c>
      <c r="C86" s="60">
        <v>47</v>
      </c>
      <c r="D86" s="61">
        <v>527.5</v>
      </c>
      <c r="E86" s="61">
        <v>3</v>
      </c>
      <c r="F86" s="62">
        <v>7</v>
      </c>
      <c r="G86" s="63">
        <v>0</v>
      </c>
      <c r="H86" s="63">
        <v>1</v>
      </c>
      <c r="I86" s="49"/>
      <c r="J86" s="62">
        <v>80</v>
      </c>
      <c r="K86" s="71">
        <f t="shared" si="132"/>
        <v>7</v>
      </c>
      <c r="L86" s="71">
        <f t="shared" si="133"/>
        <v>0</v>
      </c>
      <c r="M86" s="71">
        <f t="shared" si="134"/>
        <v>1</v>
      </c>
      <c r="N86" s="72">
        <f>INDEX($A:$A,MATCH(SUM($K$7:K86),$D:$D,1))</f>
        <v>83</v>
      </c>
      <c r="O86" s="72">
        <v>0</v>
      </c>
      <c r="P86" s="73">
        <v>0</v>
      </c>
      <c r="Q86" s="63">
        <f>INDEX(关卡产出!$V$8:$V$207,MATCH(N86,$A$7:$A$206,0))</f>
        <v>15100</v>
      </c>
      <c r="R86" s="63">
        <f>INDEX(关卡产出!$W$8:$W$207,MATCH(N86,$A$7:$A$206,0))</f>
        <v>1910700</v>
      </c>
      <c r="S86" s="63">
        <f>INDEX(关卡产出!$X$8:$X$207,MATCH(N86,$A$7:$A$206,0))</f>
        <v>13346</v>
      </c>
      <c r="T86" s="63">
        <f>INDEX(关卡产出!$Y$8:$Y$207,MATCH(N86,$A$7:$A$206,0))</f>
        <v>6674</v>
      </c>
      <c r="U86" s="63">
        <f>INDEX(关卡产出!$Z$8:$Z$207,MATCH(N86,$A$7:$A$206,0))</f>
        <v>3084</v>
      </c>
      <c r="V86" s="63">
        <f>INDEX(关卡产出!$AA$8:$AA$207,MATCH(N86,$A$7:$A$206,0))</f>
        <v>498</v>
      </c>
      <c r="W86" s="80">
        <f>INDEX(关卡产出!$C$8:$C$207,MATCH(N86,关卡产出!$B$8:$B$207,0))*K86</f>
        <v>455</v>
      </c>
      <c r="X86" s="80">
        <f>INDEX(关卡产出!$D$8:$D$207,MATCH(N86,关卡产出!$B$8:$B$207,0))*K86</f>
        <v>224</v>
      </c>
      <c r="Y86" s="80">
        <f>INDEX(关卡产出!$E$8:$E$207,MATCH(N86,关卡产出!$B$8:$B$207,0))*K86</f>
        <v>112</v>
      </c>
      <c r="Z86" s="80">
        <f>INDEX(关卡产出!$F$8:$F$207,MATCH(N86,关卡产出!$B$8:$B$207,0))*K86</f>
        <v>6230</v>
      </c>
      <c r="AA86" s="80">
        <f>SUM($W$7:W86)</f>
        <v>19922</v>
      </c>
      <c r="AB86" s="80">
        <f>SUM($X$7:X86)</f>
        <v>9842</v>
      </c>
      <c r="AC86" s="80">
        <f>SUM($Y$7:Y86)</f>
        <v>4599</v>
      </c>
      <c r="AD86" s="80">
        <f>SUM($Z$7:Z86)</f>
        <v>289870</v>
      </c>
      <c r="AE86" s="87">
        <f>INDEX(关卡产出!$C$8:$C$207,MATCH(N86,关卡产出!$B$8:$B$207,0))*8</f>
        <v>520</v>
      </c>
      <c r="AF86" s="87">
        <f>INDEX(关卡产出!$D$8:$D$207,MATCH(N86,关卡产出!$B$8:$B$207,0))*8</f>
        <v>256</v>
      </c>
      <c r="AG86" s="87">
        <f>INDEX(关卡产出!$E$8:$E$207,MATCH(N86,关卡产出!$B$8:$B$207,0))*8</f>
        <v>128</v>
      </c>
      <c r="AH86" s="87">
        <f>INDEX(关卡产出!$F$8:$F$207,MATCH(N86,关卡产出!$B$8:$B$207,0))*8</f>
        <v>7120</v>
      </c>
      <c r="AI86" s="87">
        <f>SUM($AE$7:AE86)</f>
        <v>22768</v>
      </c>
      <c r="AJ86" s="87">
        <f>SUM($AF$7:AF86)</f>
        <v>11248</v>
      </c>
      <c r="AK86" s="87">
        <f>SUM($AG$7:AG86)</f>
        <v>5256</v>
      </c>
      <c r="AL86" s="87">
        <f>SUM($AH$7:AH86)</f>
        <v>331280</v>
      </c>
      <c r="AM86" s="92">
        <f>SUM($M$7:M86)*关卡产出!$AS$11</f>
        <v>456000</v>
      </c>
      <c r="AN86" s="93">
        <v>0</v>
      </c>
      <c r="AO86" s="80">
        <v>0</v>
      </c>
      <c r="AP86" s="96">
        <v>0</v>
      </c>
      <c r="AQ86" s="62">
        <v>500</v>
      </c>
      <c r="AR86" s="97">
        <v>100</v>
      </c>
      <c r="AS86" s="62">
        <f>SUM($AQ$7:AQ86)</f>
        <v>40000</v>
      </c>
      <c r="AT86" s="71">
        <f>SUM($AR$7:AR86)</f>
        <v>8000</v>
      </c>
      <c r="AU86" s="49"/>
      <c r="AV86" s="62">
        <f t="shared" si="135"/>
        <v>15100</v>
      </c>
      <c r="AW86" s="71">
        <v>0</v>
      </c>
      <c r="AX86" s="71">
        <f t="shared" si="136"/>
        <v>8000</v>
      </c>
      <c r="AY86" s="71">
        <f t="shared" si="137"/>
        <v>5150</v>
      </c>
      <c r="AZ86" s="63">
        <f t="shared" si="138"/>
        <v>28250</v>
      </c>
      <c r="BA86" s="80">
        <v>0</v>
      </c>
      <c r="BB86" s="80">
        <f t="shared" si="139"/>
        <v>28250</v>
      </c>
      <c r="BC86" s="98">
        <f t="shared" si="140"/>
        <v>0.534513274336283</v>
      </c>
      <c r="BD86" s="98">
        <f t="shared" si="141"/>
        <v>0</v>
      </c>
      <c r="BE86" s="98">
        <f t="shared" si="142"/>
        <v>0.283185840707965</v>
      </c>
      <c r="BF86" s="98">
        <f t="shared" si="143"/>
        <v>0.182300884955752</v>
      </c>
      <c r="BG86" s="99"/>
      <c r="BH86" s="62">
        <f>INDEX(商城宝箱!$L:$L,MATCH(BB86,商城宝箱!$N:$N,1))</f>
        <v>7</v>
      </c>
      <c r="BI86" s="63">
        <f>INDEX(商城宝箱!$T:$T,MATCH(BH86,商城宝箱!$L:$L,0))+(BB86-VLOOKUP(BH86,商城宝箱!$L$2:$N$22,3,FALSE))/$BH$5*VLOOKUP(BH86+1,商城宝箱!$C$23:$I$42,3,FALSE)</f>
        <v>70625</v>
      </c>
      <c r="BJ86" s="71">
        <f>INDEX(商城宝箱!$U:$U,MATCH(BH86,商城宝箱!$L:$L,0))+(BB86-VLOOKUP(BH86,商城宝箱!$L$2:$N$22,3,FALSE))/$BH$5*VLOOKUP(BH86+1,商城宝箱!$C$23:$I$42,4,FALSE)</f>
        <v>29425</v>
      </c>
      <c r="BK86" s="71">
        <f>INDEX(商城宝箱!$V:$V,MATCH(BH86,商城宝箱!$L:$L,0))+(BB86-VLOOKUP(BH86,商城宝箱!$L$2:$N$22,3,FALSE))/$BH$5*VLOOKUP(BH86+1,商城宝箱!$C$23:$I$42,5,FALSE)</f>
        <v>17659.5</v>
      </c>
      <c r="BL86" s="71">
        <f>INDEX(商城宝箱!$W:$W,MATCH(BH86,商城宝箱!$L:$L,0))+(BB86-VLOOKUP(BH86,商城宝箱!$L$2:$N$22,3,FALSE))/$BH$5*VLOOKUP(BH86+1,商城宝箱!$C$23:$I$42,6,FALSE)</f>
        <v>2374</v>
      </c>
      <c r="BM86" s="49"/>
      <c r="BN86" s="101">
        <f t="shared" si="144"/>
        <v>1910700</v>
      </c>
      <c r="BO86" s="63">
        <f t="shared" si="145"/>
        <v>289870</v>
      </c>
      <c r="BP86" s="63">
        <f t="shared" si="146"/>
        <v>331280</v>
      </c>
      <c r="BQ86" s="63">
        <f t="shared" si="147"/>
        <v>456000</v>
      </c>
      <c r="BR86" s="63">
        <f t="shared" si="148"/>
        <v>0</v>
      </c>
      <c r="BS86" s="63">
        <f t="shared" si="149"/>
        <v>40000</v>
      </c>
      <c r="BT86" s="63">
        <f t="shared" si="150"/>
        <v>70625</v>
      </c>
      <c r="BU86" s="63">
        <f t="shared" si="151"/>
        <v>3098475</v>
      </c>
      <c r="BV86" s="98">
        <f t="shared" si="152"/>
        <v>0.616658194757098</v>
      </c>
      <c r="BW86" s="98">
        <f t="shared" si="153"/>
        <v>0.0935524733941697</v>
      </c>
      <c r="BX86" s="98">
        <f t="shared" si="154"/>
        <v>0.10691711245048</v>
      </c>
      <c r="BY86" s="98">
        <f t="shared" si="155"/>
        <v>0.147169171931353</v>
      </c>
      <c r="BZ86" s="98">
        <f t="shared" si="156"/>
        <v>0</v>
      </c>
      <c r="CA86" s="98">
        <f t="shared" si="157"/>
        <v>0.0129095764852064</v>
      </c>
      <c r="CB86" s="98">
        <f t="shared" si="158"/>
        <v>0.0227934709816926</v>
      </c>
      <c r="CC86" s="49"/>
      <c r="CD86" s="101">
        <f t="shared" si="159"/>
        <v>83</v>
      </c>
      <c r="CE86" s="63">
        <f>INDEX(角色升级!A:A,MATCH(BU85,角色升级!K:K,1))</f>
        <v>485</v>
      </c>
      <c r="CF86" s="71">
        <f>VLOOKUP(CE86,角色升级!A:P,16,FALSE)</f>
        <v>17991.40039</v>
      </c>
      <c r="CG86" s="71">
        <f>VLOOKUP(CD86,关卡对比!$A$4:$K$206,11,FALSE)</f>
        <v>40800</v>
      </c>
      <c r="CH86" s="104">
        <f t="shared" si="160"/>
        <v>2.26775009813452</v>
      </c>
      <c r="CI86" s="87">
        <f>INDEX(角色升级!Q:Q,MATCH(CE86,角色升级!A:A,0))</f>
        <v>5150</v>
      </c>
      <c r="CJ86" s="80">
        <v>0.4</v>
      </c>
      <c r="CK86" s="49"/>
      <c r="CL86" s="101">
        <f t="shared" si="161"/>
        <v>13346</v>
      </c>
      <c r="CM86" s="63">
        <f t="shared" si="162"/>
        <v>19922</v>
      </c>
      <c r="CN86" s="63">
        <f t="shared" si="163"/>
        <v>520</v>
      </c>
      <c r="CO86" s="63">
        <f t="shared" si="164"/>
        <v>29425</v>
      </c>
      <c r="CP86" s="63">
        <f t="shared" si="165"/>
        <v>63213</v>
      </c>
      <c r="CQ86" s="98">
        <f t="shared" si="166"/>
        <v>0.211127457959597</v>
      </c>
      <c r="CR86" s="98">
        <f t="shared" si="167"/>
        <v>0.315156692452502</v>
      </c>
      <c r="CS86" s="98">
        <f t="shared" si="168"/>
        <v>0.00822615601221268</v>
      </c>
      <c r="CT86" s="98">
        <f t="shared" si="169"/>
        <v>0.465489693575689</v>
      </c>
      <c r="CU86" s="49"/>
      <c r="CV86" s="87">
        <f t="shared" si="170"/>
        <v>6674</v>
      </c>
      <c r="CW86" s="80">
        <f t="shared" si="171"/>
        <v>9842</v>
      </c>
      <c r="CX86" s="80">
        <f t="shared" si="172"/>
        <v>11248</v>
      </c>
      <c r="CY86" s="80">
        <f t="shared" si="173"/>
        <v>17659.5</v>
      </c>
      <c r="CZ86" s="80">
        <f t="shared" si="174"/>
        <v>45423.5</v>
      </c>
      <c r="DA86" s="143">
        <f t="shared" si="175"/>
        <v>0.14692835206446</v>
      </c>
      <c r="DB86" s="143">
        <f t="shared" si="176"/>
        <v>0.216671986967099</v>
      </c>
      <c r="DC86" s="143">
        <f t="shared" si="177"/>
        <v>0.247625127962398</v>
      </c>
      <c r="DD86" s="143">
        <f t="shared" si="178"/>
        <v>0.388774533006043</v>
      </c>
      <c r="DE86" s="49"/>
      <c r="DF86" s="87">
        <f t="shared" si="179"/>
        <v>3084</v>
      </c>
      <c r="DG86" s="80">
        <f t="shared" si="180"/>
        <v>4599</v>
      </c>
      <c r="DH86" s="80">
        <f t="shared" si="181"/>
        <v>5256</v>
      </c>
      <c r="DI86" s="80">
        <f t="shared" si="182"/>
        <v>2374</v>
      </c>
      <c r="DJ86" s="80">
        <f t="shared" si="183"/>
        <v>15313</v>
      </c>
      <c r="DK86" s="143">
        <f t="shared" si="184"/>
        <v>0.201397505387579</v>
      </c>
      <c r="DL86" s="143">
        <f t="shared" si="185"/>
        <v>0.300333050349376</v>
      </c>
      <c r="DM86" s="143">
        <f t="shared" si="186"/>
        <v>0.343237771827859</v>
      </c>
      <c r="DN86" s="143">
        <f t="shared" si="187"/>
        <v>0.155031672435186</v>
      </c>
      <c r="DO86" s="49"/>
      <c r="DP86" s="62">
        <f t="shared" si="188"/>
        <v>63213</v>
      </c>
      <c r="DQ86" s="71">
        <f t="shared" si="189"/>
        <v>45423.5</v>
      </c>
      <c r="DR86" s="71">
        <f t="shared" si="190"/>
        <v>15313</v>
      </c>
      <c r="DS86" s="63">
        <v>0</v>
      </c>
      <c r="DT86" s="63">
        <v>18</v>
      </c>
      <c r="DU86" s="63">
        <f>INDEX(武器升级!A:A,MATCH(DQ86/$DQ$5,武器升级!G:G,1))</f>
        <v>26</v>
      </c>
      <c r="DV86" s="63">
        <f>_xlfn.IFNA(INDEX(武器升级!A:A,MATCH(DR86/$DR$5,武器升级!H:H,1)),1)</f>
        <v>20</v>
      </c>
      <c r="DW86" s="63">
        <v>12</v>
      </c>
      <c r="DX86" s="63">
        <f t="shared" si="191"/>
        <v>13.31</v>
      </c>
      <c r="DY86" s="63">
        <f t="shared" si="192"/>
        <v>71.55</v>
      </c>
      <c r="DZ86" s="63">
        <f t="shared" si="193"/>
        <v>35.14</v>
      </c>
      <c r="EA86" s="71">
        <v>4.8</v>
      </c>
      <c r="EB86" s="67">
        <f t="shared" si="194"/>
        <v>83</v>
      </c>
      <c r="EC86" s="87">
        <v>0</v>
      </c>
      <c r="ED86" s="80">
        <v>0</v>
      </c>
      <c r="EE86" s="80">
        <v>0</v>
      </c>
      <c r="EF86" s="80">
        <v>0</v>
      </c>
      <c r="EG86" s="80">
        <v>0</v>
      </c>
      <c r="EH86" s="80">
        <v>0</v>
      </c>
      <c r="EI86" s="80">
        <v>1</v>
      </c>
      <c r="EJ86" s="80">
        <v>1</v>
      </c>
      <c r="EK86" s="49">
        <f t="shared" si="197"/>
        <v>29.29</v>
      </c>
      <c r="EL86" s="87">
        <v>0</v>
      </c>
      <c r="EM86" s="80">
        <v>0</v>
      </c>
      <c r="EN86" s="80">
        <v>0</v>
      </c>
      <c r="EO86" s="80">
        <v>0</v>
      </c>
      <c r="EP86" s="80">
        <v>0</v>
      </c>
      <c r="EQ86" s="80">
        <v>681.657</v>
      </c>
      <c r="ER86" s="80">
        <v>113.782</v>
      </c>
      <c r="ES86" s="80">
        <v>30.8201</v>
      </c>
      <c r="ET86" s="151">
        <v>0</v>
      </c>
      <c r="EU86" s="151">
        <v>0</v>
      </c>
      <c r="EV86" s="151">
        <v>0</v>
      </c>
      <c r="EW86" s="151">
        <v>1</v>
      </c>
      <c r="EX86" s="151">
        <v>1</v>
      </c>
      <c r="EY86" s="151">
        <v>1</v>
      </c>
      <c r="EZ86" s="49"/>
      <c r="FA86" s="153">
        <f t="shared" si="195"/>
        <v>29.29</v>
      </c>
      <c r="FB86" s="71">
        <v>1</v>
      </c>
      <c r="FC86" s="71">
        <v>1</v>
      </c>
      <c r="FD86" s="80">
        <v>3.52</v>
      </c>
      <c r="FF86">
        <f t="shared" si="196"/>
        <v>0</v>
      </c>
    </row>
    <row r="87" spans="1:162">
      <c r="A87" s="58">
        <v>81</v>
      </c>
      <c r="B87" s="59">
        <v>60</v>
      </c>
      <c r="C87" s="60">
        <v>48</v>
      </c>
      <c r="D87" s="61">
        <v>536.5</v>
      </c>
      <c r="E87" s="61">
        <v>3</v>
      </c>
      <c r="F87" s="62">
        <v>7</v>
      </c>
      <c r="G87" s="63">
        <v>0</v>
      </c>
      <c r="H87" s="63">
        <v>1</v>
      </c>
      <c r="I87" s="49"/>
      <c r="J87" s="62">
        <v>81</v>
      </c>
      <c r="K87" s="71">
        <f t="shared" si="132"/>
        <v>7</v>
      </c>
      <c r="L87" s="71">
        <f t="shared" si="133"/>
        <v>0</v>
      </c>
      <c r="M87" s="71">
        <f t="shared" si="134"/>
        <v>1</v>
      </c>
      <c r="N87" s="72">
        <f>INDEX($A:$A,MATCH(SUM($K$7:K87),$D:$D,1))</f>
        <v>84</v>
      </c>
      <c r="O87" s="72">
        <v>0</v>
      </c>
      <c r="P87" s="73">
        <v>0</v>
      </c>
      <c r="Q87" s="63">
        <f>INDEX(关卡产出!$V$8:$V$207,MATCH(N87,$A$7:$A$206,0))</f>
        <v>15300</v>
      </c>
      <c r="R87" s="63">
        <f>INDEX(关卡产出!$W$8:$W$207,MATCH(N87,$A$7:$A$206,0))</f>
        <v>1958800</v>
      </c>
      <c r="S87" s="63">
        <f>INDEX(关卡产出!$X$8:$X$207,MATCH(N87,$A$7:$A$206,0))</f>
        <v>13674</v>
      </c>
      <c r="T87" s="63">
        <f>INDEX(关卡产出!$Y$8:$Y$207,MATCH(N87,$A$7:$A$206,0))</f>
        <v>6838</v>
      </c>
      <c r="U87" s="63">
        <f>INDEX(关卡产出!$Z$8:$Z$207,MATCH(N87,$A$7:$A$206,0))</f>
        <v>3163</v>
      </c>
      <c r="V87" s="63">
        <f>INDEX(关卡产出!$AA$8:$AA$207,MATCH(N87,$A$7:$A$206,0))</f>
        <v>504</v>
      </c>
      <c r="W87" s="80">
        <f>INDEX(关卡产出!$C$8:$C$207,MATCH(N87,关卡产出!$B$8:$B$207,0))*K87</f>
        <v>462</v>
      </c>
      <c r="X87" s="80">
        <f>INDEX(关卡产出!$D$8:$D$207,MATCH(N87,关卡产出!$B$8:$B$207,0))*K87</f>
        <v>231</v>
      </c>
      <c r="Y87" s="80">
        <f>INDEX(关卡产出!$E$8:$E$207,MATCH(N87,关卡产出!$B$8:$B$207,0))*K87</f>
        <v>112</v>
      </c>
      <c r="Z87" s="80">
        <f>INDEX(关卡产出!$F$8:$F$207,MATCH(N87,关卡产出!$B$8:$B$207,0))*K87</f>
        <v>6230</v>
      </c>
      <c r="AA87" s="80">
        <f>SUM($W$7:W87)</f>
        <v>20384</v>
      </c>
      <c r="AB87" s="80">
        <f>SUM($X$7:X87)</f>
        <v>10073</v>
      </c>
      <c r="AC87" s="80">
        <f>SUM($Y$7:Y87)</f>
        <v>4711</v>
      </c>
      <c r="AD87" s="80">
        <f>SUM($Z$7:Z87)</f>
        <v>296100</v>
      </c>
      <c r="AE87" s="87">
        <f>INDEX(关卡产出!$C$8:$C$207,MATCH(N87,关卡产出!$B$8:$B$207,0))*8</f>
        <v>528</v>
      </c>
      <c r="AF87" s="87">
        <f>INDEX(关卡产出!$D$8:$D$207,MATCH(N87,关卡产出!$B$8:$B$207,0))*8</f>
        <v>264</v>
      </c>
      <c r="AG87" s="87">
        <f>INDEX(关卡产出!$E$8:$E$207,MATCH(N87,关卡产出!$B$8:$B$207,0))*8</f>
        <v>128</v>
      </c>
      <c r="AH87" s="87">
        <f>INDEX(关卡产出!$F$8:$F$207,MATCH(N87,关卡产出!$B$8:$B$207,0))*8</f>
        <v>7120</v>
      </c>
      <c r="AI87" s="87">
        <f>SUM($AE$7:AE87)</f>
        <v>23296</v>
      </c>
      <c r="AJ87" s="87">
        <f>SUM($AF$7:AF87)</f>
        <v>11512</v>
      </c>
      <c r="AK87" s="87">
        <f>SUM($AG$7:AG87)</f>
        <v>5384</v>
      </c>
      <c r="AL87" s="87">
        <f>SUM($AH$7:AH87)</f>
        <v>338400</v>
      </c>
      <c r="AM87" s="92">
        <f>SUM($M$7:M87)*关卡产出!$AS$11</f>
        <v>462000</v>
      </c>
      <c r="AN87" s="93">
        <v>0</v>
      </c>
      <c r="AO87" s="80">
        <v>0</v>
      </c>
      <c r="AP87" s="96">
        <v>0</v>
      </c>
      <c r="AQ87" s="62">
        <v>500</v>
      </c>
      <c r="AR87" s="97">
        <v>100</v>
      </c>
      <c r="AS87" s="62">
        <f>SUM($AQ$7:AQ87)</f>
        <v>40500</v>
      </c>
      <c r="AT87" s="71">
        <f>SUM($AR$7:AR87)</f>
        <v>8100</v>
      </c>
      <c r="AU87" s="49"/>
      <c r="AV87" s="62">
        <f t="shared" si="135"/>
        <v>15300</v>
      </c>
      <c r="AW87" s="71">
        <v>0</v>
      </c>
      <c r="AX87" s="71">
        <f t="shared" si="136"/>
        <v>8100</v>
      </c>
      <c r="AY87" s="71">
        <f t="shared" si="137"/>
        <v>5150</v>
      </c>
      <c r="AZ87" s="63">
        <f t="shared" si="138"/>
        <v>28550</v>
      </c>
      <c r="BA87" s="80">
        <v>0</v>
      </c>
      <c r="BB87" s="80">
        <f t="shared" si="139"/>
        <v>28550</v>
      </c>
      <c r="BC87" s="98">
        <f t="shared" si="140"/>
        <v>0.535901926444834</v>
      </c>
      <c r="BD87" s="98">
        <f t="shared" si="141"/>
        <v>0</v>
      </c>
      <c r="BE87" s="98">
        <f t="shared" si="142"/>
        <v>0.283712784588441</v>
      </c>
      <c r="BF87" s="98">
        <f t="shared" si="143"/>
        <v>0.180385288966725</v>
      </c>
      <c r="BG87" s="99"/>
      <c r="BH87" s="62">
        <f>INDEX(商城宝箱!$L:$L,MATCH(BB87,商城宝箱!$N:$N,1))</f>
        <v>7</v>
      </c>
      <c r="BI87" s="63">
        <f>INDEX(商城宝箱!$T:$T,MATCH(BH87,商城宝箱!$L:$L,0))+(BB87-VLOOKUP(BH87,商城宝箱!$L$2:$N$22,3,FALSE))/$BH$5*VLOOKUP(BH87+1,商城宝箱!$C$23:$I$42,3,FALSE)</f>
        <v>71375</v>
      </c>
      <c r="BJ87" s="71">
        <f>INDEX(商城宝箱!$U:$U,MATCH(BH87,商城宝箱!$L:$L,0))+(BB87-VLOOKUP(BH87,商城宝箱!$L$2:$N$22,3,FALSE))/$BH$5*VLOOKUP(BH87+1,商城宝箱!$C$23:$I$42,4,FALSE)</f>
        <v>29950</v>
      </c>
      <c r="BK87" s="71">
        <f>INDEX(商城宝箱!$V:$V,MATCH(BH87,商城宝箱!$L:$L,0))+(BB87-VLOOKUP(BH87,商城宝箱!$L$2:$N$22,3,FALSE))/$BH$5*VLOOKUP(BH87+1,商城宝箱!$C$23:$I$42,5,FALSE)</f>
        <v>18004.5</v>
      </c>
      <c r="BL87" s="71">
        <f>INDEX(商城宝箱!$W:$W,MATCH(BH87,商城宝箱!$L:$L,0))+(BB87-VLOOKUP(BH87,商城宝箱!$L$2:$N$22,3,FALSE))/$BH$5*VLOOKUP(BH87+1,商城宝箱!$C$23:$I$42,6,FALSE)</f>
        <v>2419</v>
      </c>
      <c r="BM87" s="49"/>
      <c r="BN87" s="101">
        <f t="shared" si="144"/>
        <v>1958800</v>
      </c>
      <c r="BO87" s="63">
        <f t="shared" si="145"/>
        <v>296100</v>
      </c>
      <c r="BP87" s="63">
        <f t="shared" si="146"/>
        <v>338400</v>
      </c>
      <c r="BQ87" s="63">
        <f t="shared" si="147"/>
        <v>462000</v>
      </c>
      <c r="BR87" s="63">
        <f t="shared" si="148"/>
        <v>0</v>
      </c>
      <c r="BS87" s="63">
        <f t="shared" si="149"/>
        <v>40500</v>
      </c>
      <c r="BT87" s="63">
        <f t="shared" si="150"/>
        <v>71375</v>
      </c>
      <c r="BU87" s="63">
        <f t="shared" si="151"/>
        <v>3167175</v>
      </c>
      <c r="BV87" s="98">
        <f t="shared" si="152"/>
        <v>0.618469140480081</v>
      </c>
      <c r="BW87" s="98">
        <f t="shared" si="153"/>
        <v>0.0934902555116152</v>
      </c>
      <c r="BX87" s="98">
        <f t="shared" si="154"/>
        <v>0.106846006298989</v>
      </c>
      <c r="BY87" s="98">
        <f t="shared" si="155"/>
        <v>0.145871320656421</v>
      </c>
      <c r="BZ87" s="98">
        <f t="shared" si="156"/>
        <v>0</v>
      </c>
      <c r="CA87" s="98">
        <f t="shared" si="157"/>
        <v>0.0127874209666343</v>
      </c>
      <c r="CB87" s="98">
        <f t="shared" si="158"/>
        <v>0.0225358560862598</v>
      </c>
      <c r="CC87" s="49"/>
      <c r="CD87" s="101">
        <f t="shared" si="159"/>
        <v>84</v>
      </c>
      <c r="CE87" s="63">
        <f>INDEX(角色升级!A:A,MATCH(BU86,角色升级!K:K,1))</f>
        <v>488</v>
      </c>
      <c r="CF87" s="71">
        <f>VLOOKUP(CE87,角色升级!A:P,16,FALSE)</f>
        <v>18629.48205</v>
      </c>
      <c r="CG87" s="71">
        <f>VLOOKUP(CD87,关卡对比!$A$4:$K$206,11,FALSE)</f>
        <v>42000</v>
      </c>
      <c r="CH87" s="104">
        <f t="shared" si="160"/>
        <v>2.25449102059174</v>
      </c>
      <c r="CI87" s="87">
        <f>INDEX(角色升级!Q:Q,MATCH(CE87,角色升级!A:A,0))</f>
        <v>5150</v>
      </c>
      <c r="CJ87" s="80">
        <v>0.4</v>
      </c>
      <c r="CK87" s="49"/>
      <c r="CL87" s="101">
        <f t="shared" si="161"/>
        <v>13674</v>
      </c>
      <c r="CM87" s="63">
        <f t="shared" si="162"/>
        <v>20384</v>
      </c>
      <c r="CN87" s="63">
        <f t="shared" si="163"/>
        <v>528</v>
      </c>
      <c r="CO87" s="63">
        <f t="shared" si="164"/>
        <v>29950</v>
      </c>
      <c r="CP87" s="63">
        <f t="shared" si="165"/>
        <v>64536</v>
      </c>
      <c r="CQ87" s="98">
        <f t="shared" si="166"/>
        <v>0.211881740423949</v>
      </c>
      <c r="CR87" s="98">
        <f t="shared" si="167"/>
        <v>0.315854716747242</v>
      </c>
      <c r="CS87" s="98">
        <f t="shared" si="168"/>
        <v>0.00818148010412793</v>
      </c>
      <c r="CT87" s="98">
        <f t="shared" si="169"/>
        <v>0.464082062724681</v>
      </c>
      <c r="CU87" s="49"/>
      <c r="CV87" s="87">
        <f t="shared" si="170"/>
        <v>6838</v>
      </c>
      <c r="CW87" s="80">
        <f t="shared" si="171"/>
        <v>10073</v>
      </c>
      <c r="CX87" s="80">
        <f t="shared" si="172"/>
        <v>11512</v>
      </c>
      <c r="CY87" s="80">
        <f t="shared" si="173"/>
        <v>18004.5</v>
      </c>
      <c r="CZ87" s="80">
        <f t="shared" si="174"/>
        <v>46427.5</v>
      </c>
      <c r="DA87" s="143">
        <f t="shared" si="175"/>
        <v>0.147283398847666</v>
      </c>
      <c r="DB87" s="143">
        <f t="shared" si="176"/>
        <v>0.21696192989069</v>
      </c>
      <c r="DC87" s="143">
        <f t="shared" si="177"/>
        <v>0.247956491303645</v>
      </c>
      <c r="DD87" s="143">
        <f t="shared" si="178"/>
        <v>0.387798179957999</v>
      </c>
      <c r="DE87" s="49"/>
      <c r="DF87" s="87">
        <f t="shared" si="179"/>
        <v>3163</v>
      </c>
      <c r="DG87" s="80">
        <f t="shared" si="180"/>
        <v>4711</v>
      </c>
      <c r="DH87" s="80">
        <f t="shared" si="181"/>
        <v>5384</v>
      </c>
      <c r="DI87" s="80">
        <f t="shared" si="182"/>
        <v>2419</v>
      </c>
      <c r="DJ87" s="80">
        <f t="shared" si="183"/>
        <v>15677</v>
      </c>
      <c r="DK87" s="143">
        <f t="shared" si="184"/>
        <v>0.201760540919819</v>
      </c>
      <c r="DL87" s="143">
        <f t="shared" si="185"/>
        <v>0.300503922944441</v>
      </c>
      <c r="DM87" s="143">
        <f t="shared" si="186"/>
        <v>0.343433054793647</v>
      </c>
      <c r="DN87" s="143">
        <f t="shared" si="187"/>
        <v>0.154302481342094</v>
      </c>
      <c r="DO87" s="49"/>
      <c r="DP87" s="62">
        <f t="shared" si="188"/>
        <v>64536</v>
      </c>
      <c r="DQ87" s="71">
        <f t="shared" si="189"/>
        <v>46427.5</v>
      </c>
      <c r="DR87" s="71">
        <f t="shared" si="190"/>
        <v>15677</v>
      </c>
      <c r="DS87" s="63">
        <v>0</v>
      </c>
      <c r="DT87" s="63">
        <v>18</v>
      </c>
      <c r="DU87" s="63">
        <f>INDEX(武器升级!A:A,MATCH(DQ87/$DQ$5,武器升级!G:G,1))</f>
        <v>26</v>
      </c>
      <c r="DV87" s="63">
        <f>_xlfn.IFNA(INDEX(武器升级!A:A,MATCH(DR87/$DR$5,武器升级!H:H,1)),1)</f>
        <v>20</v>
      </c>
      <c r="DW87" s="63">
        <v>12</v>
      </c>
      <c r="DX87" s="63">
        <f t="shared" si="191"/>
        <v>13.31</v>
      </c>
      <c r="DY87" s="63">
        <f t="shared" si="192"/>
        <v>71.55</v>
      </c>
      <c r="DZ87" s="63">
        <f t="shared" si="193"/>
        <v>35.14</v>
      </c>
      <c r="EA87" s="71">
        <v>4.8</v>
      </c>
      <c r="EB87" s="67">
        <f t="shared" si="194"/>
        <v>84</v>
      </c>
      <c r="EC87" s="87">
        <v>0</v>
      </c>
      <c r="ED87" s="80">
        <v>0</v>
      </c>
      <c r="EE87" s="80">
        <v>0</v>
      </c>
      <c r="EF87" s="80">
        <v>0</v>
      </c>
      <c r="EG87" s="80">
        <v>0</v>
      </c>
      <c r="EH87" s="80">
        <v>0</v>
      </c>
      <c r="EI87" s="80">
        <v>1</v>
      </c>
      <c r="EJ87" s="80">
        <v>1</v>
      </c>
      <c r="EK87" s="49">
        <f t="shared" si="197"/>
        <v>29.29</v>
      </c>
      <c r="EL87" s="87">
        <v>0</v>
      </c>
      <c r="EM87" s="80">
        <v>0</v>
      </c>
      <c r="EN87" s="80">
        <v>0</v>
      </c>
      <c r="EO87" s="80">
        <v>0</v>
      </c>
      <c r="EP87" s="80">
        <v>0</v>
      </c>
      <c r="EQ87" s="80">
        <v>689.909</v>
      </c>
      <c r="ER87" s="80">
        <v>115.159</v>
      </c>
      <c r="ES87" s="80">
        <v>31.1933</v>
      </c>
      <c r="ET87" s="151">
        <v>0</v>
      </c>
      <c r="EU87" s="151">
        <v>0</v>
      </c>
      <c r="EV87" s="151">
        <v>0</v>
      </c>
      <c r="EW87" s="151">
        <v>1</v>
      </c>
      <c r="EX87" s="151">
        <v>1</v>
      </c>
      <c r="EY87" s="151">
        <v>1</v>
      </c>
      <c r="EZ87" s="49"/>
      <c r="FA87" s="153">
        <f t="shared" si="195"/>
        <v>29.29</v>
      </c>
      <c r="FB87" s="71">
        <v>1</v>
      </c>
      <c r="FC87" s="71">
        <v>1</v>
      </c>
      <c r="FD87" s="80">
        <v>3.52</v>
      </c>
      <c r="FF87">
        <f t="shared" si="196"/>
        <v>0</v>
      </c>
    </row>
    <row r="88" spans="1:162">
      <c r="A88" s="58">
        <v>82</v>
      </c>
      <c r="B88" s="59">
        <v>61</v>
      </c>
      <c r="C88" s="60">
        <v>50</v>
      </c>
      <c r="D88" s="61">
        <v>548.5</v>
      </c>
      <c r="E88" s="61">
        <v>3</v>
      </c>
      <c r="F88" s="62">
        <v>7</v>
      </c>
      <c r="G88" s="63">
        <v>0</v>
      </c>
      <c r="H88" s="63">
        <v>1</v>
      </c>
      <c r="I88" s="49"/>
      <c r="J88" s="62">
        <v>82</v>
      </c>
      <c r="K88" s="71">
        <f t="shared" si="132"/>
        <v>7</v>
      </c>
      <c r="L88" s="71">
        <f t="shared" si="133"/>
        <v>0</v>
      </c>
      <c r="M88" s="71">
        <f t="shared" si="134"/>
        <v>1</v>
      </c>
      <c r="N88" s="72">
        <f>INDEX($A:$A,MATCH(SUM($K$7:K88),$D:$D,1))</f>
        <v>85</v>
      </c>
      <c r="O88" s="72">
        <v>0</v>
      </c>
      <c r="P88" s="73">
        <v>0</v>
      </c>
      <c r="Q88" s="63">
        <f>INDEX(关卡产出!$V$8:$V$207,MATCH(N88,$A$7:$A$206,0))</f>
        <v>15500</v>
      </c>
      <c r="R88" s="63">
        <f>INDEX(关卡产出!$W$8:$W$207,MATCH(N88,$A$7:$A$206,0))</f>
        <v>2007500</v>
      </c>
      <c r="S88" s="63">
        <f>INDEX(关卡产出!$X$8:$X$207,MATCH(N88,$A$7:$A$206,0))</f>
        <v>14006</v>
      </c>
      <c r="T88" s="63">
        <f>INDEX(关卡产出!$Y$8:$Y$207,MATCH(N88,$A$7:$A$206,0))</f>
        <v>7004</v>
      </c>
      <c r="U88" s="63">
        <f>INDEX(关卡产出!$Z$8:$Z$207,MATCH(N88,$A$7:$A$206,0))</f>
        <v>3243</v>
      </c>
      <c r="V88" s="63">
        <f>INDEX(关卡产出!$AA$8:$AA$207,MATCH(N88,$A$7:$A$206,0))</f>
        <v>510</v>
      </c>
      <c r="W88" s="80">
        <f>INDEX(关卡产出!$C$8:$C$207,MATCH(N88,关卡产出!$B$8:$B$207,0))*K88</f>
        <v>462</v>
      </c>
      <c r="X88" s="80">
        <f>INDEX(关卡产出!$D$8:$D$207,MATCH(N88,关卡产出!$B$8:$B$207,0))*K88</f>
        <v>231</v>
      </c>
      <c r="Y88" s="80">
        <f>INDEX(关卡产出!$E$8:$E$207,MATCH(N88,关卡产出!$B$8:$B$207,0))*K88</f>
        <v>112</v>
      </c>
      <c r="Z88" s="80">
        <f>INDEX(关卡产出!$F$8:$F$207,MATCH(N88,关卡产出!$B$8:$B$207,0))*K88</f>
        <v>6370</v>
      </c>
      <c r="AA88" s="80">
        <f>SUM($W$7:W88)</f>
        <v>20846</v>
      </c>
      <c r="AB88" s="80">
        <f>SUM($X$7:X88)</f>
        <v>10304</v>
      </c>
      <c r="AC88" s="80">
        <f>SUM($Y$7:Y88)</f>
        <v>4823</v>
      </c>
      <c r="AD88" s="80">
        <f>SUM($Z$7:Z88)</f>
        <v>302470</v>
      </c>
      <c r="AE88" s="87">
        <f>INDEX(关卡产出!$C$8:$C$207,MATCH(N88,关卡产出!$B$8:$B$207,0))*8</f>
        <v>528</v>
      </c>
      <c r="AF88" s="87">
        <f>INDEX(关卡产出!$D$8:$D$207,MATCH(N88,关卡产出!$B$8:$B$207,0))*8</f>
        <v>264</v>
      </c>
      <c r="AG88" s="87">
        <f>INDEX(关卡产出!$E$8:$E$207,MATCH(N88,关卡产出!$B$8:$B$207,0))*8</f>
        <v>128</v>
      </c>
      <c r="AH88" s="87">
        <f>INDEX(关卡产出!$F$8:$F$207,MATCH(N88,关卡产出!$B$8:$B$207,0))*8</f>
        <v>7280</v>
      </c>
      <c r="AI88" s="87">
        <f>SUM($AE$7:AE88)</f>
        <v>23824</v>
      </c>
      <c r="AJ88" s="87">
        <f>SUM($AF$7:AF88)</f>
        <v>11776</v>
      </c>
      <c r="AK88" s="87">
        <f>SUM($AG$7:AG88)</f>
        <v>5512</v>
      </c>
      <c r="AL88" s="87">
        <f>SUM($AH$7:AH88)</f>
        <v>345680</v>
      </c>
      <c r="AM88" s="92">
        <f>SUM($M$7:M88)*关卡产出!$AS$11</f>
        <v>468000</v>
      </c>
      <c r="AN88" s="93">
        <v>0</v>
      </c>
      <c r="AO88" s="80">
        <v>0</v>
      </c>
      <c r="AP88" s="96">
        <v>0</v>
      </c>
      <c r="AQ88" s="62">
        <v>500</v>
      </c>
      <c r="AR88" s="97">
        <v>100</v>
      </c>
      <c r="AS88" s="62">
        <f>SUM($AQ$7:AQ88)</f>
        <v>41000</v>
      </c>
      <c r="AT88" s="71">
        <f>SUM($AR$7:AR88)</f>
        <v>8200</v>
      </c>
      <c r="AU88" s="49"/>
      <c r="AV88" s="62">
        <f t="shared" si="135"/>
        <v>15500</v>
      </c>
      <c r="AW88" s="71">
        <v>0</v>
      </c>
      <c r="AX88" s="71">
        <f t="shared" si="136"/>
        <v>8200</v>
      </c>
      <c r="AY88" s="71">
        <f t="shared" si="137"/>
        <v>5900</v>
      </c>
      <c r="AZ88" s="63">
        <f t="shared" si="138"/>
        <v>29600</v>
      </c>
      <c r="BA88" s="80">
        <v>0</v>
      </c>
      <c r="BB88" s="80">
        <f t="shared" si="139"/>
        <v>29600</v>
      </c>
      <c r="BC88" s="98">
        <f t="shared" si="140"/>
        <v>0.523648648648649</v>
      </c>
      <c r="BD88" s="98">
        <f t="shared" si="141"/>
        <v>0</v>
      </c>
      <c r="BE88" s="98">
        <f t="shared" si="142"/>
        <v>0.277027027027027</v>
      </c>
      <c r="BF88" s="98">
        <f t="shared" si="143"/>
        <v>0.199324324324324</v>
      </c>
      <c r="BG88" s="99"/>
      <c r="BH88" s="62">
        <f>INDEX(商城宝箱!$L:$L,MATCH(BB88,商城宝箱!$N:$N,1))</f>
        <v>7</v>
      </c>
      <c r="BI88" s="63">
        <f>INDEX(商城宝箱!$T:$T,MATCH(BH88,商城宝箱!$L:$L,0))+(BB88-VLOOKUP(BH88,商城宝箱!$L$2:$N$22,3,FALSE))/$BH$5*VLOOKUP(BH88+1,商城宝箱!$C$23:$I$42,3,FALSE)</f>
        <v>74000</v>
      </c>
      <c r="BJ88" s="71">
        <f>INDEX(商城宝箱!$U:$U,MATCH(BH88,商城宝箱!$L:$L,0))+(BB88-VLOOKUP(BH88,商城宝箱!$L$2:$N$22,3,FALSE))/$BH$5*VLOOKUP(BH88+1,商城宝箱!$C$23:$I$42,4,FALSE)</f>
        <v>31787.5</v>
      </c>
      <c r="BK88" s="71">
        <f>INDEX(商城宝箱!$V:$V,MATCH(BH88,商城宝箱!$L:$L,0))+(BB88-VLOOKUP(BH88,商城宝箱!$L$2:$N$22,3,FALSE))/$BH$5*VLOOKUP(BH88+1,商城宝箱!$C$23:$I$42,5,FALSE)</f>
        <v>19212</v>
      </c>
      <c r="BL88" s="71">
        <f>INDEX(商城宝箱!$W:$W,MATCH(BH88,商城宝箱!$L:$L,0))+(BB88-VLOOKUP(BH88,商城宝箱!$L$2:$N$22,3,FALSE))/$BH$5*VLOOKUP(BH88+1,商城宝箱!$C$23:$I$42,6,FALSE)</f>
        <v>2576.5</v>
      </c>
      <c r="BM88" s="49"/>
      <c r="BN88" s="101">
        <f t="shared" si="144"/>
        <v>2007500</v>
      </c>
      <c r="BO88" s="63">
        <f t="shared" si="145"/>
        <v>302470</v>
      </c>
      <c r="BP88" s="63">
        <f t="shared" si="146"/>
        <v>345680</v>
      </c>
      <c r="BQ88" s="63">
        <f t="shared" si="147"/>
        <v>468000</v>
      </c>
      <c r="BR88" s="63">
        <f t="shared" si="148"/>
        <v>0</v>
      </c>
      <c r="BS88" s="63">
        <f t="shared" si="149"/>
        <v>41000</v>
      </c>
      <c r="BT88" s="63">
        <f t="shared" si="150"/>
        <v>74000</v>
      </c>
      <c r="BU88" s="63">
        <f t="shared" si="151"/>
        <v>3238650</v>
      </c>
      <c r="BV88" s="98">
        <f t="shared" si="152"/>
        <v>0.619857039198431</v>
      </c>
      <c r="BW88" s="98">
        <f t="shared" si="153"/>
        <v>0.0933938523767619</v>
      </c>
      <c r="BX88" s="98">
        <f t="shared" si="154"/>
        <v>0.106735831287728</v>
      </c>
      <c r="BY88" s="98">
        <f t="shared" si="155"/>
        <v>0.144504654717243</v>
      </c>
      <c r="BZ88" s="98">
        <f t="shared" si="156"/>
        <v>0</v>
      </c>
      <c r="CA88" s="98">
        <f t="shared" si="157"/>
        <v>0.0126595958192457</v>
      </c>
      <c r="CB88" s="98">
        <f t="shared" si="158"/>
        <v>0.0228490266005898</v>
      </c>
      <c r="CC88" s="49"/>
      <c r="CD88" s="101">
        <f t="shared" si="159"/>
        <v>85</v>
      </c>
      <c r="CE88" s="63">
        <f>INDEX(角色升级!A:A,MATCH(BU87,角色升级!K:K,1))</f>
        <v>491</v>
      </c>
      <c r="CF88" s="71">
        <f>VLOOKUP(CE88,角色升级!A:P,16,FALSE)</f>
        <v>19071.3106</v>
      </c>
      <c r="CG88" s="71">
        <f>VLOOKUP(CD88,关卡对比!$A$4:$K$206,11,FALSE)</f>
        <v>43200</v>
      </c>
      <c r="CH88" s="104">
        <f t="shared" si="160"/>
        <v>2.26518255121911</v>
      </c>
      <c r="CI88" s="87">
        <f>INDEX(角色升级!Q:Q,MATCH(CE88,角色升级!A:A,0))</f>
        <v>5900</v>
      </c>
      <c r="CJ88" s="80">
        <v>0.5</v>
      </c>
      <c r="CK88" s="49"/>
      <c r="CL88" s="101">
        <f t="shared" si="161"/>
        <v>14006</v>
      </c>
      <c r="CM88" s="63">
        <f t="shared" si="162"/>
        <v>20846</v>
      </c>
      <c r="CN88" s="63">
        <f t="shared" si="163"/>
        <v>528</v>
      </c>
      <c r="CO88" s="63">
        <f t="shared" si="164"/>
        <v>31787.5</v>
      </c>
      <c r="CP88" s="63">
        <f t="shared" si="165"/>
        <v>67167.5</v>
      </c>
      <c r="CQ88" s="98">
        <f t="shared" si="166"/>
        <v>0.208523467450776</v>
      </c>
      <c r="CR88" s="98">
        <f t="shared" si="167"/>
        <v>0.310358432277515</v>
      </c>
      <c r="CS88" s="98">
        <f t="shared" si="168"/>
        <v>0.00786094465329214</v>
      </c>
      <c r="CT88" s="98">
        <f t="shared" si="169"/>
        <v>0.473257155618417</v>
      </c>
      <c r="CU88" s="49"/>
      <c r="CV88" s="87">
        <f t="shared" si="170"/>
        <v>7004</v>
      </c>
      <c r="CW88" s="80">
        <f t="shared" si="171"/>
        <v>10304</v>
      </c>
      <c r="CX88" s="80">
        <f t="shared" si="172"/>
        <v>11776</v>
      </c>
      <c r="CY88" s="80">
        <f t="shared" si="173"/>
        <v>19212</v>
      </c>
      <c r="CZ88" s="80">
        <f t="shared" si="174"/>
        <v>48296</v>
      </c>
      <c r="DA88" s="143">
        <f t="shared" si="175"/>
        <v>0.145022362100381</v>
      </c>
      <c r="DB88" s="143">
        <f t="shared" si="176"/>
        <v>0.213351002153387</v>
      </c>
      <c r="DC88" s="143">
        <f t="shared" si="177"/>
        <v>0.243829716746729</v>
      </c>
      <c r="DD88" s="143">
        <f t="shared" si="178"/>
        <v>0.397796918999503</v>
      </c>
      <c r="DE88" s="49"/>
      <c r="DF88" s="87">
        <f t="shared" si="179"/>
        <v>3243</v>
      </c>
      <c r="DG88" s="80">
        <f t="shared" si="180"/>
        <v>4823</v>
      </c>
      <c r="DH88" s="80">
        <f t="shared" si="181"/>
        <v>5512</v>
      </c>
      <c r="DI88" s="80">
        <f t="shared" si="182"/>
        <v>2576.5</v>
      </c>
      <c r="DJ88" s="80">
        <f t="shared" si="183"/>
        <v>16154.5</v>
      </c>
      <c r="DK88" s="143">
        <f t="shared" si="184"/>
        <v>0.200749017301681</v>
      </c>
      <c r="DL88" s="143">
        <f t="shared" si="185"/>
        <v>0.298554582314525</v>
      </c>
      <c r="DM88" s="143">
        <f t="shared" si="186"/>
        <v>0.341205236930886</v>
      </c>
      <c r="DN88" s="143">
        <f t="shared" si="187"/>
        <v>0.159491163452908</v>
      </c>
      <c r="DO88" s="49"/>
      <c r="DP88" s="62">
        <f t="shared" si="188"/>
        <v>67167.5</v>
      </c>
      <c r="DQ88" s="71">
        <f t="shared" si="189"/>
        <v>48296</v>
      </c>
      <c r="DR88" s="71">
        <f t="shared" si="190"/>
        <v>16154.5</v>
      </c>
      <c r="DS88" s="63">
        <v>0</v>
      </c>
      <c r="DT88" s="63">
        <v>18</v>
      </c>
      <c r="DU88" s="63">
        <f>INDEX(武器升级!A:A,MATCH(DQ88/$DQ$5,武器升级!G:G,1))</f>
        <v>26</v>
      </c>
      <c r="DV88" s="63">
        <f>_xlfn.IFNA(INDEX(武器升级!A:A,MATCH(DR88/$DR$5,武器升级!H:H,1)),1)</f>
        <v>20</v>
      </c>
      <c r="DW88" s="63">
        <v>12</v>
      </c>
      <c r="DX88" s="63">
        <f t="shared" si="191"/>
        <v>13.31</v>
      </c>
      <c r="DY88" s="63">
        <f t="shared" si="192"/>
        <v>71.55</v>
      </c>
      <c r="DZ88" s="63">
        <f t="shared" si="193"/>
        <v>35.14</v>
      </c>
      <c r="EA88" s="71">
        <v>4.8</v>
      </c>
      <c r="EB88" s="67">
        <f t="shared" si="194"/>
        <v>85</v>
      </c>
      <c r="EC88" s="87">
        <v>0</v>
      </c>
      <c r="ED88" s="80">
        <v>0</v>
      </c>
      <c r="EE88" s="80">
        <v>0</v>
      </c>
      <c r="EF88" s="80">
        <v>0</v>
      </c>
      <c r="EG88" s="80">
        <v>0</v>
      </c>
      <c r="EH88" s="80">
        <v>0</v>
      </c>
      <c r="EI88" s="80">
        <v>1</v>
      </c>
      <c r="EJ88" s="80">
        <v>1</v>
      </c>
      <c r="EK88" s="49">
        <f t="shared" si="197"/>
        <v>29.29</v>
      </c>
      <c r="EL88" s="87">
        <v>0</v>
      </c>
      <c r="EM88" s="80">
        <v>0</v>
      </c>
      <c r="EN88" s="80">
        <v>0</v>
      </c>
      <c r="EO88" s="80">
        <v>0</v>
      </c>
      <c r="EP88" s="80">
        <v>0</v>
      </c>
      <c r="EQ88" s="80">
        <v>698.162</v>
      </c>
      <c r="ER88" s="80">
        <v>116.537</v>
      </c>
      <c r="ES88" s="80">
        <v>31.5664</v>
      </c>
      <c r="ET88" s="151">
        <v>0</v>
      </c>
      <c r="EU88" s="151">
        <v>0</v>
      </c>
      <c r="EV88" s="151">
        <v>0</v>
      </c>
      <c r="EW88" s="151">
        <v>1</v>
      </c>
      <c r="EX88" s="151">
        <v>1</v>
      </c>
      <c r="EY88" s="151">
        <v>1</v>
      </c>
      <c r="EZ88" s="49"/>
      <c r="FA88" s="153">
        <f t="shared" si="195"/>
        <v>29.29</v>
      </c>
      <c r="FB88" s="71">
        <v>1</v>
      </c>
      <c r="FC88" s="71">
        <v>1</v>
      </c>
      <c r="FD88" s="80">
        <v>3.52</v>
      </c>
      <c r="FF88">
        <f t="shared" si="196"/>
        <v>0</v>
      </c>
    </row>
    <row r="89" spans="1:162">
      <c r="A89" s="58">
        <v>83</v>
      </c>
      <c r="B89" s="59">
        <v>62</v>
      </c>
      <c r="C89" s="60">
        <v>50</v>
      </c>
      <c r="D89" s="61">
        <v>554.5</v>
      </c>
      <c r="E89" s="61">
        <v>3</v>
      </c>
      <c r="F89" s="62">
        <v>7</v>
      </c>
      <c r="G89" s="63">
        <v>0</v>
      </c>
      <c r="H89" s="63">
        <v>1</v>
      </c>
      <c r="I89" s="49"/>
      <c r="J89" s="62">
        <v>83</v>
      </c>
      <c r="K89" s="71">
        <f t="shared" si="132"/>
        <v>7</v>
      </c>
      <c r="L89" s="71">
        <f t="shared" si="133"/>
        <v>0</v>
      </c>
      <c r="M89" s="71">
        <f t="shared" si="134"/>
        <v>1</v>
      </c>
      <c r="N89" s="72">
        <f>INDEX($A:$A,MATCH(SUM($K$7:K89),$D:$D,1))</f>
        <v>86</v>
      </c>
      <c r="O89" s="72">
        <v>0</v>
      </c>
      <c r="P89" s="73">
        <v>0</v>
      </c>
      <c r="Q89" s="63">
        <f>INDEX(关卡产出!$V$8:$V$207,MATCH(N89,$A$7:$A$206,0))</f>
        <v>15700</v>
      </c>
      <c r="R89" s="63">
        <f>INDEX(关卡产出!$W$8:$W$207,MATCH(N89,$A$7:$A$206,0))</f>
        <v>2056800</v>
      </c>
      <c r="S89" s="63">
        <f>INDEX(关卡产出!$X$8:$X$207,MATCH(N89,$A$7:$A$206,0))</f>
        <v>14342</v>
      </c>
      <c r="T89" s="63">
        <f>INDEX(关卡产出!$Y$8:$Y$207,MATCH(N89,$A$7:$A$206,0))</f>
        <v>7172</v>
      </c>
      <c r="U89" s="63">
        <f>INDEX(关卡产出!$Z$8:$Z$207,MATCH(N89,$A$7:$A$206,0))</f>
        <v>3324</v>
      </c>
      <c r="V89" s="63">
        <f>INDEX(关卡产出!$AA$8:$AA$207,MATCH(N89,$A$7:$A$206,0))</f>
        <v>516</v>
      </c>
      <c r="W89" s="80">
        <f>INDEX(关卡产出!$C$8:$C$207,MATCH(N89,关卡产出!$B$8:$B$207,0))*K89</f>
        <v>469</v>
      </c>
      <c r="X89" s="80">
        <f>INDEX(关卡产出!$D$8:$D$207,MATCH(N89,关卡产出!$B$8:$B$207,0))*K89</f>
        <v>231</v>
      </c>
      <c r="Y89" s="80">
        <f>INDEX(关卡产出!$E$8:$E$207,MATCH(N89,关卡产出!$B$8:$B$207,0))*K89</f>
        <v>112</v>
      </c>
      <c r="Z89" s="80">
        <f>INDEX(关卡产出!$F$8:$F$207,MATCH(N89,关卡产出!$B$8:$B$207,0))*K89</f>
        <v>6370</v>
      </c>
      <c r="AA89" s="80">
        <f>SUM($W$7:W89)</f>
        <v>21315</v>
      </c>
      <c r="AB89" s="80">
        <f>SUM($X$7:X89)</f>
        <v>10535</v>
      </c>
      <c r="AC89" s="80">
        <f>SUM($Y$7:Y89)</f>
        <v>4935</v>
      </c>
      <c r="AD89" s="80">
        <f>SUM($Z$7:Z89)</f>
        <v>308840</v>
      </c>
      <c r="AE89" s="87">
        <f>INDEX(关卡产出!$C$8:$C$207,MATCH(N89,关卡产出!$B$8:$B$207,0))*8</f>
        <v>536</v>
      </c>
      <c r="AF89" s="87">
        <f>INDEX(关卡产出!$D$8:$D$207,MATCH(N89,关卡产出!$B$8:$B$207,0))*8</f>
        <v>264</v>
      </c>
      <c r="AG89" s="87">
        <f>INDEX(关卡产出!$E$8:$E$207,MATCH(N89,关卡产出!$B$8:$B$207,0))*8</f>
        <v>128</v>
      </c>
      <c r="AH89" s="87">
        <f>INDEX(关卡产出!$F$8:$F$207,MATCH(N89,关卡产出!$B$8:$B$207,0))*8</f>
        <v>7280</v>
      </c>
      <c r="AI89" s="87">
        <f>SUM($AE$7:AE89)</f>
        <v>24360</v>
      </c>
      <c r="AJ89" s="87">
        <f>SUM($AF$7:AF89)</f>
        <v>12040</v>
      </c>
      <c r="AK89" s="87">
        <f>SUM($AG$7:AG89)</f>
        <v>5640</v>
      </c>
      <c r="AL89" s="87">
        <f>SUM($AH$7:AH89)</f>
        <v>352960</v>
      </c>
      <c r="AM89" s="92">
        <f>SUM($M$7:M89)*关卡产出!$AS$11</f>
        <v>474000</v>
      </c>
      <c r="AN89" s="93">
        <v>0</v>
      </c>
      <c r="AO89" s="80">
        <v>0</v>
      </c>
      <c r="AP89" s="96">
        <v>0</v>
      </c>
      <c r="AQ89" s="62">
        <v>500</v>
      </c>
      <c r="AR89" s="97">
        <v>100</v>
      </c>
      <c r="AS89" s="62">
        <f>SUM($AQ$7:AQ89)</f>
        <v>41500</v>
      </c>
      <c r="AT89" s="71">
        <f>SUM($AR$7:AR89)</f>
        <v>8300</v>
      </c>
      <c r="AU89" s="49"/>
      <c r="AV89" s="62">
        <f t="shared" si="135"/>
        <v>15700</v>
      </c>
      <c r="AW89" s="71">
        <v>0</v>
      </c>
      <c r="AX89" s="71">
        <f t="shared" si="136"/>
        <v>8300</v>
      </c>
      <c r="AY89" s="71">
        <f t="shared" si="137"/>
        <v>5900</v>
      </c>
      <c r="AZ89" s="63">
        <f t="shared" si="138"/>
        <v>29900</v>
      </c>
      <c r="BA89" s="80">
        <v>0</v>
      </c>
      <c r="BB89" s="80">
        <f t="shared" si="139"/>
        <v>29900</v>
      </c>
      <c r="BC89" s="98">
        <f t="shared" si="140"/>
        <v>0.525083612040134</v>
      </c>
      <c r="BD89" s="98">
        <f t="shared" si="141"/>
        <v>0</v>
      </c>
      <c r="BE89" s="98">
        <f t="shared" si="142"/>
        <v>0.277591973244147</v>
      </c>
      <c r="BF89" s="98">
        <f t="shared" si="143"/>
        <v>0.197324414715719</v>
      </c>
      <c r="BG89" s="99"/>
      <c r="BH89" s="62">
        <f>INDEX(商城宝箱!$L:$L,MATCH(BB89,商城宝箱!$N:$N,1))</f>
        <v>7</v>
      </c>
      <c r="BI89" s="63">
        <f>INDEX(商城宝箱!$T:$T,MATCH(BH89,商城宝箱!$L:$L,0))+(BB89-VLOOKUP(BH89,商城宝箱!$L$2:$N$22,3,FALSE))/$BH$5*VLOOKUP(BH89+1,商城宝箱!$C$23:$I$42,3,FALSE)</f>
        <v>74750</v>
      </c>
      <c r="BJ89" s="71">
        <f>INDEX(商城宝箱!$U:$U,MATCH(BH89,商城宝箱!$L:$L,0))+(BB89-VLOOKUP(BH89,商城宝箱!$L$2:$N$22,3,FALSE))/$BH$5*VLOOKUP(BH89+1,商城宝箱!$C$23:$I$42,4,FALSE)</f>
        <v>32312.5</v>
      </c>
      <c r="BK89" s="71">
        <f>INDEX(商城宝箱!$V:$V,MATCH(BH89,商城宝箱!$L:$L,0))+(BB89-VLOOKUP(BH89,商城宝箱!$L$2:$N$22,3,FALSE))/$BH$5*VLOOKUP(BH89+1,商城宝箱!$C$23:$I$42,5,FALSE)</f>
        <v>19557</v>
      </c>
      <c r="BL89" s="71">
        <f>INDEX(商城宝箱!$W:$W,MATCH(BH89,商城宝箱!$L:$L,0))+(BB89-VLOOKUP(BH89,商城宝箱!$L$2:$N$22,3,FALSE))/$BH$5*VLOOKUP(BH89+1,商城宝箱!$C$23:$I$42,6,FALSE)</f>
        <v>2621.5</v>
      </c>
      <c r="BM89" s="49"/>
      <c r="BN89" s="101">
        <f t="shared" si="144"/>
        <v>2056800</v>
      </c>
      <c r="BO89" s="63">
        <f t="shared" si="145"/>
        <v>308840</v>
      </c>
      <c r="BP89" s="63">
        <f t="shared" si="146"/>
        <v>352960</v>
      </c>
      <c r="BQ89" s="63">
        <f t="shared" si="147"/>
        <v>474000</v>
      </c>
      <c r="BR89" s="63">
        <f t="shared" si="148"/>
        <v>0</v>
      </c>
      <c r="BS89" s="63">
        <f t="shared" si="149"/>
        <v>41500</v>
      </c>
      <c r="BT89" s="63">
        <f t="shared" si="150"/>
        <v>74750</v>
      </c>
      <c r="BU89" s="63">
        <f t="shared" si="151"/>
        <v>3308850</v>
      </c>
      <c r="BV89" s="98">
        <f t="shared" si="152"/>
        <v>0.621605693821116</v>
      </c>
      <c r="BW89" s="98">
        <f t="shared" si="153"/>
        <v>0.0933375644105958</v>
      </c>
      <c r="BX89" s="98">
        <f t="shared" si="154"/>
        <v>0.106671502183538</v>
      </c>
      <c r="BY89" s="98">
        <f t="shared" si="155"/>
        <v>0.143252187315835</v>
      </c>
      <c r="BZ89" s="98">
        <f t="shared" si="156"/>
        <v>0</v>
      </c>
      <c r="CA89" s="98">
        <f t="shared" si="157"/>
        <v>0.0125421218852471</v>
      </c>
      <c r="CB89" s="98">
        <f t="shared" si="158"/>
        <v>0.022590930383668</v>
      </c>
      <c r="CC89" s="49"/>
      <c r="CD89" s="101">
        <f t="shared" si="159"/>
        <v>86</v>
      </c>
      <c r="CE89" s="63">
        <f>INDEX(角色升级!A:A,MATCH(BU88,角色升级!K:K,1))</f>
        <v>496</v>
      </c>
      <c r="CF89" s="71">
        <f>VLOOKUP(CE89,角色升级!A:P,16,FALSE)</f>
        <v>19153.51453</v>
      </c>
      <c r="CG89" s="71">
        <f>VLOOKUP(CD89,关卡对比!$A$4:$K$206,11,FALSE)</f>
        <v>44400</v>
      </c>
      <c r="CH89" s="104">
        <f t="shared" si="160"/>
        <v>2.3181124242476</v>
      </c>
      <c r="CI89" s="87">
        <f>INDEX(角色升级!Q:Q,MATCH(CE89,角色升级!A:A,0))</f>
        <v>5900</v>
      </c>
      <c r="CJ89" s="80">
        <v>0.5</v>
      </c>
      <c r="CK89" s="49"/>
      <c r="CL89" s="101">
        <f t="shared" si="161"/>
        <v>14342</v>
      </c>
      <c r="CM89" s="63">
        <f t="shared" si="162"/>
        <v>21315</v>
      </c>
      <c r="CN89" s="63">
        <f t="shared" si="163"/>
        <v>536</v>
      </c>
      <c r="CO89" s="63">
        <f t="shared" si="164"/>
        <v>32312.5</v>
      </c>
      <c r="CP89" s="63">
        <f t="shared" si="165"/>
        <v>68505.5</v>
      </c>
      <c r="CQ89" s="98">
        <f t="shared" si="166"/>
        <v>0.209355453211786</v>
      </c>
      <c r="CR89" s="98">
        <f t="shared" si="167"/>
        <v>0.311142900934961</v>
      </c>
      <c r="CS89" s="98">
        <f t="shared" si="168"/>
        <v>0.00782418929866945</v>
      </c>
      <c r="CT89" s="98">
        <f t="shared" si="169"/>
        <v>0.471677456554583</v>
      </c>
      <c r="CU89" s="49"/>
      <c r="CV89" s="87">
        <f t="shared" si="170"/>
        <v>7172</v>
      </c>
      <c r="CW89" s="80">
        <f t="shared" si="171"/>
        <v>10535</v>
      </c>
      <c r="CX89" s="80">
        <f t="shared" si="172"/>
        <v>12040</v>
      </c>
      <c r="CY89" s="80">
        <f t="shared" si="173"/>
        <v>19557</v>
      </c>
      <c r="CZ89" s="80">
        <f t="shared" si="174"/>
        <v>49304</v>
      </c>
      <c r="DA89" s="143">
        <f t="shared" si="175"/>
        <v>0.145464871004381</v>
      </c>
      <c r="DB89" s="143">
        <f t="shared" si="176"/>
        <v>0.213674346908973</v>
      </c>
      <c r="DC89" s="143">
        <f t="shared" si="177"/>
        <v>0.244199253610255</v>
      </c>
      <c r="DD89" s="143">
        <f t="shared" si="178"/>
        <v>0.396661528476391</v>
      </c>
      <c r="DE89" s="49"/>
      <c r="DF89" s="87">
        <f t="shared" si="179"/>
        <v>3324</v>
      </c>
      <c r="DG89" s="80">
        <f t="shared" si="180"/>
        <v>4935</v>
      </c>
      <c r="DH89" s="80">
        <f t="shared" si="181"/>
        <v>5640</v>
      </c>
      <c r="DI89" s="80">
        <f t="shared" si="182"/>
        <v>2621.5</v>
      </c>
      <c r="DJ89" s="80">
        <f t="shared" si="183"/>
        <v>16520.5</v>
      </c>
      <c r="DK89" s="143">
        <f t="shared" si="184"/>
        <v>0.201204564026513</v>
      </c>
      <c r="DL89" s="143">
        <f t="shared" si="185"/>
        <v>0.298719772403983</v>
      </c>
      <c r="DM89" s="143">
        <f t="shared" si="186"/>
        <v>0.341394025604552</v>
      </c>
      <c r="DN89" s="143">
        <f t="shared" si="187"/>
        <v>0.158681637964953</v>
      </c>
      <c r="DO89" s="49"/>
      <c r="DP89" s="62">
        <f t="shared" si="188"/>
        <v>68505.5</v>
      </c>
      <c r="DQ89" s="71">
        <f t="shared" si="189"/>
        <v>49304</v>
      </c>
      <c r="DR89" s="71">
        <f t="shared" si="190"/>
        <v>16520.5</v>
      </c>
      <c r="DS89" s="63">
        <v>0</v>
      </c>
      <c r="DT89" s="63">
        <v>18</v>
      </c>
      <c r="DU89" s="63">
        <f>INDEX(武器升级!A:A,MATCH(DQ89/$DQ$5,武器升级!G:G,1))</f>
        <v>27</v>
      </c>
      <c r="DV89" s="63">
        <f>_xlfn.IFNA(INDEX(武器升级!A:A,MATCH(DR89/$DR$5,武器升级!H:H,1)),1)</f>
        <v>20</v>
      </c>
      <c r="DW89" s="63">
        <v>12</v>
      </c>
      <c r="DX89" s="63">
        <f t="shared" si="191"/>
        <v>13.31</v>
      </c>
      <c r="DY89" s="63">
        <f t="shared" si="192"/>
        <v>85.86</v>
      </c>
      <c r="DZ89" s="63">
        <f t="shared" si="193"/>
        <v>35.14</v>
      </c>
      <c r="EA89" s="71">
        <v>4.8</v>
      </c>
      <c r="EB89" s="67">
        <f t="shared" si="194"/>
        <v>86</v>
      </c>
      <c r="EC89" s="87">
        <v>0</v>
      </c>
      <c r="ED89" s="80">
        <v>0</v>
      </c>
      <c r="EE89" s="80">
        <v>0</v>
      </c>
      <c r="EF89" s="80">
        <v>0</v>
      </c>
      <c r="EG89" s="80">
        <v>0</v>
      </c>
      <c r="EH89" s="80">
        <v>0</v>
      </c>
      <c r="EI89" s="80">
        <v>1</v>
      </c>
      <c r="EJ89" s="80">
        <v>1</v>
      </c>
      <c r="EK89" s="49">
        <f t="shared" si="197"/>
        <v>35.14</v>
      </c>
      <c r="EL89" s="87">
        <v>0</v>
      </c>
      <c r="EM89" s="80">
        <v>0</v>
      </c>
      <c r="EN89" s="80">
        <v>0</v>
      </c>
      <c r="EO89" s="80">
        <v>0</v>
      </c>
      <c r="EP89" s="80">
        <v>0</v>
      </c>
      <c r="EQ89" s="80">
        <v>706.414</v>
      </c>
      <c r="ER89" s="80">
        <v>117.914</v>
      </c>
      <c r="ES89" s="80">
        <v>31.9395</v>
      </c>
      <c r="ET89" s="151">
        <v>0</v>
      </c>
      <c r="EU89" s="151">
        <v>0</v>
      </c>
      <c r="EV89" s="151">
        <v>0</v>
      </c>
      <c r="EW89" s="151">
        <v>1</v>
      </c>
      <c r="EX89" s="151">
        <v>1</v>
      </c>
      <c r="EY89" s="151">
        <v>1</v>
      </c>
      <c r="EZ89" s="49"/>
      <c r="FA89" s="153">
        <f t="shared" si="195"/>
        <v>35.14</v>
      </c>
      <c r="FB89" s="71">
        <v>1</v>
      </c>
      <c r="FC89" s="71">
        <v>1</v>
      </c>
      <c r="FD89" s="80">
        <v>3.52</v>
      </c>
      <c r="FF89">
        <f t="shared" si="196"/>
        <v>0</v>
      </c>
    </row>
    <row r="90" spans="1:162">
      <c r="A90" s="58">
        <v>84</v>
      </c>
      <c r="B90" s="59">
        <v>63</v>
      </c>
      <c r="C90" s="60">
        <v>51</v>
      </c>
      <c r="D90" s="61">
        <v>563.5</v>
      </c>
      <c r="E90" s="61">
        <v>3</v>
      </c>
      <c r="F90" s="62">
        <v>7</v>
      </c>
      <c r="G90" s="63">
        <v>0</v>
      </c>
      <c r="H90" s="63">
        <v>1</v>
      </c>
      <c r="I90" s="49"/>
      <c r="J90" s="62">
        <v>84</v>
      </c>
      <c r="K90" s="71">
        <f t="shared" si="132"/>
        <v>7</v>
      </c>
      <c r="L90" s="71">
        <f t="shared" si="133"/>
        <v>0</v>
      </c>
      <c r="M90" s="71">
        <f t="shared" si="134"/>
        <v>1</v>
      </c>
      <c r="N90" s="72">
        <f>INDEX($A:$A,MATCH(SUM($K$7:K90),$D:$D,1))</f>
        <v>87</v>
      </c>
      <c r="O90" s="72">
        <v>0</v>
      </c>
      <c r="P90" s="73">
        <v>0</v>
      </c>
      <c r="Q90" s="63">
        <f>INDEX(关卡产出!$V$8:$V$207,MATCH(N90,$A$7:$A$206,0))</f>
        <v>15900</v>
      </c>
      <c r="R90" s="63">
        <f>INDEX(关卡产出!$W$8:$W$207,MATCH(N90,$A$7:$A$206,0))</f>
        <v>2106700</v>
      </c>
      <c r="S90" s="63">
        <f>INDEX(关卡产出!$X$8:$X$207,MATCH(N90,$A$7:$A$206,0))</f>
        <v>14682</v>
      </c>
      <c r="T90" s="63">
        <f>INDEX(关卡产出!$Y$8:$Y$207,MATCH(N90,$A$7:$A$206,0))</f>
        <v>7342</v>
      </c>
      <c r="U90" s="63">
        <f>INDEX(关卡产出!$Z$8:$Z$207,MATCH(N90,$A$7:$A$206,0))</f>
        <v>3406</v>
      </c>
      <c r="V90" s="63">
        <f>INDEX(关卡产出!$AA$8:$AA$207,MATCH(N90,$A$7:$A$206,0))</f>
        <v>522</v>
      </c>
      <c r="W90" s="80">
        <f>INDEX(关卡产出!$C$8:$C$207,MATCH(N90,关卡产出!$B$8:$B$207,0))*K90</f>
        <v>476</v>
      </c>
      <c r="X90" s="80">
        <f>INDEX(关卡产出!$D$8:$D$207,MATCH(N90,关卡产出!$B$8:$B$207,0))*K90</f>
        <v>238</v>
      </c>
      <c r="Y90" s="80">
        <f>INDEX(关卡产出!$E$8:$E$207,MATCH(N90,关卡产出!$B$8:$B$207,0))*K90</f>
        <v>112</v>
      </c>
      <c r="Z90" s="80">
        <f>INDEX(关卡产出!$F$8:$F$207,MATCH(N90,关卡产出!$B$8:$B$207,0))*K90</f>
        <v>6510</v>
      </c>
      <c r="AA90" s="80">
        <f>SUM($W$7:W90)</f>
        <v>21791</v>
      </c>
      <c r="AB90" s="80">
        <f>SUM($X$7:X90)</f>
        <v>10773</v>
      </c>
      <c r="AC90" s="80">
        <f>SUM($Y$7:Y90)</f>
        <v>5047</v>
      </c>
      <c r="AD90" s="80">
        <f>SUM($Z$7:Z90)</f>
        <v>315350</v>
      </c>
      <c r="AE90" s="87">
        <f>INDEX(关卡产出!$C$8:$C$207,MATCH(N90,关卡产出!$B$8:$B$207,0))*8</f>
        <v>544</v>
      </c>
      <c r="AF90" s="87">
        <f>INDEX(关卡产出!$D$8:$D$207,MATCH(N90,关卡产出!$B$8:$B$207,0))*8</f>
        <v>272</v>
      </c>
      <c r="AG90" s="87">
        <f>INDEX(关卡产出!$E$8:$E$207,MATCH(N90,关卡产出!$B$8:$B$207,0))*8</f>
        <v>128</v>
      </c>
      <c r="AH90" s="87">
        <f>INDEX(关卡产出!$F$8:$F$207,MATCH(N90,关卡产出!$B$8:$B$207,0))*8</f>
        <v>7440</v>
      </c>
      <c r="AI90" s="87">
        <f>SUM($AE$7:AE90)</f>
        <v>24904</v>
      </c>
      <c r="AJ90" s="87">
        <f>SUM($AF$7:AF90)</f>
        <v>12312</v>
      </c>
      <c r="AK90" s="87">
        <f>SUM($AG$7:AG90)</f>
        <v>5768</v>
      </c>
      <c r="AL90" s="87">
        <f>SUM($AH$7:AH90)</f>
        <v>360400</v>
      </c>
      <c r="AM90" s="92">
        <f>SUM($M$7:M90)*关卡产出!$AS$11</f>
        <v>480000</v>
      </c>
      <c r="AN90" s="93">
        <v>0</v>
      </c>
      <c r="AO90" s="80">
        <v>0</v>
      </c>
      <c r="AP90" s="96">
        <v>0</v>
      </c>
      <c r="AQ90" s="62">
        <v>500</v>
      </c>
      <c r="AR90" s="97">
        <v>100</v>
      </c>
      <c r="AS90" s="62">
        <f>SUM($AQ$7:AQ90)</f>
        <v>42000</v>
      </c>
      <c r="AT90" s="71">
        <f>SUM($AR$7:AR90)</f>
        <v>8400</v>
      </c>
      <c r="AU90" s="49"/>
      <c r="AV90" s="62">
        <f t="shared" si="135"/>
        <v>15900</v>
      </c>
      <c r="AW90" s="71">
        <v>0</v>
      </c>
      <c r="AX90" s="71">
        <f t="shared" si="136"/>
        <v>8400</v>
      </c>
      <c r="AY90" s="71">
        <f t="shared" si="137"/>
        <v>5900</v>
      </c>
      <c r="AZ90" s="63">
        <f t="shared" si="138"/>
        <v>30200</v>
      </c>
      <c r="BA90" s="80">
        <v>0</v>
      </c>
      <c r="BB90" s="80">
        <f t="shared" si="139"/>
        <v>30200</v>
      </c>
      <c r="BC90" s="98">
        <f t="shared" si="140"/>
        <v>0.526490066225166</v>
      </c>
      <c r="BD90" s="98">
        <f t="shared" si="141"/>
        <v>0</v>
      </c>
      <c r="BE90" s="98">
        <f t="shared" si="142"/>
        <v>0.278145695364238</v>
      </c>
      <c r="BF90" s="98">
        <f t="shared" si="143"/>
        <v>0.195364238410596</v>
      </c>
      <c r="BG90" s="99"/>
      <c r="BH90" s="62">
        <f>INDEX(商城宝箱!$L:$L,MATCH(BB90,商城宝箱!$N:$N,1))</f>
        <v>7</v>
      </c>
      <c r="BI90" s="63">
        <f>INDEX(商城宝箱!$T:$T,MATCH(BH90,商城宝箱!$L:$L,0))+(BB90-VLOOKUP(BH90,商城宝箱!$L$2:$N$22,3,FALSE))/$BH$5*VLOOKUP(BH90+1,商城宝箱!$C$23:$I$42,3,FALSE)</f>
        <v>75500</v>
      </c>
      <c r="BJ90" s="71">
        <f>INDEX(商城宝箱!$U:$U,MATCH(BH90,商城宝箱!$L:$L,0))+(BB90-VLOOKUP(BH90,商城宝箱!$L$2:$N$22,3,FALSE))/$BH$5*VLOOKUP(BH90+1,商城宝箱!$C$23:$I$42,4,FALSE)</f>
        <v>32837.5</v>
      </c>
      <c r="BK90" s="71">
        <f>INDEX(商城宝箱!$V:$V,MATCH(BH90,商城宝箱!$L:$L,0))+(BB90-VLOOKUP(BH90,商城宝箱!$L$2:$N$22,3,FALSE))/$BH$5*VLOOKUP(BH90+1,商城宝箱!$C$23:$I$42,5,FALSE)</f>
        <v>19902</v>
      </c>
      <c r="BL90" s="71">
        <f>INDEX(商城宝箱!$W:$W,MATCH(BH90,商城宝箱!$L:$L,0))+(BB90-VLOOKUP(BH90,商城宝箱!$L$2:$N$22,3,FALSE))/$BH$5*VLOOKUP(BH90+1,商城宝箱!$C$23:$I$42,6,FALSE)</f>
        <v>2666.5</v>
      </c>
      <c r="BM90" s="49"/>
      <c r="BN90" s="101">
        <f t="shared" si="144"/>
        <v>2106700</v>
      </c>
      <c r="BO90" s="63">
        <f t="shared" si="145"/>
        <v>315350</v>
      </c>
      <c r="BP90" s="63">
        <f t="shared" si="146"/>
        <v>360400</v>
      </c>
      <c r="BQ90" s="63">
        <f t="shared" si="147"/>
        <v>480000</v>
      </c>
      <c r="BR90" s="63">
        <f t="shared" si="148"/>
        <v>0</v>
      </c>
      <c r="BS90" s="63">
        <f t="shared" si="149"/>
        <v>42000</v>
      </c>
      <c r="BT90" s="63">
        <f t="shared" si="150"/>
        <v>75500</v>
      </c>
      <c r="BU90" s="63">
        <f t="shared" si="151"/>
        <v>3379950</v>
      </c>
      <c r="BV90" s="98">
        <f t="shared" si="152"/>
        <v>0.623293243982899</v>
      </c>
      <c r="BW90" s="98">
        <f t="shared" si="153"/>
        <v>0.0933001967484726</v>
      </c>
      <c r="BX90" s="98">
        <f t="shared" si="154"/>
        <v>0.106628796283969</v>
      </c>
      <c r="BY90" s="98">
        <f t="shared" si="155"/>
        <v>0.142013935117383</v>
      </c>
      <c r="BZ90" s="98">
        <f t="shared" si="156"/>
        <v>0</v>
      </c>
      <c r="CA90" s="98">
        <f t="shared" si="157"/>
        <v>0.012426219322771</v>
      </c>
      <c r="CB90" s="98">
        <f t="shared" si="158"/>
        <v>0.0223376085445051</v>
      </c>
      <c r="CC90" s="49"/>
      <c r="CD90" s="101">
        <f t="shared" si="159"/>
        <v>87</v>
      </c>
      <c r="CE90" s="63">
        <f>INDEX(角色升级!A:A,MATCH(BU89,角色升级!K:K,1))</f>
        <v>500</v>
      </c>
      <c r="CF90" s="71">
        <f>VLOOKUP(CE90,角色升级!A:P,16,FALSE)</f>
        <v>19219.27767</v>
      </c>
      <c r="CG90" s="71">
        <f>VLOOKUP(CD90,关卡对比!$A$4:$K$206,11,FALSE)</f>
        <v>45600</v>
      </c>
      <c r="CH90" s="104">
        <f t="shared" si="160"/>
        <v>2.37261778423538</v>
      </c>
      <c r="CI90" s="87">
        <f>INDEX(角色升级!Q:Q,MATCH(CE90,角色升级!A:A,0))</f>
        <v>5900</v>
      </c>
      <c r="CJ90" s="80">
        <v>0.5</v>
      </c>
      <c r="CK90" s="49"/>
      <c r="CL90" s="101">
        <f t="shared" si="161"/>
        <v>14682</v>
      </c>
      <c r="CM90" s="63">
        <f t="shared" si="162"/>
        <v>21791</v>
      </c>
      <c r="CN90" s="63">
        <f t="shared" si="163"/>
        <v>544</v>
      </c>
      <c r="CO90" s="63">
        <f t="shared" si="164"/>
        <v>32837.5</v>
      </c>
      <c r="CP90" s="63">
        <f t="shared" si="165"/>
        <v>69854.5</v>
      </c>
      <c r="CQ90" s="98">
        <f t="shared" si="166"/>
        <v>0.210179730726009</v>
      </c>
      <c r="CR90" s="98">
        <f t="shared" si="167"/>
        <v>0.311948407046074</v>
      </c>
      <c r="CS90" s="98">
        <f t="shared" si="168"/>
        <v>0.00778761568689204</v>
      </c>
      <c r="CT90" s="98">
        <f t="shared" si="169"/>
        <v>0.470084246541025</v>
      </c>
      <c r="CU90" s="49"/>
      <c r="CV90" s="87">
        <f t="shared" si="170"/>
        <v>7342</v>
      </c>
      <c r="CW90" s="80">
        <f t="shared" si="171"/>
        <v>10773</v>
      </c>
      <c r="CX90" s="80">
        <f t="shared" si="172"/>
        <v>12312</v>
      </c>
      <c r="CY90" s="80">
        <f t="shared" si="173"/>
        <v>19902</v>
      </c>
      <c r="CZ90" s="80">
        <f t="shared" si="174"/>
        <v>50329</v>
      </c>
      <c r="DA90" s="143">
        <f t="shared" si="175"/>
        <v>0.145880108883546</v>
      </c>
      <c r="DB90" s="143">
        <f t="shared" si="176"/>
        <v>0.214051540861134</v>
      </c>
      <c r="DC90" s="143">
        <f t="shared" si="177"/>
        <v>0.244630332412724</v>
      </c>
      <c r="DD90" s="143">
        <f t="shared" si="178"/>
        <v>0.395438017842596</v>
      </c>
      <c r="DE90" s="49"/>
      <c r="DF90" s="87">
        <f t="shared" si="179"/>
        <v>3406</v>
      </c>
      <c r="DG90" s="80">
        <f t="shared" si="180"/>
        <v>5047</v>
      </c>
      <c r="DH90" s="80">
        <f t="shared" si="181"/>
        <v>5768</v>
      </c>
      <c r="DI90" s="80">
        <f t="shared" si="182"/>
        <v>2666.5</v>
      </c>
      <c r="DJ90" s="80">
        <f t="shared" si="183"/>
        <v>16887.5</v>
      </c>
      <c r="DK90" s="143">
        <f t="shared" si="184"/>
        <v>0.201687638786084</v>
      </c>
      <c r="DL90" s="143">
        <f t="shared" si="185"/>
        <v>0.298860103626943</v>
      </c>
      <c r="DM90" s="143">
        <f t="shared" si="186"/>
        <v>0.341554404145078</v>
      </c>
      <c r="DN90" s="143">
        <f t="shared" si="187"/>
        <v>0.157897853441895</v>
      </c>
      <c r="DO90" s="49"/>
      <c r="DP90" s="62">
        <f t="shared" si="188"/>
        <v>69854.5</v>
      </c>
      <c r="DQ90" s="71">
        <f t="shared" si="189"/>
        <v>50329</v>
      </c>
      <c r="DR90" s="71">
        <f t="shared" si="190"/>
        <v>16887.5</v>
      </c>
      <c r="DS90" s="63">
        <v>0</v>
      </c>
      <c r="DT90" s="63">
        <v>19</v>
      </c>
      <c r="DU90" s="63">
        <f>INDEX(武器升级!A:A,MATCH(DQ90/$DQ$5,武器升级!G:G,1))</f>
        <v>27</v>
      </c>
      <c r="DV90" s="63">
        <f>_xlfn.IFNA(INDEX(武器升级!A:A,MATCH(DR90/$DR$5,武器升级!H:H,1)),1)</f>
        <v>21</v>
      </c>
      <c r="DW90" s="63">
        <v>12</v>
      </c>
      <c r="DX90" s="63">
        <f t="shared" si="191"/>
        <v>15.97</v>
      </c>
      <c r="DY90" s="63">
        <f t="shared" si="192"/>
        <v>85.86</v>
      </c>
      <c r="DZ90" s="63">
        <f t="shared" si="193"/>
        <v>42.17</v>
      </c>
      <c r="EA90" s="71">
        <v>4.8</v>
      </c>
      <c r="EB90" s="67">
        <f t="shared" si="194"/>
        <v>87</v>
      </c>
      <c r="EC90" s="87">
        <v>0</v>
      </c>
      <c r="ED90" s="80">
        <v>0</v>
      </c>
      <c r="EE90" s="80">
        <v>0</v>
      </c>
      <c r="EF90" s="80">
        <v>0</v>
      </c>
      <c r="EG90" s="80">
        <v>0</v>
      </c>
      <c r="EH90" s="80">
        <v>0</v>
      </c>
      <c r="EI90" s="80">
        <v>1</v>
      </c>
      <c r="EJ90" s="80">
        <v>1</v>
      </c>
      <c r="EK90" s="49">
        <f t="shared" si="197"/>
        <v>35.14</v>
      </c>
      <c r="EL90" s="87">
        <v>0</v>
      </c>
      <c r="EM90" s="80">
        <v>0</v>
      </c>
      <c r="EN90" s="80">
        <v>0</v>
      </c>
      <c r="EO90" s="80">
        <v>0</v>
      </c>
      <c r="EP90" s="80">
        <v>0</v>
      </c>
      <c r="EQ90" s="80">
        <v>713.016</v>
      </c>
      <c r="ER90" s="80">
        <v>119.016</v>
      </c>
      <c r="ES90" s="80">
        <v>32.238</v>
      </c>
      <c r="ET90" s="151">
        <v>0</v>
      </c>
      <c r="EU90" s="151">
        <v>0</v>
      </c>
      <c r="EV90" s="151">
        <v>0</v>
      </c>
      <c r="EW90" s="151">
        <v>1</v>
      </c>
      <c r="EX90" s="151">
        <v>1</v>
      </c>
      <c r="EY90" s="151">
        <v>1</v>
      </c>
      <c r="EZ90" s="49"/>
      <c r="FA90" s="153">
        <f t="shared" si="195"/>
        <v>35.14</v>
      </c>
      <c r="FB90" s="71">
        <v>1</v>
      </c>
      <c r="FC90" s="71">
        <v>1</v>
      </c>
      <c r="FD90" s="80">
        <v>3.52</v>
      </c>
      <c r="FF90">
        <f t="shared" si="196"/>
        <v>0</v>
      </c>
    </row>
    <row r="91" spans="1:162">
      <c r="A91" s="58">
        <v>85</v>
      </c>
      <c r="B91" s="59">
        <v>64</v>
      </c>
      <c r="C91" s="60">
        <v>52</v>
      </c>
      <c r="D91" s="61">
        <v>572.5</v>
      </c>
      <c r="E91" s="61">
        <v>3</v>
      </c>
      <c r="F91" s="62">
        <v>7</v>
      </c>
      <c r="G91" s="63">
        <v>0</v>
      </c>
      <c r="H91" s="63">
        <v>1</v>
      </c>
      <c r="I91" s="49"/>
      <c r="J91" s="62">
        <v>85</v>
      </c>
      <c r="K91" s="71">
        <f t="shared" si="132"/>
        <v>7</v>
      </c>
      <c r="L91" s="71">
        <f t="shared" si="133"/>
        <v>0</v>
      </c>
      <c r="M91" s="71">
        <f t="shared" si="134"/>
        <v>1</v>
      </c>
      <c r="N91" s="72">
        <f>INDEX($A:$A,MATCH(SUM($K$7:K91),$D:$D,1))</f>
        <v>87</v>
      </c>
      <c r="O91" s="72">
        <v>0</v>
      </c>
      <c r="P91" s="73">
        <v>0</v>
      </c>
      <c r="Q91" s="63">
        <f>INDEX(关卡产出!$V$8:$V$207,MATCH(N91,$A$7:$A$206,0))</f>
        <v>15900</v>
      </c>
      <c r="R91" s="63">
        <f>INDEX(关卡产出!$W$8:$W$207,MATCH(N91,$A$7:$A$206,0))</f>
        <v>2106700</v>
      </c>
      <c r="S91" s="63">
        <f>INDEX(关卡产出!$X$8:$X$207,MATCH(N91,$A$7:$A$206,0))</f>
        <v>14682</v>
      </c>
      <c r="T91" s="63">
        <f>INDEX(关卡产出!$Y$8:$Y$207,MATCH(N91,$A$7:$A$206,0))</f>
        <v>7342</v>
      </c>
      <c r="U91" s="63">
        <f>INDEX(关卡产出!$Z$8:$Z$207,MATCH(N91,$A$7:$A$206,0))</f>
        <v>3406</v>
      </c>
      <c r="V91" s="63">
        <f>INDEX(关卡产出!$AA$8:$AA$207,MATCH(N91,$A$7:$A$206,0))</f>
        <v>522</v>
      </c>
      <c r="W91" s="80">
        <f>INDEX(关卡产出!$C$8:$C$207,MATCH(N91,关卡产出!$B$8:$B$207,0))*K91</f>
        <v>476</v>
      </c>
      <c r="X91" s="80">
        <f>INDEX(关卡产出!$D$8:$D$207,MATCH(N91,关卡产出!$B$8:$B$207,0))*K91</f>
        <v>238</v>
      </c>
      <c r="Y91" s="80">
        <f>INDEX(关卡产出!$E$8:$E$207,MATCH(N91,关卡产出!$B$8:$B$207,0))*K91</f>
        <v>112</v>
      </c>
      <c r="Z91" s="80">
        <f>INDEX(关卡产出!$F$8:$F$207,MATCH(N91,关卡产出!$B$8:$B$207,0))*K91</f>
        <v>6510</v>
      </c>
      <c r="AA91" s="80">
        <f>SUM($W$7:W91)</f>
        <v>22267</v>
      </c>
      <c r="AB91" s="80">
        <f>SUM($X$7:X91)</f>
        <v>11011</v>
      </c>
      <c r="AC91" s="80">
        <f>SUM($Y$7:Y91)</f>
        <v>5159</v>
      </c>
      <c r="AD91" s="80">
        <f>SUM($Z$7:Z91)</f>
        <v>321860</v>
      </c>
      <c r="AE91" s="87">
        <f>INDEX(关卡产出!$C$8:$C$207,MATCH(N91,关卡产出!$B$8:$B$207,0))*8</f>
        <v>544</v>
      </c>
      <c r="AF91" s="87">
        <f>INDEX(关卡产出!$D$8:$D$207,MATCH(N91,关卡产出!$B$8:$B$207,0))*8</f>
        <v>272</v>
      </c>
      <c r="AG91" s="87">
        <f>INDEX(关卡产出!$E$8:$E$207,MATCH(N91,关卡产出!$B$8:$B$207,0))*8</f>
        <v>128</v>
      </c>
      <c r="AH91" s="87">
        <f>INDEX(关卡产出!$F$8:$F$207,MATCH(N91,关卡产出!$B$8:$B$207,0))*8</f>
        <v>7440</v>
      </c>
      <c r="AI91" s="87">
        <f>SUM($AE$7:AE91)</f>
        <v>25448</v>
      </c>
      <c r="AJ91" s="87">
        <f>SUM($AF$7:AF91)</f>
        <v>12584</v>
      </c>
      <c r="AK91" s="87">
        <f>SUM($AG$7:AG91)</f>
        <v>5896</v>
      </c>
      <c r="AL91" s="87">
        <f>SUM($AH$7:AH91)</f>
        <v>367840</v>
      </c>
      <c r="AM91" s="92">
        <f>SUM($M$7:M91)*关卡产出!$AS$11</f>
        <v>486000</v>
      </c>
      <c r="AN91" s="93">
        <v>0</v>
      </c>
      <c r="AO91" s="80">
        <v>0</v>
      </c>
      <c r="AP91" s="96">
        <v>0</v>
      </c>
      <c r="AQ91" s="62">
        <v>500</v>
      </c>
      <c r="AR91" s="97">
        <v>100</v>
      </c>
      <c r="AS91" s="62">
        <f>SUM($AQ$7:AQ91)</f>
        <v>42500</v>
      </c>
      <c r="AT91" s="71">
        <f>SUM($AR$7:AR91)</f>
        <v>8500</v>
      </c>
      <c r="AU91" s="49"/>
      <c r="AV91" s="62">
        <f t="shared" si="135"/>
        <v>15900</v>
      </c>
      <c r="AW91" s="71">
        <v>0</v>
      </c>
      <c r="AX91" s="71">
        <f t="shared" si="136"/>
        <v>8500</v>
      </c>
      <c r="AY91" s="71">
        <f t="shared" si="137"/>
        <v>5900</v>
      </c>
      <c r="AZ91" s="63">
        <f t="shared" si="138"/>
        <v>30300</v>
      </c>
      <c r="BA91" s="80">
        <v>0</v>
      </c>
      <c r="BB91" s="80">
        <f t="shared" si="139"/>
        <v>30300</v>
      </c>
      <c r="BC91" s="98">
        <f t="shared" si="140"/>
        <v>0.524752475247525</v>
      </c>
      <c r="BD91" s="98">
        <f t="shared" si="141"/>
        <v>0</v>
      </c>
      <c r="BE91" s="98">
        <f t="shared" si="142"/>
        <v>0.280528052805281</v>
      </c>
      <c r="BF91" s="98">
        <f t="shared" si="143"/>
        <v>0.194719471947195</v>
      </c>
      <c r="BG91" s="99"/>
      <c r="BH91" s="62">
        <f>INDEX(商城宝箱!$L:$L,MATCH(BB91,商城宝箱!$N:$N,1))</f>
        <v>7</v>
      </c>
      <c r="BI91" s="63">
        <f>INDEX(商城宝箱!$T:$T,MATCH(BH91,商城宝箱!$L:$L,0))+(BB91-VLOOKUP(BH91,商城宝箱!$L$2:$N$22,3,FALSE))/$BH$5*VLOOKUP(BH91+1,商城宝箱!$C$23:$I$42,3,FALSE)</f>
        <v>75750</v>
      </c>
      <c r="BJ91" s="71">
        <f>INDEX(商城宝箱!$U:$U,MATCH(BH91,商城宝箱!$L:$L,0))+(BB91-VLOOKUP(BH91,商城宝箱!$L$2:$N$22,3,FALSE))/$BH$5*VLOOKUP(BH91+1,商城宝箱!$C$23:$I$42,4,FALSE)</f>
        <v>33012.5</v>
      </c>
      <c r="BK91" s="71">
        <f>INDEX(商城宝箱!$V:$V,MATCH(BH91,商城宝箱!$L:$L,0))+(BB91-VLOOKUP(BH91,商城宝箱!$L$2:$N$22,3,FALSE))/$BH$5*VLOOKUP(BH91+1,商城宝箱!$C$23:$I$42,5,FALSE)</f>
        <v>20017</v>
      </c>
      <c r="BL91" s="71">
        <f>INDEX(商城宝箱!$W:$W,MATCH(BH91,商城宝箱!$L:$L,0))+(BB91-VLOOKUP(BH91,商城宝箱!$L$2:$N$22,3,FALSE))/$BH$5*VLOOKUP(BH91+1,商城宝箱!$C$23:$I$42,6,FALSE)</f>
        <v>2681.5</v>
      </c>
      <c r="BM91" s="49"/>
      <c r="BN91" s="101">
        <f t="shared" si="144"/>
        <v>2106700</v>
      </c>
      <c r="BO91" s="63">
        <f t="shared" si="145"/>
        <v>321860</v>
      </c>
      <c r="BP91" s="63">
        <f t="shared" si="146"/>
        <v>367840</v>
      </c>
      <c r="BQ91" s="63">
        <f t="shared" si="147"/>
        <v>486000</v>
      </c>
      <c r="BR91" s="63">
        <f t="shared" si="148"/>
        <v>0</v>
      </c>
      <c r="BS91" s="63">
        <f t="shared" si="149"/>
        <v>42500</v>
      </c>
      <c r="BT91" s="63">
        <f t="shared" si="150"/>
        <v>75750</v>
      </c>
      <c r="BU91" s="63">
        <f t="shared" si="151"/>
        <v>3400650</v>
      </c>
      <c r="BV91" s="98">
        <f t="shared" si="152"/>
        <v>0.619499213385676</v>
      </c>
      <c r="BW91" s="98">
        <f t="shared" si="153"/>
        <v>0.0946466116771794</v>
      </c>
      <c r="BX91" s="98">
        <f t="shared" si="154"/>
        <v>0.108167556202491</v>
      </c>
      <c r="BY91" s="98">
        <f t="shared" si="155"/>
        <v>0.142913854704248</v>
      </c>
      <c r="BZ91" s="98">
        <f t="shared" si="156"/>
        <v>0</v>
      </c>
      <c r="CA91" s="98">
        <f t="shared" si="157"/>
        <v>0.0124976107508859</v>
      </c>
      <c r="CB91" s="98">
        <f t="shared" si="158"/>
        <v>0.0222751532795201</v>
      </c>
      <c r="CC91" s="49"/>
      <c r="CD91" s="101">
        <f t="shared" si="159"/>
        <v>87</v>
      </c>
      <c r="CE91" s="63">
        <f>INDEX(角色升级!A:A,MATCH(BU90,角色升级!K:K,1))</f>
        <v>506</v>
      </c>
      <c r="CF91" s="71">
        <f>VLOOKUP(CE91,角色升级!A:P,16,FALSE)</f>
        <v>19272.68928</v>
      </c>
      <c r="CG91" s="71">
        <f>VLOOKUP(CD91,关卡对比!$A$4:$K$206,11,FALSE)</f>
        <v>45600</v>
      </c>
      <c r="CH91" s="104">
        <f t="shared" si="160"/>
        <v>2.36604240007755</v>
      </c>
      <c r="CI91" s="87">
        <f>INDEX(角色升级!Q:Q,MATCH(CE91,角色升级!A:A,0))</f>
        <v>5900</v>
      </c>
      <c r="CJ91" s="80">
        <v>0.5</v>
      </c>
      <c r="CK91" s="49"/>
      <c r="CL91" s="101">
        <f t="shared" si="161"/>
        <v>14682</v>
      </c>
      <c r="CM91" s="63">
        <f t="shared" si="162"/>
        <v>22267</v>
      </c>
      <c r="CN91" s="63">
        <f t="shared" si="163"/>
        <v>544</v>
      </c>
      <c r="CO91" s="63">
        <f t="shared" si="164"/>
        <v>33012.5</v>
      </c>
      <c r="CP91" s="63">
        <f t="shared" si="165"/>
        <v>70505.5</v>
      </c>
      <c r="CQ91" s="98">
        <f t="shared" si="166"/>
        <v>0.208239073547454</v>
      </c>
      <c r="CR91" s="98">
        <f t="shared" si="167"/>
        <v>0.315819333243506</v>
      </c>
      <c r="CS91" s="98">
        <f t="shared" si="168"/>
        <v>0.00771571012190538</v>
      </c>
      <c r="CT91" s="98">
        <f t="shared" si="169"/>
        <v>0.468225883087135</v>
      </c>
      <c r="CU91" s="49"/>
      <c r="CV91" s="87">
        <f t="shared" si="170"/>
        <v>7342</v>
      </c>
      <c r="CW91" s="80">
        <f t="shared" si="171"/>
        <v>11011</v>
      </c>
      <c r="CX91" s="80">
        <f t="shared" si="172"/>
        <v>12584</v>
      </c>
      <c r="CY91" s="80">
        <f t="shared" si="173"/>
        <v>20017</v>
      </c>
      <c r="CZ91" s="80">
        <f t="shared" si="174"/>
        <v>50954</v>
      </c>
      <c r="DA91" s="143">
        <f t="shared" si="175"/>
        <v>0.144090748518271</v>
      </c>
      <c r="DB91" s="143">
        <f t="shared" si="176"/>
        <v>0.216096871688189</v>
      </c>
      <c r="DC91" s="143">
        <f t="shared" si="177"/>
        <v>0.246967853357931</v>
      </c>
      <c r="DD91" s="143">
        <f t="shared" si="178"/>
        <v>0.392844526435609</v>
      </c>
      <c r="DE91" s="49"/>
      <c r="DF91" s="87">
        <f t="shared" si="179"/>
        <v>3406</v>
      </c>
      <c r="DG91" s="80">
        <f t="shared" si="180"/>
        <v>5159</v>
      </c>
      <c r="DH91" s="80">
        <f t="shared" si="181"/>
        <v>5896</v>
      </c>
      <c r="DI91" s="80">
        <f t="shared" si="182"/>
        <v>2681.5</v>
      </c>
      <c r="DJ91" s="80">
        <f t="shared" si="183"/>
        <v>17142.5</v>
      </c>
      <c r="DK91" s="143">
        <f t="shared" si="184"/>
        <v>0.19868747265568</v>
      </c>
      <c r="DL91" s="143">
        <f t="shared" si="185"/>
        <v>0.300947936415342</v>
      </c>
      <c r="DM91" s="143">
        <f t="shared" si="186"/>
        <v>0.343940498760391</v>
      </c>
      <c r="DN91" s="143">
        <f t="shared" si="187"/>
        <v>0.156424092168587</v>
      </c>
      <c r="DO91" s="49"/>
      <c r="DP91" s="62">
        <f t="shared" si="188"/>
        <v>70505.5</v>
      </c>
      <c r="DQ91" s="71">
        <f t="shared" si="189"/>
        <v>50954</v>
      </c>
      <c r="DR91" s="71">
        <f t="shared" si="190"/>
        <v>17142.5</v>
      </c>
      <c r="DS91" s="63">
        <v>0</v>
      </c>
      <c r="DT91" s="63">
        <v>19</v>
      </c>
      <c r="DU91" s="63">
        <f>INDEX(武器升级!A:A,MATCH(DQ91/$DQ$5,武器升级!G:G,1))</f>
        <v>27</v>
      </c>
      <c r="DV91" s="63">
        <f>_xlfn.IFNA(INDEX(武器升级!A:A,MATCH(DR91/$DR$5,武器升级!H:H,1)),1)</f>
        <v>21</v>
      </c>
      <c r="DW91" s="63">
        <v>12</v>
      </c>
      <c r="DX91" s="63">
        <f t="shared" si="191"/>
        <v>15.97</v>
      </c>
      <c r="DY91" s="63">
        <f t="shared" si="192"/>
        <v>85.86</v>
      </c>
      <c r="DZ91" s="63">
        <f t="shared" si="193"/>
        <v>42.17</v>
      </c>
      <c r="EA91" s="71">
        <v>4.8</v>
      </c>
      <c r="EB91" s="67">
        <f t="shared" si="194"/>
        <v>87</v>
      </c>
      <c r="EC91" s="87">
        <v>0</v>
      </c>
      <c r="ED91" s="80">
        <v>0</v>
      </c>
      <c r="EE91" s="80">
        <v>0</v>
      </c>
      <c r="EF91" s="80">
        <v>0</v>
      </c>
      <c r="EG91" s="80">
        <v>0</v>
      </c>
      <c r="EH91" s="80">
        <v>0</v>
      </c>
      <c r="EI91" s="80">
        <v>1</v>
      </c>
      <c r="EJ91" s="80">
        <v>1</v>
      </c>
      <c r="EK91" s="49">
        <f t="shared" si="197"/>
        <v>35.14</v>
      </c>
      <c r="EL91" s="87">
        <v>0</v>
      </c>
      <c r="EM91" s="80">
        <v>0</v>
      </c>
      <c r="EN91" s="80">
        <v>0</v>
      </c>
      <c r="EO91" s="80">
        <v>0</v>
      </c>
      <c r="EP91" s="80">
        <v>0</v>
      </c>
      <c r="EQ91" s="80">
        <v>722.919</v>
      </c>
      <c r="ER91" s="80">
        <v>120.669</v>
      </c>
      <c r="ES91" s="80">
        <v>32.6858</v>
      </c>
      <c r="ET91" s="151">
        <v>0</v>
      </c>
      <c r="EU91" s="151">
        <v>0</v>
      </c>
      <c r="EV91" s="151">
        <v>0</v>
      </c>
      <c r="EW91" s="151">
        <v>1</v>
      </c>
      <c r="EX91" s="151">
        <v>1</v>
      </c>
      <c r="EY91" s="151">
        <v>1</v>
      </c>
      <c r="EZ91" s="49"/>
      <c r="FA91" s="153">
        <f t="shared" si="195"/>
        <v>35.14</v>
      </c>
      <c r="FB91" s="71">
        <v>1</v>
      </c>
      <c r="FC91" s="71">
        <v>1</v>
      </c>
      <c r="FD91" s="80">
        <v>3.52</v>
      </c>
      <c r="FF91">
        <f t="shared" si="196"/>
        <v>0</v>
      </c>
    </row>
    <row r="92" spans="1:162">
      <c r="A92" s="58">
        <v>86</v>
      </c>
      <c r="B92" s="59">
        <v>65</v>
      </c>
      <c r="C92" s="60">
        <v>52</v>
      </c>
      <c r="D92" s="61">
        <v>578.5</v>
      </c>
      <c r="E92" s="61">
        <v>3</v>
      </c>
      <c r="F92" s="62">
        <v>7</v>
      </c>
      <c r="G92" s="63">
        <v>0</v>
      </c>
      <c r="H92" s="63">
        <v>1</v>
      </c>
      <c r="I92" s="49"/>
      <c r="J92" s="62">
        <v>86</v>
      </c>
      <c r="K92" s="71">
        <f t="shared" si="132"/>
        <v>7</v>
      </c>
      <c r="L92" s="71">
        <f t="shared" si="133"/>
        <v>0</v>
      </c>
      <c r="M92" s="71">
        <f t="shared" si="134"/>
        <v>1</v>
      </c>
      <c r="N92" s="72">
        <f>INDEX($A:$A,MATCH(SUM($K$7:K92),$D:$D,1))</f>
        <v>88</v>
      </c>
      <c r="O92" s="72">
        <v>0</v>
      </c>
      <c r="P92" s="73">
        <v>0</v>
      </c>
      <c r="Q92" s="63">
        <f>INDEX(关卡产出!$V$8:$V$207,MATCH(N92,$A$7:$A$206,0))</f>
        <v>16100</v>
      </c>
      <c r="R92" s="63">
        <f>INDEX(关卡产出!$W$8:$W$207,MATCH(N92,$A$7:$A$206,0))</f>
        <v>2157200</v>
      </c>
      <c r="S92" s="63">
        <f>INDEX(关卡产出!$X$8:$X$207,MATCH(N92,$A$7:$A$206,0))</f>
        <v>15026</v>
      </c>
      <c r="T92" s="63">
        <f>INDEX(关卡产出!$Y$8:$Y$207,MATCH(N92,$A$7:$A$206,0))</f>
        <v>7514</v>
      </c>
      <c r="U92" s="63">
        <f>INDEX(关卡产出!$Z$8:$Z$207,MATCH(N92,$A$7:$A$206,0))</f>
        <v>3489</v>
      </c>
      <c r="V92" s="63">
        <f>INDEX(关卡产出!$AA$8:$AA$207,MATCH(N92,$A$7:$A$206,0))</f>
        <v>528</v>
      </c>
      <c r="W92" s="80">
        <f>INDEX(关卡产出!$C$8:$C$207,MATCH(N92,关卡产出!$B$8:$B$207,0))*K92</f>
        <v>483</v>
      </c>
      <c r="X92" s="80">
        <f>INDEX(关卡产出!$D$8:$D$207,MATCH(N92,关卡产出!$B$8:$B$207,0))*K92</f>
        <v>238</v>
      </c>
      <c r="Y92" s="80">
        <f>INDEX(关卡产出!$E$8:$E$207,MATCH(N92,关卡产出!$B$8:$B$207,0))*K92</f>
        <v>119</v>
      </c>
      <c r="Z92" s="80">
        <f>INDEX(关卡产出!$F$8:$F$207,MATCH(N92,关卡产出!$B$8:$B$207,0))*K92</f>
        <v>6510</v>
      </c>
      <c r="AA92" s="80">
        <f>SUM($W$7:W92)</f>
        <v>22750</v>
      </c>
      <c r="AB92" s="80">
        <f>SUM($X$7:X92)</f>
        <v>11249</v>
      </c>
      <c r="AC92" s="80">
        <f>SUM($Y$7:Y92)</f>
        <v>5278</v>
      </c>
      <c r="AD92" s="80">
        <f>SUM($Z$7:Z92)</f>
        <v>328370</v>
      </c>
      <c r="AE92" s="87">
        <f>INDEX(关卡产出!$C$8:$C$207,MATCH(N92,关卡产出!$B$8:$B$207,0))*8</f>
        <v>552</v>
      </c>
      <c r="AF92" s="87">
        <f>INDEX(关卡产出!$D$8:$D$207,MATCH(N92,关卡产出!$B$8:$B$207,0))*8</f>
        <v>272</v>
      </c>
      <c r="AG92" s="87">
        <f>INDEX(关卡产出!$E$8:$E$207,MATCH(N92,关卡产出!$B$8:$B$207,0))*8</f>
        <v>136</v>
      </c>
      <c r="AH92" s="87">
        <f>INDEX(关卡产出!$F$8:$F$207,MATCH(N92,关卡产出!$B$8:$B$207,0))*8</f>
        <v>7440</v>
      </c>
      <c r="AI92" s="87">
        <f>SUM($AE$7:AE92)</f>
        <v>26000</v>
      </c>
      <c r="AJ92" s="87">
        <f>SUM($AF$7:AF92)</f>
        <v>12856</v>
      </c>
      <c r="AK92" s="87">
        <f>SUM($AG$7:AG92)</f>
        <v>6032</v>
      </c>
      <c r="AL92" s="87">
        <f>SUM($AH$7:AH92)</f>
        <v>375280</v>
      </c>
      <c r="AM92" s="92">
        <f>SUM($M$7:M92)*关卡产出!$AS$11</f>
        <v>492000</v>
      </c>
      <c r="AN92" s="93">
        <v>0</v>
      </c>
      <c r="AO92" s="80">
        <v>0</v>
      </c>
      <c r="AP92" s="96">
        <v>0</v>
      </c>
      <c r="AQ92" s="62">
        <v>500</v>
      </c>
      <c r="AR92" s="97">
        <v>100</v>
      </c>
      <c r="AS92" s="62">
        <f>SUM($AQ$7:AQ92)</f>
        <v>43000</v>
      </c>
      <c r="AT92" s="71">
        <f>SUM($AR$7:AR92)</f>
        <v>8600</v>
      </c>
      <c r="AU92" s="49"/>
      <c r="AV92" s="62">
        <f t="shared" si="135"/>
        <v>16100</v>
      </c>
      <c r="AW92" s="71">
        <v>0</v>
      </c>
      <c r="AX92" s="71">
        <f t="shared" si="136"/>
        <v>8600</v>
      </c>
      <c r="AY92" s="71">
        <f t="shared" si="137"/>
        <v>5900</v>
      </c>
      <c r="AZ92" s="63">
        <f t="shared" si="138"/>
        <v>30600</v>
      </c>
      <c r="BA92" s="80">
        <v>0</v>
      </c>
      <c r="BB92" s="80">
        <f t="shared" si="139"/>
        <v>30600</v>
      </c>
      <c r="BC92" s="98">
        <f t="shared" si="140"/>
        <v>0.526143790849673</v>
      </c>
      <c r="BD92" s="98">
        <f t="shared" si="141"/>
        <v>0</v>
      </c>
      <c r="BE92" s="98">
        <f t="shared" si="142"/>
        <v>0.281045751633987</v>
      </c>
      <c r="BF92" s="98">
        <f t="shared" si="143"/>
        <v>0.19281045751634</v>
      </c>
      <c r="BG92" s="99"/>
      <c r="BH92" s="62">
        <f>INDEX(商城宝箱!$L:$L,MATCH(BB92,商城宝箱!$N:$N,1))</f>
        <v>7</v>
      </c>
      <c r="BI92" s="63">
        <f>INDEX(商城宝箱!$T:$T,MATCH(BH92,商城宝箱!$L:$L,0))+(BB92-VLOOKUP(BH92,商城宝箱!$L$2:$N$22,3,FALSE))/$BH$5*VLOOKUP(BH92+1,商城宝箱!$C$23:$I$42,3,FALSE)</f>
        <v>76500</v>
      </c>
      <c r="BJ92" s="71">
        <f>INDEX(商城宝箱!$U:$U,MATCH(BH92,商城宝箱!$L:$L,0))+(BB92-VLOOKUP(BH92,商城宝箱!$L$2:$N$22,3,FALSE))/$BH$5*VLOOKUP(BH92+1,商城宝箱!$C$23:$I$42,4,FALSE)</f>
        <v>33537.5</v>
      </c>
      <c r="BK92" s="71">
        <f>INDEX(商城宝箱!$V:$V,MATCH(BH92,商城宝箱!$L:$L,0))+(BB92-VLOOKUP(BH92,商城宝箱!$L$2:$N$22,3,FALSE))/$BH$5*VLOOKUP(BH92+1,商城宝箱!$C$23:$I$42,5,FALSE)</f>
        <v>20362</v>
      </c>
      <c r="BL92" s="71">
        <f>INDEX(商城宝箱!$W:$W,MATCH(BH92,商城宝箱!$L:$L,0))+(BB92-VLOOKUP(BH92,商城宝箱!$L$2:$N$22,3,FALSE))/$BH$5*VLOOKUP(BH92+1,商城宝箱!$C$23:$I$42,6,FALSE)</f>
        <v>2726.5</v>
      </c>
      <c r="BM92" s="49"/>
      <c r="BN92" s="101">
        <f t="shared" si="144"/>
        <v>2157200</v>
      </c>
      <c r="BO92" s="63">
        <f t="shared" si="145"/>
        <v>328370</v>
      </c>
      <c r="BP92" s="63">
        <f t="shared" si="146"/>
        <v>375280</v>
      </c>
      <c r="BQ92" s="63">
        <f t="shared" si="147"/>
        <v>492000</v>
      </c>
      <c r="BR92" s="63">
        <f t="shared" si="148"/>
        <v>0</v>
      </c>
      <c r="BS92" s="63">
        <f t="shared" si="149"/>
        <v>43000</v>
      </c>
      <c r="BT92" s="63">
        <f t="shared" si="150"/>
        <v>76500</v>
      </c>
      <c r="BU92" s="63">
        <f t="shared" si="151"/>
        <v>3472350</v>
      </c>
      <c r="BV92" s="98">
        <f t="shared" si="152"/>
        <v>0.621250737972843</v>
      </c>
      <c r="BW92" s="98">
        <f t="shared" si="153"/>
        <v>0.0945670799314585</v>
      </c>
      <c r="BX92" s="98">
        <f t="shared" si="154"/>
        <v>0.10807666277881</v>
      </c>
      <c r="BY92" s="98">
        <f t="shared" si="155"/>
        <v>0.141690785779083</v>
      </c>
      <c r="BZ92" s="98">
        <f t="shared" si="156"/>
        <v>0</v>
      </c>
      <c r="CA92" s="98">
        <f t="shared" si="157"/>
        <v>0.0123835442855703</v>
      </c>
      <c r="CB92" s="98">
        <f t="shared" si="158"/>
        <v>0.0220311892522355</v>
      </c>
      <c r="CC92" s="49"/>
      <c r="CD92" s="101">
        <f t="shared" si="159"/>
        <v>88</v>
      </c>
      <c r="CE92" s="63">
        <f>INDEX(角色升级!A:A,MATCH(BU91,角色升级!K:K,1))</f>
        <v>507</v>
      </c>
      <c r="CF92" s="71">
        <f>VLOOKUP(CE92,角色升级!A:P,16,FALSE)</f>
        <v>19281.59121</v>
      </c>
      <c r="CG92" s="71">
        <f>VLOOKUP(CD92,关卡对比!$A$4:$K$206,11,FALSE)</f>
        <v>46800</v>
      </c>
      <c r="CH92" s="104">
        <f t="shared" si="160"/>
        <v>2.42718557251272</v>
      </c>
      <c r="CI92" s="87">
        <f>INDEX(角色升级!Q:Q,MATCH(CE92,角色升级!A:A,0))</f>
        <v>5900</v>
      </c>
      <c r="CJ92" s="80">
        <v>0.5</v>
      </c>
      <c r="CK92" s="49"/>
      <c r="CL92" s="101">
        <f t="shared" si="161"/>
        <v>15026</v>
      </c>
      <c r="CM92" s="63">
        <f t="shared" si="162"/>
        <v>22750</v>
      </c>
      <c r="CN92" s="63">
        <f t="shared" si="163"/>
        <v>552</v>
      </c>
      <c r="CO92" s="63">
        <f t="shared" si="164"/>
        <v>33537.5</v>
      </c>
      <c r="CP92" s="63">
        <f t="shared" si="165"/>
        <v>71865.5</v>
      </c>
      <c r="CQ92" s="98">
        <f t="shared" si="166"/>
        <v>0.209085026890511</v>
      </c>
      <c r="CR92" s="98">
        <f t="shared" si="167"/>
        <v>0.316563580577607</v>
      </c>
      <c r="CS92" s="98">
        <f t="shared" si="168"/>
        <v>0.00768101522983907</v>
      </c>
      <c r="CT92" s="98">
        <f t="shared" si="169"/>
        <v>0.466670377302043</v>
      </c>
      <c r="CU92" s="49"/>
      <c r="CV92" s="87">
        <f t="shared" si="170"/>
        <v>7514</v>
      </c>
      <c r="CW92" s="80">
        <f t="shared" si="171"/>
        <v>11249</v>
      </c>
      <c r="CX92" s="80">
        <f t="shared" si="172"/>
        <v>12856</v>
      </c>
      <c r="CY92" s="80">
        <f t="shared" si="173"/>
        <v>20362</v>
      </c>
      <c r="CZ92" s="80">
        <f t="shared" si="174"/>
        <v>51981</v>
      </c>
      <c r="DA92" s="143">
        <f t="shared" si="175"/>
        <v>0.14455281737558</v>
      </c>
      <c r="DB92" s="143">
        <f t="shared" si="176"/>
        <v>0.21640599449799</v>
      </c>
      <c r="DC92" s="143">
        <f t="shared" si="177"/>
        <v>0.247321136569131</v>
      </c>
      <c r="DD92" s="143">
        <f t="shared" si="178"/>
        <v>0.3917200515573</v>
      </c>
      <c r="DE92" s="49"/>
      <c r="DF92" s="87">
        <f t="shared" si="179"/>
        <v>3489</v>
      </c>
      <c r="DG92" s="80">
        <f t="shared" si="180"/>
        <v>5278</v>
      </c>
      <c r="DH92" s="80">
        <f t="shared" si="181"/>
        <v>6032</v>
      </c>
      <c r="DI92" s="80">
        <f t="shared" si="182"/>
        <v>2726.5</v>
      </c>
      <c r="DJ92" s="80">
        <f t="shared" si="183"/>
        <v>17525.5</v>
      </c>
      <c r="DK92" s="143">
        <f t="shared" si="184"/>
        <v>0.199081338620867</v>
      </c>
      <c r="DL92" s="143">
        <f t="shared" si="185"/>
        <v>0.301161165159339</v>
      </c>
      <c r="DM92" s="143">
        <f t="shared" si="186"/>
        <v>0.344184188753531</v>
      </c>
      <c r="DN92" s="143">
        <f t="shared" si="187"/>
        <v>0.155573307466263</v>
      </c>
      <c r="DO92" s="49"/>
      <c r="DP92" s="62">
        <f t="shared" si="188"/>
        <v>71865.5</v>
      </c>
      <c r="DQ92" s="71">
        <f t="shared" si="189"/>
        <v>51981</v>
      </c>
      <c r="DR92" s="71">
        <f t="shared" si="190"/>
        <v>17525.5</v>
      </c>
      <c r="DS92" s="63">
        <v>0</v>
      </c>
      <c r="DT92" s="63">
        <v>19</v>
      </c>
      <c r="DU92" s="63">
        <f>INDEX(武器升级!A:A,MATCH(DQ92/$DQ$5,武器升级!G:G,1))</f>
        <v>27</v>
      </c>
      <c r="DV92" s="63">
        <f>_xlfn.IFNA(INDEX(武器升级!A:A,MATCH(DR92/$DR$5,武器升级!H:H,1)),1)</f>
        <v>21</v>
      </c>
      <c r="DW92" s="63">
        <v>12</v>
      </c>
      <c r="DX92" s="63">
        <f t="shared" si="191"/>
        <v>15.97</v>
      </c>
      <c r="DY92" s="63">
        <f t="shared" si="192"/>
        <v>85.86</v>
      </c>
      <c r="DZ92" s="63">
        <f t="shared" si="193"/>
        <v>42.17</v>
      </c>
      <c r="EA92" s="71">
        <v>4.8</v>
      </c>
      <c r="EB92" s="67">
        <f t="shared" si="194"/>
        <v>88</v>
      </c>
      <c r="EC92" s="87">
        <v>0</v>
      </c>
      <c r="ED92" s="80">
        <v>0</v>
      </c>
      <c r="EE92" s="80">
        <v>0</v>
      </c>
      <c r="EF92" s="80">
        <v>0</v>
      </c>
      <c r="EG92" s="80">
        <v>0</v>
      </c>
      <c r="EH92" s="80">
        <v>0</v>
      </c>
      <c r="EI92" s="80">
        <v>1</v>
      </c>
      <c r="EJ92" s="80">
        <v>1</v>
      </c>
      <c r="EK92" s="49">
        <f t="shared" si="197"/>
        <v>35.14</v>
      </c>
      <c r="EL92" s="87">
        <v>0</v>
      </c>
      <c r="EM92" s="80">
        <v>0</v>
      </c>
      <c r="EN92" s="80">
        <v>0</v>
      </c>
      <c r="EO92" s="80">
        <v>0</v>
      </c>
      <c r="EP92" s="80">
        <v>0</v>
      </c>
      <c r="EQ92" s="80">
        <v>731.172</v>
      </c>
      <c r="ER92" s="80">
        <v>122.047</v>
      </c>
      <c r="ES92" s="80">
        <v>33.0589</v>
      </c>
      <c r="ET92" s="151">
        <v>0</v>
      </c>
      <c r="EU92" s="151">
        <v>0</v>
      </c>
      <c r="EV92" s="151">
        <v>0</v>
      </c>
      <c r="EW92" s="151">
        <v>1</v>
      </c>
      <c r="EX92" s="151">
        <v>1</v>
      </c>
      <c r="EY92" s="151">
        <v>1</v>
      </c>
      <c r="EZ92" s="49"/>
      <c r="FA92" s="153">
        <f t="shared" si="195"/>
        <v>35.14</v>
      </c>
      <c r="FB92" s="71">
        <v>1</v>
      </c>
      <c r="FC92" s="71">
        <v>1</v>
      </c>
      <c r="FD92" s="80">
        <v>3.52</v>
      </c>
      <c r="FF92">
        <f t="shared" si="196"/>
        <v>0</v>
      </c>
    </row>
    <row r="93" spans="1:162">
      <c r="A93" s="58">
        <v>87</v>
      </c>
      <c r="B93" s="59">
        <v>66</v>
      </c>
      <c r="C93" s="60">
        <v>53</v>
      </c>
      <c r="D93" s="61">
        <v>587.5</v>
      </c>
      <c r="E93" s="61">
        <v>3</v>
      </c>
      <c r="F93" s="62">
        <v>7</v>
      </c>
      <c r="G93" s="63">
        <v>0</v>
      </c>
      <c r="H93" s="63">
        <v>1</v>
      </c>
      <c r="I93" s="49"/>
      <c r="J93" s="62">
        <v>87</v>
      </c>
      <c r="K93" s="71">
        <f t="shared" si="132"/>
        <v>7</v>
      </c>
      <c r="L93" s="71">
        <f t="shared" si="133"/>
        <v>0</v>
      </c>
      <c r="M93" s="71">
        <f t="shared" si="134"/>
        <v>1</v>
      </c>
      <c r="N93" s="72">
        <f>INDEX($A:$A,MATCH(SUM($K$7:K93),$D:$D,1))</f>
        <v>89</v>
      </c>
      <c r="O93" s="72">
        <v>0</v>
      </c>
      <c r="P93" s="73">
        <v>0</v>
      </c>
      <c r="Q93" s="63">
        <f>INDEX(关卡产出!$V$8:$V$207,MATCH(N93,$A$7:$A$206,0))</f>
        <v>16300</v>
      </c>
      <c r="R93" s="63">
        <f>INDEX(关卡产出!$W$8:$W$207,MATCH(N93,$A$7:$A$206,0))</f>
        <v>2208300</v>
      </c>
      <c r="S93" s="63">
        <f>INDEX(关卡产出!$X$8:$X$207,MATCH(N93,$A$7:$A$206,0))</f>
        <v>15374</v>
      </c>
      <c r="T93" s="63">
        <f>INDEX(关卡产出!$Y$8:$Y$207,MATCH(N93,$A$7:$A$206,0))</f>
        <v>7688</v>
      </c>
      <c r="U93" s="63">
        <f>INDEX(关卡产出!$Z$8:$Z$207,MATCH(N93,$A$7:$A$206,0))</f>
        <v>3573</v>
      </c>
      <c r="V93" s="63">
        <f>INDEX(关卡产出!$AA$8:$AA$207,MATCH(N93,$A$7:$A$206,0))</f>
        <v>534</v>
      </c>
      <c r="W93" s="80">
        <f>INDEX(关卡产出!$C$8:$C$207,MATCH(N93,关卡产出!$B$8:$B$207,0))*K93</f>
        <v>490</v>
      </c>
      <c r="X93" s="80">
        <f>INDEX(关卡产出!$D$8:$D$207,MATCH(N93,关卡产出!$B$8:$B$207,0))*K93</f>
        <v>245</v>
      </c>
      <c r="Y93" s="80">
        <f>INDEX(关卡产出!$E$8:$E$207,MATCH(N93,关卡产出!$B$8:$B$207,0))*K93</f>
        <v>119</v>
      </c>
      <c r="Z93" s="80">
        <f>INDEX(关卡产出!$F$8:$F$207,MATCH(N93,关卡产出!$B$8:$B$207,0))*K93</f>
        <v>6650</v>
      </c>
      <c r="AA93" s="80">
        <f>SUM($W$7:W93)</f>
        <v>23240</v>
      </c>
      <c r="AB93" s="80">
        <f>SUM($X$7:X93)</f>
        <v>11494</v>
      </c>
      <c r="AC93" s="80">
        <f>SUM($Y$7:Y93)</f>
        <v>5397</v>
      </c>
      <c r="AD93" s="80">
        <f>SUM($Z$7:Z93)</f>
        <v>335020</v>
      </c>
      <c r="AE93" s="87">
        <f>INDEX(关卡产出!$C$8:$C$207,MATCH(N93,关卡产出!$B$8:$B$207,0))*8</f>
        <v>560</v>
      </c>
      <c r="AF93" s="87">
        <f>INDEX(关卡产出!$D$8:$D$207,MATCH(N93,关卡产出!$B$8:$B$207,0))*8</f>
        <v>280</v>
      </c>
      <c r="AG93" s="87">
        <f>INDEX(关卡产出!$E$8:$E$207,MATCH(N93,关卡产出!$B$8:$B$207,0))*8</f>
        <v>136</v>
      </c>
      <c r="AH93" s="87">
        <f>INDEX(关卡产出!$F$8:$F$207,MATCH(N93,关卡产出!$B$8:$B$207,0))*8</f>
        <v>7600</v>
      </c>
      <c r="AI93" s="87">
        <f>SUM($AE$7:AE93)</f>
        <v>26560</v>
      </c>
      <c r="AJ93" s="87">
        <f>SUM($AF$7:AF93)</f>
        <v>13136</v>
      </c>
      <c r="AK93" s="87">
        <f>SUM($AG$7:AG93)</f>
        <v>6168</v>
      </c>
      <c r="AL93" s="87">
        <f>SUM($AH$7:AH93)</f>
        <v>382880</v>
      </c>
      <c r="AM93" s="92">
        <f>SUM($M$7:M93)*关卡产出!$AS$11</f>
        <v>498000</v>
      </c>
      <c r="AN93" s="93">
        <v>0</v>
      </c>
      <c r="AO93" s="80">
        <v>0</v>
      </c>
      <c r="AP93" s="96">
        <v>0</v>
      </c>
      <c r="AQ93" s="62">
        <v>500</v>
      </c>
      <c r="AR93" s="97">
        <v>100</v>
      </c>
      <c r="AS93" s="62">
        <f>SUM($AQ$7:AQ93)</f>
        <v>43500</v>
      </c>
      <c r="AT93" s="71">
        <f>SUM($AR$7:AR93)</f>
        <v>8700</v>
      </c>
      <c r="AU93" s="49"/>
      <c r="AV93" s="62">
        <f t="shared" si="135"/>
        <v>16300</v>
      </c>
      <c r="AW93" s="71">
        <v>0</v>
      </c>
      <c r="AX93" s="71">
        <f t="shared" si="136"/>
        <v>8700</v>
      </c>
      <c r="AY93" s="71">
        <f t="shared" si="137"/>
        <v>5900</v>
      </c>
      <c r="AZ93" s="63">
        <f t="shared" si="138"/>
        <v>30900</v>
      </c>
      <c r="BA93" s="80">
        <v>0</v>
      </c>
      <c r="BB93" s="80">
        <f t="shared" si="139"/>
        <v>30900</v>
      </c>
      <c r="BC93" s="98">
        <f t="shared" si="140"/>
        <v>0.527508090614887</v>
      </c>
      <c r="BD93" s="98">
        <f t="shared" si="141"/>
        <v>0</v>
      </c>
      <c r="BE93" s="98">
        <f t="shared" si="142"/>
        <v>0.281553398058252</v>
      </c>
      <c r="BF93" s="98">
        <f t="shared" si="143"/>
        <v>0.190938511326861</v>
      </c>
      <c r="BG93" s="99"/>
      <c r="BH93" s="62">
        <f>INDEX(商城宝箱!$L:$L,MATCH(BB93,商城宝箱!$N:$N,1))</f>
        <v>7</v>
      </c>
      <c r="BI93" s="63">
        <f>INDEX(商城宝箱!$T:$T,MATCH(BH93,商城宝箱!$L:$L,0))+(BB93-VLOOKUP(BH93,商城宝箱!$L$2:$N$22,3,FALSE))/$BH$5*VLOOKUP(BH93+1,商城宝箱!$C$23:$I$42,3,FALSE)</f>
        <v>77250</v>
      </c>
      <c r="BJ93" s="71">
        <f>INDEX(商城宝箱!$U:$U,MATCH(BH93,商城宝箱!$L:$L,0))+(BB93-VLOOKUP(BH93,商城宝箱!$L$2:$N$22,3,FALSE))/$BH$5*VLOOKUP(BH93+1,商城宝箱!$C$23:$I$42,4,FALSE)</f>
        <v>34062.5</v>
      </c>
      <c r="BK93" s="71">
        <f>INDEX(商城宝箱!$V:$V,MATCH(BH93,商城宝箱!$L:$L,0))+(BB93-VLOOKUP(BH93,商城宝箱!$L$2:$N$22,3,FALSE))/$BH$5*VLOOKUP(BH93+1,商城宝箱!$C$23:$I$42,5,FALSE)</f>
        <v>20707</v>
      </c>
      <c r="BL93" s="71">
        <f>INDEX(商城宝箱!$W:$W,MATCH(BH93,商城宝箱!$L:$L,0))+(BB93-VLOOKUP(BH93,商城宝箱!$L$2:$N$22,3,FALSE))/$BH$5*VLOOKUP(BH93+1,商城宝箱!$C$23:$I$42,6,FALSE)</f>
        <v>2771.5</v>
      </c>
      <c r="BM93" s="49"/>
      <c r="BN93" s="101">
        <f t="shared" si="144"/>
        <v>2208300</v>
      </c>
      <c r="BO93" s="63">
        <f t="shared" si="145"/>
        <v>335020</v>
      </c>
      <c r="BP93" s="63">
        <f t="shared" si="146"/>
        <v>382880</v>
      </c>
      <c r="BQ93" s="63">
        <f t="shared" si="147"/>
        <v>498000</v>
      </c>
      <c r="BR93" s="63">
        <f t="shared" si="148"/>
        <v>0</v>
      </c>
      <c r="BS93" s="63">
        <f t="shared" si="149"/>
        <v>43500</v>
      </c>
      <c r="BT93" s="63">
        <f t="shared" si="150"/>
        <v>77250</v>
      </c>
      <c r="BU93" s="63">
        <f t="shared" si="151"/>
        <v>3544950</v>
      </c>
      <c r="BV93" s="98">
        <f t="shared" si="152"/>
        <v>0.622942495662844</v>
      </c>
      <c r="BW93" s="98">
        <f t="shared" si="153"/>
        <v>0.0945062694819391</v>
      </c>
      <c r="BX93" s="98">
        <f t="shared" si="154"/>
        <v>0.108007165122216</v>
      </c>
      <c r="BY93" s="98">
        <f t="shared" si="155"/>
        <v>0.140481530063894</v>
      </c>
      <c r="BZ93" s="98">
        <f t="shared" si="156"/>
        <v>0</v>
      </c>
      <c r="CA93" s="98">
        <f t="shared" si="157"/>
        <v>0.0122709770236534</v>
      </c>
      <c r="CB93" s="98">
        <f t="shared" si="158"/>
        <v>0.0217915626454534</v>
      </c>
      <c r="CC93" s="49"/>
      <c r="CD93" s="101">
        <f t="shared" si="159"/>
        <v>89</v>
      </c>
      <c r="CE93" s="63">
        <f>INDEX(角色升级!A:A,MATCH(BU92,角色升级!K:K,1))</f>
        <v>511</v>
      </c>
      <c r="CF93" s="71">
        <f>VLOOKUP(CE93,角色升级!A:P,16,FALSE)</f>
        <v>19523.8197</v>
      </c>
      <c r="CG93" s="71">
        <f>VLOOKUP(CD93,关卡对比!$A$4:$K$206,11,FALSE)</f>
        <v>48000</v>
      </c>
      <c r="CH93" s="104">
        <f t="shared" si="160"/>
        <v>2.45853530392928</v>
      </c>
      <c r="CI93" s="87">
        <f>INDEX(角色升级!Q:Q,MATCH(CE93,角色升级!A:A,0))</f>
        <v>5900</v>
      </c>
      <c r="CJ93" s="80">
        <v>0.5</v>
      </c>
      <c r="CK93" s="49"/>
      <c r="CL93" s="101">
        <f t="shared" si="161"/>
        <v>15374</v>
      </c>
      <c r="CM93" s="63">
        <f t="shared" si="162"/>
        <v>23240</v>
      </c>
      <c r="CN93" s="63">
        <f t="shared" si="163"/>
        <v>560</v>
      </c>
      <c r="CO93" s="63">
        <f t="shared" si="164"/>
        <v>34062.5</v>
      </c>
      <c r="CP93" s="63">
        <f t="shared" si="165"/>
        <v>73236.5</v>
      </c>
      <c r="CQ93" s="98">
        <f t="shared" si="166"/>
        <v>0.209922647860015</v>
      </c>
      <c r="CR93" s="98">
        <f t="shared" si="167"/>
        <v>0.317328108252033</v>
      </c>
      <c r="CS93" s="98">
        <f t="shared" si="168"/>
        <v>0.00764646043980802</v>
      </c>
      <c r="CT93" s="98">
        <f t="shared" si="169"/>
        <v>0.465102783448144</v>
      </c>
      <c r="CU93" s="49"/>
      <c r="CV93" s="87">
        <f t="shared" si="170"/>
        <v>7688</v>
      </c>
      <c r="CW93" s="80">
        <f t="shared" si="171"/>
        <v>11494</v>
      </c>
      <c r="CX93" s="80">
        <f t="shared" si="172"/>
        <v>13136</v>
      </c>
      <c r="CY93" s="80">
        <f t="shared" si="173"/>
        <v>20707</v>
      </c>
      <c r="CZ93" s="80">
        <f t="shared" si="174"/>
        <v>53025</v>
      </c>
      <c r="DA93" s="143">
        <f t="shared" si="175"/>
        <v>0.144988213107025</v>
      </c>
      <c r="DB93" s="143">
        <f t="shared" si="176"/>
        <v>0.216765676567657</v>
      </c>
      <c r="DC93" s="143">
        <f t="shared" si="177"/>
        <v>0.247732201791608</v>
      </c>
      <c r="DD93" s="143">
        <f t="shared" si="178"/>
        <v>0.390513908533711</v>
      </c>
      <c r="DE93" s="49"/>
      <c r="DF93" s="87">
        <f t="shared" si="179"/>
        <v>3573</v>
      </c>
      <c r="DG93" s="80">
        <f t="shared" si="180"/>
        <v>5397</v>
      </c>
      <c r="DH93" s="80">
        <f t="shared" si="181"/>
        <v>6168</v>
      </c>
      <c r="DI93" s="80">
        <f t="shared" si="182"/>
        <v>2771.5</v>
      </c>
      <c r="DJ93" s="80">
        <f t="shared" si="183"/>
        <v>17909.5</v>
      </c>
      <c r="DK93" s="143">
        <f t="shared" si="184"/>
        <v>0.199503057036768</v>
      </c>
      <c r="DL93" s="143">
        <f t="shared" si="185"/>
        <v>0.301348446355286</v>
      </c>
      <c r="DM93" s="143">
        <f t="shared" si="186"/>
        <v>0.344398224406042</v>
      </c>
      <c r="DN93" s="143">
        <f t="shared" si="187"/>
        <v>0.154750272201904</v>
      </c>
      <c r="DO93" s="49"/>
      <c r="DP93" s="62">
        <f t="shared" si="188"/>
        <v>73236.5</v>
      </c>
      <c r="DQ93" s="71">
        <f t="shared" si="189"/>
        <v>53025</v>
      </c>
      <c r="DR93" s="71">
        <f t="shared" si="190"/>
        <v>17909.5</v>
      </c>
      <c r="DS93" s="63">
        <v>0</v>
      </c>
      <c r="DT93" s="63">
        <v>19</v>
      </c>
      <c r="DU93" s="63">
        <f>INDEX(武器升级!A:A,MATCH(DQ93/$DQ$5,武器升级!G:G,1))</f>
        <v>27</v>
      </c>
      <c r="DV93" s="63">
        <f>_xlfn.IFNA(INDEX(武器升级!A:A,MATCH(DR93/$DR$5,武器升级!H:H,1)),1)</f>
        <v>21</v>
      </c>
      <c r="DW93" s="63">
        <v>13</v>
      </c>
      <c r="DX93" s="63">
        <f t="shared" si="191"/>
        <v>15.97</v>
      </c>
      <c r="DY93" s="63">
        <f t="shared" si="192"/>
        <v>85.86</v>
      </c>
      <c r="DZ93" s="63">
        <f t="shared" si="193"/>
        <v>42.17</v>
      </c>
      <c r="EA93" s="71">
        <v>5.1</v>
      </c>
      <c r="EB93" s="67">
        <f t="shared" si="194"/>
        <v>89</v>
      </c>
      <c r="EC93" s="87">
        <v>0</v>
      </c>
      <c r="ED93" s="80">
        <v>0</v>
      </c>
      <c r="EE93" s="80">
        <v>0</v>
      </c>
      <c r="EF93" s="80">
        <v>0</v>
      </c>
      <c r="EG93" s="80">
        <v>0</v>
      </c>
      <c r="EH93" s="80">
        <v>0</v>
      </c>
      <c r="EI93" s="80">
        <v>1</v>
      </c>
      <c r="EJ93" s="80">
        <v>1</v>
      </c>
      <c r="EK93" s="49">
        <f t="shared" si="197"/>
        <v>42.17</v>
      </c>
      <c r="EL93" s="87">
        <v>0</v>
      </c>
      <c r="EM93" s="80">
        <v>0</v>
      </c>
      <c r="EN93" s="80">
        <v>0</v>
      </c>
      <c r="EO93" s="80">
        <v>0</v>
      </c>
      <c r="EP93" s="80">
        <v>0</v>
      </c>
      <c r="EQ93" s="80">
        <v>739.424</v>
      </c>
      <c r="ER93" s="80">
        <v>123.424</v>
      </c>
      <c r="ES93" s="80">
        <v>33.432</v>
      </c>
      <c r="ET93" s="151">
        <v>0</v>
      </c>
      <c r="EU93" s="151">
        <v>0</v>
      </c>
      <c r="EV93" s="151">
        <v>0</v>
      </c>
      <c r="EW93" s="151">
        <v>1</v>
      </c>
      <c r="EX93" s="151">
        <v>1</v>
      </c>
      <c r="EY93" s="151">
        <v>1</v>
      </c>
      <c r="EZ93" s="49"/>
      <c r="FA93" s="153">
        <f t="shared" si="195"/>
        <v>42.17</v>
      </c>
      <c r="FB93" s="71">
        <v>1</v>
      </c>
      <c r="FC93" s="71">
        <v>1</v>
      </c>
      <c r="FD93" s="80">
        <v>3.52</v>
      </c>
      <c r="FF93">
        <f t="shared" si="196"/>
        <v>0</v>
      </c>
    </row>
    <row r="94" spans="1:162">
      <c r="A94" s="58">
        <v>88</v>
      </c>
      <c r="B94" s="59">
        <v>67</v>
      </c>
      <c r="C94" s="60">
        <v>54</v>
      </c>
      <c r="D94" s="61">
        <v>596.5</v>
      </c>
      <c r="E94" s="61">
        <v>3</v>
      </c>
      <c r="F94" s="62">
        <v>7</v>
      </c>
      <c r="G94" s="63">
        <v>0</v>
      </c>
      <c r="H94" s="63">
        <v>1</v>
      </c>
      <c r="I94" s="49"/>
      <c r="J94" s="62">
        <v>88</v>
      </c>
      <c r="K94" s="71">
        <f t="shared" si="132"/>
        <v>7</v>
      </c>
      <c r="L94" s="71">
        <f t="shared" si="133"/>
        <v>0</v>
      </c>
      <c r="M94" s="71">
        <f t="shared" si="134"/>
        <v>1</v>
      </c>
      <c r="N94" s="72">
        <f>INDEX($A:$A,MATCH(SUM($K$7:K94),$D:$D,1))</f>
        <v>90</v>
      </c>
      <c r="O94" s="72">
        <v>0</v>
      </c>
      <c r="P94" s="73">
        <v>0</v>
      </c>
      <c r="Q94" s="63">
        <f>INDEX(关卡产出!$V$8:$V$207,MATCH(N94,$A$7:$A$206,0))</f>
        <v>16500</v>
      </c>
      <c r="R94" s="63">
        <f>INDEX(关卡产出!$W$8:$W$207,MATCH(N94,$A$7:$A$206,0))</f>
        <v>2260000</v>
      </c>
      <c r="S94" s="63">
        <f>INDEX(关卡产出!$X$8:$X$207,MATCH(N94,$A$7:$A$206,0))</f>
        <v>15726</v>
      </c>
      <c r="T94" s="63">
        <f>INDEX(关卡产出!$Y$8:$Y$207,MATCH(N94,$A$7:$A$206,0))</f>
        <v>7864</v>
      </c>
      <c r="U94" s="63">
        <f>INDEX(关卡产出!$Z$8:$Z$207,MATCH(N94,$A$7:$A$206,0))</f>
        <v>3658</v>
      </c>
      <c r="V94" s="63">
        <f>INDEX(关卡产出!$AA$8:$AA$207,MATCH(N94,$A$7:$A$206,0))</f>
        <v>540</v>
      </c>
      <c r="W94" s="80">
        <f>INDEX(关卡产出!$C$8:$C$207,MATCH(N94,关卡产出!$B$8:$B$207,0))*K94</f>
        <v>490</v>
      </c>
      <c r="X94" s="80">
        <f>INDEX(关卡产出!$D$8:$D$207,MATCH(N94,关卡产出!$B$8:$B$207,0))*K94</f>
        <v>245</v>
      </c>
      <c r="Y94" s="80">
        <f>INDEX(关卡产出!$E$8:$E$207,MATCH(N94,关卡产出!$B$8:$B$207,0))*K94</f>
        <v>119</v>
      </c>
      <c r="Z94" s="80">
        <f>INDEX(关卡产出!$F$8:$F$207,MATCH(N94,关卡产出!$B$8:$B$207,0))*K94</f>
        <v>6650</v>
      </c>
      <c r="AA94" s="80">
        <f>SUM($W$7:W94)</f>
        <v>23730</v>
      </c>
      <c r="AB94" s="80">
        <f>SUM($X$7:X94)</f>
        <v>11739</v>
      </c>
      <c r="AC94" s="80">
        <f>SUM($Y$7:Y94)</f>
        <v>5516</v>
      </c>
      <c r="AD94" s="80">
        <f>SUM($Z$7:Z94)</f>
        <v>341670</v>
      </c>
      <c r="AE94" s="87">
        <f>INDEX(关卡产出!$C$8:$C$207,MATCH(N94,关卡产出!$B$8:$B$207,0))*8</f>
        <v>560</v>
      </c>
      <c r="AF94" s="87">
        <f>INDEX(关卡产出!$D$8:$D$207,MATCH(N94,关卡产出!$B$8:$B$207,0))*8</f>
        <v>280</v>
      </c>
      <c r="AG94" s="87">
        <f>INDEX(关卡产出!$E$8:$E$207,MATCH(N94,关卡产出!$B$8:$B$207,0))*8</f>
        <v>136</v>
      </c>
      <c r="AH94" s="87">
        <f>INDEX(关卡产出!$F$8:$F$207,MATCH(N94,关卡产出!$B$8:$B$207,0))*8</f>
        <v>7600</v>
      </c>
      <c r="AI94" s="87">
        <f>SUM($AE$7:AE94)</f>
        <v>27120</v>
      </c>
      <c r="AJ94" s="87">
        <f>SUM($AF$7:AF94)</f>
        <v>13416</v>
      </c>
      <c r="AK94" s="87">
        <f>SUM($AG$7:AG94)</f>
        <v>6304</v>
      </c>
      <c r="AL94" s="87">
        <f>SUM($AH$7:AH94)</f>
        <v>390480</v>
      </c>
      <c r="AM94" s="92">
        <f>SUM($M$7:M94)*关卡产出!$AS$11</f>
        <v>504000</v>
      </c>
      <c r="AN94" s="93">
        <v>0</v>
      </c>
      <c r="AO94" s="80">
        <v>0</v>
      </c>
      <c r="AP94" s="96">
        <v>0</v>
      </c>
      <c r="AQ94" s="62">
        <v>500</v>
      </c>
      <c r="AR94" s="97">
        <v>100</v>
      </c>
      <c r="AS94" s="62">
        <f>SUM($AQ$7:AQ94)</f>
        <v>44000</v>
      </c>
      <c r="AT94" s="71">
        <f>SUM($AR$7:AR94)</f>
        <v>8800</v>
      </c>
      <c r="AU94" s="49"/>
      <c r="AV94" s="62">
        <f t="shared" si="135"/>
        <v>16500</v>
      </c>
      <c r="AW94" s="71">
        <v>0</v>
      </c>
      <c r="AX94" s="71">
        <f t="shared" si="136"/>
        <v>8800</v>
      </c>
      <c r="AY94" s="71">
        <f t="shared" si="137"/>
        <v>5900</v>
      </c>
      <c r="AZ94" s="63">
        <f t="shared" si="138"/>
        <v>31200</v>
      </c>
      <c r="BA94" s="80">
        <v>0</v>
      </c>
      <c r="BB94" s="80">
        <f t="shared" si="139"/>
        <v>31200</v>
      </c>
      <c r="BC94" s="98">
        <f t="shared" si="140"/>
        <v>0.528846153846154</v>
      </c>
      <c r="BD94" s="98">
        <f t="shared" si="141"/>
        <v>0</v>
      </c>
      <c r="BE94" s="98">
        <f t="shared" si="142"/>
        <v>0.282051282051282</v>
      </c>
      <c r="BF94" s="98">
        <f t="shared" si="143"/>
        <v>0.189102564102564</v>
      </c>
      <c r="BG94" s="99"/>
      <c r="BH94" s="62">
        <f>INDEX(商城宝箱!$L:$L,MATCH(BB94,商城宝箱!$N:$N,1))</f>
        <v>7</v>
      </c>
      <c r="BI94" s="63">
        <f>INDEX(商城宝箱!$T:$T,MATCH(BH94,商城宝箱!$L:$L,0))+(BB94-VLOOKUP(BH94,商城宝箱!$L$2:$N$22,3,FALSE))/$BH$5*VLOOKUP(BH94+1,商城宝箱!$C$23:$I$42,3,FALSE)</f>
        <v>78000</v>
      </c>
      <c r="BJ94" s="71">
        <f>INDEX(商城宝箱!$U:$U,MATCH(BH94,商城宝箱!$L:$L,0))+(BB94-VLOOKUP(BH94,商城宝箱!$L$2:$N$22,3,FALSE))/$BH$5*VLOOKUP(BH94+1,商城宝箱!$C$23:$I$42,4,FALSE)</f>
        <v>34587.5</v>
      </c>
      <c r="BK94" s="71">
        <f>INDEX(商城宝箱!$V:$V,MATCH(BH94,商城宝箱!$L:$L,0))+(BB94-VLOOKUP(BH94,商城宝箱!$L$2:$N$22,3,FALSE))/$BH$5*VLOOKUP(BH94+1,商城宝箱!$C$23:$I$42,5,FALSE)</f>
        <v>21052</v>
      </c>
      <c r="BL94" s="71">
        <f>INDEX(商城宝箱!$W:$W,MATCH(BH94,商城宝箱!$L:$L,0))+(BB94-VLOOKUP(BH94,商城宝箱!$L$2:$N$22,3,FALSE))/$BH$5*VLOOKUP(BH94+1,商城宝箱!$C$23:$I$42,6,FALSE)</f>
        <v>2816.5</v>
      </c>
      <c r="BM94" s="49"/>
      <c r="BN94" s="101">
        <f t="shared" si="144"/>
        <v>2260000</v>
      </c>
      <c r="BO94" s="63">
        <f t="shared" si="145"/>
        <v>341670</v>
      </c>
      <c r="BP94" s="63">
        <f t="shared" si="146"/>
        <v>390480</v>
      </c>
      <c r="BQ94" s="63">
        <f t="shared" si="147"/>
        <v>504000</v>
      </c>
      <c r="BR94" s="63">
        <f t="shared" si="148"/>
        <v>0</v>
      </c>
      <c r="BS94" s="63">
        <f t="shared" si="149"/>
        <v>44000</v>
      </c>
      <c r="BT94" s="63">
        <f t="shared" si="150"/>
        <v>78000</v>
      </c>
      <c r="BU94" s="63">
        <f t="shared" si="151"/>
        <v>3618150</v>
      </c>
      <c r="BV94" s="98">
        <f t="shared" si="152"/>
        <v>0.62462860854304</v>
      </c>
      <c r="BW94" s="98">
        <f t="shared" si="153"/>
        <v>0.094432237469425</v>
      </c>
      <c r="BX94" s="98">
        <f t="shared" si="154"/>
        <v>0.107922557107914</v>
      </c>
      <c r="BY94" s="98">
        <f t="shared" si="155"/>
        <v>0.139297707391899</v>
      </c>
      <c r="BZ94" s="98">
        <f t="shared" si="156"/>
        <v>0</v>
      </c>
      <c r="CA94" s="98">
        <f t="shared" si="157"/>
        <v>0.0121609109627848</v>
      </c>
      <c r="CB94" s="98">
        <f t="shared" si="158"/>
        <v>0.0215579785249368</v>
      </c>
      <c r="CC94" s="49"/>
      <c r="CD94" s="101">
        <f t="shared" si="159"/>
        <v>90</v>
      </c>
      <c r="CE94" s="63">
        <f>INDEX(角色升级!A:A,MATCH(BU93,角色升级!K:K,1))</f>
        <v>514</v>
      </c>
      <c r="CF94" s="71">
        <f>VLOOKUP(CE94,角色升级!A:P,16,FALSE)</f>
        <v>20208.42117</v>
      </c>
      <c r="CG94" s="71">
        <f>VLOOKUP(CD94,关卡对比!$A$4:$K$206,11,FALSE)</f>
        <v>49200</v>
      </c>
      <c r="CH94" s="104">
        <f t="shared" si="160"/>
        <v>2.43462859300651</v>
      </c>
      <c r="CI94" s="87">
        <f>INDEX(角色升级!Q:Q,MATCH(CE94,角色升级!A:A,0))</f>
        <v>5900</v>
      </c>
      <c r="CJ94" s="80">
        <v>0.5</v>
      </c>
      <c r="CK94" s="49"/>
      <c r="CL94" s="101">
        <f t="shared" si="161"/>
        <v>15726</v>
      </c>
      <c r="CM94" s="63">
        <f t="shared" si="162"/>
        <v>23730</v>
      </c>
      <c r="CN94" s="63">
        <f t="shared" si="163"/>
        <v>560</v>
      </c>
      <c r="CO94" s="63">
        <f t="shared" si="164"/>
        <v>34587.5</v>
      </c>
      <c r="CP94" s="63">
        <f t="shared" si="165"/>
        <v>74603.5</v>
      </c>
      <c r="CQ94" s="98">
        <f t="shared" si="166"/>
        <v>0.210794399726554</v>
      </c>
      <c r="CR94" s="98">
        <f t="shared" si="167"/>
        <v>0.318081591346251</v>
      </c>
      <c r="CS94" s="98">
        <f t="shared" si="168"/>
        <v>0.0075063502382596</v>
      </c>
      <c r="CT94" s="98">
        <f t="shared" si="169"/>
        <v>0.463617658688936</v>
      </c>
      <c r="CU94" s="49"/>
      <c r="CV94" s="87">
        <f t="shared" si="170"/>
        <v>7864</v>
      </c>
      <c r="CW94" s="80">
        <f t="shared" si="171"/>
        <v>11739</v>
      </c>
      <c r="CX94" s="80">
        <f t="shared" si="172"/>
        <v>13416</v>
      </c>
      <c r="CY94" s="80">
        <f t="shared" si="173"/>
        <v>21052</v>
      </c>
      <c r="CZ94" s="80">
        <f t="shared" si="174"/>
        <v>54071</v>
      </c>
      <c r="DA94" s="143">
        <f t="shared" si="175"/>
        <v>0.145438405060014</v>
      </c>
      <c r="DB94" s="143">
        <f t="shared" si="176"/>
        <v>0.217103438072164</v>
      </c>
      <c r="DC94" s="143">
        <f t="shared" si="177"/>
        <v>0.248118214939616</v>
      </c>
      <c r="DD94" s="143">
        <f t="shared" si="178"/>
        <v>0.389339941928206</v>
      </c>
      <c r="DE94" s="49"/>
      <c r="DF94" s="87">
        <f t="shared" si="179"/>
        <v>3658</v>
      </c>
      <c r="DG94" s="80">
        <f t="shared" si="180"/>
        <v>5516</v>
      </c>
      <c r="DH94" s="80">
        <f t="shared" si="181"/>
        <v>6304</v>
      </c>
      <c r="DI94" s="80">
        <f t="shared" si="182"/>
        <v>2816.5</v>
      </c>
      <c r="DJ94" s="80">
        <f t="shared" si="183"/>
        <v>18294.5</v>
      </c>
      <c r="DK94" s="143">
        <f t="shared" si="184"/>
        <v>0.199950804886715</v>
      </c>
      <c r="DL94" s="143">
        <f t="shared" si="185"/>
        <v>0.301511383202602</v>
      </c>
      <c r="DM94" s="143">
        <f t="shared" si="186"/>
        <v>0.344584437945831</v>
      </c>
      <c r="DN94" s="143">
        <f t="shared" si="187"/>
        <v>0.153953373964853</v>
      </c>
      <c r="DO94" s="49"/>
      <c r="DP94" s="62">
        <f t="shared" si="188"/>
        <v>74603.5</v>
      </c>
      <c r="DQ94" s="71">
        <f t="shared" si="189"/>
        <v>54071</v>
      </c>
      <c r="DR94" s="71">
        <f t="shared" si="190"/>
        <v>18294.5</v>
      </c>
      <c r="DS94" s="63">
        <v>0</v>
      </c>
      <c r="DT94" s="63">
        <v>19</v>
      </c>
      <c r="DU94" s="63">
        <f>INDEX(武器升级!A:A,MATCH(DQ94/$DQ$5,武器升级!G:G,1))</f>
        <v>28</v>
      </c>
      <c r="DV94" s="63">
        <f>_xlfn.IFNA(INDEX(武器升级!A:A,MATCH(DR94/$DR$5,武器升级!H:H,1)),1)</f>
        <v>21</v>
      </c>
      <c r="DW94" s="63">
        <v>13</v>
      </c>
      <c r="DX94" s="63">
        <f t="shared" si="191"/>
        <v>15.97</v>
      </c>
      <c r="DY94" s="63">
        <f t="shared" si="192"/>
        <v>103.03</v>
      </c>
      <c r="DZ94" s="63">
        <f t="shared" si="193"/>
        <v>42.17</v>
      </c>
      <c r="EA94" s="71">
        <v>5.1</v>
      </c>
      <c r="EB94" s="67">
        <f t="shared" si="194"/>
        <v>90</v>
      </c>
      <c r="EC94" s="87">
        <v>0</v>
      </c>
      <c r="ED94" s="80">
        <v>0</v>
      </c>
      <c r="EE94" s="80">
        <v>0</v>
      </c>
      <c r="EF94" s="80">
        <v>0</v>
      </c>
      <c r="EG94" s="80">
        <v>0</v>
      </c>
      <c r="EH94" s="80">
        <v>0</v>
      </c>
      <c r="EI94" s="80">
        <v>1</v>
      </c>
      <c r="EJ94" s="80">
        <v>1</v>
      </c>
      <c r="EK94" s="49">
        <f t="shared" si="197"/>
        <v>42.17</v>
      </c>
      <c r="EL94" s="87">
        <v>0</v>
      </c>
      <c r="EM94" s="80">
        <v>0</v>
      </c>
      <c r="EN94" s="80">
        <v>0</v>
      </c>
      <c r="EO94" s="80">
        <v>0</v>
      </c>
      <c r="EP94" s="80">
        <v>0</v>
      </c>
      <c r="EQ94" s="80">
        <v>747.677</v>
      </c>
      <c r="ER94" s="80">
        <v>124.802</v>
      </c>
      <c r="ES94" s="80">
        <v>33.8051</v>
      </c>
      <c r="ET94" s="151">
        <v>0</v>
      </c>
      <c r="EU94" s="151">
        <v>0</v>
      </c>
      <c r="EV94" s="151">
        <v>0</v>
      </c>
      <c r="EW94" s="151">
        <v>1</v>
      </c>
      <c r="EX94" s="151">
        <v>1</v>
      </c>
      <c r="EY94" s="151">
        <v>1</v>
      </c>
      <c r="EZ94" s="49"/>
      <c r="FA94" s="153">
        <f t="shared" si="195"/>
        <v>42.17</v>
      </c>
      <c r="FB94" s="71">
        <v>1</v>
      </c>
      <c r="FC94" s="71">
        <v>1</v>
      </c>
      <c r="FD94" s="80">
        <v>3.52</v>
      </c>
      <c r="FF94">
        <f t="shared" si="196"/>
        <v>0</v>
      </c>
    </row>
    <row r="95" spans="1:162">
      <c r="A95" s="58">
        <v>89</v>
      </c>
      <c r="B95" s="59">
        <v>68</v>
      </c>
      <c r="C95" s="60">
        <v>54</v>
      </c>
      <c r="D95" s="61">
        <v>602.5</v>
      </c>
      <c r="E95" s="61">
        <v>3</v>
      </c>
      <c r="F95" s="62">
        <v>7</v>
      </c>
      <c r="G95" s="63">
        <v>0</v>
      </c>
      <c r="H95" s="63">
        <v>1</v>
      </c>
      <c r="I95" s="49"/>
      <c r="J95" s="62">
        <v>89</v>
      </c>
      <c r="K95" s="71">
        <f t="shared" si="132"/>
        <v>7</v>
      </c>
      <c r="L95" s="71">
        <f t="shared" si="133"/>
        <v>0</v>
      </c>
      <c r="M95" s="71">
        <f t="shared" si="134"/>
        <v>1</v>
      </c>
      <c r="N95" s="72">
        <f>INDEX($A:$A,MATCH(SUM($K$7:K95),$D:$D,1))</f>
        <v>91</v>
      </c>
      <c r="O95" s="72">
        <v>0</v>
      </c>
      <c r="P95" s="73">
        <v>0</v>
      </c>
      <c r="Q95" s="63">
        <f>INDEX(关卡产出!$V$8:$V$207,MATCH(N95,$A$7:$A$206,0))</f>
        <v>16700</v>
      </c>
      <c r="R95" s="63">
        <f>INDEX(关卡产出!$W$8:$W$207,MATCH(N95,$A$7:$A$206,0))</f>
        <v>2312300</v>
      </c>
      <c r="S95" s="63">
        <f>INDEX(关卡产出!$X$8:$X$207,MATCH(N95,$A$7:$A$206,0))</f>
        <v>16082</v>
      </c>
      <c r="T95" s="63">
        <f>INDEX(关卡产出!$Y$8:$Y$207,MATCH(N95,$A$7:$A$206,0))</f>
        <v>8042</v>
      </c>
      <c r="U95" s="63">
        <f>INDEX(关卡产出!$Z$8:$Z$207,MATCH(N95,$A$7:$A$206,0))</f>
        <v>3744</v>
      </c>
      <c r="V95" s="63">
        <f>INDEX(关卡产出!$AA$8:$AA$207,MATCH(N95,$A$7:$A$206,0))</f>
        <v>546</v>
      </c>
      <c r="W95" s="80">
        <f>INDEX(关卡产出!$C$8:$C$207,MATCH(N95,关卡产出!$B$8:$B$207,0))*K95</f>
        <v>497</v>
      </c>
      <c r="X95" s="80">
        <f>INDEX(关卡产出!$D$8:$D$207,MATCH(N95,关卡产出!$B$8:$B$207,0))*K95</f>
        <v>245</v>
      </c>
      <c r="Y95" s="80">
        <f>INDEX(关卡产出!$E$8:$E$207,MATCH(N95,关卡产出!$B$8:$B$207,0))*K95</f>
        <v>119</v>
      </c>
      <c r="Z95" s="80">
        <f>INDEX(关卡产出!$F$8:$F$207,MATCH(N95,关卡产出!$B$8:$B$207,0))*K95</f>
        <v>6790</v>
      </c>
      <c r="AA95" s="80">
        <f>SUM($W$7:W95)</f>
        <v>24227</v>
      </c>
      <c r="AB95" s="80">
        <f>SUM($X$7:X95)</f>
        <v>11984</v>
      </c>
      <c r="AC95" s="80">
        <f>SUM($Y$7:Y95)</f>
        <v>5635</v>
      </c>
      <c r="AD95" s="80">
        <f>SUM($Z$7:Z95)</f>
        <v>348460</v>
      </c>
      <c r="AE95" s="87">
        <f>INDEX(关卡产出!$C$8:$C$207,MATCH(N95,关卡产出!$B$8:$B$207,0))*8</f>
        <v>568</v>
      </c>
      <c r="AF95" s="87">
        <f>INDEX(关卡产出!$D$8:$D$207,MATCH(N95,关卡产出!$B$8:$B$207,0))*8</f>
        <v>280</v>
      </c>
      <c r="AG95" s="87">
        <f>INDEX(关卡产出!$E$8:$E$207,MATCH(N95,关卡产出!$B$8:$B$207,0))*8</f>
        <v>136</v>
      </c>
      <c r="AH95" s="87">
        <f>INDEX(关卡产出!$F$8:$F$207,MATCH(N95,关卡产出!$B$8:$B$207,0))*8</f>
        <v>7760</v>
      </c>
      <c r="AI95" s="87">
        <f>SUM($AE$7:AE95)</f>
        <v>27688</v>
      </c>
      <c r="AJ95" s="87">
        <f>SUM($AF$7:AF95)</f>
        <v>13696</v>
      </c>
      <c r="AK95" s="87">
        <f>SUM($AG$7:AG95)</f>
        <v>6440</v>
      </c>
      <c r="AL95" s="87">
        <f>SUM($AH$7:AH95)</f>
        <v>398240</v>
      </c>
      <c r="AM95" s="92">
        <f>SUM($M$7:M95)*关卡产出!$AS$11</f>
        <v>510000</v>
      </c>
      <c r="AN95" s="93">
        <v>0</v>
      </c>
      <c r="AO95" s="80">
        <v>0</v>
      </c>
      <c r="AP95" s="96">
        <v>0</v>
      </c>
      <c r="AQ95" s="62">
        <v>500</v>
      </c>
      <c r="AR95" s="97">
        <v>100</v>
      </c>
      <c r="AS95" s="62">
        <f>SUM($AQ$7:AQ95)</f>
        <v>44500</v>
      </c>
      <c r="AT95" s="71">
        <f>SUM($AR$7:AR95)</f>
        <v>8900</v>
      </c>
      <c r="AU95" s="49"/>
      <c r="AV95" s="62">
        <f t="shared" si="135"/>
        <v>16700</v>
      </c>
      <c r="AW95" s="71">
        <v>0</v>
      </c>
      <c r="AX95" s="71">
        <f t="shared" si="136"/>
        <v>8900</v>
      </c>
      <c r="AY95" s="71">
        <f t="shared" si="137"/>
        <v>5900</v>
      </c>
      <c r="AZ95" s="63">
        <f t="shared" si="138"/>
        <v>31500</v>
      </c>
      <c r="BA95" s="80">
        <v>0</v>
      </c>
      <c r="BB95" s="80">
        <f t="shared" si="139"/>
        <v>31500</v>
      </c>
      <c r="BC95" s="98">
        <f t="shared" si="140"/>
        <v>0.53015873015873</v>
      </c>
      <c r="BD95" s="98">
        <f t="shared" si="141"/>
        <v>0</v>
      </c>
      <c r="BE95" s="98">
        <f t="shared" si="142"/>
        <v>0.282539682539683</v>
      </c>
      <c r="BF95" s="98">
        <f t="shared" si="143"/>
        <v>0.187301587301587</v>
      </c>
      <c r="BG95" s="99"/>
      <c r="BH95" s="62">
        <f>INDEX(商城宝箱!$L:$L,MATCH(BB95,商城宝箱!$N:$N,1))</f>
        <v>7</v>
      </c>
      <c r="BI95" s="63">
        <f>INDEX(商城宝箱!$T:$T,MATCH(BH95,商城宝箱!$L:$L,0))+(BB95-VLOOKUP(BH95,商城宝箱!$L$2:$N$22,3,FALSE))/$BH$5*VLOOKUP(BH95+1,商城宝箱!$C$23:$I$42,3,FALSE)</f>
        <v>78750</v>
      </c>
      <c r="BJ95" s="71">
        <f>INDEX(商城宝箱!$U:$U,MATCH(BH95,商城宝箱!$L:$L,0))+(BB95-VLOOKUP(BH95,商城宝箱!$L$2:$N$22,3,FALSE))/$BH$5*VLOOKUP(BH95+1,商城宝箱!$C$23:$I$42,4,FALSE)</f>
        <v>35112.5</v>
      </c>
      <c r="BK95" s="71">
        <f>INDEX(商城宝箱!$V:$V,MATCH(BH95,商城宝箱!$L:$L,0))+(BB95-VLOOKUP(BH95,商城宝箱!$L$2:$N$22,3,FALSE))/$BH$5*VLOOKUP(BH95+1,商城宝箱!$C$23:$I$42,5,FALSE)</f>
        <v>21397</v>
      </c>
      <c r="BL95" s="71">
        <f>INDEX(商城宝箱!$W:$W,MATCH(BH95,商城宝箱!$L:$L,0))+(BB95-VLOOKUP(BH95,商城宝箱!$L$2:$N$22,3,FALSE))/$BH$5*VLOOKUP(BH95+1,商城宝箱!$C$23:$I$42,6,FALSE)</f>
        <v>2861.5</v>
      </c>
      <c r="BM95" s="49"/>
      <c r="BN95" s="101">
        <f t="shared" si="144"/>
        <v>2312300</v>
      </c>
      <c r="BO95" s="63">
        <f t="shared" si="145"/>
        <v>348460</v>
      </c>
      <c r="BP95" s="63">
        <f t="shared" si="146"/>
        <v>398240</v>
      </c>
      <c r="BQ95" s="63">
        <f t="shared" si="147"/>
        <v>510000</v>
      </c>
      <c r="BR95" s="63">
        <f t="shared" si="148"/>
        <v>0</v>
      </c>
      <c r="BS95" s="63">
        <f t="shared" si="149"/>
        <v>44500</v>
      </c>
      <c r="BT95" s="63">
        <f t="shared" si="150"/>
        <v>78750</v>
      </c>
      <c r="BU95" s="63">
        <f t="shared" si="151"/>
        <v>3692250</v>
      </c>
      <c r="BV95" s="98">
        <f t="shared" si="152"/>
        <v>0.62625770194326</v>
      </c>
      <c r="BW95" s="98">
        <f t="shared" si="153"/>
        <v>0.094376057959239</v>
      </c>
      <c r="BX95" s="98">
        <f t="shared" si="154"/>
        <v>0.107858351953416</v>
      </c>
      <c r="BY95" s="98">
        <f t="shared" si="155"/>
        <v>0.138127158236847</v>
      </c>
      <c r="BZ95" s="98">
        <f t="shared" si="156"/>
        <v>0</v>
      </c>
      <c r="CA95" s="98">
        <f t="shared" si="157"/>
        <v>0.0120522716500779</v>
      </c>
      <c r="CB95" s="98">
        <f t="shared" si="158"/>
        <v>0.0213284582571603</v>
      </c>
      <c r="CC95" s="49"/>
      <c r="CD95" s="101">
        <f t="shared" si="159"/>
        <v>91</v>
      </c>
      <c r="CE95" s="63">
        <f>INDEX(角色升级!A:A,MATCH(BU94,角色升级!K:K,1))</f>
        <v>516</v>
      </c>
      <c r="CF95" s="71">
        <f>VLOOKUP(CE95,角色升级!A:P,16,FALSE)</f>
        <v>20664.82215</v>
      </c>
      <c r="CG95" s="71">
        <f>VLOOKUP(CD95,关卡对比!$A$4:$K$206,11,FALSE)</f>
        <v>50400</v>
      </c>
      <c r="CH95" s="104">
        <f t="shared" si="160"/>
        <v>2.43892735365254</v>
      </c>
      <c r="CI95" s="87">
        <f>INDEX(角色升级!Q:Q,MATCH(CE95,角色升级!A:A,0))</f>
        <v>5900</v>
      </c>
      <c r="CJ95" s="80">
        <v>0.5</v>
      </c>
      <c r="CK95" s="49"/>
      <c r="CL95" s="101">
        <f t="shared" si="161"/>
        <v>16082</v>
      </c>
      <c r="CM95" s="63">
        <f t="shared" si="162"/>
        <v>24227</v>
      </c>
      <c r="CN95" s="63">
        <f t="shared" si="163"/>
        <v>568</v>
      </c>
      <c r="CO95" s="63">
        <f t="shared" si="164"/>
        <v>35112.5</v>
      </c>
      <c r="CP95" s="63">
        <f t="shared" si="165"/>
        <v>75989.5</v>
      </c>
      <c r="CQ95" s="98">
        <f t="shared" si="166"/>
        <v>0.211634502135163</v>
      </c>
      <c r="CR95" s="98">
        <f t="shared" si="167"/>
        <v>0.318820363339672</v>
      </c>
      <c r="CS95" s="98">
        <f t="shared" si="168"/>
        <v>0.00747471690167721</v>
      </c>
      <c r="CT95" s="98">
        <f t="shared" si="169"/>
        <v>0.462070417623487</v>
      </c>
      <c r="CU95" s="49"/>
      <c r="CV95" s="87">
        <f t="shared" si="170"/>
        <v>8042</v>
      </c>
      <c r="CW95" s="80">
        <f t="shared" si="171"/>
        <v>11984</v>
      </c>
      <c r="CX95" s="80">
        <f t="shared" si="172"/>
        <v>13696</v>
      </c>
      <c r="CY95" s="80">
        <f t="shared" si="173"/>
        <v>21397</v>
      </c>
      <c r="CZ95" s="80">
        <f t="shared" si="174"/>
        <v>55119</v>
      </c>
      <c r="DA95" s="143">
        <f t="shared" si="175"/>
        <v>0.145902501859613</v>
      </c>
      <c r="DB95" s="143">
        <f t="shared" si="176"/>
        <v>0.217420490212087</v>
      </c>
      <c r="DC95" s="143">
        <f t="shared" si="177"/>
        <v>0.248480560242385</v>
      </c>
      <c r="DD95" s="143">
        <f t="shared" si="178"/>
        <v>0.388196447685916</v>
      </c>
      <c r="DE95" s="49"/>
      <c r="DF95" s="87">
        <f t="shared" si="179"/>
        <v>3744</v>
      </c>
      <c r="DG95" s="80">
        <f t="shared" si="180"/>
        <v>5635</v>
      </c>
      <c r="DH95" s="80">
        <f t="shared" si="181"/>
        <v>6440</v>
      </c>
      <c r="DI95" s="80">
        <f t="shared" si="182"/>
        <v>2861.5</v>
      </c>
      <c r="DJ95" s="80">
        <f t="shared" si="183"/>
        <v>18680.5</v>
      </c>
      <c r="DK95" s="143">
        <f t="shared" si="184"/>
        <v>0.200422900885951</v>
      </c>
      <c r="DL95" s="143">
        <f t="shared" si="185"/>
        <v>0.301651454725516</v>
      </c>
      <c r="DM95" s="143">
        <f t="shared" si="186"/>
        <v>0.344744519686304</v>
      </c>
      <c r="DN95" s="143">
        <f t="shared" si="187"/>
        <v>0.15318112470223</v>
      </c>
      <c r="DO95" s="49"/>
      <c r="DP95" s="62">
        <f t="shared" si="188"/>
        <v>75989.5</v>
      </c>
      <c r="DQ95" s="71">
        <f t="shared" si="189"/>
        <v>55119</v>
      </c>
      <c r="DR95" s="71">
        <f t="shared" si="190"/>
        <v>18680.5</v>
      </c>
      <c r="DS95" s="63">
        <v>0</v>
      </c>
      <c r="DT95" s="63">
        <v>19</v>
      </c>
      <c r="DU95" s="63">
        <f>INDEX(武器升级!A:A,MATCH(DQ95/$DQ$5,武器升级!G:G,1))</f>
        <v>28</v>
      </c>
      <c r="DV95" s="63">
        <f>_xlfn.IFNA(INDEX(武器升级!A:A,MATCH(DR95/$DR$5,武器升级!H:H,1)),1)</f>
        <v>22</v>
      </c>
      <c r="DW95" s="63">
        <v>13</v>
      </c>
      <c r="DX95" s="63">
        <f t="shared" si="191"/>
        <v>15.97</v>
      </c>
      <c r="DY95" s="63">
        <f t="shared" si="192"/>
        <v>103.03</v>
      </c>
      <c r="DZ95" s="63">
        <f t="shared" si="193"/>
        <v>50.61</v>
      </c>
      <c r="EA95" s="71">
        <v>5.1</v>
      </c>
      <c r="EB95" s="67">
        <f t="shared" si="194"/>
        <v>91</v>
      </c>
      <c r="EC95" s="87">
        <v>0</v>
      </c>
      <c r="ED95" s="80">
        <v>0</v>
      </c>
      <c r="EE95" s="80">
        <v>0</v>
      </c>
      <c r="EF95" s="80">
        <v>0</v>
      </c>
      <c r="EG95" s="80">
        <v>0</v>
      </c>
      <c r="EH95" s="80">
        <v>0</v>
      </c>
      <c r="EI95" s="80">
        <v>1</v>
      </c>
      <c r="EJ95" s="80">
        <v>1</v>
      </c>
      <c r="EK95" s="49">
        <f t="shared" si="197"/>
        <v>42.17</v>
      </c>
      <c r="EL95" s="87">
        <v>0</v>
      </c>
      <c r="EM95" s="80">
        <v>0</v>
      </c>
      <c r="EN95" s="80">
        <v>0</v>
      </c>
      <c r="EO95" s="80">
        <v>0</v>
      </c>
      <c r="EP95" s="80">
        <v>0</v>
      </c>
      <c r="EQ95" s="80">
        <v>765.832</v>
      </c>
      <c r="ER95" s="80">
        <v>127.832</v>
      </c>
      <c r="ES95" s="80">
        <v>34.626</v>
      </c>
      <c r="ET95" s="151">
        <v>0</v>
      </c>
      <c r="EU95" s="151">
        <v>0</v>
      </c>
      <c r="EV95" s="151">
        <v>0</v>
      </c>
      <c r="EW95" s="151">
        <v>1</v>
      </c>
      <c r="EX95" s="151">
        <v>1</v>
      </c>
      <c r="EY95" s="151">
        <v>1</v>
      </c>
      <c r="EZ95" s="49"/>
      <c r="FA95" s="153">
        <f t="shared" si="195"/>
        <v>42.17</v>
      </c>
      <c r="FB95" s="71">
        <v>1</v>
      </c>
      <c r="FC95" s="71">
        <v>1</v>
      </c>
      <c r="FD95" s="80">
        <v>3.74</v>
      </c>
      <c r="FF95">
        <f t="shared" si="196"/>
        <v>0</v>
      </c>
    </row>
    <row r="96" spans="1:162">
      <c r="A96" s="58">
        <v>90</v>
      </c>
      <c r="B96" s="59">
        <v>69</v>
      </c>
      <c r="C96" s="60">
        <v>55</v>
      </c>
      <c r="D96" s="61">
        <v>611.5</v>
      </c>
      <c r="E96" s="61">
        <v>3</v>
      </c>
      <c r="F96" s="62">
        <v>7</v>
      </c>
      <c r="G96" s="63">
        <v>0</v>
      </c>
      <c r="H96" s="63">
        <v>1</v>
      </c>
      <c r="I96" s="49"/>
      <c r="J96" s="62">
        <v>90</v>
      </c>
      <c r="K96" s="71">
        <f t="shared" si="132"/>
        <v>7</v>
      </c>
      <c r="L96" s="71">
        <f t="shared" si="133"/>
        <v>0</v>
      </c>
      <c r="M96" s="71">
        <f t="shared" si="134"/>
        <v>1</v>
      </c>
      <c r="N96" s="72">
        <f>INDEX($A:$A,MATCH(SUM($K$7:K96),$D:$D,1))</f>
        <v>92</v>
      </c>
      <c r="O96" s="72">
        <v>0</v>
      </c>
      <c r="P96" s="73">
        <v>0</v>
      </c>
      <c r="Q96" s="63">
        <f>INDEX(关卡产出!$V$8:$V$207,MATCH(N96,$A$7:$A$206,0))</f>
        <v>16900</v>
      </c>
      <c r="R96" s="63">
        <f>INDEX(关卡产出!$W$8:$W$207,MATCH(N96,$A$7:$A$206,0))</f>
        <v>2365200</v>
      </c>
      <c r="S96" s="63">
        <f>INDEX(关卡产出!$X$8:$X$207,MATCH(N96,$A$7:$A$206,0))</f>
        <v>16442</v>
      </c>
      <c r="T96" s="63">
        <f>INDEX(关卡产出!$Y$8:$Y$207,MATCH(N96,$A$7:$A$206,0))</f>
        <v>8222</v>
      </c>
      <c r="U96" s="63">
        <f>INDEX(关卡产出!$Z$8:$Z$207,MATCH(N96,$A$7:$A$206,0))</f>
        <v>3831</v>
      </c>
      <c r="V96" s="63">
        <f>INDEX(关卡产出!$AA$8:$AA$207,MATCH(N96,$A$7:$A$206,0))</f>
        <v>552</v>
      </c>
      <c r="W96" s="80">
        <f>INDEX(关卡产出!$C$8:$C$207,MATCH(N96,关卡产出!$B$8:$B$207,0))*K96</f>
        <v>504</v>
      </c>
      <c r="X96" s="80">
        <f>INDEX(关卡产出!$D$8:$D$207,MATCH(N96,关卡产出!$B$8:$B$207,0))*K96</f>
        <v>252</v>
      </c>
      <c r="Y96" s="80">
        <f>INDEX(关卡产出!$E$8:$E$207,MATCH(N96,关卡产出!$B$8:$B$207,0))*K96</f>
        <v>119</v>
      </c>
      <c r="Z96" s="80">
        <f>INDEX(关卡产出!$F$8:$F$207,MATCH(N96,关卡产出!$B$8:$B$207,0))*K96</f>
        <v>6790</v>
      </c>
      <c r="AA96" s="80">
        <f>SUM($W$7:W96)</f>
        <v>24731</v>
      </c>
      <c r="AB96" s="80">
        <f>SUM($X$7:X96)</f>
        <v>12236</v>
      </c>
      <c r="AC96" s="80">
        <f>SUM($Y$7:Y96)</f>
        <v>5754</v>
      </c>
      <c r="AD96" s="80">
        <f>SUM($Z$7:Z96)</f>
        <v>355250</v>
      </c>
      <c r="AE96" s="87">
        <f>INDEX(关卡产出!$C$8:$C$207,MATCH(N96,关卡产出!$B$8:$B$207,0))*8</f>
        <v>576</v>
      </c>
      <c r="AF96" s="87">
        <f>INDEX(关卡产出!$D$8:$D$207,MATCH(N96,关卡产出!$B$8:$B$207,0))*8</f>
        <v>288</v>
      </c>
      <c r="AG96" s="87">
        <f>INDEX(关卡产出!$E$8:$E$207,MATCH(N96,关卡产出!$B$8:$B$207,0))*8</f>
        <v>136</v>
      </c>
      <c r="AH96" s="87">
        <f>INDEX(关卡产出!$F$8:$F$207,MATCH(N96,关卡产出!$B$8:$B$207,0))*8</f>
        <v>7760</v>
      </c>
      <c r="AI96" s="87">
        <f>SUM($AE$7:AE96)</f>
        <v>28264</v>
      </c>
      <c r="AJ96" s="87">
        <f>SUM($AF$7:AF96)</f>
        <v>13984</v>
      </c>
      <c r="AK96" s="87">
        <f>SUM($AG$7:AG96)</f>
        <v>6576</v>
      </c>
      <c r="AL96" s="87">
        <f>SUM($AH$7:AH96)</f>
        <v>406000</v>
      </c>
      <c r="AM96" s="92">
        <f>SUM($M$7:M96)*关卡产出!$AS$11</f>
        <v>516000</v>
      </c>
      <c r="AN96" s="93">
        <v>0</v>
      </c>
      <c r="AO96" s="80">
        <v>0</v>
      </c>
      <c r="AP96" s="96">
        <v>0</v>
      </c>
      <c r="AQ96" s="62">
        <v>500</v>
      </c>
      <c r="AR96" s="97">
        <v>100</v>
      </c>
      <c r="AS96" s="62">
        <f>SUM($AQ$7:AQ96)</f>
        <v>45000</v>
      </c>
      <c r="AT96" s="71">
        <f>SUM($AR$7:AR96)</f>
        <v>9000</v>
      </c>
      <c r="AU96" s="49"/>
      <c r="AV96" s="62">
        <f t="shared" si="135"/>
        <v>16900</v>
      </c>
      <c r="AW96" s="71">
        <v>0</v>
      </c>
      <c r="AX96" s="71">
        <f t="shared" si="136"/>
        <v>9000</v>
      </c>
      <c r="AY96" s="71">
        <f t="shared" si="137"/>
        <v>5900</v>
      </c>
      <c r="AZ96" s="63">
        <f t="shared" si="138"/>
        <v>31800</v>
      </c>
      <c r="BA96" s="80">
        <v>0</v>
      </c>
      <c r="BB96" s="80">
        <f t="shared" si="139"/>
        <v>31800</v>
      </c>
      <c r="BC96" s="98">
        <f t="shared" si="140"/>
        <v>0.531446540880503</v>
      </c>
      <c r="BD96" s="98">
        <f t="shared" si="141"/>
        <v>0</v>
      </c>
      <c r="BE96" s="98">
        <f t="shared" si="142"/>
        <v>0.283018867924528</v>
      </c>
      <c r="BF96" s="98">
        <f t="shared" si="143"/>
        <v>0.185534591194969</v>
      </c>
      <c r="BG96" s="99"/>
      <c r="BH96" s="62">
        <f>INDEX(商城宝箱!$L:$L,MATCH(BB96,商城宝箱!$N:$N,1))</f>
        <v>7</v>
      </c>
      <c r="BI96" s="63">
        <f>INDEX(商城宝箱!$T:$T,MATCH(BH96,商城宝箱!$L:$L,0))+(BB96-VLOOKUP(BH96,商城宝箱!$L$2:$N$22,3,FALSE))/$BH$5*VLOOKUP(BH96+1,商城宝箱!$C$23:$I$42,3,FALSE)</f>
        <v>79500</v>
      </c>
      <c r="BJ96" s="71">
        <f>INDEX(商城宝箱!$U:$U,MATCH(BH96,商城宝箱!$L:$L,0))+(BB96-VLOOKUP(BH96,商城宝箱!$L$2:$N$22,3,FALSE))/$BH$5*VLOOKUP(BH96+1,商城宝箱!$C$23:$I$42,4,FALSE)</f>
        <v>35637.5</v>
      </c>
      <c r="BK96" s="71">
        <f>INDEX(商城宝箱!$V:$V,MATCH(BH96,商城宝箱!$L:$L,0))+(BB96-VLOOKUP(BH96,商城宝箱!$L$2:$N$22,3,FALSE))/$BH$5*VLOOKUP(BH96+1,商城宝箱!$C$23:$I$42,5,FALSE)</f>
        <v>21742</v>
      </c>
      <c r="BL96" s="71">
        <f>INDEX(商城宝箱!$W:$W,MATCH(BH96,商城宝箱!$L:$L,0))+(BB96-VLOOKUP(BH96,商城宝箱!$L$2:$N$22,3,FALSE))/$BH$5*VLOOKUP(BH96+1,商城宝箱!$C$23:$I$42,6,FALSE)</f>
        <v>2906.5</v>
      </c>
      <c r="BM96" s="49"/>
      <c r="BN96" s="101">
        <f t="shared" si="144"/>
        <v>2365200</v>
      </c>
      <c r="BO96" s="63">
        <f t="shared" si="145"/>
        <v>355250</v>
      </c>
      <c r="BP96" s="63">
        <f t="shared" si="146"/>
        <v>406000</v>
      </c>
      <c r="BQ96" s="63">
        <f t="shared" si="147"/>
        <v>516000</v>
      </c>
      <c r="BR96" s="63">
        <f t="shared" si="148"/>
        <v>0</v>
      </c>
      <c r="BS96" s="63">
        <f t="shared" si="149"/>
        <v>45000</v>
      </c>
      <c r="BT96" s="63">
        <f t="shared" si="150"/>
        <v>79500</v>
      </c>
      <c r="BU96" s="63">
        <f t="shared" si="151"/>
        <v>3766950</v>
      </c>
      <c r="BV96" s="98">
        <f t="shared" si="152"/>
        <v>0.627881973479871</v>
      </c>
      <c r="BW96" s="98">
        <f t="shared" si="153"/>
        <v>0.0943070653977356</v>
      </c>
      <c r="BX96" s="98">
        <f t="shared" si="154"/>
        <v>0.107779503311698</v>
      </c>
      <c r="BY96" s="98">
        <f t="shared" si="155"/>
        <v>0.136980846573488</v>
      </c>
      <c r="BZ96" s="98">
        <f t="shared" si="156"/>
        <v>0</v>
      </c>
      <c r="CA96" s="98">
        <f t="shared" si="157"/>
        <v>0.0119460040616414</v>
      </c>
      <c r="CB96" s="98">
        <f t="shared" si="158"/>
        <v>0.0211046071755664</v>
      </c>
      <c r="CC96" s="49"/>
      <c r="CD96" s="101">
        <f t="shared" si="159"/>
        <v>92</v>
      </c>
      <c r="CE96" s="63">
        <f>INDEX(角色升级!A:A,MATCH(BU95,角色升级!K:K,1))</f>
        <v>519</v>
      </c>
      <c r="CF96" s="71">
        <f>VLOOKUP(CE96,角色升级!A:P,16,FALSE)</f>
        <v>21349.42362</v>
      </c>
      <c r="CG96" s="71">
        <f>VLOOKUP(CD96,关卡对比!$A$4:$K$206,11,FALSE)</f>
        <v>51600</v>
      </c>
      <c r="CH96" s="104">
        <f t="shared" si="160"/>
        <v>2.41692707580459</v>
      </c>
      <c r="CI96" s="87">
        <f>INDEX(角色升级!Q:Q,MATCH(CE96,角色升级!A:A,0))</f>
        <v>5900</v>
      </c>
      <c r="CJ96" s="80">
        <v>0.5</v>
      </c>
      <c r="CK96" s="49"/>
      <c r="CL96" s="101">
        <f t="shared" si="161"/>
        <v>16442</v>
      </c>
      <c r="CM96" s="63">
        <f t="shared" si="162"/>
        <v>24731</v>
      </c>
      <c r="CN96" s="63">
        <f t="shared" si="163"/>
        <v>576</v>
      </c>
      <c r="CO96" s="63">
        <f t="shared" si="164"/>
        <v>35637.5</v>
      </c>
      <c r="CP96" s="63">
        <f t="shared" si="165"/>
        <v>77386.5</v>
      </c>
      <c r="CQ96" s="98">
        <f t="shared" si="166"/>
        <v>0.212465998591486</v>
      </c>
      <c r="CR96" s="98">
        <f t="shared" si="167"/>
        <v>0.31957770412152</v>
      </c>
      <c r="CS96" s="98">
        <f t="shared" si="168"/>
        <v>0.00744315869046927</v>
      </c>
      <c r="CT96" s="98">
        <f t="shared" si="169"/>
        <v>0.460513138596525</v>
      </c>
      <c r="CU96" s="49"/>
      <c r="CV96" s="87">
        <f t="shared" si="170"/>
        <v>8222</v>
      </c>
      <c r="CW96" s="80">
        <f t="shared" si="171"/>
        <v>12236</v>
      </c>
      <c r="CX96" s="80">
        <f t="shared" si="172"/>
        <v>13984</v>
      </c>
      <c r="CY96" s="80">
        <f t="shared" si="173"/>
        <v>21742</v>
      </c>
      <c r="CZ96" s="80">
        <f t="shared" si="174"/>
        <v>56184</v>
      </c>
      <c r="DA96" s="143">
        <f t="shared" si="175"/>
        <v>0.146340595187242</v>
      </c>
      <c r="DB96" s="143">
        <f t="shared" si="176"/>
        <v>0.21778442261142</v>
      </c>
      <c r="DC96" s="143">
        <f t="shared" si="177"/>
        <v>0.24889648298448</v>
      </c>
      <c r="DD96" s="143">
        <f t="shared" si="178"/>
        <v>0.386978499216859</v>
      </c>
      <c r="DE96" s="49"/>
      <c r="DF96" s="87">
        <f t="shared" si="179"/>
        <v>3831</v>
      </c>
      <c r="DG96" s="80">
        <f t="shared" si="180"/>
        <v>5754</v>
      </c>
      <c r="DH96" s="80">
        <f t="shared" si="181"/>
        <v>6576</v>
      </c>
      <c r="DI96" s="80">
        <f t="shared" si="182"/>
        <v>2906.5</v>
      </c>
      <c r="DJ96" s="80">
        <f t="shared" si="183"/>
        <v>19067.5</v>
      </c>
      <c r="DK96" s="143">
        <f t="shared" si="184"/>
        <v>0.200917792054543</v>
      </c>
      <c r="DL96" s="143">
        <f t="shared" si="185"/>
        <v>0.301770027533762</v>
      </c>
      <c r="DM96" s="143">
        <f t="shared" si="186"/>
        <v>0.344880031467156</v>
      </c>
      <c r="DN96" s="143">
        <f t="shared" si="187"/>
        <v>0.152432148944539</v>
      </c>
      <c r="DO96" s="49"/>
      <c r="DP96" s="62">
        <f t="shared" si="188"/>
        <v>77386.5</v>
      </c>
      <c r="DQ96" s="71">
        <f t="shared" si="189"/>
        <v>56184</v>
      </c>
      <c r="DR96" s="71">
        <f t="shared" si="190"/>
        <v>19067.5</v>
      </c>
      <c r="DS96" s="63">
        <v>0</v>
      </c>
      <c r="DT96" s="63">
        <v>19</v>
      </c>
      <c r="DU96" s="63">
        <f>INDEX(武器升级!A:A,MATCH(DQ96/$DQ$5,武器升级!G:G,1))</f>
        <v>28</v>
      </c>
      <c r="DV96" s="63">
        <f>_xlfn.IFNA(INDEX(武器升级!A:A,MATCH(DR96/$DR$5,武器升级!H:H,1)),1)</f>
        <v>22</v>
      </c>
      <c r="DW96" s="63">
        <v>13</v>
      </c>
      <c r="DX96" s="63">
        <f t="shared" si="191"/>
        <v>15.97</v>
      </c>
      <c r="DY96" s="63">
        <f t="shared" si="192"/>
        <v>103.03</v>
      </c>
      <c r="DZ96" s="63">
        <f t="shared" si="193"/>
        <v>50.61</v>
      </c>
      <c r="EA96" s="71">
        <v>5.1</v>
      </c>
      <c r="EB96" s="67">
        <f t="shared" si="194"/>
        <v>92</v>
      </c>
      <c r="EC96" s="87">
        <v>0</v>
      </c>
      <c r="ED96" s="80">
        <v>0</v>
      </c>
      <c r="EE96" s="80">
        <v>0</v>
      </c>
      <c r="EF96" s="80">
        <v>0</v>
      </c>
      <c r="EG96" s="80">
        <v>0</v>
      </c>
      <c r="EH96" s="80">
        <v>0</v>
      </c>
      <c r="EI96" s="80">
        <v>1</v>
      </c>
      <c r="EJ96" s="80">
        <v>1</v>
      </c>
      <c r="EK96" s="49">
        <f t="shared" si="197"/>
        <v>42.17</v>
      </c>
      <c r="EL96" s="87">
        <v>0</v>
      </c>
      <c r="EM96" s="80">
        <v>0</v>
      </c>
      <c r="EN96" s="80">
        <v>0</v>
      </c>
      <c r="EO96" s="80">
        <v>0</v>
      </c>
      <c r="EP96" s="80">
        <v>0</v>
      </c>
      <c r="EQ96" s="80">
        <v>774.085</v>
      </c>
      <c r="ER96" s="80">
        <v>129.21</v>
      </c>
      <c r="ES96" s="80">
        <v>34.9991</v>
      </c>
      <c r="ET96" s="151">
        <v>0</v>
      </c>
      <c r="EU96" s="151">
        <v>0</v>
      </c>
      <c r="EV96" s="151">
        <v>0</v>
      </c>
      <c r="EW96" s="151">
        <v>1</v>
      </c>
      <c r="EX96" s="151">
        <v>1</v>
      </c>
      <c r="EY96" s="151">
        <v>1</v>
      </c>
      <c r="EZ96" s="49"/>
      <c r="FA96" s="153">
        <f t="shared" si="195"/>
        <v>42.17</v>
      </c>
      <c r="FB96" s="71">
        <v>1</v>
      </c>
      <c r="FC96" s="71">
        <v>1</v>
      </c>
      <c r="FD96" s="80">
        <v>3.74</v>
      </c>
      <c r="FF96">
        <f t="shared" si="196"/>
        <v>0</v>
      </c>
    </row>
    <row r="97" spans="1:162">
      <c r="A97" s="58">
        <v>91</v>
      </c>
      <c r="B97" s="59">
        <v>70</v>
      </c>
      <c r="C97" s="60">
        <v>56</v>
      </c>
      <c r="D97" s="61">
        <v>620.5</v>
      </c>
      <c r="E97" s="61">
        <v>3</v>
      </c>
      <c r="F97" s="62">
        <v>7</v>
      </c>
      <c r="G97" s="63">
        <v>0</v>
      </c>
      <c r="H97" s="63">
        <v>1</v>
      </c>
      <c r="I97" s="49"/>
      <c r="J97" s="62">
        <v>91</v>
      </c>
      <c r="K97" s="71">
        <f t="shared" si="132"/>
        <v>7</v>
      </c>
      <c r="L97" s="71">
        <f t="shared" si="133"/>
        <v>0</v>
      </c>
      <c r="M97" s="71">
        <f t="shared" si="134"/>
        <v>1</v>
      </c>
      <c r="N97" s="72">
        <f>INDEX($A:$A,MATCH(SUM($K$7:K97),$D:$D,1))</f>
        <v>93</v>
      </c>
      <c r="O97" s="72">
        <v>0</v>
      </c>
      <c r="P97" s="73">
        <v>0</v>
      </c>
      <c r="Q97" s="63">
        <f>INDEX(关卡产出!$V$8:$V$207,MATCH(N97,$A$7:$A$206,0))</f>
        <v>17100</v>
      </c>
      <c r="R97" s="63">
        <f>INDEX(关卡产出!$W$8:$W$207,MATCH(N97,$A$7:$A$206,0))</f>
        <v>2418700</v>
      </c>
      <c r="S97" s="63">
        <f>INDEX(关卡产出!$X$8:$X$207,MATCH(N97,$A$7:$A$206,0))</f>
        <v>16806</v>
      </c>
      <c r="T97" s="63">
        <f>INDEX(关卡产出!$Y$8:$Y$207,MATCH(N97,$A$7:$A$206,0))</f>
        <v>8404</v>
      </c>
      <c r="U97" s="63">
        <f>INDEX(关卡产出!$Z$8:$Z$207,MATCH(N97,$A$7:$A$206,0))</f>
        <v>3919</v>
      </c>
      <c r="V97" s="63">
        <f>INDEX(关卡产出!$AA$8:$AA$207,MATCH(N97,$A$7:$A$206,0))</f>
        <v>558</v>
      </c>
      <c r="W97" s="80">
        <f>INDEX(关卡产出!$C$8:$C$207,MATCH(N97,关卡产出!$B$8:$B$207,0))*K97</f>
        <v>511</v>
      </c>
      <c r="X97" s="80">
        <f>INDEX(关卡产出!$D$8:$D$207,MATCH(N97,关卡产出!$B$8:$B$207,0))*K97</f>
        <v>252</v>
      </c>
      <c r="Y97" s="80">
        <f>INDEX(关卡产出!$E$8:$E$207,MATCH(N97,关卡产出!$B$8:$B$207,0))*K97</f>
        <v>126</v>
      </c>
      <c r="Z97" s="80">
        <f>INDEX(关卡产出!$F$8:$F$207,MATCH(N97,关卡产出!$B$8:$B$207,0))*K97</f>
        <v>6930</v>
      </c>
      <c r="AA97" s="80">
        <f>SUM($W$7:W97)</f>
        <v>25242</v>
      </c>
      <c r="AB97" s="80">
        <f>SUM($X$7:X97)</f>
        <v>12488</v>
      </c>
      <c r="AC97" s="80">
        <f>SUM($Y$7:Y97)</f>
        <v>5880</v>
      </c>
      <c r="AD97" s="80">
        <f>SUM($Z$7:Z97)</f>
        <v>362180</v>
      </c>
      <c r="AE97" s="87">
        <f>INDEX(关卡产出!$C$8:$C$207,MATCH(N97,关卡产出!$B$8:$B$207,0))*8</f>
        <v>584</v>
      </c>
      <c r="AF97" s="87">
        <f>INDEX(关卡产出!$D$8:$D$207,MATCH(N97,关卡产出!$B$8:$B$207,0))*8</f>
        <v>288</v>
      </c>
      <c r="AG97" s="87">
        <f>INDEX(关卡产出!$E$8:$E$207,MATCH(N97,关卡产出!$B$8:$B$207,0))*8</f>
        <v>144</v>
      </c>
      <c r="AH97" s="87">
        <f>INDEX(关卡产出!$F$8:$F$207,MATCH(N97,关卡产出!$B$8:$B$207,0))*8</f>
        <v>7920</v>
      </c>
      <c r="AI97" s="87">
        <f>SUM($AE$7:AE97)</f>
        <v>28848</v>
      </c>
      <c r="AJ97" s="87">
        <f>SUM($AF$7:AF97)</f>
        <v>14272</v>
      </c>
      <c r="AK97" s="87">
        <f>SUM($AG$7:AG97)</f>
        <v>6720</v>
      </c>
      <c r="AL97" s="87">
        <f>SUM($AH$7:AH97)</f>
        <v>413920</v>
      </c>
      <c r="AM97" s="92">
        <f>SUM($M$7:M97)*关卡产出!$AS$11</f>
        <v>522000</v>
      </c>
      <c r="AN97" s="93">
        <v>0</v>
      </c>
      <c r="AO97" s="80">
        <v>0</v>
      </c>
      <c r="AP97" s="96">
        <v>0</v>
      </c>
      <c r="AQ97" s="62">
        <v>500</v>
      </c>
      <c r="AR97" s="97">
        <v>100</v>
      </c>
      <c r="AS97" s="62">
        <f>SUM($AQ$7:AQ97)</f>
        <v>45500</v>
      </c>
      <c r="AT97" s="71">
        <f>SUM($AR$7:AR97)</f>
        <v>9100</v>
      </c>
      <c r="AU97" s="49"/>
      <c r="AV97" s="62">
        <f t="shared" si="135"/>
        <v>17100</v>
      </c>
      <c r="AW97" s="71">
        <v>0</v>
      </c>
      <c r="AX97" s="71">
        <f t="shared" si="136"/>
        <v>9100</v>
      </c>
      <c r="AY97" s="71">
        <f t="shared" si="137"/>
        <v>6700</v>
      </c>
      <c r="AZ97" s="63">
        <f t="shared" si="138"/>
        <v>32900</v>
      </c>
      <c r="BA97" s="80">
        <v>0</v>
      </c>
      <c r="BB97" s="80">
        <f t="shared" si="139"/>
        <v>32900</v>
      </c>
      <c r="BC97" s="98">
        <f t="shared" si="140"/>
        <v>0.519756838905775</v>
      </c>
      <c r="BD97" s="98">
        <f t="shared" si="141"/>
        <v>0</v>
      </c>
      <c r="BE97" s="98">
        <f t="shared" si="142"/>
        <v>0.276595744680851</v>
      </c>
      <c r="BF97" s="98">
        <f t="shared" si="143"/>
        <v>0.203647416413374</v>
      </c>
      <c r="BG97" s="99"/>
      <c r="BH97" s="62">
        <f>INDEX(商城宝箱!$L:$L,MATCH(BB97,商城宝箱!$N:$N,1))</f>
        <v>8</v>
      </c>
      <c r="BI97" s="63">
        <f>INDEX(商城宝箱!$T:$T,MATCH(BH97,商城宝箱!$L:$L,0))+(BB97-VLOOKUP(BH97,商城宝箱!$L$2:$N$22,3,FALSE))/$BH$5*VLOOKUP(BH97+1,商城宝箱!$C$23:$I$42,3,FALSE)</f>
        <v>82250</v>
      </c>
      <c r="BJ97" s="71">
        <f>INDEX(商城宝箱!$U:$U,MATCH(BH97,商城宝箱!$L:$L,0))+(BB97-VLOOKUP(BH97,商城宝箱!$L$2:$N$22,3,FALSE))/$BH$5*VLOOKUP(BH97+1,商城宝箱!$C$23:$I$42,4,FALSE)</f>
        <v>37922.5</v>
      </c>
      <c r="BK97" s="71">
        <f>INDEX(商城宝箱!$V:$V,MATCH(BH97,商城宝箱!$L:$L,0))+(BB97-VLOOKUP(BH97,商城宝箱!$L$2:$N$22,3,FALSE))/$BH$5*VLOOKUP(BH97+1,商城宝箱!$C$23:$I$42,5,FALSE)</f>
        <v>23407</v>
      </c>
      <c r="BL97" s="71">
        <f>INDEX(商城宝箱!$W:$W,MATCH(BH97,商城宝箱!$L:$L,0))+(BB97-VLOOKUP(BH97,商城宝箱!$L$2:$N$22,3,FALSE))/$BH$5*VLOOKUP(BH97+1,商城宝箱!$C$23:$I$42,6,FALSE)</f>
        <v>3103.5</v>
      </c>
      <c r="BM97" s="49"/>
      <c r="BN97" s="101">
        <f t="shared" si="144"/>
        <v>2418700</v>
      </c>
      <c r="BO97" s="63">
        <f t="shared" si="145"/>
        <v>362180</v>
      </c>
      <c r="BP97" s="63">
        <f t="shared" si="146"/>
        <v>413920</v>
      </c>
      <c r="BQ97" s="63">
        <f t="shared" si="147"/>
        <v>522000</v>
      </c>
      <c r="BR97" s="63">
        <f t="shared" si="148"/>
        <v>0</v>
      </c>
      <c r="BS97" s="63">
        <f t="shared" si="149"/>
        <v>45500</v>
      </c>
      <c r="BT97" s="63">
        <f t="shared" si="150"/>
        <v>82250</v>
      </c>
      <c r="BU97" s="63">
        <f t="shared" si="151"/>
        <v>3844550</v>
      </c>
      <c r="BV97" s="98">
        <f t="shared" si="152"/>
        <v>0.629124344851803</v>
      </c>
      <c r="BW97" s="98">
        <f t="shared" si="153"/>
        <v>0.0942060839370017</v>
      </c>
      <c r="BX97" s="98">
        <f t="shared" si="154"/>
        <v>0.107664095928002</v>
      </c>
      <c r="BY97" s="98">
        <f t="shared" si="155"/>
        <v>0.13577661885006</v>
      </c>
      <c r="BZ97" s="98">
        <f t="shared" si="156"/>
        <v>0</v>
      </c>
      <c r="CA97" s="98">
        <f t="shared" si="157"/>
        <v>0.011834935167965</v>
      </c>
      <c r="CB97" s="98">
        <f t="shared" si="158"/>
        <v>0.0213939212651676</v>
      </c>
      <c r="CC97" s="49"/>
      <c r="CD97" s="101">
        <f t="shared" si="159"/>
        <v>93</v>
      </c>
      <c r="CE97" s="63">
        <f>INDEX(角色升级!A:A,MATCH(BU96,角色升级!K:K,1))</f>
        <v>522</v>
      </c>
      <c r="CF97" s="71">
        <f>VLOOKUP(CE97,角色升级!A:P,16,FALSE)</f>
        <v>21614.54049</v>
      </c>
      <c r="CG97" s="71">
        <f>VLOOKUP(CD97,关卡对比!$A$4:$K$206,11,FALSE)</f>
        <v>52800</v>
      </c>
      <c r="CH97" s="104">
        <f t="shared" si="160"/>
        <v>2.44280002271749</v>
      </c>
      <c r="CI97" s="87">
        <f>INDEX(角色升级!Q:Q,MATCH(CE97,角色升级!A:A,0))</f>
        <v>6700</v>
      </c>
      <c r="CJ97" s="80">
        <v>0.6</v>
      </c>
      <c r="CK97" s="49"/>
      <c r="CL97" s="101">
        <f t="shared" si="161"/>
        <v>16806</v>
      </c>
      <c r="CM97" s="63">
        <f t="shared" si="162"/>
        <v>25242</v>
      </c>
      <c r="CN97" s="63">
        <f t="shared" si="163"/>
        <v>584</v>
      </c>
      <c r="CO97" s="63">
        <f t="shared" si="164"/>
        <v>37922.5</v>
      </c>
      <c r="CP97" s="63">
        <f t="shared" si="165"/>
        <v>80554.5</v>
      </c>
      <c r="CQ97" s="98">
        <f t="shared" si="166"/>
        <v>0.208628940655084</v>
      </c>
      <c r="CR97" s="98">
        <f t="shared" si="167"/>
        <v>0.313353071523006</v>
      </c>
      <c r="CS97" s="98">
        <f t="shared" si="168"/>
        <v>0.00724975016914015</v>
      </c>
      <c r="CT97" s="98">
        <f t="shared" si="169"/>
        <v>0.470768237652769</v>
      </c>
      <c r="CU97" s="49"/>
      <c r="CV97" s="87">
        <f t="shared" si="170"/>
        <v>8404</v>
      </c>
      <c r="CW97" s="80">
        <f t="shared" si="171"/>
        <v>12488</v>
      </c>
      <c r="CX97" s="80">
        <f t="shared" si="172"/>
        <v>14272</v>
      </c>
      <c r="CY97" s="80">
        <f t="shared" si="173"/>
        <v>23407</v>
      </c>
      <c r="CZ97" s="80">
        <f t="shared" si="174"/>
        <v>58571</v>
      </c>
      <c r="DA97" s="143">
        <f t="shared" si="175"/>
        <v>0.143483976712025</v>
      </c>
      <c r="DB97" s="143">
        <f t="shared" si="176"/>
        <v>0.213211316180362</v>
      </c>
      <c r="DC97" s="143">
        <f t="shared" si="177"/>
        <v>0.2436700756347</v>
      </c>
      <c r="DD97" s="143">
        <f t="shared" si="178"/>
        <v>0.399634631472913</v>
      </c>
      <c r="DE97" s="49"/>
      <c r="DF97" s="87">
        <f t="shared" si="179"/>
        <v>3919</v>
      </c>
      <c r="DG97" s="80">
        <f t="shared" si="180"/>
        <v>5880</v>
      </c>
      <c r="DH97" s="80">
        <f t="shared" si="181"/>
        <v>6720</v>
      </c>
      <c r="DI97" s="80">
        <f t="shared" si="182"/>
        <v>3103.5</v>
      </c>
      <c r="DJ97" s="80">
        <f t="shared" si="183"/>
        <v>19622.5</v>
      </c>
      <c r="DK97" s="143">
        <f t="shared" si="184"/>
        <v>0.199719709517136</v>
      </c>
      <c r="DL97" s="143">
        <f t="shared" si="185"/>
        <v>0.299656007134667</v>
      </c>
      <c r="DM97" s="143">
        <f t="shared" si="186"/>
        <v>0.342464008153905</v>
      </c>
      <c r="DN97" s="143">
        <f t="shared" si="187"/>
        <v>0.158160275194292</v>
      </c>
      <c r="DO97" s="49"/>
      <c r="DP97" s="62">
        <f t="shared" si="188"/>
        <v>80554.5</v>
      </c>
      <c r="DQ97" s="71">
        <f t="shared" si="189"/>
        <v>58571</v>
      </c>
      <c r="DR97" s="71">
        <f t="shared" si="190"/>
        <v>19622.5</v>
      </c>
      <c r="DS97" s="63">
        <v>0</v>
      </c>
      <c r="DT97" s="63">
        <v>20</v>
      </c>
      <c r="DU97" s="63">
        <f>INDEX(武器升级!A:A,MATCH(DQ97/$DQ$5,武器升级!G:G,1))</f>
        <v>29</v>
      </c>
      <c r="DV97" s="63">
        <f>_xlfn.IFNA(INDEX(武器升级!A:A,MATCH(DR97/$DR$5,武器升级!H:H,1)),1)</f>
        <v>22</v>
      </c>
      <c r="DW97" s="63">
        <v>13</v>
      </c>
      <c r="DX97" s="63">
        <f t="shared" si="191"/>
        <v>19.17</v>
      </c>
      <c r="DY97" s="63">
        <f t="shared" si="192"/>
        <v>123.63</v>
      </c>
      <c r="DZ97" s="63">
        <f t="shared" si="193"/>
        <v>50.61</v>
      </c>
      <c r="EA97" s="71">
        <v>5.1</v>
      </c>
      <c r="EB97" s="67">
        <f t="shared" si="194"/>
        <v>93</v>
      </c>
      <c r="EC97" s="87">
        <v>0</v>
      </c>
      <c r="ED97" s="80">
        <v>0</v>
      </c>
      <c r="EE97" s="80">
        <v>0</v>
      </c>
      <c r="EF97" s="80">
        <v>0</v>
      </c>
      <c r="EG97" s="80">
        <v>0</v>
      </c>
      <c r="EH97" s="80">
        <v>0</v>
      </c>
      <c r="EI97" s="80">
        <v>1</v>
      </c>
      <c r="EJ97" s="80">
        <v>1</v>
      </c>
      <c r="EK97" s="49">
        <f t="shared" si="197"/>
        <v>50.61</v>
      </c>
      <c r="EL97" s="87">
        <v>0</v>
      </c>
      <c r="EM97" s="80">
        <v>0</v>
      </c>
      <c r="EN97" s="80">
        <v>0</v>
      </c>
      <c r="EO97" s="80">
        <v>0</v>
      </c>
      <c r="EP97" s="80">
        <v>0</v>
      </c>
      <c r="EQ97" s="80">
        <v>782.337</v>
      </c>
      <c r="ER97" s="80">
        <v>130.587</v>
      </c>
      <c r="ES97" s="80">
        <v>35.3723</v>
      </c>
      <c r="ET97" s="151">
        <v>0</v>
      </c>
      <c r="EU97" s="151">
        <v>0</v>
      </c>
      <c r="EV97" s="151">
        <v>0</v>
      </c>
      <c r="EW97" s="151">
        <v>1</v>
      </c>
      <c r="EX97" s="151">
        <v>1</v>
      </c>
      <c r="EY97" s="151">
        <v>1</v>
      </c>
      <c r="EZ97" s="49"/>
      <c r="FA97" s="153">
        <f t="shared" si="195"/>
        <v>50.61</v>
      </c>
      <c r="FB97" s="71">
        <v>1</v>
      </c>
      <c r="FC97" s="71">
        <v>1</v>
      </c>
      <c r="FD97" s="80">
        <v>3.74</v>
      </c>
      <c r="FF97">
        <f t="shared" si="196"/>
        <v>0</v>
      </c>
    </row>
    <row r="98" spans="1:162">
      <c r="A98" s="58">
        <v>92</v>
      </c>
      <c r="B98" s="59">
        <v>70</v>
      </c>
      <c r="C98" s="60">
        <v>56</v>
      </c>
      <c r="D98" s="61">
        <v>623.5</v>
      </c>
      <c r="E98" s="61">
        <v>3</v>
      </c>
      <c r="F98" s="62">
        <v>7</v>
      </c>
      <c r="G98" s="63">
        <v>0</v>
      </c>
      <c r="H98" s="63">
        <v>1</v>
      </c>
      <c r="I98" s="49"/>
      <c r="J98" s="62">
        <v>92</v>
      </c>
      <c r="K98" s="71">
        <f t="shared" si="132"/>
        <v>7</v>
      </c>
      <c r="L98" s="71">
        <f t="shared" si="133"/>
        <v>0</v>
      </c>
      <c r="M98" s="71">
        <f t="shared" si="134"/>
        <v>1</v>
      </c>
      <c r="N98" s="72">
        <f>INDEX($A:$A,MATCH(SUM($K$7:K98),$D:$D,1))</f>
        <v>94</v>
      </c>
      <c r="O98" s="72">
        <v>0</v>
      </c>
      <c r="P98" s="73">
        <v>0</v>
      </c>
      <c r="Q98" s="63">
        <f>INDEX(关卡产出!$V$8:$V$207,MATCH(N98,$A$7:$A$206,0))</f>
        <v>17300</v>
      </c>
      <c r="R98" s="63">
        <f>INDEX(关卡产出!$W$8:$W$207,MATCH(N98,$A$7:$A$206,0))</f>
        <v>2472800</v>
      </c>
      <c r="S98" s="63">
        <f>INDEX(关卡产出!$X$8:$X$207,MATCH(N98,$A$7:$A$206,0))</f>
        <v>17174</v>
      </c>
      <c r="T98" s="63">
        <f>INDEX(关卡产出!$Y$8:$Y$207,MATCH(N98,$A$7:$A$206,0))</f>
        <v>8588</v>
      </c>
      <c r="U98" s="63">
        <f>INDEX(关卡产出!$Z$8:$Z$207,MATCH(N98,$A$7:$A$206,0))</f>
        <v>4008</v>
      </c>
      <c r="V98" s="63">
        <f>INDEX(关卡产出!$AA$8:$AA$207,MATCH(N98,$A$7:$A$206,0))</f>
        <v>564</v>
      </c>
      <c r="W98" s="80">
        <f>INDEX(关卡产出!$C$8:$C$207,MATCH(N98,关卡产出!$B$8:$B$207,0))*K98</f>
        <v>518</v>
      </c>
      <c r="X98" s="80">
        <f>INDEX(关卡产出!$D$8:$D$207,MATCH(N98,关卡产出!$B$8:$B$207,0))*K98</f>
        <v>259</v>
      </c>
      <c r="Y98" s="80">
        <f>INDEX(关卡产出!$E$8:$E$207,MATCH(N98,关卡产出!$B$8:$B$207,0))*K98</f>
        <v>126</v>
      </c>
      <c r="Z98" s="80">
        <f>INDEX(关卡产出!$F$8:$F$207,MATCH(N98,关卡产出!$B$8:$B$207,0))*K98</f>
        <v>6930</v>
      </c>
      <c r="AA98" s="80">
        <f>SUM($W$7:W98)</f>
        <v>25760</v>
      </c>
      <c r="AB98" s="80">
        <f>SUM($X$7:X98)</f>
        <v>12747</v>
      </c>
      <c r="AC98" s="80">
        <f>SUM($Y$7:Y98)</f>
        <v>6006</v>
      </c>
      <c r="AD98" s="80">
        <f>SUM($Z$7:Z98)</f>
        <v>369110</v>
      </c>
      <c r="AE98" s="87">
        <f>INDEX(关卡产出!$C$8:$C$207,MATCH(N98,关卡产出!$B$8:$B$207,0))*8</f>
        <v>592</v>
      </c>
      <c r="AF98" s="87">
        <f>INDEX(关卡产出!$D$8:$D$207,MATCH(N98,关卡产出!$B$8:$B$207,0))*8</f>
        <v>296</v>
      </c>
      <c r="AG98" s="87">
        <f>INDEX(关卡产出!$E$8:$E$207,MATCH(N98,关卡产出!$B$8:$B$207,0))*8</f>
        <v>144</v>
      </c>
      <c r="AH98" s="87">
        <f>INDEX(关卡产出!$F$8:$F$207,MATCH(N98,关卡产出!$B$8:$B$207,0))*8</f>
        <v>7920</v>
      </c>
      <c r="AI98" s="87">
        <f>SUM($AE$7:AE98)</f>
        <v>29440</v>
      </c>
      <c r="AJ98" s="87">
        <f>SUM($AF$7:AF98)</f>
        <v>14568</v>
      </c>
      <c r="AK98" s="87">
        <f>SUM($AG$7:AG98)</f>
        <v>6864</v>
      </c>
      <c r="AL98" s="87">
        <f>SUM($AH$7:AH98)</f>
        <v>421840</v>
      </c>
      <c r="AM98" s="92">
        <f>SUM($M$7:M98)*关卡产出!$AS$11</f>
        <v>528000</v>
      </c>
      <c r="AN98" s="93">
        <v>0</v>
      </c>
      <c r="AO98" s="80">
        <v>0</v>
      </c>
      <c r="AP98" s="96">
        <v>0</v>
      </c>
      <c r="AQ98" s="62">
        <v>500</v>
      </c>
      <c r="AR98" s="97">
        <v>100</v>
      </c>
      <c r="AS98" s="62">
        <f>SUM($AQ$7:AQ98)</f>
        <v>46000</v>
      </c>
      <c r="AT98" s="71">
        <f>SUM($AR$7:AR98)</f>
        <v>9200</v>
      </c>
      <c r="AU98" s="49"/>
      <c r="AV98" s="62">
        <f t="shared" si="135"/>
        <v>17300</v>
      </c>
      <c r="AW98" s="71">
        <v>0</v>
      </c>
      <c r="AX98" s="71">
        <f t="shared" si="136"/>
        <v>9200</v>
      </c>
      <c r="AY98" s="71">
        <f t="shared" si="137"/>
        <v>6700</v>
      </c>
      <c r="AZ98" s="63">
        <f t="shared" si="138"/>
        <v>33200</v>
      </c>
      <c r="BA98" s="80">
        <v>0</v>
      </c>
      <c r="BB98" s="80">
        <f t="shared" si="139"/>
        <v>33200</v>
      </c>
      <c r="BC98" s="98">
        <f t="shared" si="140"/>
        <v>0.521084337349398</v>
      </c>
      <c r="BD98" s="98">
        <f t="shared" si="141"/>
        <v>0</v>
      </c>
      <c r="BE98" s="98">
        <f t="shared" si="142"/>
        <v>0.27710843373494</v>
      </c>
      <c r="BF98" s="98">
        <f t="shared" si="143"/>
        <v>0.201807228915663</v>
      </c>
      <c r="BG98" s="99"/>
      <c r="BH98" s="62">
        <f>INDEX(商城宝箱!$L:$L,MATCH(BB98,商城宝箱!$N:$N,1))</f>
        <v>8</v>
      </c>
      <c r="BI98" s="63">
        <f>INDEX(商城宝箱!$T:$T,MATCH(BH98,商城宝箱!$L:$L,0))+(BB98-VLOOKUP(BH98,商城宝箱!$L$2:$N$22,3,FALSE))/$BH$5*VLOOKUP(BH98+1,商城宝箱!$C$23:$I$42,3,FALSE)</f>
        <v>83000</v>
      </c>
      <c r="BJ98" s="71">
        <f>INDEX(商城宝箱!$U:$U,MATCH(BH98,商城宝箱!$L:$L,0))+(BB98-VLOOKUP(BH98,商城宝箱!$L$2:$N$22,3,FALSE))/$BH$5*VLOOKUP(BH98+1,商城宝箱!$C$23:$I$42,4,FALSE)</f>
        <v>38582.5</v>
      </c>
      <c r="BK98" s="71">
        <f>INDEX(商城宝箱!$V:$V,MATCH(BH98,商城宝箱!$L:$L,0))+(BB98-VLOOKUP(BH98,商城宝箱!$L$2:$N$22,3,FALSE))/$BH$5*VLOOKUP(BH98+1,商城宝箱!$C$23:$I$42,5,FALSE)</f>
        <v>23902</v>
      </c>
      <c r="BL98" s="71">
        <f>INDEX(商城宝箱!$W:$W,MATCH(BH98,商城宝箱!$L:$L,0))+(BB98-VLOOKUP(BH98,商城宝箱!$L$2:$N$22,3,FALSE))/$BH$5*VLOOKUP(BH98+1,商城宝箱!$C$23:$I$42,6,FALSE)</f>
        <v>3160.5</v>
      </c>
      <c r="BM98" s="49"/>
      <c r="BN98" s="101">
        <f t="shared" si="144"/>
        <v>2472800</v>
      </c>
      <c r="BO98" s="63">
        <f t="shared" si="145"/>
        <v>369110</v>
      </c>
      <c r="BP98" s="63">
        <f t="shared" si="146"/>
        <v>421840</v>
      </c>
      <c r="BQ98" s="63">
        <f t="shared" si="147"/>
        <v>528000</v>
      </c>
      <c r="BR98" s="63">
        <f t="shared" si="148"/>
        <v>0</v>
      </c>
      <c r="BS98" s="63">
        <f t="shared" si="149"/>
        <v>46000</v>
      </c>
      <c r="BT98" s="63">
        <f t="shared" si="150"/>
        <v>83000</v>
      </c>
      <c r="BU98" s="63">
        <f t="shared" si="151"/>
        <v>3920750</v>
      </c>
      <c r="BV98" s="98">
        <f t="shared" si="152"/>
        <v>0.630695657718549</v>
      </c>
      <c r="BW98" s="98">
        <f t="shared" si="153"/>
        <v>0.0941427022891028</v>
      </c>
      <c r="BX98" s="98">
        <f t="shared" si="154"/>
        <v>0.107591659758975</v>
      </c>
      <c r="BY98" s="98">
        <f t="shared" si="155"/>
        <v>0.134668111968373</v>
      </c>
      <c r="BZ98" s="98">
        <f t="shared" si="156"/>
        <v>0</v>
      </c>
      <c r="CA98" s="98">
        <f t="shared" si="157"/>
        <v>0.0117324491487598</v>
      </c>
      <c r="CB98" s="98">
        <f t="shared" si="158"/>
        <v>0.0211694191162405</v>
      </c>
      <c r="CC98" s="49"/>
      <c r="CD98" s="101">
        <f t="shared" si="159"/>
        <v>94</v>
      </c>
      <c r="CE98" s="63">
        <f>INDEX(角色升级!A:A,MATCH(BU97,角色升级!K:K,1))</f>
        <v>526</v>
      </c>
      <c r="CF98" s="71">
        <f>VLOOKUP(CE98,角色升级!A:P,16,FALSE)</f>
        <v>21688.37325</v>
      </c>
      <c r="CG98" s="71">
        <f>VLOOKUP(CD98,关卡对比!$A$4:$K$206,11,FALSE)</f>
        <v>54000</v>
      </c>
      <c r="CH98" s="104">
        <f t="shared" si="160"/>
        <v>2.4898132920135</v>
      </c>
      <c r="CI98" s="87">
        <f>INDEX(角色升级!Q:Q,MATCH(CE98,角色升级!A:A,0))</f>
        <v>6700</v>
      </c>
      <c r="CJ98" s="80">
        <v>0.6</v>
      </c>
      <c r="CK98" s="49"/>
      <c r="CL98" s="101">
        <f t="shared" si="161"/>
        <v>17174</v>
      </c>
      <c r="CM98" s="63">
        <f t="shared" si="162"/>
        <v>25760</v>
      </c>
      <c r="CN98" s="63">
        <f t="shared" si="163"/>
        <v>592</v>
      </c>
      <c r="CO98" s="63">
        <f t="shared" si="164"/>
        <v>38582.5</v>
      </c>
      <c r="CP98" s="63">
        <f t="shared" si="165"/>
        <v>82108.5</v>
      </c>
      <c r="CQ98" s="98">
        <f t="shared" si="166"/>
        <v>0.209162267000371</v>
      </c>
      <c r="CR98" s="98">
        <f t="shared" si="167"/>
        <v>0.313731221493512</v>
      </c>
      <c r="CS98" s="98">
        <f t="shared" si="168"/>
        <v>0.0072099721709689</v>
      </c>
      <c r="CT98" s="98">
        <f t="shared" si="169"/>
        <v>0.469896539335148</v>
      </c>
      <c r="CU98" s="49"/>
      <c r="CV98" s="87">
        <f t="shared" si="170"/>
        <v>8588</v>
      </c>
      <c r="CW98" s="80">
        <f t="shared" si="171"/>
        <v>12747</v>
      </c>
      <c r="CX98" s="80">
        <f t="shared" si="172"/>
        <v>14568</v>
      </c>
      <c r="CY98" s="80">
        <f t="shared" si="173"/>
        <v>23902</v>
      </c>
      <c r="CZ98" s="80">
        <f t="shared" si="174"/>
        <v>59805</v>
      </c>
      <c r="DA98" s="143">
        <f t="shared" si="175"/>
        <v>0.14360003344202</v>
      </c>
      <c r="DB98" s="143">
        <f t="shared" si="176"/>
        <v>0.213142713819915</v>
      </c>
      <c r="DC98" s="143">
        <f t="shared" si="177"/>
        <v>0.243591672937045</v>
      </c>
      <c r="DD98" s="143">
        <f t="shared" si="178"/>
        <v>0.39966557980102</v>
      </c>
      <c r="DE98" s="49"/>
      <c r="DF98" s="87">
        <f t="shared" si="179"/>
        <v>4008</v>
      </c>
      <c r="DG98" s="80">
        <f t="shared" si="180"/>
        <v>6006</v>
      </c>
      <c r="DH98" s="80">
        <f t="shared" si="181"/>
        <v>6864</v>
      </c>
      <c r="DI98" s="80">
        <f t="shared" si="182"/>
        <v>3160.5</v>
      </c>
      <c r="DJ98" s="80">
        <f t="shared" si="183"/>
        <v>20038.5</v>
      </c>
      <c r="DK98" s="143">
        <f t="shared" si="184"/>
        <v>0.200014971180478</v>
      </c>
      <c r="DL98" s="143">
        <f t="shared" si="185"/>
        <v>0.299723033161165</v>
      </c>
      <c r="DM98" s="143">
        <f t="shared" si="186"/>
        <v>0.342540609327045</v>
      </c>
      <c r="DN98" s="143">
        <f t="shared" si="187"/>
        <v>0.157721386331312</v>
      </c>
      <c r="DO98" s="49"/>
      <c r="DP98" s="62">
        <f t="shared" si="188"/>
        <v>82108.5</v>
      </c>
      <c r="DQ98" s="71">
        <f t="shared" si="189"/>
        <v>59805</v>
      </c>
      <c r="DR98" s="71">
        <f t="shared" si="190"/>
        <v>20038.5</v>
      </c>
      <c r="DS98" s="63">
        <v>0</v>
      </c>
      <c r="DT98" s="63">
        <v>20</v>
      </c>
      <c r="DU98" s="63">
        <f>INDEX(武器升级!A:A,MATCH(DQ98/$DQ$5,武器升级!G:G,1))</f>
        <v>29</v>
      </c>
      <c r="DV98" s="63">
        <f>_xlfn.IFNA(INDEX(武器升级!A:A,MATCH(DR98/$DR$5,武器升级!H:H,1)),1)</f>
        <v>22</v>
      </c>
      <c r="DW98" s="63">
        <v>13</v>
      </c>
      <c r="DX98" s="63">
        <f t="shared" si="191"/>
        <v>19.17</v>
      </c>
      <c r="DY98" s="63">
        <f t="shared" si="192"/>
        <v>123.63</v>
      </c>
      <c r="DZ98" s="63">
        <f t="shared" si="193"/>
        <v>50.61</v>
      </c>
      <c r="EA98" s="71">
        <v>5.1</v>
      </c>
      <c r="EB98" s="67">
        <f t="shared" si="194"/>
        <v>94</v>
      </c>
      <c r="EC98" s="87">
        <v>0</v>
      </c>
      <c r="ED98" s="80">
        <v>0</v>
      </c>
      <c r="EE98" s="80">
        <v>0</v>
      </c>
      <c r="EF98" s="80">
        <v>0</v>
      </c>
      <c r="EG98" s="80">
        <v>0</v>
      </c>
      <c r="EH98" s="80">
        <v>0</v>
      </c>
      <c r="EI98" s="80">
        <v>1</v>
      </c>
      <c r="EJ98" s="80">
        <v>1</v>
      </c>
      <c r="EK98" s="49">
        <f t="shared" si="197"/>
        <v>50.61</v>
      </c>
      <c r="EL98" s="87">
        <v>0</v>
      </c>
      <c r="EM98" s="80">
        <v>0</v>
      </c>
      <c r="EN98" s="80">
        <v>0</v>
      </c>
      <c r="EO98" s="80">
        <v>0</v>
      </c>
      <c r="EP98" s="80">
        <v>0</v>
      </c>
      <c r="EQ98" s="80">
        <v>790.59</v>
      </c>
      <c r="ER98" s="80">
        <v>131.965</v>
      </c>
      <c r="ES98" s="80">
        <v>35.7454</v>
      </c>
      <c r="ET98" s="151">
        <v>0</v>
      </c>
      <c r="EU98" s="151">
        <v>0</v>
      </c>
      <c r="EV98" s="151">
        <v>0</v>
      </c>
      <c r="EW98" s="151">
        <v>1</v>
      </c>
      <c r="EX98" s="151">
        <v>1</v>
      </c>
      <c r="EY98" s="151">
        <v>1</v>
      </c>
      <c r="EZ98" s="49"/>
      <c r="FA98" s="153">
        <f t="shared" si="195"/>
        <v>50.61</v>
      </c>
      <c r="FB98" s="71">
        <v>1</v>
      </c>
      <c r="FC98" s="71">
        <v>1</v>
      </c>
      <c r="FD98" s="80">
        <v>3.74</v>
      </c>
      <c r="FF98">
        <f t="shared" si="196"/>
        <v>0</v>
      </c>
    </row>
    <row r="99" spans="1:162">
      <c r="A99" s="58">
        <v>93</v>
      </c>
      <c r="B99" s="59">
        <v>71</v>
      </c>
      <c r="C99" s="60">
        <v>57</v>
      </c>
      <c r="D99" s="61">
        <v>632.5</v>
      </c>
      <c r="E99" s="61">
        <v>3</v>
      </c>
      <c r="F99" s="62">
        <v>7</v>
      </c>
      <c r="G99" s="63">
        <v>0</v>
      </c>
      <c r="H99" s="63">
        <v>1</v>
      </c>
      <c r="I99" s="49"/>
      <c r="J99" s="62">
        <v>93</v>
      </c>
      <c r="K99" s="71">
        <f t="shared" si="132"/>
        <v>7</v>
      </c>
      <c r="L99" s="71">
        <f t="shared" si="133"/>
        <v>0</v>
      </c>
      <c r="M99" s="71">
        <f t="shared" si="134"/>
        <v>1</v>
      </c>
      <c r="N99" s="72">
        <f>INDEX($A:$A,MATCH(SUM($K$7:K99),$D:$D,1))</f>
        <v>96</v>
      </c>
      <c r="O99" s="72">
        <v>0</v>
      </c>
      <c r="P99" s="73">
        <v>0</v>
      </c>
      <c r="Q99" s="63">
        <f>INDEX(关卡产出!$V$8:$V$207,MATCH(N99,$A$7:$A$206,0))</f>
        <v>17700</v>
      </c>
      <c r="R99" s="63">
        <f>INDEX(关卡产出!$W$8:$W$207,MATCH(N99,$A$7:$A$206,0))</f>
        <v>2582800</v>
      </c>
      <c r="S99" s="63">
        <f>INDEX(关卡产出!$X$8:$X$207,MATCH(N99,$A$7:$A$206,0))</f>
        <v>17922</v>
      </c>
      <c r="T99" s="63">
        <f>INDEX(关卡产出!$Y$8:$Y$207,MATCH(N99,$A$7:$A$206,0))</f>
        <v>8962</v>
      </c>
      <c r="U99" s="63">
        <f>INDEX(关卡产出!$Z$8:$Z$207,MATCH(N99,$A$7:$A$206,0))</f>
        <v>4189</v>
      </c>
      <c r="V99" s="63">
        <f>INDEX(关卡产出!$AA$8:$AA$207,MATCH(N99,$A$7:$A$206,0))</f>
        <v>576</v>
      </c>
      <c r="W99" s="80">
        <f>INDEX(关卡产出!$C$8:$C$207,MATCH(N99,关卡产出!$B$8:$B$207,0))*K99</f>
        <v>525</v>
      </c>
      <c r="X99" s="80">
        <f>INDEX(关卡产出!$D$8:$D$207,MATCH(N99,关卡产出!$B$8:$B$207,0))*K99</f>
        <v>259</v>
      </c>
      <c r="Y99" s="80">
        <f>INDEX(关卡产出!$E$8:$E$207,MATCH(N99,关卡产出!$B$8:$B$207,0))*K99</f>
        <v>126</v>
      </c>
      <c r="Z99" s="80">
        <f>INDEX(关卡产出!$F$8:$F$207,MATCH(N99,关卡产出!$B$8:$B$207,0))*K99</f>
        <v>7070</v>
      </c>
      <c r="AA99" s="80">
        <f>SUM($W$7:W99)</f>
        <v>26285</v>
      </c>
      <c r="AB99" s="80">
        <f>SUM($X$7:X99)</f>
        <v>13006</v>
      </c>
      <c r="AC99" s="80">
        <f>SUM($Y$7:Y99)</f>
        <v>6132</v>
      </c>
      <c r="AD99" s="80">
        <f>SUM($Z$7:Z99)</f>
        <v>376180</v>
      </c>
      <c r="AE99" s="87">
        <f>INDEX(关卡产出!$C$8:$C$207,MATCH(N99,关卡产出!$B$8:$B$207,0))*8</f>
        <v>600</v>
      </c>
      <c r="AF99" s="87">
        <f>INDEX(关卡产出!$D$8:$D$207,MATCH(N99,关卡产出!$B$8:$B$207,0))*8</f>
        <v>296</v>
      </c>
      <c r="AG99" s="87">
        <f>INDEX(关卡产出!$E$8:$E$207,MATCH(N99,关卡产出!$B$8:$B$207,0))*8</f>
        <v>144</v>
      </c>
      <c r="AH99" s="87">
        <f>INDEX(关卡产出!$F$8:$F$207,MATCH(N99,关卡产出!$B$8:$B$207,0))*8</f>
        <v>8080</v>
      </c>
      <c r="AI99" s="87">
        <f>SUM($AE$7:AE99)</f>
        <v>30040</v>
      </c>
      <c r="AJ99" s="87">
        <f>SUM($AF$7:AF99)</f>
        <v>14864</v>
      </c>
      <c r="AK99" s="87">
        <f>SUM($AG$7:AG99)</f>
        <v>7008</v>
      </c>
      <c r="AL99" s="87">
        <f>SUM($AH$7:AH99)</f>
        <v>429920</v>
      </c>
      <c r="AM99" s="92">
        <f>SUM($M$7:M99)*关卡产出!$AS$11</f>
        <v>534000</v>
      </c>
      <c r="AN99" s="93">
        <v>0</v>
      </c>
      <c r="AO99" s="80">
        <v>0</v>
      </c>
      <c r="AP99" s="96">
        <v>0</v>
      </c>
      <c r="AQ99" s="62">
        <v>500</v>
      </c>
      <c r="AR99" s="97">
        <v>100</v>
      </c>
      <c r="AS99" s="62">
        <f>SUM($AQ$7:AQ99)</f>
        <v>46500</v>
      </c>
      <c r="AT99" s="71">
        <f>SUM($AR$7:AR99)</f>
        <v>9300</v>
      </c>
      <c r="AU99" s="49"/>
      <c r="AV99" s="62">
        <f t="shared" si="135"/>
        <v>17700</v>
      </c>
      <c r="AW99" s="71">
        <v>0</v>
      </c>
      <c r="AX99" s="71">
        <f t="shared" si="136"/>
        <v>9300</v>
      </c>
      <c r="AY99" s="71">
        <f t="shared" si="137"/>
        <v>6700</v>
      </c>
      <c r="AZ99" s="63">
        <f t="shared" si="138"/>
        <v>33700</v>
      </c>
      <c r="BA99" s="80">
        <v>0</v>
      </c>
      <c r="BB99" s="80">
        <f t="shared" si="139"/>
        <v>33700</v>
      </c>
      <c r="BC99" s="98">
        <f t="shared" si="140"/>
        <v>0.525222551928783</v>
      </c>
      <c r="BD99" s="98">
        <f t="shared" si="141"/>
        <v>0</v>
      </c>
      <c r="BE99" s="98">
        <f t="shared" si="142"/>
        <v>0.275964391691395</v>
      </c>
      <c r="BF99" s="98">
        <f t="shared" si="143"/>
        <v>0.198813056379822</v>
      </c>
      <c r="BG99" s="99"/>
      <c r="BH99" s="62">
        <f>INDEX(商城宝箱!$L:$L,MATCH(BB99,商城宝箱!$N:$N,1))</f>
        <v>8</v>
      </c>
      <c r="BI99" s="63">
        <f>INDEX(商城宝箱!$T:$T,MATCH(BH99,商城宝箱!$L:$L,0))+(BB99-VLOOKUP(BH99,商城宝箱!$L$2:$N$22,3,FALSE))/$BH$5*VLOOKUP(BH99+1,商城宝箱!$C$23:$I$42,3,FALSE)</f>
        <v>84250</v>
      </c>
      <c r="BJ99" s="71">
        <f>INDEX(商城宝箱!$U:$U,MATCH(BH99,商城宝箱!$L:$L,0))+(BB99-VLOOKUP(BH99,商城宝箱!$L$2:$N$22,3,FALSE))/$BH$5*VLOOKUP(BH99+1,商城宝箱!$C$23:$I$42,4,FALSE)</f>
        <v>39682.5</v>
      </c>
      <c r="BK99" s="71">
        <f>INDEX(商城宝箱!$V:$V,MATCH(BH99,商城宝箱!$L:$L,0))+(BB99-VLOOKUP(BH99,商城宝箱!$L$2:$N$22,3,FALSE))/$BH$5*VLOOKUP(BH99+1,商城宝箱!$C$23:$I$42,5,FALSE)</f>
        <v>24727</v>
      </c>
      <c r="BL99" s="71">
        <f>INDEX(商城宝箱!$W:$W,MATCH(BH99,商城宝箱!$L:$L,0))+(BB99-VLOOKUP(BH99,商城宝箱!$L$2:$N$22,3,FALSE))/$BH$5*VLOOKUP(BH99+1,商城宝箱!$C$23:$I$42,6,FALSE)</f>
        <v>3255.5</v>
      </c>
      <c r="BM99" s="49"/>
      <c r="BN99" s="101">
        <f t="shared" si="144"/>
        <v>2582800</v>
      </c>
      <c r="BO99" s="63">
        <f t="shared" si="145"/>
        <v>376180</v>
      </c>
      <c r="BP99" s="63">
        <f t="shared" si="146"/>
        <v>429920</v>
      </c>
      <c r="BQ99" s="63">
        <f t="shared" si="147"/>
        <v>534000</v>
      </c>
      <c r="BR99" s="63">
        <f t="shared" si="148"/>
        <v>0</v>
      </c>
      <c r="BS99" s="63">
        <f t="shared" si="149"/>
        <v>46500</v>
      </c>
      <c r="BT99" s="63">
        <f t="shared" si="150"/>
        <v>84250</v>
      </c>
      <c r="BU99" s="63">
        <f t="shared" si="151"/>
        <v>4053650</v>
      </c>
      <c r="BV99" s="98">
        <f t="shared" si="152"/>
        <v>0.637154169698913</v>
      </c>
      <c r="BW99" s="98">
        <f t="shared" si="153"/>
        <v>0.0928003157648046</v>
      </c>
      <c r="BX99" s="98">
        <f t="shared" si="154"/>
        <v>0.106057503731205</v>
      </c>
      <c r="BY99" s="98">
        <f t="shared" si="155"/>
        <v>0.131733129401897</v>
      </c>
      <c r="BZ99" s="98">
        <f t="shared" si="156"/>
        <v>0</v>
      </c>
      <c r="CA99" s="98">
        <f t="shared" si="157"/>
        <v>0.0114711432906146</v>
      </c>
      <c r="CB99" s="98">
        <f t="shared" si="158"/>
        <v>0.0207837381125652</v>
      </c>
      <c r="CC99" s="49"/>
      <c r="CD99" s="101">
        <f t="shared" si="159"/>
        <v>96</v>
      </c>
      <c r="CE99" s="63">
        <f>INDEX(角色升级!A:A,MATCH(BU98,角色升级!K:K,1))</f>
        <v>530</v>
      </c>
      <c r="CF99" s="71">
        <f>VLOOKUP(CE99,角色升级!A:P,16,FALSE)</f>
        <v>21762.20601</v>
      </c>
      <c r="CG99" s="71">
        <f>VLOOKUP(CD99,关卡对比!$A$4:$K$206,11,FALSE)</f>
        <v>56400</v>
      </c>
      <c r="CH99" s="104">
        <f t="shared" si="160"/>
        <v>2.59164902556678</v>
      </c>
      <c r="CI99" s="87">
        <f>INDEX(角色升级!Q:Q,MATCH(CE99,角色升级!A:A,0))</f>
        <v>6700</v>
      </c>
      <c r="CJ99" s="80">
        <v>0.6</v>
      </c>
      <c r="CK99" s="49"/>
      <c r="CL99" s="101">
        <f t="shared" si="161"/>
        <v>17922</v>
      </c>
      <c r="CM99" s="63">
        <f t="shared" si="162"/>
        <v>26285</v>
      </c>
      <c r="CN99" s="63">
        <f t="shared" si="163"/>
        <v>600</v>
      </c>
      <c r="CO99" s="63">
        <f t="shared" si="164"/>
        <v>39682.5</v>
      </c>
      <c r="CP99" s="63">
        <f t="shared" si="165"/>
        <v>84489.5</v>
      </c>
      <c r="CQ99" s="98">
        <f t="shared" si="166"/>
        <v>0.212121032791057</v>
      </c>
      <c r="CR99" s="98">
        <f t="shared" si="167"/>
        <v>0.311103746619402</v>
      </c>
      <c r="CS99" s="98">
        <f t="shared" si="168"/>
        <v>0.00710147414767516</v>
      </c>
      <c r="CT99" s="98">
        <f t="shared" si="169"/>
        <v>0.469673746441866</v>
      </c>
      <c r="CU99" s="49"/>
      <c r="CV99" s="87">
        <f t="shared" si="170"/>
        <v>8962</v>
      </c>
      <c r="CW99" s="80">
        <f t="shared" si="171"/>
        <v>13006</v>
      </c>
      <c r="CX99" s="80">
        <f t="shared" si="172"/>
        <v>14864</v>
      </c>
      <c r="CY99" s="80">
        <f t="shared" si="173"/>
        <v>24727</v>
      </c>
      <c r="CZ99" s="80">
        <f t="shared" si="174"/>
        <v>61559</v>
      </c>
      <c r="DA99" s="143">
        <f t="shared" si="175"/>
        <v>0.14558391136958</v>
      </c>
      <c r="DB99" s="143">
        <f t="shared" si="176"/>
        <v>0.21127698630582</v>
      </c>
      <c r="DC99" s="143">
        <f t="shared" si="177"/>
        <v>0.241459412920938</v>
      </c>
      <c r="DD99" s="143">
        <f t="shared" si="178"/>
        <v>0.401679689403662</v>
      </c>
      <c r="DE99" s="49"/>
      <c r="DF99" s="87">
        <f t="shared" si="179"/>
        <v>4189</v>
      </c>
      <c r="DG99" s="80">
        <f t="shared" si="180"/>
        <v>6132</v>
      </c>
      <c r="DH99" s="80">
        <f t="shared" si="181"/>
        <v>7008</v>
      </c>
      <c r="DI99" s="80">
        <f t="shared" si="182"/>
        <v>3255.5</v>
      </c>
      <c r="DJ99" s="80">
        <f t="shared" si="183"/>
        <v>20584.5</v>
      </c>
      <c r="DK99" s="143">
        <f t="shared" si="184"/>
        <v>0.203502635478151</v>
      </c>
      <c r="DL99" s="143">
        <f t="shared" si="185"/>
        <v>0.297894046491292</v>
      </c>
      <c r="DM99" s="143">
        <f t="shared" si="186"/>
        <v>0.340450338847191</v>
      </c>
      <c r="DN99" s="143">
        <f t="shared" si="187"/>
        <v>0.158152979183366</v>
      </c>
      <c r="DO99" s="49"/>
      <c r="DP99" s="62">
        <f t="shared" si="188"/>
        <v>84489.5</v>
      </c>
      <c r="DQ99" s="71">
        <f t="shared" si="189"/>
        <v>61559</v>
      </c>
      <c r="DR99" s="71">
        <f t="shared" si="190"/>
        <v>20584.5</v>
      </c>
      <c r="DS99" s="63">
        <v>0</v>
      </c>
      <c r="DT99" s="63">
        <v>20</v>
      </c>
      <c r="DU99" s="63">
        <f>INDEX(武器升级!A:A,MATCH(DQ99/$DQ$5,武器升级!G:G,1))</f>
        <v>29</v>
      </c>
      <c r="DV99" s="63">
        <f>_xlfn.IFNA(INDEX(武器升级!A:A,MATCH(DR99/$DR$5,武器升级!H:H,1)),1)</f>
        <v>23</v>
      </c>
      <c r="DW99" s="63">
        <v>13</v>
      </c>
      <c r="DX99" s="63">
        <f t="shared" si="191"/>
        <v>19.17</v>
      </c>
      <c r="DY99" s="63">
        <f t="shared" si="192"/>
        <v>123.63</v>
      </c>
      <c r="DZ99" s="63">
        <f t="shared" si="193"/>
        <v>60.73</v>
      </c>
      <c r="EA99" s="71">
        <v>5.1</v>
      </c>
      <c r="EB99" s="67">
        <f t="shared" si="194"/>
        <v>96</v>
      </c>
      <c r="EC99" s="87">
        <v>0</v>
      </c>
      <c r="ED99" s="80">
        <v>0</v>
      </c>
      <c r="EE99" s="80">
        <v>0</v>
      </c>
      <c r="EF99" s="80">
        <v>0</v>
      </c>
      <c r="EG99" s="80">
        <v>0</v>
      </c>
      <c r="EH99" s="80">
        <v>0</v>
      </c>
      <c r="EI99" s="80">
        <v>1</v>
      </c>
      <c r="EJ99" s="80">
        <v>1</v>
      </c>
      <c r="EK99" s="49">
        <f t="shared" si="197"/>
        <v>50.61</v>
      </c>
      <c r="EL99" s="87">
        <v>0</v>
      </c>
      <c r="EM99" s="80">
        <v>0</v>
      </c>
      <c r="EN99" s="80">
        <v>0</v>
      </c>
      <c r="EO99" s="80">
        <v>0</v>
      </c>
      <c r="EP99" s="80">
        <v>0</v>
      </c>
      <c r="EQ99" s="80">
        <v>798.842</v>
      </c>
      <c r="ER99" s="80">
        <v>133.342</v>
      </c>
      <c r="ES99" s="80">
        <v>36.1185</v>
      </c>
      <c r="ET99" s="151">
        <v>0</v>
      </c>
      <c r="EU99" s="151">
        <v>0</v>
      </c>
      <c r="EV99" s="151">
        <v>0</v>
      </c>
      <c r="EW99" s="151">
        <v>1</v>
      </c>
      <c r="EX99" s="151">
        <v>1</v>
      </c>
      <c r="EY99" s="151">
        <v>1</v>
      </c>
      <c r="EZ99" s="49"/>
      <c r="FA99" s="153">
        <f t="shared" si="195"/>
        <v>50.61</v>
      </c>
      <c r="FB99" s="71">
        <v>1</v>
      </c>
      <c r="FC99" s="71">
        <v>1</v>
      </c>
      <c r="FD99" s="80">
        <v>3.74</v>
      </c>
      <c r="FF99">
        <f t="shared" si="196"/>
        <v>0</v>
      </c>
    </row>
    <row r="100" spans="1:162">
      <c r="A100" s="58">
        <v>94</v>
      </c>
      <c r="B100" s="59">
        <v>71</v>
      </c>
      <c r="C100" s="60">
        <v>58</v>
      </c>
      <c r="D100" s="61">
        <v>638.5</v>
      </c>
      <c r="E100" s="61">
        <v>3</v>
      </c>
      <c r="F100" s="62">
        <v>7</v>
      </c>
      <c r="G100" s="63">
        <v>0</v>
      </c>
      <c r="H100" s="63">
        <v>1</v>
      </c>
      <c r="I100" s="49"/>
      <c r="J100" s="62">
        <v>94</v>
      </c>
      <c r="K100" s="71">
        <f t="shared" si="132"/>
        <v>7</v>
      </c>
      <c r="L100" s="71">
        <f t="shared" si="133"/>
        <v>0</v>
      </c>
      <c r="M100" s="71">
        <f t="shared" si="134"/>
        <v>1</v>
      </c>
      <c r="N100" s="72">
        <f>INDEX($A:$A,MATCH(SUM($K$7:K100),$D:$D,1))</f>
        <v>96</v>
      </c>
      <c r="O100" s="72">
        <v>0</v>
      </c>
      <c r="P100" s="73">
        <v>0</v>
      </c>
      <c r="Q100" s="63">
        <f>INDEX(关卡产出!$V$8:$V$207,MATCH(N100,$A$7:$A$206,0))</f>
        <v>17700</v>
      </c>
      <c r="R100" s="63">
        <f>INDEX(关卡产出!$W$8:$W$207,MATCH(N100,$A$7:$A$206,0))</f>
        <v>2582800</v>
      </c>
      <c r="S100" s="63">
        <f>INDEX(关卡产出!$X$8:$X$207,MATCH(N100,$A$7:$A$206,0))</f>
        <v>17922</v>
      </c>
      <c r="T100" s="63">
        <f>INDEX(关卡产出!$Y$8:$Y$207,MATCH(N100,$A$7:$A$206,0))</f>
        <v>8962</v>
      </c>
      <c r="U100" s="63">
        <f>INDEX(关卡产出!$Z$8:$Z$207,MATCH(N100,$A$7:$A$206,0))</f>
        <v>4189</v>
      </c>
      <c r="V100" s="63">
        <f>INDEX(关卡产出!$AA$8:$AA$207,MATCH(N100,$A$7:$A$206,0))</f>
        <v>576</v>
      </c>
      <c r="W100" s="80">
        <f>INDEX(关卡产出!$C$8:$C$207,MATCH(N100,关卡产出!$B$8:$B$207,0))*K100</f>
        <v>525</v>
      </c>
      <c r="X100" s="80">
        <f>INDEX(关卡产出!$D$8:$D$207,MATCH(N100,关卡产出!$B$8:$B$207,0))*K100</f>
        <v>259</v>
      </c>
      <c r="Y100" s="80">
        <f>INDEX(关卡产出!$E$8:$E$207,MATCH(N100,关卡产出!$B$8:$B$207,0))*K100</f>
        <v>126</v>
      </c>
      <c r="Z100" s="80">
        <f>INDEX(关卡产出!$F$8:$F$207,MATCH(N100,关卡产出!$B$8:$B$207,0))*K100</f>
        <v>7070</v>
      </c>
      <c r="AA100" s="80">
        <f>SUM($W$7:W100)</f>
        <v>26810</v>
      </c>
      <c r="AB100" s="80">
        <f>SUM($X$7:X100)</f>
        <v>13265</v>
      </c>
      <c r="AC100" s="80">
        <f>SUM($Y$7:Y100)</f>
        <v>6258</v>
      </c>
      <c r="AD100" s="80">
        <f>SUM($Z$7:Z100)</f>
        <v>383250</v>
      </c>
      <c r="AE100" s="87">
        <f>INDEX(关卡产出!$C$8:$C$207,MATCH(N100,关卡产出!$B$8:$B$207,0))*8</f>
        <v>600</v>
      </c>
      <c r="AF100" s="87">
        <f>INDEX(关卡产出!$D$8:$D$207,MATCH(N100,关卡产出!$B$8:$B$207,0))*8</f>
        <v>296</v>
      </c>
      <c r="AG100" s="87">
        <f>INDEX(关卡产出!$E$8:$E$207,MATCH(N100,关卡产出!$B$8:$B$207,0))*8</f>
        <v>144</v>
      </c>
      <c r="AH100" s="87">
        <f>INDEX(关卡产出!$F$8:$F$207,MATCH(N100,关卡产出!$B$8:$B$207,0))*8</f>
        <v>8080</v>
      </c>
      <c r="AI100" s="87">
        <f>SUM($AE$7:AE100)</f>
        <v>30640</v>
      </c>
      <c r="AJ100" s="87">
        <f>SUM($AF$7:AF100)</f>
        <v>15160</v>
      </c>
      <c r="AK100" s="87">
        <f>SUM($AG$7:AG100)</f>
        <v>7152</v>
      </c>
      <c r="AL100" s="87">
        <f>SUM($AH$7:AH100)</f>
        <v>438000</v>
      </c>
      <c r="AM100" s="92">
        <f>SUM($M$7:M100)*关卡产出!$AS$11</f>
        <v>540000</v>
      </c>
      <c r="AN100" s="93">
        <v>0</v>
      </c>
      <c r="AO100" s="80">
        <v>0</v>
      </c>
      <c r="AP100" s="96">
        <v>0</v>
      </c>
      <c r="AQ100" s="62">
        <v>500</v>
      </c>
      <c r="AR100" s="97">
        <v>100</v>
      </c>
      <c r="AS100" s="62">
        <f>SUM($AQ$7:AQ100)</f>
        <v>47000</v>
      </c>
      <c r="AT100" s="71">
        <f>SUM($AR$7:AR100)</f>
        <v>9400</v>
      </c>
      <c r="AU100" s="49"/>
      <c r="AV100" s="62">
        <f t="shared" si="135"/>
        <v>17700</v>
      </c>
      <c r="AW100" s="71">
        <v>0</v>
      </c>
      <c r="AX100" s="71">
        <f t="shared" si="136"/>
        <v>9400</v>
      </c>
      <c r="AY100" s="71">
        <f t="shared" si="137"/>
        <v>6700</v>
      </c>
      <c r="AZ100" s="63">
        <f t="shared" si="138"/>
        <v>33800</v>
      </c>
      <c r="BA100" s="80">
        <v>0</v>
      </c>
      <c r="BB100" s="80">
        <f t="shared" si="139"/>
        <v>33800</v>
      </c>
      <c r="BC100" s="98">
        <f t="shared" si="140"/>
        <v>0.523668639053254</v>
      </c>
      <c r="BD100" s="98">
        <f t="shared" si="141"/>
        <v>0</v>
      </c>
      <c r="BE100" s="98">
        <f t="shared" si="142"/>
        <v>0.27810650887574</v>
      </c>
      <c r="BF100" s="98">
        <f t="shared" si="143"/>
        <v>0.198224852071006</v>
      </c>
      <c r="BG100" s="99"/>
      <c r="BH100" s="62">
        <f>INDEX(商城宝箱!$L:$L,MATCH(BB100,商城宝箱!$N:$N,1))</f>
        <v>8</v>
      </c>
      <c r="BI100" s="63">
        <f>INDEX(商城宝箱!$T:$T,MATCH(BH100,商城宝箱!$L:$L,0))+(BB100-VLOOKUP(BH100,商城宝箱!$L$2:$N$22,3,FALSE))/$BH$5*VLOOKUP(BH100+1,商城宝箱!$C$23:$I$42,3,FALSE)</f>
        <v>84500</v>
      </c>
      <c r="BJ100" s="71">
        <f>INDEX(商城宝箱!$U:$U,MATCH(BH100,商城宝箱!$L:$L,0))+(BB100-VLOOKUP(BH100,商城宝箱!$L$2:$N$22,3,FALSE))/$BH$5*VLOOKUP(BH100+1,商城宝箱!$C$23:$I$42,4,FALSE)</f>
        <v>39902.5</v>
      </c>
      <c r="BK100" s="71">
        <f>INDEX(商城宝箱!$V:$V,MATCH(BH100,商城宝箱!$L:$L,0))+(BB100-VLOOKUP(BH100,商城宝箱!$L$2:$N$22,3,FALSE))/$BH$5*VLOOKUP(BH100+1,商城宝箱!$C$23:$I$42,5,FALSE)</f>
        <v>24892</v>
      </c>
      <c r="BL100" s="71">
        <f>INDEX(商城宝箱!$W:$W,MATCH(BH100,商城宝箱!$L:$L,0))+(BB100-VLOOKUP(BH100,商城宝箱!$L$2:$N$22,3,FALSE))/$BH$5*VLOOKUP(BH100+1,商城宝箱!$C$23:$I$42,6,FALSE)</f>
        <v>3274.5</v>
      </c>
      <c r="BM100" s="49"/>
      <c r="BN100" s="101">
        <f t="shared" si="144"/>
        <v>2582800</v>
      </c>
      <c r="BO100" s="63">
        <f t="shared" si="145"/>
        <v>383250</v>
      </c>
      <c r="BP100" s="63">
        <f t="shared" si="146"/>
        <v>438000</v>
      </c>
      <c r="BQ100" s="63">
        <f t="shared" si="147"/>
        <v>540000</v>
      </c>
      <c r="BR100" s="63">
        <f t="shared" si="148"/>
        <v>0</v>
      </c>
      <c r="BS100" s="63">
        <f t="shared" si="149"/>
        <v>47000</v>
      </c>
      <c r="BT100" s="63">
        <f t="shared" si="150"/>
        <v>84500</v>
      </c>
      <c r="BU100" s="63">
        <f t="shared" si="151"/>
        <v>4075550</v>
      </c>
      <c r="BV100" s="98">
        <f t="shared" si="152"/>
        <v>0.633730416753567</v>
      </c>
      <c r="BW100" s="98">
        <f t="shared" si="153"/>
        <v>0.0940363877268099</v>
      </c>
      <c r="BX100" s="98">
        <f t="shared" si="154"/>
        <v>0.107470157402068</v>
      </c>
      <c r="BY100" s="98">
        <f t="shared" si="155"/>
        <v>0.132497454331317</v>
      </c>
      <c r="BZ100" s="98">
        <f t="shared" si="156"/>
        <v>0</v>
      </c>
      <c r="CA100" s="98">
        <f t="shared" si="157"/>
        <v>0.011532185839948</v>
      </c>
      <c r="CB100" s="98">
        <f t="shared" si="158"/>
        <v>0.0207333979462895</v>
      </c>
      <c r="CC100" s="49"/>
      <c r="CD100" s="101">
        <f t="shared" si="159"/>
        <v>96</v>
      </c>
      <c r="CE100" s="63">
        <f>INDEX(角色升级!A:A,MATCH(BU99,角色升级!K:K,1))</f>
        <v>540</v>
      </c>
      <c r="CF100" s="71">
        <f>VLOOKUP(CE100,角色升级!A:P,16,FALSE)</f>
        <v>21862.53891</v>
      </c>
      <c r="CG100" s="71">
        <f>VLOOKUP(CD100,关卡对比!$A$4:$K$206,11,FALSE)</f>
        <v>56400</v>
      </c>
      <c r="CH100" s="104">
        <f t="shared" si="160"/>
        <v>2.57975527143384</v>
      </c>
      <c r="CI100" s="87">
        <f>INDEX(角色升级!Q:Q,MATCH(CE100,角色升级!A:A,0))</f>
        <v>6700</v>
      </c>
      <c r="CJ100" s="80">
        <v>0.6</v>
      </c>
      <c r="CK100" s="49"/>
      <c r="CL100" s="101">
        <f t="shared" si="161"/>
        <v>17922</v>
      </c>
      <c r="CM100" s="63">
        <f t="shared" si="162"/>
        <v>26810</v>
      </c>
      <c r="CN100" s="63">
        <f t="shared" si="163"/>
        <v>600</v>
      </c>
      <c r="CO100" s="63">
        <f t="shared" si="164"/>
        <v>39902.5</v>
      </c>
      <c r="CP100" s="63">
        <f t="shared" si="165"/>
        <v>85234.5</v>
      </c>
      <c r="CQ100" s="98">
        <f t="shared" si="166"/>
        <v>0.210266969360998</v>
      </c>
      <c r="CR100" s="98">
        <f t="shared" si="167"/>
        <v>0.314543993336032</v>
      </c>
      <c r="CS100" s="98">
        <f t="shared" si="168"/>
        <v>0.00703940305862063</v>
      </c>
      <c r="CT100" s="98">
        <f t="shared" si="169"/>
        <v>0.468149634244349</v>
      </c>
      <c r="CU100" s="49"/>
      <c r="CV100" s="87">
        <f t="shared" si="170"/>
        <v>8962</v>
      </c>
      <c r="CW100" s="80">
        <f t="shared" si="171"/>
        <v>13265</v>
      </c>
      <c r="CX100" s="80">
        <f t="shared" si="172"/>
        <v>15160</v>
      </c>
      <c r="CY100" s="80">
        <f t="shared" si="173"/>
        <v>24892</v>
      </c>
      <c r="CZ100" s="80">
        <f t="shared" si="174"/>
        <v>62279</v>
      </c>
      <c r="DA100" s="143">
        <f t="shared" si="175"/>
        <v>0.143900833346714</v>
      </c>
      <c r="DB100" s="143">
        <f t="shared" si="176"/>
        <v>0.212993143756322</v>
      </c>
      <c r="DC100" s="143">
        <f t="shared" si="177"/>
        <v>0.243420735721511</v>
      </c>
      <c r="DD100" s="143">
        <f t="shared" si="178"/>
        <v>0.399685287175452</v>
      </c>
      <c r="DE100" s="49"/>
      <c r="DF100" s="87">
        <f t="shared" si="179"/>
        <v>4189</v>
      </c>
      <c r="DG100" s="80">
        <f t="shared" si="180"/>
        <v>6258</v>
      </c>
      <c r="DH100" s="80">
        <f t="shared" si="181"/>
        <v>7152</v>
      </c>
      <c r="DI100" s="80">
        <f t="shared" si="182"/>
        <v>3274.5</v>
      </c>
      <c r="DJ100" s="80">
        <f t="shared" si="183"/>
        <v>20873.5</v>
      </c>
      <c r="DK100" s="143">
        <f t="shared" si="184"/>
        <v>0.200685079167365</v>
      </c>
      <c r="DL100" s="143">
        <f t="shared" si="185"/>
        <v>0.29980597408197</v>
      </c>
      <c r="DM100" s="143">
        <f t="shared" si="186"/>
        <v>0.342635398950823</v>
      </c>
      <c r="DN100" s="143">
        <f t="shared" si="187"/>
        <v>0.156873547799842</v>
      </c>
      <c r="DO100" s="49"/>
      <c r="DP100" s="62">
        <f t="shared" si="188"/>
        <v>85234.5</v>
      </c>
      <c r="DQ100" s="71">
        <f t="shared" si="189"/>
        <v>62279</v>
      </c>
      <c r="DR100" s="71">
        <f t="shared" si="190"/>
        <v>20873.5</v>
      </c>
      <c r="DS100" s="63">
        <v>0</v>
      </c>
      <c r="DT100" s="63">
        <v>20</v>
      </c>
      <c r="DU100" s="63">
        <f>INDEX(武器升级!A:A,MATCH(DQ100/$DQ$5,武器升级!G:G,1))</f>
        <v>30</v>
      </c>
      <c r="DV100" s="63">
        <f>_xlfn.IFNA(INDEX(武器升级!A:A,MATCH(DR100/$DR$5,武器升级!H:H,1)),1)</f>
        <v>23</v>
      </c>
      <c r="DW100" s="63">
        <v>13</v>
      </c>
      <c r="DX100" s="63">
        <f t="shared" si="191"/>
        <v>19.17</v>
      </c>
      <c r="DY100" s="63">
        <f t="shared" si="192"/>
        <v>148.36</v>
      </c>
      <c r="DZ100" s="63">
        <f t="shared" si="193"/>
        <v>60.73</v>
      </c>
      <c r="EA100" s="71">
        <v>5.1</v>
      </c>
      <c r="EB100" s="67">
        <f t="shared" si="194"/>
        <v>96</v>
      </c>
      <c r="EC100" s="87">
        <v>0</v>
      </c>
      <c r="ED100" s="80">
        <v>0</v>
      </c>
      <c r="EE100" s="80">
        <v>0</v>
      </c>
      <c r="EF100" s="80">
        <v>0</v>
      </c>
      <c r="EG100" s="80">
        <v>0</v>
      </c>
      <c r="EH100" s="80">
        <v>0</v>
      </c>
      <c r="EI100" s="80">
        <v>1</v>
      </c>
      <c r="EJ100" s="80">
        <v>1</v>
      </c>
      <c r="EK100" s="49">
        <f t="shared" si="197"/>
        <v>50.61</v>
      </c>
      <c r="EL100" s="87">
        <v>0</v>
      </c>
      <c r="EM100" s="80">
        <v>0</v>
      </c>
      <c r="EN100" s="80">
        <v>0</v>
      </c>
      <c r="EO100" s="80">
        <v>0</v>
      </c>
      <c r="EP100" s="80">
        <v>0</v>
      </c>
      <c r="EQ100" s="80">
        <v>808.745</v>
      </c>
      <c r="ER100" s="80">
        <v>134.995</v>
      </c>
      <c r="ES100" s="80">
        <v>36.5663</v>
      </c>
      <c r="ET100" s="151">
        <v>0</v>
      </c>
      <c r="EU100" s="151">
        <v>0</v>
      </c>
      <c r="EV100" s="151">
        <v>0</v>
      </c>
      <c r="EW100" s="151">
        <v>1</v>
      </c>
      <c r="EX100" s="151">
        <v>1</v>
      </c>
      <c r="EY100" s="151">
        <v>1</v>
      </c>
      <c r="EZ100" s="49"/>
      <c r="FA100" s="153">
        <f t="shared" si="195"/>
        <v>50.61</v>
      </c>
      <c r="FB100" s="71">
        <v>1</v>
      </c>
      <c r="FC100" s="71">
        <v>1</v>
      </c>
      <c r="FD100" s="80">
        <v>3.74</v>
      </c>
      <c r="FF100">
        <f t="shared" si="196"/>
        <v>0</v>
      </c>
    </row>
    <row r="101" spans="1:162">
      <c r="A101" s="58">
        <v>95</v>
      </c>
      <c r="B101" s="59">
        <v>72</v>
      </c>
      <c r="C101" s="60">
        <v>58</v>
      </c>
      <c r="D101" s="61">
        <v>644.5</v>
      </c>
      <c r="E101" s="61">
        <v>3</v>
      </c>
      <c r="F101" s="62">
        <v>7</v>
      </c>
      <c r="G101" s="63">
        <v>0</v>
      </c>
      <c r="H101" s="63">
        <v>1</v>
      </c>
      <c r="I101" s="49"/>
      <c r="J101" s="62">
        <v>95</v>
      </c>
      <c r="K101" s="71">
        <f t="shared" si="132"/>
        <v>7</v>
      </c>
      <c r="L101" s="71">
        <f t="shared" si="133"/>
        <v>0</v>
      </c>
      <c r="M101" s="71">
        <f t="shared" si="134"/>
        <v>1</v>
      </c>
      <c r="N101" s="72">
        <f>INDEX($A:$A,MATCH(SUM($K$7:K101),$D:$D,1))</f>
        <v>98</v>
      </c>
      <c r="O101" s="72">
        <v>0</v>
      </c>
      <c r="P101" s="73">
        <v>0</v>
      </c>
      <c r="Q101" s="63">
        <f>INDEX(关卡产出!$V$8:$V$207,MATCH(N101,$A$7:$A$206,0))</f>
        <v>18100</v>
      </c>
      <c r="R101" s="63">
        <f>INDEX(关卡产出!$W$8:$W$207,MATCH(N101,$A$7:$A$206,0))</f>
        <v>2695200</v>
      </c>
      <c r="S101" s="63">
        <f>INDEX(关卡产出!$X$8:$X$207,MATCH(N101,$A$7:$A$206,0))</f>
        <v>18686</v>
      </c>
      <c r="T101" s="63">
        <f>INDEX(关卡产出!$Y$8:$Y$207,MATCH(N101,$A$7:$A$206,0))</f>
        <v>9344</v>
      </c>
      <c r="U101" s="63">
        <f>INDEX(关卡产出!$Z$8:$Z$207,MATCH(N101,$A$7:$A$206,0))</f>
        <v>4374</v>
      </c>
      <c r="V101" s="63">
        <f>INDEX(关卡产出!$AA$8:$AA$207,MATCH(N101,$A$7:$A$206,0))</f>
        <v>588</v>
      </c>
      <c r="W101" s="80">
        <f>INDEX(关卡产出!$C$8:$C$207,MATCH(N101,关卡产出!$B$8:$B$207,0))*K101</f>
        <v>539</v>
      </c>
      <c r="X101" s="80">
        <f>INDEX(关卡产出!$D$8:$D$207,MATCH(N101,关卡产出!$B$8:$B$207,0))*K101</f>
        <v>266</v>
      </c>
      <c r="Y101" s="80">
        <f>INDEX(关卡产出!$E$8:$E$207,MATCH(N101,关卡产出!$B$8:$B$207,0))*K101</f>
        <v>133</v>
      </c>
      <c r="Z101" s="80">
        <f>INDEX(关卡产出!$F$8:$F$207,MATCH(N101,关卡产出!$B$8:$B$207,0))*K101</f>
        <v>7210</v>
      </c>
      <c r="AA101" s="80">
        <f>SUM($W$7:W101)</f>
        <v>27349</v>
      </c>
      <c r="AB101" s="80">
        <f>SUM($X$7:X101)</f>
        <v>13531</v>
      </c>
      <c r="AC101" s="80">
        <f>SUM($Y$7:Y101)</f>
        <v>6391</v>
      </c>
      <c r="AD101" s="80">
        <f>SUM($Z$7:Z101)</f>
        <v>390460</v>
      </c>
      <c r="AE101" s="87">
        <f>INDEX(关卡产出!$C$8:$C$207,MATCH(N101,关卡产出!$B$8:$B$207,0))*8</f>
        <v>616</v>
      </c>
      <c r="AF101" s="87">
        <f>INDEX(关卡产出!$D$8:$D$207,MATCH(N101,关卡产出!$B$8:$B$207,0))*8</f>
        <v>304</v>
      </c>
      <c r="AG101" s="87">
        <f>INDEX(关卡产出!$E$8:$E$207,MATCH(N101,关卡产出!$B$8:$B$207,0))*8</f>
        <v>152</v>
      </c>
      <c r="AH101" s="87">
        <f>INDEX(关卡产出!$F$8:$F$207,MATCH(N101,关卡产出!$B$8:$B$207,0))*8</f>
        <v>8240</v>
      </c>
      <c r="AI101" s="87">
        <f>SUM($AE$7:AE101)</f>
        <v>31256</v>
      </c>
      <c r="AJ101" s="87">
        <f>SUM($AF$7:AF101)</f>
        <v>15464</v>
      </c>
      <c r="AK101" s="87">
        <f>SUM($AG$7:AG101)</f>
        <v>7304</v>
      </c>
      <c r="AL101" s="87">
        <f>SUM($AH$7:AH101)</f>
        <v>446240</v>
      </c>
      <c r="AM101" s="92">
        <f>SUM($M$7:M101)*关卡产出!$AS$11</f>
        <v>546000</v>
      </c>
      <c r="AN101" s="93">
        <v>0</v>
      </c>
      <c r="AO101" s="80">
        <v>0</v>
      </c>
      <c r="AP101" s="96">
        <v>0</v>
      </c>
      <c r="AQ101" s="62">
        <v>500</v>
      </c>
      <c r="AR101" s="97">
        <v>100</v>
      </c>
      <c r="AS101" s="62">
        <f>SUM($AQ$7:AQ101)</f>
        <v>47500</v>
      </c>
      <c r="AT101" s="71">
        <f>SUM($AR$7:AR101)</f>
        <v>9500</v>
      </c>
      <c r="AU101" s="49"/>
      <c r="AV101" s="62">
        <f t="shared" si="135"/>
        <v>18100</v>
      </c>
      <c r="AW101" s="71">
        <v>0</v>
      </c>
      <c r="AX101" s="71">
        <f t="shared" si="136"/>
        <v>9500</v>
      </c>
      <c r="AY101" s="71">
        <f t="shared" si="137"/>
        <v>6700</v>
      </c>
      <c r="AZ101" s="63">
        <f t="shared" si="138"/>
        <v>34300</v>
      </c>
      <c r="BA101" s="80">
        <v>0</v>
      </c>
      <c r="BB101" s="80">
        <f t="shared" si="139"/>
        <v>34300</v>
      </c>
      <c r="BC101" s="98">
        <f t="shared" si="140"/>
        <v>0.527696793002915</v>
      </c>
      <c r="BD101" s="98">
        <f t="shared" si="141"/>
        <v>0</v>
      </c>
      <c r="BE101" s="98">
        <f t="shared" si="142"/>
        <v>0.276967930029155</v>
      </c>
      <c r="BF101" s="98">
        <f t="shared" si="143"/>
        <v>0.19533527696793</v>
      </c>
      <c r="BG101" s="99"/>
      <c r="BH101" s="62">
        <f>INDEX(商城宝箱!$L:$L,MATCH(BB101,商城宝箱!$N:$N,1))</f>
        <v>8</v>
      </c>
      <c r="BI101" s="63">
        <f>INDEX(商城宝箱!$T:$T,MATCH(BH101,商城宝箱!$L:$L,0))+(BB101-VLOOKUP(BH101,商城宝箱!$L$2:$N$22,3,FALSE))/$BH$5*VLOOKUP(BH101+1,商城宝箱!$C$23:$I$42,3,FALSE)</f>
        <v>85750</v>
      </c>
      <c r="BJ101" s="71">
        <f>INDEX(商城宝箱!$U:$U,MATCH(BH101,商城宝箱!$L:$L,0))+(BB101-VLOOKUP(BH101,商城宝箱!$L$2:$N$22,3,FALSE))/$BH$5*VLOOKUP(BH101+1,商城宝箱!$C$23:$I$42,4,FALSE)</f>
        <v>41002.5</v>
      </c>
      <c r="BK101" s="71">
        <f>INDEX(商城宝箱!$V:$V,MATCH(BH101,商城宝箱!$L:$L,0))+(BB101-VLOOKUP(BH101,商城宝箱!$L$2:$N$22,3,FALSE))/$BH$5*VLOOKUP(BH101+1,商城宝箱!$C$23:$I$42,5,FALSE)</f>
        <v>25717</v>
      </c>
      <c r="BL101" s="71">
        <f>INDEX(商城宝箱!$W:$W,MATCH(BH101,商城宝箱!$L:$L,0))+(BB101-VLOOKUP(BH101,商城宝箱!$L$2:$N$22,3,FALSE))/$BH$5*VLOOKUP(BH101+1,商城宝箱!$C$23:$I$42,6,FALSE)</f>
        <v>3369.5</v>
      </c>
      <c r="BM101" s="49"/>
      <c r="BN101" s="101">
        <f t="shared" si="144"/>
        <v>2695200</v>
      </c>
      <c r="BO101" s="63">
        <f t="shared" si="145"/>
        <v>390460</v>
      </c>
      <c r="BP101" s="63">
        <f t="shared" si="146"/>
        <v>446240</v>
      </c>
      <c r="BQ101" s="63">
        <f t="shared" si="147"/>
        <v>546000</v>
      </c>
      <c r="BR101" s="63">
        <f t="shared" si="148"/>
        <v>0</v>
      </c>
      <c r="BS101" s="63">
        <f t="shared" si="149"/>
        <v>47500</v>
      </c>
      <c r="BT101" s="63">
        <f t="shared" si="150"/>
        <v>85750</v>
      </c>
      <c r="BU101" s="63">
        <f t="shared" si="151"/>
        <v>4211150</v>
      </c>
      <c r="BV101" s="98">
        <f t="shared" si="152"/>
        <v>0.640015197748833</v>
      </c>
      <c r="BW101" s="98">
        <f t="shared" si="153"/>
        <v>0.092720515773601</v>
      </c>
      <c r="BX101" s="98">
        <f t="shared" si="154"/>
        <v>0.105966303741258</v>
      </c>
      <c r="BY101" s="98">
        <f t="shared" si="155"/>
        <v>0.129655794735405</v>
      </c>
      <c r="BZ101" s="98">
        <f t="shared" si="156"/>
        <v>0</v>
      </c>
      <c r="CA101" s="98">
        <f t="shared" si="157"/>
        <v>0.0112795792123292</v>
      </c>
      <c r="CB101" s="98">
        <f t="shared" si="158"/>
        <v>0.0203626087885732</v>
      </c>
      <c r="CC101" s="49"/>
      <c r="CD101" s="101">
        <f t="shared" si="159"/>
        <v>98</v>
      </c>
      <c r="CE101" s="63">
        <f>INDEX(角色升级!A:A,MATCH(BU100,角色升级!K:K,1))</f>
        <v>540</v>
      </c>
      <c r="CF101" s="71">
        <f>VLOOKUP(CE101,角色升级!A:P,16,FALSE)</f>
        <v>21862.53891</v>
      </c>
      <c r="CG101" s="71">
        <f>VLOOKUP(CD101,关卡对比!$A$4:$K$206,11,FALSE)</f>
        <v>58800</v>
      </c>
      <c r="CH101" s="104">
        <f t="shared" si="160"/>
        <v>2.68953209149486</v>
      </c>
      <c r="CI101" s="87">
        <f>INDEX(角色升级!Q:Q,MATCH(CE101,角色升级!A:A,0))</f>
        <v>6700</v>
      </c>
      <c r="CJ101" s="80">
        <v>0.6</v>
      </c>
      <c r="CK101" s="49"/>
      <c r="CL101" s="101">
        <f t="shared" si="161"/>
        <v>18686</v>
      </c>
      <c r="CM101" s="63">
        <f t="shared" si="162"/>
        <v>27349</v>
      </c>
      <c r="CN101" s="63">
        <f t="shared" si="163"/>
        <v>616</v>
      </c>
      <c r="CO101" s="63">
        <f t="shared" si="164"/>
        <v>41002.5</v>
      </c>
      <c r="CP101" s="63">
        <f t="shared" si="165"/>
        <v>87653.5</v>
      </c>
      <c r="CQ101" s="98">
        <f t="shared" si="166"/>
        <v>0.213180306547942</v>
      </c>
      <c r="CR101" s="98">
        <f t="shared" si="167"/>
        <v>0.312012640681775</v>
      </c>
      <c r="CS101" s="98">
        <f t="shared" si="168"/>
        <v>0.00702767145635942</v>
      </c>
      <c r="CT101" s="98">
        <f t="shared" si="169"/>
        <v>0.467779381313924</v>
      </c>
      <c r="CU101" s="49"/>
      <c r="CV101" s="87">
        <f t="shared" si="170"/>
        <v>9344</v>
      </c>
      <c r="CW101" s="80">
        <f t="shared" si="171"/>
        <v>13531</v>
      </c>
      <c r="CX101" s="80">
        <f t="shared" si="172"/>
        <v>15464</v>
      </c>
      <c r="CY101" s="80">
        <f t="shared" si="173"/>
        <v>25717</v>
      </c>
      <c r="CZ101" s="80">
        <f t="shared" si="174"/>
        <v>64056</v>
      </c>
      <c r="DA101" s="143">
        <f t="shared" si="175"/>
        <v>0.145872361683527</v>
      </c>
      <c r="DB101" s="143">
        <f t="shared" si="176"/>
        <v>0.211237042587736</v>
      </c>
      <c r="DC101" s="143">
        <f t="shared" si="177"/>
        <v>0.241413762957412</v>
      </c>
      <c r="DD101" s="143">
        <f t="shared" si="178"/>
        <v>0.401476832771325</v>
      </c>
      <c r="DE101" s="49"/>
      <c r="DF101" s="87">
        <f t="shared" si="179"/>
        <v>4374</v>
      </c>
      <c r="DG101" s="80">
        <f t="shared" si="180"/>
        <v>6391</v>
      </c>
      <c r="DH101" s="80">
        <f t="shared" si="181"/>
        <v>7304</v>
      </c>
      <c r="DI101" s="80">
        <f t="shared" si="182"/>
        <v>3369.5</v>
      </c>
      <c r="DJ101" s="80">
        <f t="shared" si="183"/>
        <v>21438.5</v>
      </c>
      <c r="DK101" s="143">
        <f t="shared" si="184"/>
        <v>0.204025468199734</v>
      </c>
      <c r="DL101" s="143">
        <f t="shared" si="185"/>
        <v>0.298108543041724</v>
      </c>
      <c r="DM101" s="143">
        <f t="shared" si="186"/>
        <v>0.34069547776197</v>
      </c>
      <c r="DN101" s="143">
        <f t="shared" si="187"/>
        <v>0.157170510996572</v>
      </c>
      <c r="DO101" s="49"/>
      <c r="DP101" s="62">
        <f t="shared" si="188"/>
        <v>87653.5</v>
      </c>
      <c r="DQ101" s="71">
        <f t="shared" si="189"/>
        <v>64056</v>
      </c>
      <c r="DR101" s="71">
        <f t="shared" si="190"/>
        <v>21438.5</v>
      </c>
      <c r="DS101" s="63">
        <v>0</v>
      </c>
      <c r="DT101" s="63">
        <v>20</v>
      </c>
      <c r="DU101" s="63">
        <f>INDEX(武器升级!A:A,MATCH(DQ101/$DQ$5,武器升级!G:G,1))</f>
        <v>30</v>
      </c>
      <c r="DV101" s="63">
        <f>_xlfn.IFNA(INDEX(武器升级!A:A,MATCH(DR101/$DR$5,武器升级!H:H,1)),1)</f>
        <v>23</v>
      </c>
      <c r="DW101" s="63">
        <v>13</v>
      </c>
      <c r="DX101" s="63">
        <f t="shared" si="191"/>
        <v>19.17</v>
      </c>
      <c r="DY101" s="63">
        <f t="shared" si="192"/>
        <v>148.36</v>
      </c>
      <c r="DZ101" s="63">
        <f t="shared" si="193"/>
        <v>60.73</v>
      </c>
      <c r="EA101" s="71">
        <v>5.1</v>
      </c>
      <c r="EB101" s="67">
        <f t="shared" si="194"/>
        <v>98</v>
      </c>
      <c r="EC101" s="87">
        <v>0</v>
      </c>
      <c r="ED101" s="80">
        <v>0</v>
      </c>
      <c r="EE101" s="80">
        <v>0</v>
      </c>
      <c r="EF101" s="80">
        <v>0</v>
      </c>
      <c r="EG101" s="80">
        <v>0</v>
      </c>
      <c r="EH101" s="80">
        <v>0</v>
      </c>
      <c r="EI101" s="80">
        <v>1</v>
      </c>
      <c r="EJ101" s="80">
        <v>1</v>
      </c>
      <c r="EK101" s="49">
        <f t="shared" si="197"/>
        <v>1</v>
      </c>
      <c r="EL101" s="87">
        <v>0</v>
      </c>
      <c r="EM101" s="80">
        <v>0</v>
      </c>
      <c r="EN101" s="80">
        <v>0</v>
      </c>
      <c r="EO101" s="80">
        <v>0</v>
      </c>
      <c r="EP101" s="80">
        <v>0</v>
      </c>
      <c r="EQ101" s="80">
        <v>815.347</v>
      </c>
      <c r="ER101" s="80">
        <v>136.097</v>
      </c>
      <c r="ES101" s="80">
        <v>36.8648</v>
      </c>
      <c r="ET101" s="151">
        <v>0</v>
      </c>
      <c r="EU101" s="151">
        <v>0</v>
      </c>
      <c r="EV101" s="151">
        <v>0</v>
      </c>
      <c r="EW101" s="151">
        <v>1</v>
      </c>
      <c r="EX101" s="151">
        <v>1</v>
      </c>
      <c r="EY101" s="151">
        <v>1</v>
      </c>
      <c r="EZ101" s="49"/>
      <c r="FA101" s="153">
        <f t="shared" si="195"/>
        <v>1</v>
      </c>
      <c r="FB101" s="71">
        <v>1</v>
      </c>
      <c r="FC101" s="71">
        <v>1</v>
      </c>
      <c r="FD101" s="80">
        <v>3.74</v>
      </c>
      <c r="FF101">
        <f t="shared" si="196"/>
        <v>0</v>
      </c>
    </row>
    <row r="102" spans="1:162">
      <c r="A102" s="58">
        <v>96</v>
      </c>
      <c r="B102" s="59">
        <v>72</v>
      </c>
      <c r="C102" s="60">
        <v>59</v>
      </c>
      <c r="D102" s="61">
        <v>650.5</v>
      </c>
      <c r="E102" s="61">
        <v>3</v>
      </c>
      <c r="F102" s="62">
        <v>7</v>
      </c>
      <c r="G102" s="63">
        <v>0</v>
      </c>
      <c r="H102" s="63">
        <v>1</v>
      </c>
      <c r="I102" s="49"/>
      <c r="J102" s="62">
        <v>96</v>
      </c>
      <c r="K102" s="71">
        <f t="shared" si="132"/>
        <v>7</v>
      </c>
      <c r="L102" s="71">
        <f t="shared" si="133"/>
        <v>0</v>
      </c>
      <c r="M102" s="71">
        <f t="shared" si="134"/>
        <v>1</v>
      </c>
      <c r="N102" s="72">
        <f>INDEX($A:$A,MATCH(SUM($K$7:K102),$D:$D,1))</f>
        <v>99</v>
      </c>
      <c r="O102" s="72">
        <v>0</v>
      </c>
      <c r="P102" s="73">
        <v>0</v>
      </c>
      <c r="Q102" s="63">
        <f>INDEX(关卡产出!$V$8:$V$207,MATCH(N102,$A$7:$A$206,0))</f>
        <v>18300</v>
      </c>
      <c r="R102" s="63">
        <f>INDEX(关卡产出!$W$8:$W$207,MATCH(N102,$A$7:$A$206,0))</f>
        <v>2752300</v>
      </c>
      <c r="S102" s="63">
        <f>INDEX(关卡产出!$X$8:$X$207,MATCH(N102,$A$7:$A$206,0))</f>
        <v>19074</v>
      </c>
      <c r="T102" s="63">
        <f>INDEX(关卡产出!$Y$8:$Y$207,MATCH(N102,$A$7:$A$206,0))</f>
        <v>9538</v>
      </c>
      <c r="U102" s="63">
        <f>INDEX(关卡产出!$Z$8:$Z$207,MATCH(N102,$A$7:$A$206,0))</f>
        <v>4468</v>
      </c>
      <c r="V102" s="63">
        <f>INDEX(关卡产出!$AA$8:$AA$207,MATCH(N102,$A$7:$A$206,0))</f>
        <v>594</v>
      </c>
      <c r="W102" s="80">
        <f>INDEX(关卡产出!$C$8:$C$207,MATCH(N102,关卡产出!$B$8:$B$207,0))*K102</f>
        <v>546</v>
      </c>
      <c r="X102" s="80">
        <f>INDEX(关卡产出!$D$8:$D$207,MATCH(N102,关卡产出!$B$8:$B$207,0))*K102</f>
        <v>273</v>
      </c>
      <c r="Y102" s="80">
        <f>INDEX(关卡产出!$E$8:$E$207,MATCH(N102,关卡产出!$B$8:$B$207,0))*K102</f>
        <v>133</v>
      </c>
      <c r="Z102" s="80">
        <f>INDEX(关卡产出!$F$8:$F$207,MATCH(N102,关卡产出!$B$8:$B$207,0))*K102</f>
        <v>7350</v>
      </c>
      <c r="AA102" s="80">
        <f>SUM($W$7:W102)</f>
        <v>27895</v>
      </c>
      <c r="AB102" s="80">
        <f>SUM($X$7:X102)</f>
        <v>13804</v>
      </c>
      <c r="AC102" s="80">
        <f>SUM($Y$7:Y102)</f>
        <v>6524</v>
      </c>
      <c r="AD102" s="80">
        <f>SUM($Z$7:Z102)</f>
        <v>397810</v>
      </c>
      <c r="AE102" s="87">
        <f>INDEX(关卡产出!$C$8:$C$207,MATCH(N102,关卡产出!$B$8:$B$207,0))*8</f>
        <v>624</v>
      </c>
      <c r="AF102" s="87">
        <f>INDEX(关卡产出!$D$8:$D$207,MATCH(N102,关卡产出!$B$8:$B$207,0))*8</f>
        <v>312</v>
      </c>
      <c r="AG102" s="87">
        <f>INDEX(关卡产出!$E$8:$E$207,MATCH(N102,关卡产出!$B$8:$B$207,0))*8</f>
        <v>152</v>
      </c>
      <c r="AH102" s="87">
        <f>INDEX(关卡产出!$F$8:$F$207,MATCH(N102,关卡产出!$B$8:$B$207,0))*8</f>
        <v>8400</v>
      </c>
      <c r="AI102" s="87">
        <f>SUM($AE$7:AE102)</f>
        <v>31880</v>
      </c>
      <c r="AJ102" s="87">
        <f>SUM($AF$7:AF102)</f>
        <v>15776</v>
      </c>
      <c r="AK102" s="87">
        <f>SUM($AG$7:AG102)</f>
        <v>7456</v>
      </c>
      <c r="AL102" s="87">
        <f>SUM($AH$7:AH102)</f>
        <v>454640</v>
      </c>
      <c r="AM102" s="92">
        <f>SUM($M$7:M102)*关卡产出!$AS$11</f>
        <v>552000</v>
      </c>
      <c r="AN102" s="93">
        <v>0</v>
      </c>
      <c r="AO102" s="80">
        <v>0</v>
      </c>
      <c r="AP102" s="96">
        <v>0</v>
      </c>
      <c r="AQ102" s="62">
        <v>500</v>
      </c>
      <c r="AR102" s="97">
        <v>100</v>
      </c>
      <c r="AS102" s="62">
        <f>SUM($AQ$7:AQ102)</f>
        <v>48000</v>
      </c>
      <c r="AT102" s="71">
        <f>SUM($AR$7:AR102)</f>
        <v>9600</v>
      </c>
      <c r="AU102" s="49"/>
      <c r="AV102" s="62">
        <f t="shared" si="135"/>
        <v>18300</v>
      </c>
      <c r="AW102" s="71">
        <v>0</v>
      </c>
      <c r="AX102" s="71">
        <f t="shared" si="136"/>
        <v>9600</v>
      </c>
      <c r="AY102" s="71">
        <f t="shared" si="137"/>
        <v>6700</v>
      </c>
      <c r="AZ102" s="63">
        <f t="shared" si="138"/>
        <v>34600</v>
      </c>
      <c r="BA102" s="80">
        <v>0</v>
      </c>
      <c r="BB102" s="80">
        <f t="shared" si="139"/>
        <v>34600</v>
      </c>
      <c r="BC102" s="98">
        <f t="shared" si="140"/>
        <v>0.528901734104046</v>
      </c>
      <c r="BD102" s="98">
        <f t="shared" si="141"/>
        <v>0</v>
      </c>
      <c r="BE102" s="98">
        <f t="shared" si="142"/>
        <v>0.277456647398844</v>
      </c>
      <c r="BF102" s="98">
        <f t="shared" si="143"/>
        <v>0.19364161849711</v>
      </c>
      <c r="BG102" s="99"/>
      <c r="BH102" s="62">
        <f>INDEX(商城宝箱!$L:$L,MATCH(BB102,商城宝箱!$N:$N,1))</f>
        <v>8</v>
      </c>
      <c r="BI102" s="63">
        <f>INDEX(商城宝箱!$T:$T,MATCH(BH102,商城宝箱!$L:$L,0))+(BB102-VLOOKUP(BH102,商城宝箱!$L$2:$N$22,3,FALSE))/$BH$5*VLOOKUP(BH102+1,商城宝箱!$C$23:$I$42,3,FALSE)</f>
        <v>86500</v>
      </c>
      <c r="BJ102" s="71">
        <f>INDEX(商城宝箱!$U:$U,MATCH(BH102,商城宝箱!$L:$L,0))+(BB102-VLOOKUP(BH102,商城宝箱!$L$2:$N$22,3,FALSE))/$BH$5*VLOOKUP(BH102+1,商城宝箱!$C$23:$I$42,4,FALSE)</f>
        <v>41662.5</v>
      </c>
      <c r="BK102" s="71">
        <f>INDEX(商城宝箱!$V:$V,MATCH(BH102,商城宝箱!$L:$L,0))+(BB102-VLOOKUP(BH102,商城宝箱!$L$2:$N$22,3,FALSE))/$BH$5*VLOOKUP(BH102+1,商城宝箱!$C$23:$I$42,5,FALSE)</f>
        <v>26212</v>
      </c>
      <c r="BL102" s="71">
        <f>INDEX(商城宝箱!$W:$W,MATCH(BH102,商城宝箱!$L:$L,0))+(BB102-VLOOKUP(BH102,商城宝箱!$L$2:$N$22,3,FALSE))/$BH$5*VLOOKUP(BH102+1,商城宝箱!$C$23:$I$42,6,FALSE)</f>
        <v>3426.5</v>
      </c>
      <c r="BM102" s="49"/>
      <c r="BN102" s="101">
        <f t="shared" si="144"/>
        <v>2752300</v>
      </c>
      <c r="BO102" s="63">
        <f t="shared" si="145"/>
        <v>397810</v>
      </c>
      <c r="BP102" s="63">
        <f t="shared" si="146"/>
        <v>454640</v>
      </c>
      <c r="BQ102" s="63">
        <f t="shared" si="147"/>
        <v>552000</v>
      </c>
      <c r="BR102" s="63">
        <f t="shared" si="148"/>
        <v>0</v>
      </c>
      <c r="BS102" s="63">
        <f t="shared" si="149"/>
        <v>48000</v>
      </c>
      <c r="BT102" s="63">
        <f t="shared" si="150"/>
        <v>86500</v>
      </c>
      <c r="BU102" s="63">
        <f t="shared" si="151"/>
        <v>4291250</v>
      </c>
      <c r="BV102" s="98">
        <f t="shared" si="152"/>
        <v>0.641374890766094</v>
      </c>
      <c r="BW102" s="98">
        <f t="shared" si="153"/>
        <v>0.0927025924847072</v>
      </c>
      <c r="BX102" s="98">
        <f t="shared" si="154"/>
        <v>0.105945819982523</v>
      </c>
      <c r="BY102" s="98">
        <f t="shared" si="155"/>
        <v>0.128633847946403</v>
      </c>
      <c r="BZ102" s="98">
        <f t="shared" si="156"/>
        <v>0</v>
      </c>
      <c r="CA102" s="98">
        <f t="shared" si="157"/>
        <v>0.0111855519953394</v>
      </c>
      <c r="CB102" s="98">
        <f t="shared" si="158"/>
        <v>0.0201572968249345</v>
      </c>
      <c r="CC102" s="49"/>
      <c r="CD102" s="101">
        <f t="shared" si="159"/>
        <v>99</v>
      </c>
      <c r="CE102" s="63">
        <f>INDEX(角色升级!A:A,MATCH(BU101,角色升级!K:K,1))</f>
        <v>544</v>
      </c>
      <c r="CF102" s="71">
        <f>VLOOKUP(CE102,角色升级!A:P,16,FALSE)</f>
        <v>22825.92929</v>
      </c>
      <c r="CG102" s="71">
        <f>VLOOKUP(CD102,关卡对比!$A$4:$K$206,11,FALSE)</f>
        <v>60000</v>
      </c>
      <c r="CH102" s="104">
        <f t="shared" si="160"/>
        <v>2.62858958501575</v>
      </c>
      <c r="CI102" s="87">
        <f>INDEX(角色升级!Q:Q,MATCH(CE102,角色升级!A:A,0))</f>
        <v>6700</v>
      </c>
      <c r="CJ102" s="80">
        <v>0.6</v>
      </c>
      <c r="CK102" s="49"/>
      <c r="CL102" s="101">
        <f t="shared" si="161"/>
        <v>19074</v>
      </c>
      <c r="CM102" s="63">
        <f t="shared" si="162"/>
        <v>27895</v>
      </c>
      <c r="CN102" s="63">
        <f t="shared" si="163"/>
        <v>624</v>
      </c>
      <c r="CO102" s="63">
        <f t="shared" si="164"/>
        <v>41662.5</v>
      </c>
      <c r="CP102" s="63">
        <f t="shared" si="165"/>
        <v>89255.5</v>
      </c>
      <c r="CQ102" s="98">
        <f t="shared" si="166"/>
        <v>0.213701116457809</v>
      </c>
      <c r="CR102" s="98">
        <f t="shared" si="167"/>
        <v>0.312529760070808</v>
      </c>
      <c r="CS102" s="98">
        <f t="shared" si="168"/>
        <v>0.00699116581051028</v>
      </c>
      <c r="CT102" s="98">
        <f t="shared" si="169"/>
        <v>0.466777957660872</v>
      </c>
      <c r="CU102" s="49"/>
      <c r="CV102" s="87">
        <f t="shared" si="170"/>
        <v>9538</v>
      </c>
      <c r="CW102" s="80">
        <f t="shared" si="171"/>
        <v>13804</v>
      </c>
      <c r="CX102" s="80">
        <f t="shared" si="172"/>
        <v>15776</v>
      </c>
      <c r="CY102" s="80">
        <f t="shared" si="173"/>
        <v>26212</v>
      </c>
      <c r="CZ102" s="80">
        <f t="shared" si="174"/>
        <v>65330</v>
      </c>
      <c r="DA102" s="143">
        <f t="shared" si="175"/>
        <v>0.145997244757386</v>
      </c>
      <c r="DB102" s="143">
        <f t="shared" si="176"/>
        <v>0.211296494719118</v>
      </c>
      <c r="DC102" s="143">
        <f t="shared" si="177"/>
        <v>0.241481708250421</v>
      </c>
      <c r="DD102" s="143">
        <f t="shared" si="178"/>
        <v>0.401224552273075</v>
      </c>
      <c r="DE102" s="49"/>
      <c r="DF102" s="87">
        <f t="shared" si="179"/>
        <v>4468</v>
      </c>
      <c r="DG102" s="80">
        <f t="shared" si="180"/>
        <v>6524</v>
      </c>
      <c r="DH102" s="80">
        <f t="shared" si="181"/>
        <v>7456</v>
      </c>
      <c r="DI102" s="80">
        <f t="shared" si="182"/>
        <v>3426.5</v>
      </c>
      <c r="DJ102" s="80">
        <f t="shared" si="183"/>
        <v>21874.5</v>
      </c>
      <c r="DK102" s="143">
        <f t="shared" si="184"/>
        <v>0.204256097282224</v>
      </c>
      <c r="DL102" s="143">
        <f t="shared" si="185"/>
        <v>0.298246817070104</v>
      </c>
      <c r="DM102" s="143">
        <f t="shared" si="186"/>
        <v>0.340853505222977</v>
      </c>
      <c r="DN102" s="143">
        <f t="shared" si="187"/>
        <v>0.156643580424695</v>
      </c>
      <c r="DO102" s="49"/>
      <c r="DP102" s="62">
        <f t="shared" si="188"/>
        <v>89255.5</v>
      </c>
      <c r="DQ102" s="71">
        <f t="shared" si="189"/>
        <v>65330</v>
      </c>
      <c r="DR102" s="71">
        <f t="shared" si="190"/>
        <v>21874.5</v>
      </c>
      <c r="DS102" s="63">
        <v>0</v>
      </c>
      <c r="DT102" s="63">
        <v>20</v>
      </c>
      <c r="DU102" s="63">
        <f>INDEX(武器升级!A:A,MATCH(DQ102/$DQ$5,武器升级!G:G,1))</f>
        <v>30</v>
      </c>
      <c r="DV102" s="63">
        <f>_xlfn.IFNA(INDEX(武器升级!A:A,MATCH(DR102/$DR$5,武器升级!H:H,1)),1)</f>
        <v>23</v>
      </c>
      <c r="DW102" s="63">
        <v>13</v>
      </c>
      <c r="DX102" s="63">
        <f t="shared" si="191"/>
        <v>19.17</v>
      </c>
      <c r="DY102" s="63">
        <f t="shared" si="192"/>
        <v>148.36</v>
      </c>
      <c r="DZ102" s="63">
        <f t="shared" si="193"/>
        <v>60.73</v>
      </c>
      <c r="EA102" s="71">
        <v>5.1</v>
      </c>
      <c r="EB102" s="67">
        <f t="shared" si="194"/>
        <v>99</v>
      </c>
      <c r="EC102" s="87">
        <v>0</v>
      </c>
      <c r="ED102" s="80">
        <v>0</v>
      </c>
      <c r="EE102" s="80">
        <v>0</v>
      </c>
      <c r="EF102" s="80">
        <v>0</v>
      </c>
      <c r="EG102" s="80">
        <v>0</v>
      </c>
      <c r="EH102" s="80">
        <v>0</v>
      </c>
      <c r="EI102" s="80">
        <v>1</v>
      </c>
      <c r="EJ102" s="80">
        <v>1</v>
      </c>
      <c r="EK102" s="49">
        <f t="shared" si="197"/>
        <v>60.73</v>
      </c>
      <c r="EL102" s="87">
        <v>0</v>
      </c>
      <c r="EM102" s="80">
        <v>0</v>
      </c>
      <c r="EN102" s="80">
        <v>0</v>
      </c>
      <c r="EO102" s="80">
        <v>0</v>
      </c>
      <c r="EP102" s="80">
        <v>0</v>
      </c>
      <c r="EQ102" s="80">
        <v>825.25</v>
      </c>
      <c r="ER102" s="80">
        <v>137.75</v>
      </c>
      <c r="ES102" s="80">
        <v>37.3125</v>
      </c>
      <c r="ET102" s="151">
        <v>0</v>
      </c>
      <c r="EU102" s="151">
        <v>0</v>
      </c>
      <c r="EV102" s="151">
        <v>0</v>
      </c>
      <c r="EW102" s="151">
        <v>1</v>
      </c>
      <c r="EX102" s="151">
        <v>1</v>
      </c>
      <c r="EY102" s="151">
        <v>1</v>
      </c>
      <c r="EZ102" s="49"/>
      <c r="FA102" s="153">
        <f t="shared" si="195"/>
        <v>60.73</v>
      </c>
      <c r="FB102" s="71">
        <v>1</v>
      </c>
      <c r="FC102" s="71">
        <v>1</v>
      </c>
      <c r="FD102" s="80">
        <v>3.74</v>
      </c>
      <c r="FF102">
        <f t="shared" si="196"/>
        <v>0</v>
      </c>
    </row>
    <row r="103" spans="1:162">
      <c r="A103" s="58">
        <v>97</v>
      </c>
      <c r="B103" s="59">
        <v>73</v>
      </c>
      <c r="C103" s="60">
        <v>60</v>
      </c>
      <c r="D103" s="61">
        <v>659.5</v>
      </c>
      <c r="E103" s="61">
        <v>3</v>
      </c>
      <c r="F103" s="62">
        <v>7</v>
      </c>
      <c r="G103" s="63">
        <v>0</v>
      </c>
      <c r="H103" s="63">
        <v>1</v>
      </c>
      <c r="I103" s="49"/>
      <c r="J103" s="62">
        <v>97</v>
      </c>
      <c r="K103" s="71">
        <f t="shared" si="132"/>
        <v>7</v>
      </c>
      <c r="L103" s="71">
        <f t="shared" si="133"/>
        <v>0</v>
      </c>
      <c r="M103" s="71">
        <f t="shared" si="134"/>
        <v>1</v>
      </c>
      <c r="N103" s="72">
        <f>INDEX($A:$A,MATCH(SUM($K$7:K103),$D:$D,1))</f>
        <v>100</v>
      </c>
      <c r="O103" s="72">
        <v>0</v>
      </c>
      <c r="P103" s="73">
        <v>0</v>
      </c>
      <c r="Q103" s="63">
        <f>INDEX(关卡产出!$V$8:$V$207,MATCH(N103,$A$7:$A$206,0))</f>
        <v>18500</v>
      </c>
      <c r="R103" s="63">
        <f>INDEX(关卡产出!$W$8:$W$207,MATCH(N103,$A$7:$A$206,0))</f>
        <v>2810000</v>
      </c>
      <c r="S103" s="63">
        <f>INDEX(关卡产出!$X$8:$X$207,MATCH(N103,$A$7:$A$206,0))</f>
        <v>19466</v>
      </c>
      <c r="T103" s="63">
        <f>INDEX(关卡产出!$Y$8:$Y$207,MATCH(N103,$A$7:$A$206,0))</f>
        <v>9734</v>
      </c>
      <c r="U103" s="63">
        <f>INDEX(关卡产出!$Z$8:$Z$207,MATCH(N103,$A$7:$A$206,0))</f>
        <v>4563</v>
      </c>
      <c r="V103" s="63">
        <f>INDEX(关卡产出!$AA$8:$AA$207,MATCH(N103,$A$7:$A$206,0))</f>
        <v>600</v>
      </c>
      <c r="W103" s="80">
        <f>INDEX(关卡产出!$C$8:$C$207,MATCH(N103,关卡产出!$B$8:$B$207,0))*K103</f>
        <v>546</v>
      </c>
      <c r="X103" s="80">
        <f>INDEX(关卡产出!$D$8:$D$207,MATCH(N103,关卡产出!$B$8:$B$207,0))*K103</f>
        <v>273</v>
      </c>
      <c r="Y103" s="80">
        <f>INDEX(关卡产出!$E$8:$E$207,MATCH(N103,关卡产出!$B$8:$B$207,0))*K103</f>
        <v>133</v>
      </c>
      <c r="Z103" s="80">
        <f>INDEX(关卡产出!$F$8:$F$207,MATCH(N103,关卡产出!$B$8:$B$207,0))*K103</f>
        <v>7350</v>
      </c>
      <c r="AA103" s="80">
        <f>SUM($W$7:W103)</f>
        <v>28441</v>
      </c>
      <c r="AB103" s="80">
        <f>SUM($X$7:X103)</f>
        <v>14077</v>
      </c>
      <c r="AC103" s="80">
        <f>SUM($Y$7:Y103)</f>
        <v>6657</v>
      </c>
      <c r="AD103" s="80">
        <f>SUM($Z$7:Z103)</f>
        <v>405160</v>
      </c>
      <c r="AE103" s="87">
        <f>INDEX(关卡产出!$C$8:$C$207,MATCH(N103,关卡产出!$B$8:$B$207,0))*8</f>
        <v>624</v>
      </c>
      <c r="AF103" s="87">
        <f>INDEX(关卡产出!$D$8:$D$207,MATCH(N103,关卡产出!$B$8:$B$207,0))*8</f>
        <v>312</v>
      </c>
      <c r="AG103" s="87">
        <f>INDEX(关卡产出!$E$8:$E$207,MATCH(N103,关卡产出!$B$8:$B$207,0))*8</f>
        <v>152</v>
      </c>
      <c r="AH103" s="87">
        <f>INDEX(关卡产出!$F$8:$F$207,MATCH(N103,关卡产出!$B$8:$B$207,0))*8</f>
        <v>8400</v>
      </c>
      <c r="AI103" s="87">
        <f>SUM($AE$7:AE103)</f>
        <v>32504</v>
      </c>
      <c r="AJ103" s="87">
        <f>SUM($AF$7:AF103)</f>
        <v>16088</v>
      </c>
      <c r="AK103" s="87">
        <f>SUM($AG$7:AG103)</f>
        <v>7608</v>
      </c>
      <c r="AL103" s="87">
        <f>SUM($AH$7:AH103)</f>
        <v>463040</v>
      </c>
      <c r="AM103" s="92">
        <f>SUM($M$7:M103)*关卡产出!$AS$11</f>
        <v>558000</v>
      </c>
      <c r="AN103" s="93">
        <v>0</v>
      </c>
      <c r="AO103" s="80">
        <v>0</v>
      </c>
      <c r="AP103" s="96">
        <v>0</v>
      </c>
      <c r="AQ103" s="62">
        <v>500</v>
      </c>
      <c r="AR103" s="97">
        <v>100</v>
      </c>
      <c r="AS103" s="62">
        <f>SUM($AQ$7:AQ103)</f>
        <v>48500</v>
      </c>
      <c r="AT103" s="71">
        <f>SUM($AR$7:AR103)</f>
        <v>9700</v>
      </c>
      <c r="AU103" s="49"/>
      <c r="AV103" s="62">
        <f t="shared" si="135"/>
        <v>18500</v>
      </c>
      <c r="AW103" s="71">
        <v>0</v>
      </c>
      <c r="AX103" s="71">
        <f t="shared" si="136"/>
        <v>9700</v>
      </c>
      <c r="AY103" s="71">
        <f t="shared" si="137"/>
        <v>6700</v>
      </c>
      <c r="AZ103" s="63">
        <f t="shared" si="138"/>
        <v>34900</v>
      </c>
      <c r="BA103" s="80">
        <v>0</v>
      </c>
      <c r="BB103" s="80">
        <f t="shared" si="139"/>
        <v>34900</v>
      </c>
      <c r="BC103" s="98">
        <f t="shared" si="140"/>
        <v>0.530085959885387</v>
      </c>
      <c r="BD103" s="98">
        <f t="shared" si="141"/>
        <v>0</v>
      </c>
      <c r="BE103" s="98">
        <f t="shared" si="142"/>
        <v>0.277936962750716</v>
      </c>
      <c r="BF103" s="98">
        <f t="shared" si="143"/>
        <v>0.191977077363897</v>
      </c>
      <c r="BG103" s="99"/>
      <c r="BH103" s="62">
        <f>INDEX(商城宝箱!$L:$L,MATCH(BB103,商城宝箱!$N:$N,1))</f>
        <v>8</v>
      </c>
      <c r="BI103" s="63">
        <f>INDEX(商城宝箱!$T:$T,MATCH(BH103,商城宝箱!$L:$L,0))+(BB103-VLOOKUP(BH103,商城宝箱!$L$2:$N$22,3,FALSE))/$BH$5*VLOOKUP(BH103+1,商城宝箱!$C$23:$I$42,3,FALSE)</f>
        <v>87250</v>
      </c>
      <c r="BJ103" s="71">
        <f>INDEX(商城宝箱!$U:$U,MATCH(BH103,商城宝箱!$L:$L,0))+(BB103-VLOOKUP(BH103,商城宝箱!$L$2:$N$22,3,FALSE))/$BH$5*VLOOKUP(BH103+1,商城宝箱!$C$23:$I$42,4,FALSE)</f>
        <v>42322.5</v>
      </c>
      <c r="BK103" s="71">
        <f>INDEX(商城宝箱!$V:$V,MATCH(BH103,商城宝箱!$L:$L,0))+(BB103-VLOOKUP(BH103,商城宝箱!$L$2:$N$22,3,FALSE))/$BH$5*VLOOKUP(BH103+1,商城宝箱!$C$23:$I$42,5,FALSE)</f>
        <v>26707</v>
      </c>
      <c r="BL103" s="71">
        <f>INDEX(商城宝箱!$W:$W,MATCH(BH103,商城宝箱!$L:$L,0))+(BB103-VLOOKUP(BH103,商城宝箱!$L$2:$N$22,3,FALSE))/$BH$5*VLOOKUP(BH103+1,商城宝箱!$C$23:$I$42,6,FALSE)</f>
        <v>3483.5</v>
      </c>
      <c r="BM103" s="49"/>
      <c r="BN103" s="101">
        <f t="shared" si="144"/>
        <v>2810000</v>
      </c>
      <c r="BO103" s="63">
        <f t="shared" si="145"/>
        <v>405160</v>
      </c>
      <c r="BP103" s="63">
        <f t="shared" si="146"/>
        <v>463040</v>
      </c>
      <c r="BQ103" s="63">
        <f t="shared" si="147"/>
        <v>558000</v>
      </c>
      <c r="BR103" s="63">
        <f t="shared" si="148"/>
        <v>0</v>
      </c>
      <c r="BS103" s="63">
        <f t="shared" si="149"/>
        <v>48500</v>
      </c>
      <c r="BT103" s="63">
        <f t="shared" si="150"/>
        <v>87250</v>
      </c>
      <c r="BU103" s="63">
        <f t="shared" si="151"/>
        <v>4371950</v>
      </c>
      <c r="BV103" s="98">
        <f t="shared" si="152"/>
        <v>0.642733791557543</v>
      </c>
      <c r="BW103" s="98">
        <f t="shared" si="153"/>
        <v>0.0926726060453573</v>
      </c>
      <c r="BX103" s="98">
        <f t="shared" si="154"/>
        <v>0.105911549766123</v>
      </c>
      <c r="BY103" s="98">
        <f t="shared" si="155"/>
        <v>0.127631834764807</v>
      </c>
      <c r="BZ103" s="98">
        <f t="shared" si="156"/>
        <v>0</v>
      </c>
      <c r="CA103" s="98">
        <f t="shared" si="157"/>
        <v>0.0110934480037512</v>
      </c>
      <c r="CB103" s="98">
        <f t="shared" si="158"/>
        <v>0.0199567698624184</v>
      </c>
      <c r="CC103" s="49"/>
      <c r="CD103" s="101">
        <f t="shared" si="159"/>
        <v>100</v>
      </c>
      <c r="CE103" s="63">
        <f>INDEX(角色升级!A:A,MATCH(BU102,角色升级!K:K,1))</f>
        <v>547</v>
      </c>
      <c r="CF103" s="71">
        <f>VLOOKUP(CE103,角色升级!A:P,16,FALSE)</f>
        <v>23558.10597</v>
      </c>
      <c r="CG103" s="71">
        <f>VLOOKUP(CD103,关卡对比!$A$4:$K$206,11,FALSE)</f>
        <v>61200</v>
      </c>
      <c r="CH103" s="104">
        <f t="shared" si="160"/>
        <v>2.59783193427922</v>
      </c>
      <c r="CI103" s="87">
        <f>INDEX(角色升级!Q:Q,MATCH(CE103,角色升级!A:A,0))</f>
        <v>6700</v>
      </c>
      <c r="CJ103" s="80">
        <v>0.6</v>
      </c>
      <c r="CK103" s="49"/>
      <c r="CL103" s="101">
        <f t="shared" si="161"/>
        <v>19466</v>
      </c>
      <c r="CM103" s="63">
        <f t="shared" si="162"/>
        <v>28441</v>
      </c>
      <c r="CN103" s="63">
        <f t="shared" si="163"/>
        <v>624</v>
      </c>
      <c r="CO103" s="63">
        <f t="shared" si="164"/>
        <v>42322.5</v>
      </c>
      <c r="CP103" s="63">
        <f t="shared" si="165"/>
        <v>90853.5</v>
      </c>
      <c r="CQ103" s="98">
        <f t="shared" si="166"/>
        <v>0.214257018166609</v>
      </c>
      <c r="CR103" s="98">
        <f t="shared" si="167"/>
        <v>0.313042425443158</v>
      </c>
      <c r="CS103" s="98">
        <f t="shared" si="168"/>
        <v>0.00686819990424144</v>
      </c>
      <c r="CT103" s="98">
        <f t="shared" si="169"/>
        <v>0.465832356485991</v>
      </c>
      <c r="CU103" s="49"/>
      <c r="CV103" s="87">
        <f t="shared" si="170"/>
        <v>9734</v>
      </c>
      <c r="CW103" s="80">
        <f t="shared" si="171"/>
        <v>14077</v>
      </c>
      <c r="CX103" s="80">
        <f t="shared" si="172"/>
        <v>16088</v>
      </c>
      <c r="CY103" s="80">
        <f t="shared" si="173"/>
        <v>26707</v>
      </c>
      <c r="CZ103" s="80">
        <f t="shared" si="174"/>
        <v>66606</v>
      </c>
      <c r="DA103" s="143">
        <f t="shared" si="175"/>
        <v>0.14614299012101</v>
      </c>
      <c r="DB103" s="143">
        <f t="shared" si="176"/>
        <v>0.211347326066721</v>
      </c>
      <c r="DC103" s="143">
        <f t="shared" si="177"/>
        <v>0.241539801219109</v>
      </c>
      <c r="DD103" s="143">
        <f t="shared" si="178"/>
        <v>0.40096988259316</v>
      </c>
      <c r="DE103" s="49"/>
      <c r="DF103" s="87">
        <f t="shared" si="179"/>
        <v>4563</v>
      </c>
      <c r="DG103" s="80">
        <f t="shared" si="180"/>
        <v>6657</v>
      </c>
      <c r="DH103" s="80">
        <f t="shared" si="181"/>
        <v>7608</v>
      </c>
      <c r="DI103" s="80">
        <f t="shared" si="182"/>
        <v>3483.5</v>
      </c>
      <c r="DJ103" s="80">
        <f t="shared" si="183"/>
        <v>22311.5</v>
      </c>
      <c r="DK103" s="143">
        <f t="shared" si="184"/>
        <v>0.204513367545884</v>
      </c>
      <c r="DL103" s="143">
        <f t="shared" si="185"/>
        <v>0.298366313336172</v>
      </c>
      <c r="DM103" s="143">
        <f t="shared" si="186"/>
        <v>0.340990072384196</v>
      </c>
      <c r="DN103" s="143">
        <f t="shared" si="187"/>
        <v>0.156130246733747</v>
      </c>
      <c r="DO103" s="49"/>
      <c r="DP103" s="62">
        <f t="shared" si="188"/>
        <v>90853.5</v>
      </c>
      <c r="DQ103" s="71">
        <f t="shared" si="189"/>
        <v>66606</v>
      </c>
      <c r="DR103" s="71">
        <f t="shared" si="190"/>
        <v>22311.5</v>
      </c>
      <c r="DS103" s="63">
        <v>0</v>
      </c>
      <c r="DT103" s="63">
        <v>20</v>
      </c>
      <c r="DU103" s="63">
        <f>INDEX(武器升级!A:A,MATCH(DQ103/$DQ$5,武器升级!G:G,1))</f>
        <v>31</v>
      </c>
      <c r="DV103" s="63">
        <f>_xlfn.IFNA(INDEX(武器升级!A:A,MATCH(DR103/$DR$5,武器升级!H:H,1)),1)</f>
        <v>24</v>
      </c>
      <c r="DW103" s="63">
        <v>13</v>
      </c>
      <c r="DX103" s="63">
        <f t="shared" si="191"/>
        <v>19.17</v>
      </c>
      <c r="DY103" s="63">
        <f t="shared" si="192"/>
        <v>178.03</v>
      </c>
      <c r="DZ103" s="63">
        <f t="shared" si="193"/>
        <v>72.87</v>
      </c>
      <c r="EA103" s="71">
        <v>5.1</v>
      </c>
      <c r="EB103" s="67">
        <f t="shared" si="194"/>
        <v>100</v>
      </c>
      <c r="EC103" s="87">
        <v>0</v>
      </c>
      <c r="ED103" s="80">
        <v>0</v>
      </c>
      <c r="EE103" s="80">
        <v>0</v>
      </c>
      <c r="EF103" s="80">
        <v>0</v>
      </c>
      <c r="EG103" s="80">
        <v>0</v>
      </c>
      <c r="EH103" s="80">
        <v>0</v>
      </c>
      <c r="EI103" s="80">
        <v>1</v>
      </c>
      <c r="EJ103" s="80">
        <v>1</v>
      </c>
      <c r="EK103" s="49">
        <f t="shared" si="197"/>
        <v>1</v>
      </c>
      <c r="EL103" s="87">
        <v>0</v>
      </c>
      <c r="EM103" s="80">
        <v>0</v>
      </c>
      <c r="EN103" s="80">
        <v>0</v>
      </c>
      <c r="EO103" s="80">
        <v>0</v>
      </c>
      <c r="EP103" s="80">
        <v>0</v>
      </c>
      <c r="EQ103" s="80">
        <v>833.503</v>
      </c>
      <c r="ER103" s="80">
        <v>139.128</v>
      </c>
      <c r="ES103" s="80">
        <v>37.6856</v>
      </c>
      <c r="ET103" s="151">
        <v>0</v>
      </c>
      <c r="EU103" s="151">
        <v>0</v>
      </c>
      <c r="EV103" s="151">
        <v>0</v>
      </c>
      <c r="EW103" s="151">
        <v>1</v>
      </c>
      <c r="EX103" s="151">
        <v>1</v>
      </c>
      <c r="EY103" s="151">
        <v>1</v>
      </c>
      <c r="EZ103" s="49"/>
      <c r="FA103" s="153">
        <f t="shared" si="195"/>
        <v>1</v>
      </c>
      <c r="FB103" s="71">
        <v>1</v>
      </c>
      <c r="FC103" s="71">
        <v>1</v>
      </c>
      <c r="FD103" s="80">
        <v>3.96</v>
      </c>
      <c r="FF103">
        <f t="shared" si="196"/>
        <v>0</v>
      </c>
    </row>
    <row r="104" spans="1:162">
      <c r="A104" s="58">
        <v>98</v>
      </c>
      <c r="B104" s="59">
        <v>73</v>
      </c>
      <c r="C104" s="60">
        <v>60</v>
      </c>
      <c r="D104" s="61">
        <v>662.5</v>
      </c>
      <c r="E104" s="61">
        <v>3</v>
      </c>
      <c r="F104" s="62">
        <v>7</v>
      </c>
      <c r="G104" s="63">
        <v>0</v>
      </c>
      <c r="H104" s="63">
        <v>1</v>
      </c>
      <c r="I104" s="49"/>
      <c r="J104" s="62">
        <v>98</v>
      </c>
      <c r="K104" s="71">
        <f t="shared" ref="K104:K135" si="198">F104</f>
        <v>7</v>
      </c>
      <c r="L104" s="71">
        <f t="shared" ref="L104:L135" si="199">G104</f>
        <v>0</v>
      </c>
      <c r="M104" s="71">
        <f t="shared" ref="M104:M135" si="200">INDEX($H:$H,MATCH(N104,$A:$A,0))</f>
        <v>1</v>
      </c>
      <c r="N104" s="72">
        <f>INDEX($A:$A,MATCH(SUM($K$7:K104),$D:$D,1))</f>
        <v>101</v>
      </c>
      <c r="O104" s="72">
        <v>0</v>
      </c>
      <c r="P104" s="73">
        <v>0</v>
      </c>
      <c r="Q104" s="63">
        <f>INDEX(关卡产出!$V$8:$V$207,MATCH(N104,$A$7:$A$206,0))</f>
        <v>18700</v>
      </c>
      <c r="R104" s="63">
        <f>INDEX(关卡产出!$W$8:$W$207,MATCH(N104,$A$7:$A$206,0))</f>
        <v>2868300</v>
      </c>
      <c r="S104" s="63">
        <f>INDEX(关卡产出!$X$8:$X$207,MATCH(N104,$A$7:$A$206,0))</f>
        <v>19862</v>
      </c>
      <c r="T104" s="63">
        <f>INDEX(关卡产出!$Y$8:$Y$207,MATCH(N104,$A$7:$A$206,0))</f>
        <v>9932</v>
      </c>
      <c r="U104" s="63">
        <f>INDEX(关卡产出!$Z$8:$Z$207,MATCH(N104,$A$7:$A$206,0))</f>
        <v>4659</v>
      </c>
      <c r="V104" s="63">
        <f>INDEX(关卡产出!$AA$8:$AA$207,MATCH(N104,$A$7:$A$206,0))</f>
        <v>606</v>
      </c>
      <c r="W104" s="80">
        <f>INDEX(关卡产出!$C$8:$C$207,MATCH(N104,关卡产出!$B$8:$B$207,0))*K104</f>
        <v>553</v>
      </c>
      <c r="X104" s="80">
        <f>INDEX(关卡产出!$D$8:$D$207,MATCH(N104,关卡产出!$B$8:$B$207,0))*K104</f>
        <v>273</v>
      </c>
      <c r="Y104" s="80">
        <f>INDEX(关卡产出!$E$8:$E$207,MATCH(N104,关卡产出!$B$8:$B$207,0))*K104</f>
        <v>133</v>
      </c>
      <c r="Z104" s="80">
        <f>INDEX(关卡产出!$F$8:$F$207,MATCH(N104,关卡产出!$B$8:$B$207,0))*K104</f>
        <v>7490</v>
      </c>
      <c r="AA104" s="80">
        <f>SUM($W$7:W104)</f>
        <v>28994</v>
      </c>
      <c r="AB104" s="80">
        <f>SUM($X$7:X104)</f>
        <v>14350</v>
      </c>
      <c r="AC104" s="80">
        <f>SUM($Y$7:Y104)</f>
        <v>6790</v>
      </c>
      <c r="AD104" s="80">
        <f>SUM($Z$7:Z104)</f>
        <v>412650</v>
      </c>
      <c r="AE104" s="87">
        <f>INDEX(关卡产出!$C$8:$C$207,MATCH(N104,关卡产出!$B$8:$B$207,0))*8</f>
        <v>632</v>
      </c>
      <c r="AF104" s="87">
        <f>INDEX(关卡产出!$D$8:$D$207,MATCH(N104,关卡产出!$B$8:$B$207,0))*8</f>
        <v>312</v>
      </c>
      <c r="AG104" s="87">
        <f>INDEX(关卡产出!$E$8:$E$207,MATCH(N104,关卡产出!$B$8:$B$207,0))*8</f>
        <v>152</v>
      </c>
      <c r="AH104" s="87">
        <f>INDEX(关卡产出!$F$8:$F$207,MATCH(N104,关卡产出!$B$8:$B$207,0))*8</f>
        <v>8560</v>
      </c>
      <c r="AI104" s="87">
        <f>SUM($AE$7:AE104)</f>
        <v>33136</v>
      </c>
      <c r="AJ104" s="87">
        <f>SUM($AF$7:AF104)</f>
        <v>16400</v>
      </c>
      <c r="AK104" s="87">
        <f>SUM($AG$7:AG104)</f>
        <v>7760</v>
      </c>
      <c r="AL104" s="87">
        <f>SUM($AH$7:AH104)</f>
        <v>471600</v>
      </c>
      <c r="AM104" s="92">
        <f>SUM($M$7:M104)*关卡产出!$AS$11</f>
        <v>564000</v>
      </c>
      <c r="AN104" s="93">
        <v>0</v>
      </c>
      <c r="AO104" s="80">
        <v>0</v>
      </c>
      <c r="AP104" s="96">
        <v>0</v>
      </c>
      <c r="AQ104" s="62">
        <v>500</v>
      </c>
      <c r="AR104" s="97">
        <v>100</v>
      </c>
      <c r="AS104" s="62">
        <f>SUM($AQ$7:AQ104)</f>
        <v>49000</v>
      </c>
      <c r="AT104" s="71">
        <f>SUM($AR$7:AR104)</f>
        <v>9800</v>
      </c>
      <c r="AU104" s="49"/>
      <c r="AV104" s="62">
        <f t="shared" ref="AV104:AV135" si="201">Q104</f>
        <v>18700</v>
      </c>
      <c r="AW104" s="71">
        <v>0</v>
      </c>
      <c r="AX104" s="71">
        <f t="shared" ref="AX104:AX135" si="202">AT104</f>
        <v>9800</v>
      </c>
      <c r="AY104" s="71">
        <f t="shared" ref="AY104:AY135" si="203">CI104</f>
        <v>6700</v>
      </c>
      <c r="AZ104" s="63">
        <f t="shared" ref="AZ104:AZ135" si="204">SUM(AV104:AY104)</f>
        <v>35200</v>
      </c>
      <c r="BA104" s="80">
        <v>0</v>
      </c>
      <c r="BB104" s="80">
        <f t="shared" ref="BB104:BB135" si="205">SUM(AV104:AY104)</f>
        <v>35200</v>
      </c>
      <c r="BC104" s="98">
        <f t="shared" ref="BC104:BC135" si="206">AV104/BB104</f>
        <v>0.53125</v>
      </c>
      <c r="BD104" s="98">
        <f t="shared" ref="BD104:BD135" si="207">AW104/BB104</f>
        <v>0</v>
      </c>
      <c r="BE104" s="98">
        <f t="shared" ref="BE104:BE135" si="208">AX104/BB104</f>
        <v>0.278409090909091</v>
      </c>
      <c r="BF104" s="98">
        <f t="shared" ref="BF104:BF135" si="209">AY104/BB104</f>
        <v>0.190340909090909</v>
      </c>
      <c r="BG104" s="99"/>
      <c r="BH104" s="62">
        <f>INDEX(商城宝箱!$L:$L,MATCH(BB104,商城宝箱!$N:$N,1))</f>
        <v>8</v>
      </c>
      <c r="BI104" s="63">
        <f>INDEX(商城宝箱!$T:$T,MATCH(BH104,商城宝箱!$L:$L,0))+(BB104-VLOOKUP(BH104,商城宝箱!$L$2:$N$22,3,FALSE))/$BH$5*VLOOKUP(BH104+1,商城宝箱!$C$23:$I$42,3,FALSE)</f>
        <v>88000</v>
      </c>
      <c r="BJ104" s="71">
        <f>INDEX(商城宝箱!$U:$U,MATCH(BH104,商城宝箱!$L:$L,0))+(BB104-VLOOKUP(BH104,商城宝箱!$L$2:$N$22,3,FALSE))/$BH$5*VLOOKUP(BH104+1,商城宝箱!$C$23:$I$42,4,FALSE)</f>
        <v>42982.5</v>
      </c>
      <c r="BK104" s="71">
        <f>INDEX(商城宝箱!$V:$V,MATCH(BH104,商城宝箱!$L:$L,0))+(BB104-VLOOKUP(BH104,商城宝箱!$L$2:$N$22,3,FALSE))/$BH$5*VLOOKUP(BH104+1,商城宝箱!$C$23:$I$42,5,FALSE)</f>
        <v>27202</v>
      </c>
      <c r="BL104" s="71">
        <f>INDEX(商城宝箱!$W:$W,MATCH(BH104,商城宝箱!$L:$L,0))+(BB104-VLOOKUP(BH104,商城宝箱!$L$2:$N$22,3,FALSE))/$BH$5*VLOOKUP(BH104+1,商城宝箱!$C$23:$I$42,6,FALSE)</f>
        <v>3540.5</v>
      </c>
      <c r="BM104" s="49"/>
      <c r="BN104" s="101">
        <f t="shared" ref="BN104:BN135" si="210">R104</f>
        <v>2868300</v>
      </c>
      <c r="BO104" s="63">
        <f t="shared" ref="BO104:BO135" si="211">AD104</f>
        <v>412650</v>
      </c>
      <c r="BP104" s="63">
        <f t="shared" ref="BP104:BP135" si="212">AL104</f>
        <v>471600</v>
      </c>
      <c r="BQ104" s="63">
        <f t="shared" ref="BQ104:BQ135" si="213">AM104</f>
        <v>564000</v>
      </c>
      <c r="BR104" s="63">
        <f t="shared" ref="BR104:BR135" si="214">AN104</f>
        <v>0</v>
      </c>
      <c r="BS104" s="63">
        <f t="shared" ref="BS104:BS135" si="215">AS104</f>
        <v>49000</v>
      </c>
      <c r="BT104" s="63">
        <f t="shared" ref="BT104:BT135" si="216">BI104</f>
        <v>88000</v>
      </c>
      <c r="BU104" s="63">
        <f t="shared" ref="BU104:BU135" si="217">SUM(BN104:BT104)</f>
        <v>4453550</v>
      </c>
      <c r="BV104" s="98">
        <f t="shared" ref="BV104:BV135" si="218">BN104/BU104</f>
        <v>0.644048006646383</v>
      </c>
      <c r="BW104" s="98">
        <f t="shared" ref="BW104:BW135" si="219">BO104/BU104</f>
        <v>0.0926564201591988</v>
      </c>
      <c r="BX104" s="98">
        <f t="shared" ref="BX104:BX135" si="220">BP104/BU104</f>
        <v>0.105893051610513</v>
      </c>
      <c r="BY104" s="98">
        <f t="shared" ref="BY104:BY135" si="221">BQ104/BU104</f>
        <v>0.126640545183056</v>
      </c>
      <c r="BZ104" s="98">
        <f t="shared" ref="BZ104:BZ135" si="222">BR104/BU104</f>
        <v>0</v>
      </c>
      <c r="CA104" s="98">
        <f t="shared" ref="CA104:CA135" si="223">BS104/BU104</f>
        <v>0.0110024587127123</v>
      </c>
      <c r="CB104" s="98">
        <f t="shared" ref="CB104:CB135" si="224">BT104/BU104</f>
        <v>0.0197595176881364</v>
      </c>
      <c r="CC104" s="49"/>
      <c r="CD104" s="101">
        <f t="shared" ref="CD104:CD135" si="225">N104</f>
        <v>101</v>
      </c>
      <c r="CE104" s="63">
        <f>INDEX(角色升级!A:A,MATCH(BU103,角色升级!K:K,1))</f>
        <v>549</v>
      </c>
      <c r="CF104" s="71">
        <f>VLOOKUP(CE104,角色升级!A:P,16,FALSE)</f>
        <v>24046.22376</v>
      </c>
      <c r="CG104" s="71">
        <f>VLOOKUP(CD104,关卡对比!$A$4:$K$206,11,FALSE)</f>
        <v>62400</v>
      </c>
      <c r="CH104" s="104">
        <f t="shared" ref="CH104:CH135" si="226">CG104/CF104</f>
        <v>2.59500205199787</v>
      </c>
      <c r="CI104" s="87">
        <f>INDEX(角色升级!Q:Q,MATCH(CE104,角色升级!A:A,0))</f>
        <v>6700</v>
      </c>
      <c r="CJ104" s="80">
        <v>0.6</v>
      </c>
      <c r="CK104" s="49"/>
      <c r="CL104" s="101">
        <f t="shared" ref="CL104:CL135" si="227">S104</f>
        <v>19862</v>
      </c>
      <c r="CM104" s="63">
        <f t="shared" ref="CM104:CM135" si="228">AA104</f>
        <v>28994</v>
      </c>
      <c r="CN104" s="63">
        <f t="shared" ref="CN104:CN135" si="229">AE104</f>
        <v>632</v>
      </c>
      <c r="CO104" s="63">
        <f t="shared" ref="CO104:CO135" si="230">BJ104</f>
        <v>42982.5</v>
      </c>
      <c r="CP104" s="63">
        <f t="shared" ref="CP104:CP135" si="231">SUM(CL104:CO104)</f>
        <v>92470.5</v>
      </c>
      <c r="CQ104" s="98">
        <f t="shared" ref="CQ104:CQ135" si="232">CL104/CP104</f>
        <v>0.214792825820126</v>
      </c>
      <c r="CR104" s="98">
        <f t="shared" ref="CR104:CR135" si="233">CM104/CP104</f>
        <v>0.313548645243618</v>
      </c>
      <c r="CS104" s="98">
        <f t="shared" ref="CS104:CS135" si="234">CN104/CP104</f>
        <v>0.00683461211954083</v>
      </c>
      <c r="CT104" s="98">
        <f t="shared" ref="CT104:CT135" si="235">CO104/CP104</f>
        <v>0.464823916816715</v>
      </c>
      <c r="CU104" s="49"/>
      <c r="CV104" s="87">
        <f t="shared" ref="CV104:CV135" si="236">T104</f>
        <v>9932</v>
      </c>
      <c r="CW104" s="80">
        <f t="shared" ref="CW104:CW135" si="237">AB104</f>
        <v>14350</v>
      </c>
      <c r="CX104" s="80">
        <f t="shared" ref="CX104:CX135" si="238">AJ104</f>
        <v>16400</v>
      </c>
      <c r="CY104" s="80">
        <f t="shared" ref="CY104:CY135" si="239">BK104</f>
        <v>27202</v>
      </c>
      <c r="CZ104" s="80">
        <f t="shared" ref="CZ104:CZ135" si="240">SUM(CV104:CY104)</f>
        <v>67884</v>
      </c>
      <c r="DA104" s="143">
        <f t="shared" ref="DA104:DA135" si="241">CV104/CZ104</f>
        <v>0.146308408461493</v>
      </c>
      <c r="DB104" s="143">
        <f t="shared" ref="DB104:DB135" si="242">CW104/CZ104</f>
        <v>0.211390018266455</v>
      </c>
      <c r="DC104" s="143">
        <f t="shared" ref="DC104:DC135" si="243">CX104/CZ104</f>
        <v>0.241588592304519</v>
      </c>
      <c r="DD104" s="143">
        <f t="shared" ref="DD104:DD135" si="244">CY104/CZ104</f>
        <v>0.400712980967533</v>
      </c>
      <c r="DE104" s="49"/>
      <c r="DF104" s="87">
        <f t="shared" ref="DF104:DF135" si="245">U104</f>
        <v>4659</v>
      </c>
      <c r="DG104" s="80">
        <f t="shared" ref="DG104:DG135" si="246">AC104</f>
        <v>6790</v>
      </c>
      <c r="DH104" s="80">
        <f t="shared" ref="DH104:DH135" si="247">AK104</f>
        <v>7760</v>
      </c>
      <c r="DI104" s="80">
        <f t="shared" ref="DI104:DI135" si="248">BL104</f>
        <v>3540.5</v>
      </c>
      <c r="DJ104" s="80">
        <f t="shared" ref="DJ104:DJ135" si="249">SUM(DF104:DI104)</f>
        <v>22749.5</v>
      </c>
      <c r="DK104" s="143">
        <f t="shared" ref="DK104:DK135" si="250">IF(DJ104=0,0,DF104/DJ104)</f>
        <v>0.20479570979582</v>
      </c>
      <c r="DL104" s="143">
        <f t="shared" ref="DL104:DL135" si="251">IF(DJ104=0,0,DG104/DJ104)</f>
        <v>0.29846809819996</v>
      </c>
      <c r="DM104" s="143">
        <f t="shared" ref="DM104:DM135" si="252">IF(DJ104=0,0,DH104/DJ104)</f>
        <v>0.341106397942812</v>
      </c>
      <c r="DN104" s="143">
        <f t="shared" ref="DN104:DN135" si="253">IF(DJ104=0,0,DI104/DJ104)</f>
        <v>0.155629794061408</v>
      </c>
      <c r="DO104" s="49"/>
      <c r="DP104" s="62">
        <f t="shared" ref="DP104:DP135" si="254">CP104</f>
        <v>92470.5</v>
      </c>
      <c r="DQ104" s="71">
        <f t="shared" ref="DQ104:DQ135" si="255">CZ104</f>
        <v>67884</v>
      </c>
      <c r="DR104" s="71">
        <f t="shared" ref="DR104:DR135" si="256">DJ104</f>
        <v>22749.5</v>
      </c>
      <c r="DS104" s="63">
        <v>0</v>
      </c>
      <c r="DT104" s="63">
        <v>21</v>
      </c>
      <c r="DU104" s="63">
        <f>INDEX(武器升级!A:A,MATCH(DQ104/$DQ$5,武器升级!G:G,1))</f>
        <v>31</v>
      </c>
      <c r="DV104" s="63">
        <f>_xlfn.IFNA(INDEX(武器升级!A:A,MATCH(DR104/$DR$5,武器升级!H:H,1)),1)</f>
        <v>24</v>
      </c>
      <c r="DW104" s="63">
        <v>13</v>
      </c>
      <c r="DX104" s="63">
        <f t="shared" ref="DX104:DX135" si="257">ROUND($DX$4*(1.2^(DT104-1)),2)</f>
        <v>23</v>
      </c>
      <c r="DY104" s="63">
        <f t="shared" ref="DY104:DY135" si="258">ROUND($DY$4*1.2^(DU104-1),2)</f>
        <v>178.03</v>
      </c>
      <c r="DZ104" s="63">
        <f t="shared" ref="DZ104:DZ135" si="259">ROUND($DZ$4*1.2^(DV104-1),2)</f>
        <v>72.87</v>
      </c>
      <c r="EA104" s="71">
        <v>5.1</v>
      </c>
      <c r="EB104" s="67">
        <f t="shared" ref="EB104:EB135" si="260">N104</f>
        <v>101</v>
      </c>
      <c r="EC104" s="87">
        <v>0</v>
      </c>
      <c r="ED104" s="80">
        <v>0</v>
      </c>
      <c r="EE104" s="80">
        <v>0</v>
      </c>
      <c r="EF104" s="80">
        <v>0</v>
      </c>
      <c r="EG104" s="80">
        <v>0</v>
      </c>
      <c r="EH104" s="80">
        <v>0</v>
      </c>
      <c r="EI104" s="80">
        <v>1</v>
      </c>
      <c r="EJ104" s="80">
        <v>1</v>
      </c>
      <c r="EK104" s="49">
        <f t="shared" si="197"/>
        <v>60.73</v>
      </c>
      <c r="EL104" s="87">
        <v>0</v>
      </c>
      <c r="EM104" s="80">
        <v>0</v>
      </c>
      <c r="EN104" s="80">
        <v>0</v>
      </c>
      <c r="EO104" s="80">
        <v>0</v>
      </c>
      <c r="EP104" s="80">
        <v>0</v>
      </c>
      <c r="EQ104" s="80">
        <v>841.755</v>
      </c>
      <c r="ER104" s="80">
        <v>140.505</v>
      </c>
      <c r="ES104" s="80">
        <v>38.0588</v>
      </c>
      <c r="ET104" s="151">
        <v>0</v>
      </c>
      <c r="EU104" s="151">
        <v>0</v>
      </c>
      <c r="EV104" s="151">
        <v>0</v>
      </c>
      <c r="EW104" s="151">
        <v>1</v>
      </c>
      <c r="EX104" s="151">
        <v>1</v>
      </c>
      <c r="EY104" s="151">
        <v>1</v>
      </c>
      <c r="EZ104" s="49"/>
      <c r="FA104" s="153">
        <f t="shared" si="195"/>
        <v>60.73</v>
      </c>
      <c r="FB104" s="71">
        <v>1</v>
      </c>
      <c r="FC104" s="71">
        <v>1</v>
      </c>
      <c r="FD104" s="80">
        <v>3.96</v>
      </c>
      <c r="FF104">
        <f t="shared" si="196"/>
        <v>0</v>
      </c>
    </row>
    <row r="105" spans="1:162">
      <c r="A105" s="58">
        <v>99</v>
      </c>
      <c r="B105" s="59">
        <v>74</v>
      </c>
      <c r="C105" s="60">
        <v>61</v>
      </c>
      <c r="D105" s="61">
        <v>671.5</v>
      </c>
      <c r="E105" s="61">
        <v>3</v>
      </c>
      <c r="F105" s="62">
        <v>7</v>
      </c>
      <c r="G105" s="63">
        <v>0</v>
      </c>
      <c r="H105" s="63">
        <v>1</v>
      </c>
      <c r="I105" s="49"/>
      <c r="J105" s="62">
        <v>99</v>
      </c>
      <c r="K105" s="71">
        <f t="shared" si="198"/>
        <v>7</v>
      </c>
      <c r="L105" s="71">
        <f t="shared" si="199"/>
        <v>0</v>
      </c>
      <c r="M105" s="71">
        <f t="shared" si="200"/>
        <v>1</v>
      </c>
      <c r="N105" s="72">
        <f>INDEX($A:$A,MATCH(SUM($K$7:K105),$D:$D,1))</f>
        <v>102</v>
      </c>
      <c r="O105" s="72">
        <v>0</v>
      </c>
      <c r="P105" s="73">
        <v>0</v>
      </c>
      <c r="Q105" s="63">
        <f>INDEX(关卡产出!$V$8:$V$207,MATCH(N105,$A$7:$A$206,0))</f>
        <v>18900</v>
      </c>
      <c r="R105" s="63">
        <f>INDEX(关卡产出!$W$8:$W$207,MATCH(N105,$A$7:$A$206,0))</f>
        <v>2927200</v>
      </c>
      <c r="S105" s="63">
        <f>INDEX(关卡产出!$X$8:$X$207,MATCH(N105,$A$7:$A$206,0))</f>
        <v>20262</v>
      </c>
      <c r="T105" s="63">
        <f>INDEX(关卡产出!$Y$8:$Y$207,MATCH(N105,$A$7:$A$206,0))</f>
        <v>10132</v>
      </c>
      <c r="U105" s="63">
        <f>INDEX(关卡产出!$Z$8:$Z$207,MATCH(N105,$A$7:$A$206,0))</f>
        <v>4756</v>
      </c>
      <c r="V105" s="63">
        <f>INDEX(关卡产出!$AA$8:$AA$207,MATCH(N105,$A$7:$A$206,0))</f>
        <v>612</v>
      </c>
      <c r="W105" s="80">
        <f>INDEX(关卡产出!$C$8:$C$207,MATCH(N105,关卡产出!$B$8:$B$207,0))*K105</f>
        <v>560</v>
      </c>
      <c r="X105" s="80">
        <f>INDEX(关卡产出!$D$8:$D$207,MATCH(N105,关卡产出!$B$8:$B$207,0))*K105</f>
        <v>280</v>
      </c>
      <c r="Y105" s="80">
        <f>INDEX(关卡产出!$E$8:$E$207,MATCH(N105,关卡产出!$B$8:$B$207,0))*K105</f>
        <v>133</v>
      </c>
      <c r="Z105" s="80">
        <f>INDEX(关卡产出!$F$8:$F$207,MATCH(N105,关卡产出!$B$8:$B$207,0))*K105</f>
        <v>7490</v>
      </c>
      <c r="AA105" s="80">
        <f>SUM($W$7:W105)</f>
        <v>29554</v>
      </c>
      <c r="AB105" s="80">
        <f>SUM($X$7:X105)</f>
        <v>14630</v>
      </c>
      <c r="AC105" s="80">
        <f>SUM($Y$7:Y105)</f>
        <v>6923</v>
      </c>
      <c r="AD105" s="80">
        <f>SUM($Z$7:Z105)</f>
        <v>420140</v>
      </c>
      <c r="AE105" s="87">
        <f>INDEX(关卡产出!$C$8:$C$207,MATCH(N105,关卡产出!$B$8:$B$207,0))*8</f>
        <v>640</v>
      </c>
      <c r="AF105" s="87">
        <f>INDEX(关卡产出!$D$8:$D$207,MATCH(N105,关卡产出!$B$8:$B$207,0))*8</f>
        <v>320</v>
      </c>
      <c r="AG105" s="87">
        <f>INDEX(关卡产出!$E$8:$E$207,MATCH(N105,关卡产出!$B$8:$B$207,0))*8</f>
        <v>152</v>
      </c>
      <c r="AH105" s="87">
        <f>INDEX(关卡产出!$F$8:$F$207,MATCH(N105,关卡产出!$B$8:$B$207,0))*8</f>
        <v>8560</v>
      </c>
      <c r="AI105" s="87">
        <f>SUM($AE$7:AE105)</f>
        <v>33776</v>
      </c>
      <c r="AJ105" s="87">
        <f>SUM($AF$7:AF105)</f>
        <v>16720</v>
      </c>
      <c r="AK105" s="87">
        <f>SUM($AG$7:AG105)</f>
        <v>7912</v>
      </c>
      <c r="AL105" s="87">
        <f>SUM($AH$7:AH105)</f>
        <v>480160</v>
      </c>
      <c r="AM105" s="92">
        <f>SUM($M$7:M105)*关卡产出!$AS$11</f>
        <v>570000</v>
      </c>
      <c r="AN105" s="93">
        <v>0</v>
      </c>
      <c r="AO105" s="80">
        <v>0</v>
      </c>
      <c r="AP105" s="96">
        <v>0</v>
      </c>
      <c r="AQ105" s="62">
        <v>500</v>
      </c>
      <c r="AR105" s="97">
        <v>100</v>
      </c>
      <c r="AS105" s="62">
        <f>SUM($AQ$7:AQ105)</f>
        <v>49500</v>
      </c>
      <c r="AT105" s="71">
        <f>SUM($AR$7:AR105)</f>
        <v>9900</v>
      </c>
      <c r="AU105" s="49"/>
      <c r="AV105" s="62">
        <f t="shared" si="201"/>
        <v>18900</v>
      </c>
      <c r="AW105" s="71">
        <v>0</v>
      </c>
      <c r="AX105" s="71">
        <f t="shared" si="202"/>
        <v>9900</v>
      </c>
      <c r="AY105" s="71">
        <f t="shared" si="203"/>
        <v>7700</v>
      </c>
      <c r="AZ105" s="63">
        <f t="shared" si="204"/>
        <v>36500</v>
      </c>
      <c r="BA105" s="80">
        <v>0</v>
      </c>
      <c r="BB105" s="80">
        <f t="shared" si="205"/>
        <v>36500</v>
      </c>
      <c r="BC105" s="98">
        <f t="shared" si="206"/>
        <v>0.517808219178082</v>
      </c>
      <c r="BD105" s="98">
        <f t="shared" si="207"/>
        <v>0</v>
      </c>
      <c r="BE105" s="98">
        <f t="shared" si="208"/>
        <v>0.271232876712329</v>
      </c>
      <c r="BF105" s="98">
        <f t="shared" si="209"/>
        <v>0.210958904109589</v>
      </c>
      <c r="BG105" s="99"/>
      <c r="BH105" s="62">
        <f>INDEX(商城宝箱!$L:$L,MATCH(BB105,商城宝箱!$N:$N,1))</f>
        <v>8</v>
      </c>
      <c r="BI105" s="63">
        <f>INDEX(商城宝箱!$T:$T,MATCH(BH105,商城宝箱!$L:$L,0))+(BB105-VLOOKUP(BH105,商城宝箱!$L$2:$N$22,3,FALSE))/$BH$5*VLOOKUP(BH105+1,商城宝箱!$C$23:$I$42,3,FALSE)</f>
        <v>91250</v>
      </c>
      <c r="BJ105" s="71">
        <f>INDEX(商城宝箱!$U:$U,MATCH(BH105,商城宝箱!$L:$L,0))+(BB105-VLOOKUP(BH105,商城宝箱!$L$2:$N$22,3,FALSE))/$BH$5*VLOOKUP(BH105+1,商城宝箱!$C$23:$I$42,4,FALSE)</f>
        <v>45842.5</v>
      </c>
      <c r="BK105" s="71">
        <f>INDEX(商城宝箱!$V:$V,MATCH(BH105,商城宝箱!$L:$L,0))+(BB105-VLOOKUP(BH105,商城宝箱!$L$2:$N$22,3,FALSE))/$BH$5*VLOOKUP(BH105+1,商城宝箱!$C$23:$I$42,5,FALSE)</f>
        <v>29347</v>
      </c>
      <c r="BL105" s="71">
        <f>INDEX(商城宝箱!$W:$W,MATCH(BH105,商城宝箱!$L:$L,0))+(BB105-VLOOKUP(BH105,商城宝箱!$L$2:$N$22,3,FALSE))/$BH$5*VLOOKUP(BH105+1,商城宝箱!$C$23:$I$42,6,FALSE)</f>
        <v>3787.5</v>
      </c>
      <c r="BM105" s="49"/>
      <c r="BN105" s="101">
        <f t="shared" si="210"/>
        <v>2927200</v>
      </c>
      <c r="BO105" s="63">
        <f t="shared" si="211"/>
        <v>420140</v>
      </c>
      <c r="BP105" s="63">
        <f t="shared" si="212"/>
        <v>480160</v>
      </c>
      <c r="BQ105" s="63">
        <f t="shared" si="213"/>
        <v>570000</v>
      </c>
      <c r="BR105" s="63">
        <f t="shared" si="214"/>
        <v>0</v>
      </c>
      <c r="BS105" s="63">
        <f t="shared" si="215"/>
        <v>49500</v>
      </c>
      <c r="BT105" s="63">
        <f t="shared" si="216"/>
        <v>91250</v>
      </c>
      <c r="BU105" s="63">
        <f t="shared" si="217"/>
        <v>4538250</v>
      </c>
      <c r="BV105" s="98">
        <f t="shared" si="218"/>
        <v>0.64500633504104</v>
      </c>
      <c r="BW105" s="98">
        <f t="shared" si="219"/>
        <v>0.0925775353935989</v>
      </c>
      <c r="BX105" s="98">
        <f t="shared" si="220"/>
        <v>0.105802897592684</v>
      </c>
      <c r="BY105" s="98">
        <f t="shared" si="221"/>
        <v>0.125599074533135</v>
      </c>
      <c r="BZ105" s="98">
        <f t="shared" si="222"/>
        <v>0</v>
      </c>
      <c r="CA105" s="98">
        <f t="shared" si="223"/>
        <v>0.0109072880515617</v>
      </c>
      <c r="CB105" s="98">
        <f t="shared" si="224"/>
        <v>0.0201068693879799</v>
      </c>
      <c r="CC105" s="49"/>
      <c r="CD105" s="101">
        <f t="shared" si="225"/>
        <v>102</v>
      </c>
      <c r="CE105" s="63">
        <f>INDEX(角色升级!A:A,MATCH(BU104,角色升级!K:K,1))</f>
        <v>552</v>
      </c>
      <c r="CF105" s="71">
        <f>VLOOKUP(CE105,角色升级!A:P,16,FALSE)</f>
        <v>24331.48755</v>
      </c>
      <c r="CG105" s="71">
        <f>VLOOKUP(CD105,关卡对比!$A$4:$K$206,11,FALSE)</f>
        <v>63600</v>
      </c>
      <c r="CH105" s="104">
        <f t="shared" si="226"/>
        <v>2.61389690495927</v>
      </c>
      <c r="CI105" s="87">
        <f>INDEX(角色升级!Q:Q,MATCH(CE105,角色升级!A:A,0))</f>
        <v>7700</v>
      </c>
      <c r="CJ105" s="80">
        <v>0.6</v>
      </c>
      <c r="CK105" s="49"/>
      <c r="CL105" s="101">
        <f t="shared" si="227"/>
        <v>20262</v>
      </c>
      <c r="CM105" s="63">
        <f t="shared" si="228"/>
        <v>29554</v>
      </c>
      <c r="CN105" s="63">
        <f t="shared" si="229"/>
        <v>640</v>
      </c>
      <c r="CO105" s="63">
        <f t="shared" si="230"/>
        <v>45842.5</v>
      </c>
      <c r="CP105" s="63">
        <f t="shared" si="231"/>
        <v>96298.5</v>
      </c>
      <c r="CQ105" s="98">
        <f t="shared" si="232"/>
        <v>0.210408261810932</v>
      </c>
      <c r="CR105" s="98">
        <f t="shared" si="233"/>
        <v>0.306899899790755</v>
      </c>
      <c r="CS105" s="98">
        <f t="shared" si="234"/>
        <v>0.00664600175495984</v>
      </c>
      <c r="CT105" s="98">
        <f t="shared" si="235"/>
        <v>0.476045836643354</v>
      </c>
      <c r="CU105" s="49"/>
      <c r="CV105" s="87">
        <f t="shared" si="236"/>
        <v>10132</v>
      </c>
      <c r="CW105" s="80">
        <f t="shared" si="237"/>
        <v>14630</v>
      </c>
      <c r="CX105" s="80">
        <f t="shared" si="238"/>
        <v>16720</v>
      </c>
      <c r="CY105" s="80">
        <f t="shared" si="239"/>
        <v>29347</v>
      </c>
      <c r="CZ105" s="80">
        <f t="shared" si="240"/>
        <v>70829</v>
      </c>
      <c r="DA105" s="143">
        <f t="shared" si="241"/>
        <v>0.143048751217722</v>
      </c>
      <c r="DB105" s="143">
        <f t="shared" si="242"/>
        <v>0.206553812703836</v>
      </c>
      <c r="DC105" s="143">
        <f t="shared" si="243"/>
        <v>0.236061500232955</v>
      </c>
      <c r="DD105" s="143">
        <f t="shared" si="244"/>
        <v>0.414335935845487</v>
      </c>
      <c r="DE105" s="49"/>
      <c r="DF105" s="87">
        <f t="shared" si="245"/>
        <v>4756</v>
      </c>
      <c r="DG105" s="80">
        <f t="shared" si="246"/>
        <v>6923</v>
      </c>
      <c r="DH105" s="80">
        <f t="shared" si="247"/>
        <v>7912</v>
      </c>
      <c r="DI105" s="80">
        <f t="shared" si="248"/>
        <v>3787.5</v>
      </c>
      <c r="DJ105" s="80">
        <f t="shared" si="249"/>
        <v>23378.5</v>
      </c>
      <c r="DK105" s="143">
        <f t="shared" si="250"/>
        <v>0.203434779819065</v>
      </c>
      <c r="DL105" s="143">
        <f t="shared" si="251"/>
        <v>0.296126783155463</v>
      </c>
      <c r="DM105" s="143">
        <f t="shared" si="252"/>
        <v>0.33843060932053</v>
      </c>
      <c r="DN105" s="143">
        <f t="shared" si="253"/>
        <v>0.162007827704943</v>
      </c>
      <c r="DO105" s="49"/>
      <c r="DP105" s="62">
        <f t="shared" si="254"/>
        <v>96298.5</v>
      </c>
      <c r="DQ105" s="71">
        <f t="shared" si="255"/>
        <v>70829</v>
      </c>
      <c r="DR105" s="71">
        <f t="shared" si="256"/>
        <v>23378.5</v>
      </c>
      <c r="DS105" s="63">
        <v>0</v>
      </c>
      <c r="DT105" s="63">
        <v>21</v>
      </c>
      <c r="DU105" s="63">
        <f>INDEX(武器升级!A:A,MATCH(DQ105/$DQ$5,武器升级!G:G,1))</f>
        <v>31</v>
      </c>
      <c r="DV105" s="63">
        <f>_xlfn.IFNA(INDEX(武器升级!A:A,MATCH(DR105/$DR$5,武器升级!H:H,1)),1)</f>
        <v>24</v>
      </c>
      <c r="DW105" s="63">
        <v>13</v>
      </c>
      <c r="DX105" s="63">
        <f t="shared" si="257"/>
        <v>23</v>
      </c>
      <c r="DY105" s="63">
        <f t="shared" si="258"/>
        <v>178.03</v>
      </c>
      <c r="DZ105" s="63">
        <f t="shared" si="259"/>
        <v>72.87</v>
      </c>
      <c r="EA105" s="71">
        <v>5.1</v>
      </c>
      <c r="EB105" s="67">
        <f t="shared" si="260"/>
        <v>102</v>
      </c>
      <c r="EC105" s="87">
        <v>0</v>
      </c>
      <c r="ED105" s="80">
        <v>0</v>
      </c>
      <c r="EE105" s="80">
        <v>0</v>
      </c>
      <c r="EF105" s="80">
        <v>0</v>
      </c>
      <c r="EG105" s="80">
        <v>0</v>
      </c>
      <c r="EH105" s="80">
        <v>0</v>
      </c>
      <c r="EI105" s="80">
        <v>1</v>
      </c>
      <c r="EJ105" s="80">
        <v>1</v>
      </c>
      <c r="EK105" s="49">
        <f t="shared" ref="EK105:EK136" si="261">_xlfn.IFNA(INDEX(DZ:DZ,MATCH(A105,EB:EB,0)),1)</f>
        <v>60.73</v>
      </c>
      <c r="EL105" s="87">
        <v>0</v>
      </c>
      <c r="EM105" s="80">
        <v>0</v>
      </c>
      <c r="EN105" s="80">
        <v>0</v>
      </c>
      <c r="EO105" s="80">
        <v>0</v>
      </c>
      <c r="EP105" s="80">
        <v>0</v>
      </c>
      <c r="EQ105" s="80">
        <v>860.736</v>
      </c>
      <c r="ER105" s="80">
        <v>143.673</v>
      </c>
      <c r="ES105" s="80">
        <v>38.9169</v>
      </c>
      <c r="ET105" s="151">
        <v>0</v>
      </c>
      <c r="EU105" s="151">
        <v>0</v>
      </c>
      <c r="EV105" s="151">
        <v>0</v>
      </c>
      <c r="EW105" s="151">
        <v>1</v>
      </c>
      <c r="EX105" s="151">
        <v>1</v>
      </c>
      <c r="EY105" s="151">
        <v>1</v>
      </c>
      <c r="EZ105" s="49"/>
      <c r="FA105" s="153">
        <f t="shared" si="195"/>
        <v>60.73</v>
      </c>
      <c r="FB105" s="71">
        <v>1</v>
      </c>
      <c r="FC105" s="71">
        <v>1</v>
      </c>
      <c r="FD105" s="80">
        <v>3.96</v>
      </c>
      <c r="FF105">
        <f t="shared" si="196"/>
        <v>0</v>
      </c>
    </row>
    <row r="106" ht="14.55" spans="1:162">
      <c r="A106" s="156">
        <v>100</v>
      </c>
      <c r="B106" s="157">
        <v>74</v>
      </c>
      <c r="C106" s="158">
        <v>62</v>
      </c>
      <c r="D106" s="8">
        <v>677.5</v>
      </c>
      <c r="E106" s="8">
        <v>3</v>
      </c>
      <c r="F106" s="62">
        <v>7</v>
      </c>
      <c r="G106" s="63">
        <v>0</v>
      </c>
      <c r="H106" s="63">
        <v>1</v>
      </c>
      <c r="I106" s="49"/>
      <c r="J106" s="163">
        <v>100</v>
      </c>
      <c r="K106" s="71">
        <f t="shared" si="198"/>
        <v>7</v>
      </c>
      <c r="L106" s="71">
        <f t="shared" si="199"/>
        <v>0</v>
      </c>
      <c r="M106" s="71">
        <f t="shared" si="200"/>
        <v>1</v>
      </c>
      <c r="N106" s="72">
        <f>INDEX($A:$A,MATCH(SUM($K$7:K106),$D:$D,1))</f>
        <v>103</v>
      </c>
      <c r="O106" s="72">
        <v>0</v>
      </c>
      <c r="P106" s="73">
        <v>0</v>
      </c>
      <c r="Q106" s="63">
        <f>INDEX(关卡产出!$V$8:$V$207,MATCH(N106,$A$7:$A$206,0))</f>
        <v>19100</v>
      </c>
      <c r="R106" s="63">
        <f>INDEX(关卡产出!$W$8:$W$207,MATCH(N106,$A$7:$A$206,0))</f>
        <v>2986700</v>
      </c>
      <c r="S106" s="63">
        <f>INDEX(关卡产出!$X$8:$X$207,MATCH(N106,$A$7:$A$206,0))</f>
        <v>20666</v>
      </c>
      <c r="T106" s="63">
        <f>INDEX(关卡产出!$Y$8:$Y$207,MATCH(N106,$A$7:$A$206,0))</f>
        <v>10334</v>
      </c>
      <c r="U106" s="63">
        <f>INDEX(关卡产出!$Z$8:$Z$207,MATCH(N106,$A$7:$A$206,0))</f>
        <v>4854</v>
      </c>
      <c r="V106" s="63">
        <f>INDEX(关卡产出!$AA$8:$AA$207,MATCH(N106,$A$7:$A$206,0))</f>
        <v>618</v>
      </c>
      <c r="W106" s="80">
        <f>INDEX(关卡产出!$C$8:$C$207,MATCH(N106,关卡产出!$B$8:$B$207,0))*K106</f>
        <v>567</v>
      </c>
      <c r="X106" s="80">
        <f>INDEX(关卡产出!$D$8:$D$207,MATCH(N106,关卡产出!$B$8:$B$207,0))*K106</f>
        <v>280</v>
      </c>
      <c r="Y106" s="80">
        <f>INDEX(关卡产出!$E$8:$E$207,MATCH(N106,关卡产出!$B$8:$B$207,0))*K106</f>
        <v>140</v>
      </c>
      <c r="Z106" s="80">
        <f>INDEX(关卡产出!$F$8:$F$207,MATCH(N106,关卡产出!$B$8:$B$207,0))*K106</f>
        <v>7630</v>
      </c>
      <c r="AA106" s="80">
        <f>SUM($W$7:W106)</f>
        <v>30121</v>
      </c>
      <c r="AB106" s="80">
        <f>SUM($X$7:X106)</f>
        <v>14910</v>
      </c>
      <c r="AC106" s="80">
        <f>SUM($Y$7:Y106)</f>
        <v>7063</v>
      </c>
      <c r="AD106" s="80">
        <f>SUM($Z$7:Z106)</f>
        <v>427770</v>
      </c>
      <c r="AE106" s="87">
        <f>INDEX(关卡产出!$C$8:$C$207,MATCH(N106,关卡产出!$B$8:$B$207,0))*8</f>
        <v>648</v>
      </c>
      <c r="AF106" s="87">
        <f>INDEX(关卡产出!$D$8:$D$207,MATCH(N106,关卡产出!$B$8:$B$207,0))*8</f>
        <v>320</v>
      </c>
      <c r="AG106" s="87">
        <f>INDEX(关卡产出!$E$8:$E$207,MATCH(N106,关卡产出!$B$8:$B$207,0))*8</f>
        <v>160</v>
      </c>
      <c r="AH106" s="87">
        <f>INDEX(关卡产出!$F$8:$F$207,MATCH(N106,关卡产出!$B$8:$B$207,0))*8</f>
        <v>8720</v>
      </c>
      <c r="AI106" s="87">
        <f>SUM($AE$7:AE106)</f>
        <v>34424</v>
      </c>
      <c r="AJ106" s="87">
        <f>SUM($AF$7:AF106)</f>
        <v>17040</v>
      </c>
      <c r="AK106" s="87">
        <f>SUM($AG$7:AG106)</f>
        <v>8072</v>
      </c>
      <c r="AL106" s="87">
        <f>SUM($AH$7:AH106)</f>
        <v>488880</v>
      </c>
      <c r="AM106" s="92">
        <f>SUM($M$7:M106)*关卡产出!$AS$11</f>
        <v>576000</v>
      </c>
      <c r="AN106" s="93">
        <v>0</v>
      </c>
      <c r="AO106" s="80">
        <v>0</v>
      </c>
      <c r="AP106" s="96">
        <v>0</v>
      </c>
      <c r="AQ106" s="62">
        <v>500</v>
      </c>
      <c r="AR106" s="97">
        <v>100</v>
      </c>
      <c r="AS106" s="62">
        <f>SUM($AQ$7:AQ106)</f>
        <v>50000</v>
      </c>
      <c r="AT106" s="71">
        <f>SUM($AR$7:AR106)</f>
        <v>10000</v>
      </c>
      <c r="AU106" s="49"/>
      <c r="AV106" s="62">
        <f t="shared" si="201"/>
        <v>19100</v>
      </c>
      <c r="AW106" s="71">
        <v>0</v>
      </c>
      <c r="AX106" s="71">
        <f t="shared" si="202"/>
        <v>10000</v>
      </c>
      <c r="AY106" s="71">
        <f t="shared" si="203"/>
        <v>7700</v>
      </c>
      <c r="AZ106" s="63">
        <f t="shared" si="204"/>
        <v>36800</v>
      </c>
      <c r="BA106" s="80">
        <v>0</v>
      </c>
      <c r="BB106" s="80">
        <f t="shared" si="205"/>
        <v>36800</v>
      </c>
      <c r="BC106" s="98">
        <f t="shared" si="206"/>
        <v>0.519021739130435</v>
      </c>
      <c r="BD106" s="98">
        <f t="shared" si="207"/>
        <v>0</v>
      </c>
      <c r="BE106" s="98">
        <f t="shared" si="208"/>
        <v>0.271739130434783</v>
      </c>
      <c r="BF106" s="98">
        <f t="shared" si="209"/>
        <v>0.209239130434783</v>
      </c>
      <c r="BG106" s="99"/>
      <c r="BH106" s="62">
        <f>INDEX(商城宝箱!$L:$L,MATCH(BB106,商城宝箱!$N:$N,1))</f>
        <v>8</v>
      </c>
      <c r="BI106" s="63">
        <f>INDEX(商城宝箱!$T:$T,MATCH(BH106,商城宝箱!$L:$L,0))+(BB106-VLOOKUP(BH106,商城宝箱!$L$2:$N$22,3,FALSE))/$BH$5*VLOOKUP(BH106+1,商城宝箱!$C$23:$I$42,3,FALSE)</f>
        <v>92000</v>
      </c>
      <c r="BJ106" s="71">
        <f>INDEX(商城宝箱!$U:$U,MATCH(BH106,商城宝箱!$L:$L,0))+(BB106-VLOOKUP(BH106,商城宝箱!$L$2:$N$22,3,FALSE))/$BH$5*VLOOKUP(BH106+1,商城宝箱!$C$23:$I$42,4,FALSE)</f>
        <v>46502.5</v>
      </c>
      <c r="BK106" s="71">
        <f>INDEX(商城宝箱!$V:$V,MATCH(BH106,商城宝箱!$L:$L,0))+(BB106-VLOOKUP(BH106,商城宝箱!$L$2:$N$22,3,FALSE))/$BH$5*VLOOKUP(BH106+1,商城宝箱!$C$23:$I$42,5,FALSE)</f>
        <v>29842</v>
      </c>
      <c r="BL106" s="71">
        <f>INDEX(商城宝箱!$W:$W,MATCH(BH106,商城宝箱!$L:$L,0))+(BB106-VLOOKUP(BH106,商城宝箱!$L$2:$N$22,3,FALSE))/$BH$5*VLOOKUP(BH106+1,商城宝箱!$C$23:$I$42,6,FALSE)</f>
        <v>3844.5</v>
      </c>
      <c r="BM106" s="49"/>
      <c r="BN106" s="101">
        <f t="shared" si="210"/>
        <v>2986700</v>
      </c>
      <c r="BO106" s="63">
        <f t="shared" si="211"/>
        <v>427770</v>
      </c>
      <c r="BP106" s="63">
        <f t="shared" si="212"/>
        <v>488880</v>
      </c>
      <c r="BQ106" s="63">
        <f t="shared" si="213"/>
        <v>576000</v>
      </c>
      <c r="BR106" s="63">
        <f t="shared" si="214"/>
        <v>0</v>
      </c>
      <c r="BS106" s="63">
        <f t="shared" si="215"/>
        <v>50000</v>
      </c>
      <c r="BT106" s="63">
        <f t="shared" si="216"/>
        <v>92000</v>
      </c>
      <c r="BU106" s="63">
        <f t="shared" si="217"/>
        <v>4621350</v>
      </c>
      <c r="BV106" s="98">
        <f t="shared" si="218"/>
        <v>0.646283012539626</v>
      </c>
      <c r="BW106" s="98">
        <f t="shared" si="219"/>
        <v>0.0925638612093869</v>
      </c>
      <c r="BX106" s="98">
        <f t="shared" si="220"/>
        <v>0.105787269953585</v>
      </c>
      <c r="BY106" s="98">
        <f t="shared" si="221"/>
        <v>0.1246389042163</v>
      </c>
      <c r="BZ106" s="98">
        <f t="shared" si="222"/>
        <v>0</v>
      </c>
      <c r="CA106" s="98">
        <f t="shared" si="223"/>
        <v>0.0108193493243316</v>
      </c>
      <c r="CB106" s="98">
        <f t="shared" si="224"/>
        <v>0.0199076027567702</v>
      </c>
      <c r="CC106" s="49"/>
      <c r="CD106" s="101">
        <f t="shared" si="225"/>
        <v>103</v>
      </c>
      <c r="CE106" s="63">
        <f>INDEX(角色升级!A:A,MATCH(BU105,角色升级!K:K,1))</f>
        <v>556</v>
      </c>
      <c r="CF106" s="71">
        <f>VLOOKUP(CE106,角色升级!A:P,16,FALSE)</f>
        <v>24413.89733</v>
      </c>
      <c r="CG106" s="71">
        <f>VLOOKUP(CD106,关卡对比!$A$4:$K$206,11,FALSE)</f>
        <v>64800</v>
      </c>
      <c r="CH106" s="104">
        <f t="shared" si="226"/>
        <v>2.65422595680261</v>
      </c>
      <c r="CI106" s="87">
        <f>INDEX(角色升级!Q:Q,MATCH(CE106,角色升级!A:A,0))</f>
        <v>7700</v>
      </c>
      <c r="CJ106" s="200">
        <v>0.6</v>
      </c>
      <c r="CK106" s="49"/>
      <c r="CL106" s="101">
        <f t="shared" si="227"/>
        <v>20666</v>
      </c>
      <c r="CM106" s="63">
        <f t="shared" si="228"/>
        <v>30121</v>
      </c>
      <c r="CN106" s="63">
        <f t="shared" si="229"/>
        <v>648</v>
      </c>
      <c r="CO106" s="63">
        <f t="shared" si="230"/>
        <v>46502.5</v>
      </c>
      <c r="CP106" s="63">
        <f t="shared" si="231"/>
        <v>97937.5</v>
      </c>
      <c r="CQ106" s="98">
        <f t="shared" si="232"/>
        <v>0.21101212507977</v>
      </c>
      <c r="CR106" s="98">
        <f t="shared" si="233"/>
        <v>0.30755328653478</v>
      </c>
      <c r="CS106" s="98">
        <f t="shared" si="234"/>
        <v>0.00661646458200383</v>
      </c>
      <c r="CT106" s="98">
        <f t="shared" si="235"/>
        <v>0.474818123803446</v>
      </c>
      <c r="CU106" s="49"/>
      <c r="CV106" s="87">
        <f t="shared" si="236"/>
        <v>10334</v>
      </c>
      <c r="CW106" s="80">
        <f t="shared" si="237"/>
        <v>14910</v>
      </c>
      <c r="CX106" s="80">
        <f t="shared" si="238"/>
        <v>17040</v>
      </c>
      <c r="CY106" s="80">
        <f t="shared" si="239"/>
        <v>29842</v>
      </c>
      <c r="CZ106" s="80">
        <f t="shared" si="240"/>
        <v>72126</v>
      </c>
      <c r="DA106" s="143">
        <f t="shared" si="241"/>
        <v>0.143277042952611</v>
      </c>
      <c r="DB106" s="143">
        <f t="shared" si="242"/>
        <v>0.20672157058481</v>
      </c>
      <c r="DC106" s="143">
        <f t="shared" si="243"/>
        <v>0.236253223525497</v>
      </c>
      <c r="DD106" s="143">
        <f t="shared" si="244"/>
        <v>0.413748162937082</v>
      </c>
      <c r="DE106" s="49"/>
      <c r="DF106" s="87">
        <f t="shared" si="245"/>
        <v>4854</v>
      </c>
      <c r="DG106" s="80">
        <f t="shared" si="246"/>
        <v>7063</v>
      </c>
      <c r="DH106" s="80">
        <f t="shared" si="247"/>
        <v>8072</v>
      </c>
      <c r="DI106" s="80">
        <f t="shared" si="248"/>
        <v>3844.5</v>
      </c>
      <c r="DJ106" s="80">
        <f t="shared" si="249"/>
        <v>23833.5</v>
      </c>
      <c r="DK106" s="143">
        <f t="shared" si="250"/>
        <v>0.203662911448172</v>
      </c>
      <c r="DL106" s="143">
        <f t="shared" si="251"/>
        <v>0.296347577988965</v>
      </c>
      <c r="DM106" s="143">
        <f t="shared" si="252"/>
        <v>0.338682946273103</v>
      </c>
      <c r="DN106" s="143">
        <f t="shared" si="253"/>
        <v>0.16130656428976</v>
      </c>
      <c r="DO106" s="49"/>
      <c r="DP106" s="62">
        <f t="shared" si="254"/>
        <v>97937.5</v>
      </c>
      <c r="DQ106" s="71">
        <f t="shared" si="255"/>
        <v>72126</v>
      </c>
      <c r="DR106" s="71">
        <f t="shared" si="256"/>
        <v>23833.5</v>
      </c>
      <c r="DS106" s="63">
        <v>0</v>
      </c>
      <c r="DT106" s="63">
        <v>21</v>
      </c>
      <c r="DU106" s="63">
        <f>INDEX(武器升级!A:A,MATCH(DQ106/$DQ$5,武器升级!G:G,1))</f>
        <v>32</v>
      </c>
      <c r="DV106" s="63">
        <f>_xlfn.IFNA(INDEX(武器升级!A:A,MATCH(DR106/$DR$5,武器升级!H:H,1)),1)</f>
        <v>24</v>
      </c>
      <c r="DW106" s="63">
        <v>14</v>
      </c>
      <c r="DX106" s="63">
        <f t="shared" si="257"/>
        <v>23</v>
      </c>
      <c r="DY106" s="63">
        <f t="shared" si="258"/>
        <v>213.64</v>
      </c>
      <c r="DZ106" s="63">
        <f t="shared" si="259"/>
        <v>72.87</v>
      </c>
      <c r="EA106" s="71">
        <v>5.4</v>
      </c>
      <c r="EB106" s="67">
        <f t="shared" si="260"/>
        <v>103</v>
      </c>
      <c r="EC106" s="222">
        <v>0</v>
      </c>
      <c r="ED106" s="200">
        <v>0</v>
      </c>
      <c r="EE106" s="80">
        <v>0</v>
      </c>
      <c r="EF106" s="80">
        <v>0</v>
      </c>
      <c r="EG106" s="80">
        <v>0</v>
      </c>
      <c r="EH106" s="80">
        <v>0</v>
      </c>
      <c r="EI106" s="80">
        <v>1</v>
      </c>
      <c r="EJ106" s="80">
        <v>1</v>
      </c>
      <c r="EK106" s="49">
        <f t="shared" si="261"/>
        <v>72.87</v>
      </c>
      <c r="EL106" s="87">
        <v>0</v>
      </c>
      <c r="EM106" s="80">
        <v>0</v>
      </c>
      <c r="EN106" s="80">
        <v>0</v>
      </c>
      <c r="EO106" s="80">
        <v>0</v>
      </c>
      <c r="EP106" s="80">
        <v>0</v>
      </c>
      <c r="EQ106" s="80">
        <v>868.988</v>
      </c>
      <c r="ER106" s="80">
        <v>145.051</v>
      </c>
      <c r="ES106" s="80">
        <v>39.2901</v>
      </c>
      <c r="ET106" s="151">
        <v>0</v>
      </c>
      <c r="EU106" s="151">
        <v>0</v>
      </c>
      <c r="EV106" s="151">
        <v>0</v>
      </c>
      <c r="EW106" s="151">
        <v>1</v>
      </c>
      <c r="EX106" s="151">
        <v>1</v>
      </c>
      <c r="EY106" s="151">
        <v>1</v>
      </c>
      <c r="EZ106" s="49"/>
      <c r="FA106" s="153">
        <f t="shared" si="195"/>
        <v>72.87</v>
      </c>
      <c r="FB106" s="71">
        <v>1</v>
      </c>
      <c r="FC106" s="71">
        <v>1</v>
      </c>
      <c r="FD106" s="80">
        <v>3.96</v>
      </c>
      <c r="FF106">
        <f t="shared" si="196"/>
        <v>0</v>
      </c>
    </row>
    <row r="107" ht="14.55" spans="1:160">
      <c r="A107" s="159">
        <v>101</v>
      </c>
      <c r="B107" s="160">
        <v>75</v>
      </c>
      <c r="C107" s="161">
        <v>62</v>
      </c>
      <c r="D107" s="162">
        <v>683.5</v>
      </c>
      <c r="E107" s="162">
        <v>3</v>
      </c>
      <c r="F107" s="62">
        <v>7</v>
      </c>
      <c r="G107" s="63">
        <v>0</v>
      </c>
      <c r="H107" s="63">
        <v>1</v>
      </c>
      <c r="I107" s="164"/>
      <c r="J107" s="165">
        <v>101</v>
      </c>
      <c r="K107" s="71">
        <f t="shared" si="198"/>
        <v>7</v>
      </c>
      <c r="L107" s="71">
        <f t="shared" si="199"/>
        <v>0</v>
      </c>
      <c r="M107" s="71">
        <f t="shared" si="200"/>
        <v>1</v>
      </c>
      <c r="N107" s="72">
        <f>INDEX($A:$A,MATCH(SUM($K$7:K107),$D:$D,1))</f>
        <v>104</v>
      </c>
      <c r="O107" s="72">
        <v>0</v>
      </c>
      <c r="P107" s="73">
        <v>0</v>
      </c>
      <c r="Q107" s="63">
        <f>INDEX(关卡产出!$V$8:$V$207,MATCH(N107,$A$7:$A$206,0))</f>
        <v>19300</v>
      </c>
      <c r="R107" s="63">
        <f>INDEX(关卡产出!$W$8:$W$207,MATCH(N107,$A$7:$A$206,0))</f>
        <v>3046800</v>
      </c>
      <c r="S107" s="63">
        <f>INDEX(关卡产出!$X$8:$X$207,MATCH(N107,$A$7:$A$206,0))</f>
        <v>21074</v>
      </c>
      <c r="T107" s="63">
        <f>INDEX(关卡产出!$Y$8:$Y$207,MATCH(N107,$A$7:$A$206,0))</f>
        <v>10538</v>
      </c>
      <c r="U107" s="63">
        <f>INDEX(关卡产出!$Z$8:$Z$207,MATCH(N107,$A$7:$A$206,0))</f>
        <v>4953</v>
      </c>
      <c r="V107" s="63">
        <f>INDEX(关卡产出!$AA$8:$AA$207,MATCH(N107,$A$7:$A$206,0))</f>
        <v>624</v>
      </c>
      <c r="W107" s="80">
        <f>INDEX(关卡产出!$C$8:$C$207,MATCH(N107,关卡产出!$B$8:$B$207,0))*K107</f>
        <v>574</v>
      </c>
      <c r="X107" s="80">
        <f>INDEX(关卡产出!$D$8:$D$207,MATCH(N107,关卡产出!$B$8:$B$207,0))*K107</f>
        <v>287</v>
      </c>
      <c r="Y107" s="80">
        <f>INDEX(关卡产出!$E$8:$E$207,MATCH(N107,关卡产出!$B$8:$B$207,0))*K107</f>
        <v>140</v>
      </c>
      <c r="Z107" s="80">
        <f>INDEX(关卡产出!$F$8:$F$207,MATCH(N107,关卡产出!$B$8:$B$207,0))*K107</f>
        <v>7630</v>
      </c>
      <c r="AA107" s="80">
        <f>SUM($W$7:W107)</f>
        <v>30695</v>
      </c>
      <c r="AB107" s="80">
        <f>SUM($X$7:X107)</f>
        <v>15197</v>
      </c>
      <c r="AC107" s="80">
        <f>SUM($Y$7:Y107)</f>
        <v>7203</v>
      </c>
      <c r="AD107" s="80">
        <f>SUM($Z$7:Z107)</f>
        <v>435400</v>
      </c>
      <c r="AE107" s="87">
        <f>INDEX(关卡产出!$C$8:$C$207,MATCH(N107,关卡产出!$B$8:$B$207,0))*8</f>
        <v>656</v>
      </c>
      <c r="AF107" s="87">
        <f>INDEX(关卡产出!$D$8:$D$207,MATCH(N107,关卡产出!$B$8:$B$207,0))*8</f>
        <v>328</v>
      </c>
      <c r="AG107" s="87">
        <f>INDEX(关卡产出!$E$8:$E$207,MATCH(N107,关卡产出!$B$8:$B$207,0))*8</f>
        <v>160</v>
      </c>
      <c r="AH107" s="87">
        <f>INDEX(关卡产出!$F$8:$F$207,MATCH(N107,关卡产出!$B$8:$B$207,0))*8</f>
        <v>8720</v>
      </c>
      <c r="AI107" s="87">
        <f>SUM($AE$7:AE107)</f>
        <v>35080</v>
      </c>
      <c r="AJ107" s="87">
        <f>SUM($AF$7:AF107)</f>
        <v>17368</v>
      </c>
      <c r="AK107" s="87">
        <f>SUM($AG$7:AG107)</f>
        <v>8232</v>
      </c>
      <c r="AL107" s="87">
        <f>SUM($AH$7:AH107)</f>
        <v>497600</v>
      </c>
      <c r="AM107" s="92">
        <f>SUM($M$7:M107)*关卡产出!$AS$11</f>
        <v>582000</v>
      </c>
      <c r="AN107" s="93">
        <v>0</v>
      </c>
      <c r="AO107" s="80">
        <v>0</v>
      </c>
      <c r="AP107" s="96">
        <v>0</v>
      </c>
      <c r="AQ107" s="62">
        <v>500</v>
      </c>
      <c r="AR107" s="97">
        <v>100</v>
      </c>
      <c r="AS107" s="62">
        <f>SUM($AQ$7:AQ107)</f>
        <v>50500</v>
      </c>
      <c r="AT107" s="71">
        <f>SUM($AR$7:AR107)</f>
        <v>10100</v>
      </c>
      <c r="AU107" s="164"/>
      <c r="AV107" s="62">
        <f t="shared" si="201"/>
        <v>19300</v>
      </c>
      <c r="AW107" s="71">
        <v>0</v>
      </c>
      <c r="AX107" s="71">
        <f t="shared" si="202"/>
        <v>10100</v>
      </c>
      <c r="AY107" s="71">
        <f t="shared" si="203"/>
        <v>7700</v>
      </c>
      <c r="AZ107" s="63">
        <f t="shared" si="204"/>
        <v>37100</v>
      </c>
      <c r="BA107" s="80">
        <v>0</v>
      </c>
      <c r="BB107" s="80">
        <f t="shared" si="205"/>
        <v>37100</v>
      </c>
      <c r="BC107" s="98">
        <f t="shared" si="206"/>
        <v>0.520215633423181</v>
      </c>
      <c r="BD107" s="98">
        <f t="shared" si="207"/>
        <v>0</v>
      </c>
      <c r="BE107" s="98">
        <f t="shared" si="208"/>
        <v>0.272237196765499</v>
      </c>
      <c r="BF107" s="98">
        <f t="shared" si="209"/>
        <v>0.207547169811321</v>
      </c>
      <c r="BG107" s="166"/>
      <c r="BH107" s="62">
        <f>INDEX(商城宝箱!$L:$L,MATCH(BB107,商城宝箱!$N:$N,1))</f>
        <v>8</v>
      </c>
      <c r="BI107" s="63">
        <f>INDEX(商城宝箱!$T:$T,MATCH(BH107,商城宝箱!$L:$L,0))+(BB107-VLOOKUP(BH107,商城宝箱!$L$2:$N$22,3,FALSE))/$BH$5*VLOOKUP(BH107+1,商城宝箱!$C$23:$I$42,3,FALSE)</f>
        <v>92750</v>
      </c>
      <c r="BJ107" s="71">
        <f>INDEX(商城宝箱!$U:$U,MATCH(BH107,商城宝箱!$L:$L,0))+(BB107-VLOOKUP(BH107,商城宝箱!$L$2:$N$22,3,FALSE))/$BH$5*VLOOKUP(BH107+1,商城宝箱!$C$23:$I$42,4,FALSE)</f>
        <v>47162.5</v>
      </c>
      <c r="BK107" s="71">
        <f>INDEX(商城宝箱!$V:$V,MATCH(BH107,商城宝箱!$L:$L,0))+(BB107-VLOOKUP(BH107,商城宝箱!$L$2:$N$22,3,FALSE))/$BH$5*VLOOKUP(BH107+1,商城宝箱!$C$23:$I$42,5,FALSE)</f>
        <v>30337</v>
      </c>
      <c r="BL107" s="71">
        <f>INDEX(商城宝箱!$W:$W,MATCH(BH107,商城宝箱!$L:$L,0))+(BB107-VLOOKUP(BH107,商城宝箱!$L$2:$N$22,3,FALSE))/$BH$5*VLOOKUP(BH107+1,商城宝箱!$C$23:$I$42,6,FALSE)</f>
        <v>3901.5</v>
      </c>
      <c r="BM107" s="164"/>
      <c r="BN107" s="101">
        <f t="shared" si="210"/>
        <v>3046800</v>
      </c>
      <c r="BO107" s="63">
        <f t="shared" si="211"/>
        <v>435400</v>
      </c>
      <c r="BP107" s="63">
        <f t="shared" si="212"/>
        <v>497600</v>
      </c>
      <c r="BQ107" s="63">
        <f t="shared" si="213"/>
        <v>582000</v>
      </c>
      <c r="BR107" s="63">
        <f t="shared" si="214"/>
        <v>0</v>
      </c>
      <c r="BS107" s="63">
        <f t="shared" si="215"/>
        <v>50500</v>
      </c>
      <c r="BT107" s="63">
        <f t="shared" si="216"/>
        <v>92750</v>
      </c>
      <c r="BU107" s="63">
        <f t="shared" si="217"/>
        <v>4705050</v>
      </c>
      <c r="BV107" s="98">
        <f t="shared" si="218"/>
        <v>0.647559537093123</v>
      </c>
      <c r="BW107" s="98">
        <f t="shared" si="219"/>
        <v>0.0925388678122443</v>
      </c>
      <c r="BX107" s="98">
        <f t="shared" si="220"/>
        <v>0.105758706071136</v>
      </c>
      <c r="BY107" s="98">
        <f t="shared" si="221"/>
        <v>0.123696878885453</v>
      </c>
      <c r="BZ107" s="98">
        <f t="shared" si="222"/>
        <v>0</v>
      </c>
      <c r="CA107" s="98">
        <f t="shared" si="223"/>
        <v>0.0107331484256278</v>
      </c>
      <c r="CB107" s="98">
        <f t="shared" si="224"/>
        <v>0.0197128617124154</v>
      </c>
      <c r="CC107" s="164"/>
      <c r="CD107" s="101">
        <f t="shared" si="225"/>
        <v>104</v>
      </c>
      <c r="CE107" s="63">
        <f>INDEX(角色升级!A:A,MATCH(BU106,角色升级!K:K,1))</f>
        <v>559</v>
      </c>
      <c r="CF107" s="71">
        <f>VLOOKUP(CE107,角色升级!A:P,16,FALSE)</f>
        <v>24475.70466</v>
      </c>
      <c r="CG107" s="71">
        <f>VLOOKUP(CD107,关卡对比!$A$4:$K$206,11,FALSE)</f>
        <v>66000</v>
      </c>
      <c r="CH107" s="104">
        <f t="shared" si="226"/>
        <v>2.69655157703639</v>
      </c>
      <c r="CI107" s="87">
        <f>INDEX(角色升级!Q:Q,MATCH(CE107,角色升级!A:A,0))</f>
        <v>7700</v>
      </c>
      <c r="CJ107" s="203">
        <v>0.7</v>
      </c>
      <c r="CK107" s="164"/>
      <c r="CL107" s="101">
        <f t="shared" si="227"/>
        <v>21074</v>
      </c>
      <c r="CM107" s="63">
        <f t="shared" si="228"/>
        <v>30695</v>
      </c>
      <c r="CN107" s="63">
        <f t="shared" si="229"/>
        <v>656</v>
      </c>
      <c r="CO107" s="63">
        <f t="shared" si="230"/>
        <v>47162.5</v>
      </c>
      <c r="CP107" s="63">
        <f t="shared" si="231"/>
        <v>99587.5</v>
      </c>
      <c r="CQ107" s="98">
        <f t="shared" si="232"/>
        <v>0.211612903225806</v>
      </c>
      <c r="CR107" s="98">
        <f t="shared" si="233"/>
        <v>0.308221413329986</v>
      </c>
      <c r="CS107" s="98">
        <f t="shared" si="234"/>
        <v>0.00658717208485001</v>
      </c>
      <c r="CT107" s="98">
        <f t="shared" si="235"/>
        <v>0.473578511359357</v>
      </c>
      <c r="CU107" s="164"/>
      <c r="CV107" s="87">
        <f t="shared" si="236"/>
        <v>10538</v>
      </c>
      <c r="CW107" s="80">
        <f t="shared" si="237"/>
        <v>15197</v>
      </c>
      <c r="CX107" s="80">
        <f t="shared" si="238"/>
        <v>17368</v>
      </c>
      <c r="CY107" s="80">
        <f t="shared" si="239"/>
        <v>30337</v>
      </c>
      <c r="CZ107" s="80">
        <f t="shared" si="240"/>
        <v>73440</v>
      </c>
      <c r="DA107" s="143">
        <f t="shared" si="241"/>
        <v>0.14349128540305</v>
      </c>
      <c r="DB107" s="143">
        <f t="shared" si="242"/>
        <v>0.20693082788671</v>
      </c>
      <c r="DC107" s="143">
        <f t="shared" si="243"/>
        <v>0.236492374727669</v>
      </c>
      <c r="DD107" s="143">
        <f t="shared" si="244"/>
        <v>0.413085511982571</v>
      </c>
      <c r="DE107" s="164"/>
      <c r="DF107" s="87">
        <f t="shared" si="245"/>
        <v>4953</v>
      </c>
      <c r="DG107" s="80">
        <f t="shared" si="246"/>
        <v>7203</v>
      </c>
      <c r="DH107" s="80">
        <f t="shared" si="247"/>
        <v>8232</v>
      </c>
      <c r="DI107" s="80">
        <f t="shared" si="248"/>
        <v>3901.5</v>
      </c>
      <c r="DJ107" s="80">
        <f t="shared" si="249"/>
        <v>24289.5</v>
      </c>
      <c r="DK107" s="143">
        <f t="shared" si="250"/>
        <v>0.203915272031125</v>
      </c>
      <c r="DL107" s="143">
        <f t="shared" si="251"/>
        <v>0.29654789106404</v>
      </c>
      <c r="DM107" s="143">
        <f t="shared" si="252"/>
        <v>0.33891187550176</v>
      </c>
      <c r="DN107" s="143">
        <f t="shared" si="253"/>
        <v>0.160624961403075</v>
      </c>
      <c r="DO107" s="49"/>
      <c r="DP107" s="62">
        <f t="shared" si="254"/>
        <v>99587.5</v>
      </c>
      <c r="DQ107" s="71">
        <f t="shared" si="255"/>
        <v>73440</v>
      </c>
      <c r="DR107" s="71">
        <f t="shared" si="256"/>
        <v>24289.5</v>
      </c>
      <c r="DS107" s="63">
        <v>0</v>
      </c>
      <c r="DT107" s="63">
        <v>21</v>
      </c>
      <c r="DU107" s="63">
        <f>INDEX(武器升级!A:A,MATCH(DQ107/$DQ$5,武器升级!G:G,1))</f>
        <v>32</v>
      </c>
      <c r="DV107" s="63">
        <f>_xlfn.IFNA(INDEX(武器升级!A:A,MATCH(DR107/$DR$5,武器升级!H:H,1)),1)</f>
        <v>25</v>
      </c>
      <c r="DW107" s="63">
        <v>14</v>
      </c>
      <c r="DX107" s="63">
        <f t="shared" si="257"/>
        <v>23</v>
      </c>
      <c r="DY107" s="63">
        <f t="shared" si="258"/>
        <v>213.64</v>
      </c>
      <c r="DZ107" s="63">
        <f t="shared" si="259"/>
        <v>87.45</v>
      </c>
      <c r="EA107" s="71">
        <v>5.4</v>
      </c>
      <c r="EB107" s="67">
        <f t="shared" si="260"/>
        <v>104</v>
      </c>
      <c r="EC107" s="223"/>
      <c r="ED107" s="164"/>
      <c r="EE107" s="49"/>
      <c r="EF107" s="49"/>
      <c r="EG107" s="49"/>
      <c r="EH107" s="49"/>
      <c r="EI107" s="49"/>
      <c r="EJ107" s="49"/>
      <c r="EK107" s="49">
        <f t="shared" si="261"/>
        <v>72.87</v>
      </c>
      <c r="EL107" s="84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164"/>
      <c r="FA107" s="67"/>
      <c r="FB107" s="67"/>
      <c r="FC107" s="67"/>
      <c r="FD107" s="49"/>
    </row>
    <row r="108" spans="1:160">
      <c r="A108" s="58">
        <v>102</v>
      </c>
      <c r="B108" s="59">
        <v>75</v>
      </c>
      <c r="C108" s="60">
        <v>63</v>
      </c>
      <c r="D108" s="61">
        <v>689.5</v>
      </c>
      <c r="E108" s="61">
        <v>3</v>
      </c>
      <c r="F108" s="62">
        <v>7</v>
      </c>
      <c r="G108" s="63">
        <v>0</v>
      </c>
      <c r="H108" s="63">
        <v>1</v>
      </c>
      <c r="I108" s="49"/>
      <c r="J108" s="62">
        <v>102</v>
      </c>
      <c r="K108" s="71">
        <f t="shared" si="198"/>
        <v>7</v>
      </c>
      <c r="L108" s="71">
        <f t="shared" si="199"/>
        <v>0</v>
      </c>
      <c r="M108" s="71">
        <f t="shared" si="200"/>
        <v>1</v>
      </c>
      <c r="N108" s="72">
        <f>INDEX($A:$A,MATCH(SUM($K$7:K108),$D:$D,1))</f>
        <v>105</v>
      </c>
      <c r="O108" s="72">
        <v>0</v>
      </c>
      <c r="P108" s="73">
        <v>0</v>
      </c>
      <c r="Q108" s="63">
        <f>INDEX(关卡产出!$V$8:$V$207,MATCH(N108,$A$7:$A$206,0))</f>
        <v>19500</v>
      </c>
      <c r="R108" s="63">
        <f>INDEX(关卡产出!$W$8:$W$207,MATCH(N108,$A$7:$A$206,0))</f>
        <v>3107500</v>
      </c>
      <c r="S108" s="63">
        <f>INDEX(关卡产出!$X$8:$X$207,MATCH(N108,$A$7:$A$206,0))</f>
        <v>21486</v>
      </c>
      <c r="T108" s="63">
        <f>INDEX(关卡产出!$Y$8:$Y$207,MATCH(N108,$A$7:$A$206,0))</f>
        <v>10744</v>
      </c>
      <c r="U108" s="63">
        <f>INDEX(关卡产出!$Z$8:$Z$207,MATCH(N108,$A$7:$A$206,0))</f>
        <v>5053</v>
      </c>
      <c r="V108" s="63">
        <f>INDEX(关卡产出!$AA$8:$AA$207,MATCH(N108,$A$7:$A$206,0))</f>
        <v>630</v>
      </c>
      <c r="W108" s="80">
        <f>INDEX(关卡产出!$C$8:$C$207,MATCH(N108,关卡产出!$B$8:$B$207,0))*K108</f>
        <v>574</v>
      </c>
      <c r="X108" s="80">
        <f>INDEX(关卡产出!$D$8:$D$207,MATCH(N108,关卡产出!$B$8:$B$207,0))*K108</f>
        <v>287</v>
      </c>
      <c r="Y108" s="80">
        <f>INDEX(关卡产出!$E$8:$E$207,MATCH(N108,关卡产出!$B$8:$B$207,0))*K108</f>
        <v>140</v>
      </c>
      <c r="Z108" s="80">
        <f>INDEX(关卡产出!$F$8:$F$207,MATCH(N108,关卡产出!$B$8:$B$207,0))*K108</f>
        <v>7770</v>
      </c>
      <c r="AA108" s="80">
        <f>SUM($W$7:W108)</f>
        <v>31269</v>
      </c>
      <c r="AB108" s="80">
        <f>SUM($X$7:X108)</f>
        <v>15484</v>
      </c>
      <c r="AC108" s="80">
        <f>SUM($Y$7:Y108)</f>
        <v>7343</v>
      </c>
      <c r="AD108" s="80">
        <f>SUM($Z$7:Z108)</f>
        <v>443170</v>
      </c>
      <c r="AE108" s="87">
        <f>INDEX(关卡产出!$C$8:$C$207,MATCH(N108,关卡产出!$B$8:$B$207,0))*8</f>
        <v>656</v>
      </c>
      <c r="AF108" s="87">
        <f>INDEX(关卡产出!$D$8:$D$207,MATCH(N108,关卡产出!$B$8:$B$207,0))*8</f>
        <v>328</v>
      </c>
      <c r="AG108" s="87">
        <f>INDEX(关卡产出!$E$8:$E$207,MATCH(N108,关卡产出!$B$8:$B$207,0))*8</f>
        <v>160</v>
      </c>
      <c r="AH108" s="87">
        <f>INDEX(关卡产出!$F$8:$F$207,MATCH(N108,关卡产出!$B$8:$B$207,0))*8</f>
        <v>8880</v>
      </c>
      <c r="AI108" s="87">
        <f>SUM($AE$7:AE108)</f>
        <v>35736</v>
      </c>
      <c r="AJ108" s="87">
        <f>SUM($AF$7:AF108)</f>
        <v>17696</v>
      </c>
      <c r="AK108" s="87">
        <f>SUM($AG$7:AG108)</f>
        <v>8392</v>
      </c>
      <c r="AL108" s="87">
        <f>SUM($AH$7:AH108)</f>
        <v>506480</v>
      </c>
      <c r="AM108" s="92">
        <f>SUM($M$7:M108)*关卡产出!$AS$11</f>
        <v>588000</v>
      </c>
      <c r="AN108" s="93">
        <v>0</v>
      </c>
      <c r="AO108" s="80">
        <v>0</v>
      </c>
      <c r="AP108" s="96">
        <v>0</v>
      </c>
      <c r="AQ108" s="62">
        <v>500</v>
      </c>
      <c r="AR108" s="97">
        <v>100</v>
      </c>
      <c r="AS108" s="62">
        <f>SUM($AQ$7:AQ108)</f>
        <v>51000</v>
      </c>
      <c r="AT108" s="71">
        <f>SUM($AR$7:AR108)</f>
        <v>10200</v>
      </c>
      <c r="AU108" s="49"/>
      <c r="AV108" s="62">
        <f t="shared" si="201"/>
        <v>19500</v>
      </c>
      <c r="AW108" s="71">
        <v>0</v>
      </c>
      <c r="AX108" s="71">
        <f t="shared" si="202"/>
        <v>10200</v>
      </c>
      <c r="AY108" s="71">
        <f t="shared" si="203"/>
        <v>7700</v>
      </c>
      <c r="AZ108" s="63">
        <f t="shared" si="204"/>
        <v>37400</v>
      </c>
      <c r="BA108" s="80">
        <v>0</v>
      </c>
      <c r="BB108" s="80">
        <f t="shared" si="205"/>
        <v>37400</v>
      </c>
      <c r="BC108" s="98">
        <f t="shared" si="206"/>
        <v>0.521390374331551</v>
      </c>
      <c r="BD108" s="98">
        <f t="shared" si="207"/>
        <v>0</v>
      </c>
      <c r="BE108" s="98">
        <f t="shared" si="208"/>
        <v>0.272727272727273</v>
      </c>
      <c r="BF108" s="98">
        <f t="shared" si="209"/>
        <v>0.205882352941176</v>
      </c>
      <c r="BG108" s="99"/>
      <c r="BH108" s="62">
        <f>INDEX(商城宝箱!$L:$L,MATCH(BB108,商城宝箱!$N:$N,1))</f>
        <v>8</v>
      </c>
      <c r="BI108" s="63">
        <f>INDEX(商城宝箱!$T:$T,MATCH(BH108,商城宝箱!$L:$L,0))+(BB108-VLOOKUP(BH108,商城宝箱!$L$2:$N$22,3,FALSE))/$BH$5*VLOOKUP(BH108+1,商城宝箱!$C$23:$I$42,3,FALSE)</f>
        <v>93500</v>
      </c>
      <c r="BJ108" s="71">
        <f>INDEX(商城宝箱!$U:$U,MATCH(BH108,商城宝箱!$L:$L,0))+(BB108-VLOOKUP(BH108,商城宝箱!$L$2:$N$22,3,FALSE))/$BH$5*VLOOKUP(BH108+1,商城宝箱!$C$23:$I$42,4,FALSE)</f>
        <v>47822.5</v>
      </c>
      <c r="BK108" s="71">
        <f>INDEX(商城宝箱!$V:$V,MATCH(BH108,商城宝箱!$L:$L,0))+(BB108-VLOOKUP(BH108,商城宝箱!$L$2:$N$22,3,FALSE))/$BH$5*VLOOKUP(BH108+1,商城宝箱!$C$23:$I$42,5,FALSE)</f>
        <v>30832</v>
      </c>
      <c r="BL108" s="71">
        <f>INDEX(商城宝箱!$W:$W,MATCH(BH108,商城宝箱!$L:$L,0))+(BB108-VLOOKUP(BH108,商城宝箱!$L$2:$N$22,3,FALSE))/$BH$5*VLOOKUP(BH108+1,商城宝箱!$C$23:$I$42,6,FALSE)</f>
        <v>3958.5</v>
      </c>
      <c r="BM108" s="49"/>
      <c r="BN108" s="101">
        <f t="shared" si="210"/>
        <v>3107500</v>
      </c>
      <c r="BO108" s="63">
        <f t="shared" si="211"/>
        <v>443170</v>
      </c>
      <c r="BP108" s="63">
        <f t="shared" si="212"/>
        <v>506480</v>
      </c>
      <c r="BQ108" s="63">
        <f t="shared" si="213"/>
        <v>588000</v>
      </c>
      <c r="BR108" s="63">
        <f t="shared" si="214"/>
        <v>0</v>
      </c>
      <c r="BS108" s="63">
        <f t="shared" si="215"/>
        <v>51000</v>
      </c>
      <c r="BT108" s="63">
        <f t="shared" si="216"/>
        <v>93500</v>
      </c>
      <c r="BU108" s="63">
        <f t="shared" si="217"/>
        <v>4789650</v>
      </c>
      <c r="BV108" s="98">
        <f t="shared" si="218"/>
        <v>0.648794797114612</v>
      </c>
      <c r="BW108" s="98">
        <f t="shared" si="219"/>
        <v>0.0925265938012172</v>
      </c>
      <c r="BX108" s="98">
        <f t="shared" si="220"/>
        <v>0.105744678629963</v>
      </c>
      <c r="BY108" s="98">
        <f t="shared" si="221"/>
        <v>0.122764711408976</v>
      </c>
      <c r="BZ108" s="98">
        <f t="shared" si="222"/>
        <v>0</v>
      </c>
      <c r="CA108" s="98">
        <f t="shared" si="223"/>
        <v>0.0106479596630234</v>
      </c>
      <c r="CB108" s="98">
        <f t="shared" si="224"/>
        <v>0.0195212593822096</v>
      </c>
      <c r="CC108" s="49"/>
      <c r="CD108" s="101">
        <f t="shared" si="225"/>
        <v>105</v>
      </c>
      <c r="CE108" s="63">
        <f>INDEX(角色升级!A:A,MATCH(BU107,角色升级!K:K,1))</f>
        <v>564</v>
      </c>
      <c r="CF108" s="71">
        <f>VLOOKUP(CE108,角色升级!A:P,16,FALSE)</f>
        <v>24541.27509</v>
      </c>
      <c r="CG108" s="71">
        <f>VLOOKUP(CD108,关卡对比!$A$4:$K$206,11,FALSE)</f>
        <v>67200</v>
      </c>
      <c r="CH108" s="104">
        <f t="shared" si="226"/>
        <v>2.73824402984596</v>
      </c>
      <c r="CI108" s="87">
        <f>INDEX(角色升级!Q:Q,MATCH(CE108,角色升级!A:A,0))</f>
        <v>7700</v>
      </c>
      <c r="CJ108" s="80">
        <v>0.7</v>
      </c>
      <c r="CK108" s="49"/>
      <c r="CL108" s="101">
        <f t="shared" si="227"/>
        <v>21486</v>
      </c>
      <c r="CM108" s="63">
        <f t="shared" si="228"/>
        <v>31269</v>
      </c>
      <c r="CN108" s="63">
        <f t="shared" si="229"/>
        <v>656</v>
      </c>
      <c r="CO108" s="63">
        <f t="shared" si="230"/>
        <v>47822.5</v>
      </c>
      <c r="CP108" s="63">
        <f t="shared" si="231"/>
        <v>101233.5</v>
      </c>
      <c r="CQ108" s="98">
        <f t="shared" si="232"/>
        <v>0.212241994991776</v>
      </c>
      <c r="CR108" s="98">
        <f t="shared" si="233"/>
        <v>0.308879965624028</v>
      </c>
      <c r="CS108" s="98">
        <f t="shared" si="234"/>
        <v>0.00648006835681864</v>
      </c>
      <c r="CT108" s="98">
        <f t="shared" si="235"/>
        <v>0.472397971027377</v>
      </c>
      <c r="CU108" s="49"/>
      <c r="CV108" s="87">
        <f t="shared" si="236"/>
        <v>10744</v>
      </c>
      <c r="CW108" s="80">
        <f t="shared" si="237"/>
        <v>15484</v>
      </c>
      <c r="CX108" s="80">
        <f t="shared" si="238"/>
        <v>17696</v>
      </c>
      <c r="CY108" s="80">
        <f t="shared" si="239"/>
        <v>30832</v>
      </c>
      <c r="CZ108" s="80">
        <f t="shared" si="240"/>
        <v>74756</v>
      </c>
      <c r="DA108" s="143">
        <f t="shared" si="241"/>
        <v>0.14372090534539</v>
      </c>
      <c r="DB108" s="143">
        <f t="shared" si="242"/>
        <v>0.207127187115415</v>
      </c>
      <c r="DC108" s="143">
        <f t="shared" si="243"/>
        <v>0.236716785274761</v>
      </c>
      <c r="DD108" s="143">
        <f t="shared" si="244"/>
        <v>0.412435122264434</v>
      </c>
      <c r="DE108" s="49"/>
      <c r="DF108" s="87">
        <f t="shared" si="245"/>
        <v>5053</v>
      </c>
      <c r="DG108" s="80">
        <f t="shared" si="246"/>
        <v>7343</v>
      </c>
      <c r="DH108" s="80">
        <f t="shared" si="247"/>
        <v>8392</v>
      </c>
      <c r="DI108" s="80">
        <f t="shared" si="248"/>
        <v>3958.5</v>
      </c>
      <c r="DJ108" s="80">
        <f t="shared" si="249"/>
        <v>24746.5</v>
      </c>
      <c r="DK108" s="143">
        <f t="shared" si="250"/>
        <v>0.204190491584669</v>
      </c>
      <c r="DL108" s="143">
        <f t="shared" si="251"/>
        <v>0.296728830339644</v>
      </c>
      <c r="DM108" s="143">
        <f t="shared" si="252"/>
        <v>0.339118663245307</v>
      </c>
      <c r="DN108" s="143">
        <f t="shared" si="253"/>
        <v>0.15996201483038</v>
      </c>
      <c r="DO108" s="49"/>
      <c r="DP108" s="62">
        <f t="shared" si="254"/>
        <v>101233.5</v>
      </c>
      <c r="DQ108" s="71">
        <f t="shared" si="255"/>
        <v>74756</v>
      </c>
      <c r="DR108" s="71">
        <f t="shared" si="256"/>
        <v>24746.5</v>
      </c>
      <c r="DS108" s="63">
        <v>0</v>
      </c>
      <c r="DT108" s="63">
        <v>21</v>
      </c>
      <c r="DU108" s="63">
        <f>INDEX(武器升级!A:A,MATCH(DQ108/$DQ$5,武器升级!G:G,1))</f>
        <v>32</v>
      </c>
      <c r="DV108" s="63">
        <f>_xlfn.IFNA(INDEX(武器升级!A:A,MATCH(DR108/$DR$5,武器升级!H:H,1)),1)</f>
        <v>25</v>
      </c>
      <c r="DW108" s="63">
        <v>14</v>
      </c>
      <c r="DX108" s="63">
        <f t="shared" si="257"/>
        <v>23</v>
      </c>
      <c r="DY108" s="63">
        <f t="shared" si="258"/>
        <v>213.64</v>
      </c>
      <c r="DZ108" s="63">
        <f t="shared" si="259"/>
        <v>87.45</v>
      </c>
      <c r="EA108" s="71">
        <v>5.4</v>
      </c>
      <c r="EB108" s="67">
        <f t="shared" si="260"/>
        <v>105</v>
      </c>
      <c r="EC108" s="84"/>
      <c r="ED108" s="49"/>
      <c r="EE108" s="49"/>
      <c r="EF108" s="49"/>
      <c r="EG108" s="49"/>
      <c r="EH108" s="49"/>
      <c r="EI108" s="49"/>
      <c r="EJ108" s="49"/>
      <c r="EK108" s="49">
        <f t="shared" si="261"/>
        <v>72.87</v>
      </c>
      <c r="EL108" s="84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67"/>
      <c r="FB108" s="67"/>
      <c r="FC108" s="67"/>
      <c r="FD108" s="49"/>
    </row>
    <row r="109" spans="1:160">
      <c r="A109" s="58">
        <v>103</v>
      </c>
      <c r="B109" s="59">
        <v>76</v>
      </c>
      <c r="C109" s="60">
        <v>64</v>
      </c>
      <c r="D109" s="61">
        <v>698.5</v>
      </c>
      <c r="E109" s="61">
        <v>3</v>
      </c>
      <c r="F109" s="62">
        <v>7</v>
      </c>
      <c r="G109" s="63">
        <v>0</v>
      </c>
      <c r="H109" s="63">
        <v>1</v>
      </c>
      <c r="I109" s="49"/>
      <c r="J109" s="62">
        <v>103</v>
      </c>
      <c r="K109" s="71">
        <f t="shared" si="198"/>
        <v>7</v>
      </c>
      <c r="L109" s="71">
        <f t="shared" si="199"/>
        <v>0</v>
      </c>
      <c r="M109" s="71">
        <f t="shared" si="200"/>
        <v>1</v>
      </c>
      <c r="N109" s="72">
        <f>INDEX($A:$A,MATCH(SUM($K$7:K109),$D:$D,1))</f>
        <v>106</v>
      </c>
      <c r="O109" s="72">
        <v>0</v>
      </c>
      <c r="P109" s="73">
        <v>0</v>
      </c>
      <c r="Q109" s="63">
        <f>INDEX(关卡产出!$V$8:$V$207,MATCH(N109,$A$7:$A$206,0))</f>
        <v>19700</v>
      </c>
      <c r="R109" s="63">
        <f>INDEX(关卡产出!$W$8:$W$207,MATCH(N109,$A$7:$A$206,0))</f>
        <v>3168800</v>
      </c>
      <c r="S109" s="63">
        <f>INDEX(关卡产出!$X$8:$X$207,MATCH(N109,$A$7:$A$206,0))</f>
        <v>21902</v>
      </c>
      <c r="T109" s="63">
        <f>INDEX(关卡产出!$Y$8:$Y$207,MATCH(N109,$A$7:$A$206,0))</f>
        <v>10952</v>
      </c>
      <c r="U109" s="63">
        <f>INDEX(关卡产出!$Z$8:$Z$207,MATCH(N109,$A$7:$A$206,0))</f>
        <v>5154</v>
      </c>
      <c r="V109" s="63">
        <f>INDEX(关卡产出!$AA$8:$AA$207,MATCH(N109,$A$7:$A$206,0))</f>
        <v>636</v>
      </c>
      <c r="W109" s="80">
        <f>INDEX(关卡产出!$C$8:$C$207,MATCH(N109,关卡产出!$B$8:$B$207,0))*K109</f>
        <v>581</v>
      </c>
      <c r="X109" s="80">
        <f>INDEX(关卡产出!$D$8:$D$207,MATCH(N109,关卡产出!$B$8:$B$207,0))*K109</f>
        <v>287</v>
      </c>
      <c r="Y109" s="80">
        <f>INDEX(关卡产出!$E$8:$E$207,MATCH(N109,关卡产出!$B$8:$B$207,0))*K109</f>
        <v>140</v>
      </c>
      <c r="Z109" s="80">
        <f>INDEX(关卡产出!$F$8:$F$207,MATCH(N109,关卡产出!$B$8:$B$207,0))*K109</f>
        <v>7770</v>
      </c>
      <c r="AA109" s="80">
        <f>SUM($W$7:W109)</f>
        <v>31850</v>
      </c>
      <c r="AB109" s="80">
        <f>SUM($X$7:X109)</f>
        <v>15771</v>
      </c>
      <c r="AC109" s="80">
        <f>SUM($Y$7:Y109)</f>
        <v>7483</v>
      </c>
      <c r="AD109" s="80">
        <f>SUM($Z$7:Z109)</f>
        <v>450940</v>
      </c>
      <c r="AE109" s="87">
        <f>INDEX(关卡产出!$C$8:$C$207,MATCH(N109,关卡产出!$B$8:$B$207,0))*8</f>
        <v>664</v>
      </c>
      <c r="AF109" s="87">
        <f>INDEX(关卡产出!$D$8:$D$207,MATCH(N109,关卡产出!$B$8:$B$207,0))*8</f>
        <v>328</v>
      </c>
      <c r="AG109" s="87">
        <f>INDEX(关卡产出!$E$8:$E$207,MATCH(N109,关卡产出!$B$8:$B$207,0))*8</f>
        <v>160</v>
      </c>
      <c r="AH109" s="87">
        <f>INDEX(关卡产出!$F$8:$F$207,MATCH(N109,关卡产出!$B$8:$B$207,0))*8</f>
        <v>8880</v>
      </c>
      <c r="AI109" s="87">
        <f>SUM($AE$7:AE109)</f>
        <v>36400</v>
      </c>
      <c r="AJ109" s="87">
        <f>SUM($AF$7:AF109)</f>
        <v>18024</v>
      </c>
      <c r="AK109" s="87">
        <f>SUM($AG$7:AG109)</f>
        <v>8552</v>
      </c>
      <c r="AL109" s="87">
        <f>SUM($AH$7:AH109)</f>
        <v>515360</v>
      </c>
      <c r="AM109" s="92">
        <f>SUM($M$7:M109)*关卡产出!$AS$11</f>
        <v>594000</v>
      </c>
      <c r="AN109" s="93">
        <v>0</v>
      </c>
      <c r="AO109" s="80">
        <v>0</v>
      </c>
      <c r="AP109" s="96">
        <v>0</v>
      </c>
      <c r="AQ109" s="62">
        <v>500</v>
      </c>
      <c r="AR109" s="97">
        <v>100</v>
      </c>
      <c r="AS109" s="62">
        <f>SUM($AQ$7:AQ109)</f>
        <v>51500</v>
      </c>
      <c r="AT109" s="71">
        <f>SUM($AR$7:AR109)</f>
        <v>10300</v>
      </c>
      <c r="AU109" s="49"/>
      <c r="AV109" s="62">
        <f t="shared" si="201"/>
        <v>19700</v>
      </c>
      <c r="AW109" s="71">
        <v>0</v>
      </c>
      <c r="AX109" s="71">
        <f t="shared" si="202"/>
        <v>10300</v>
      </c>
      <c r="AY109" s="71">
        <f t="shared" si="203"/>
        <v>7700</v>
      </c>
      <c r="AZ109" s="63">
        <f t="shared" si="204"/>
        <v>37700</v>
      </c>
      <c r="BA109" s="80">
        <v>0</v>
      </c>
      <c r="BB109" s="80">
        <f t="shared" si="205"/>
        <v>37700</v>
      </c>
      <c r="BC109" s="98">
        <f t="shared" si="206"/>
        <v>0.522546419098143</v>
      </c>
      <c r="BD109" s="98">
        <f t="shared" si="207"/>
        <v>0</v>
      </c>
      <c r="BE109" s="98">
        <f t="shared" si="208"/>
        <v>0.273209549071618</v>
      </c>
      <c r="BF109" s="98">
        <f t="shared" si="209"/>
        <v>0.204244031830239</v>
      </c>
      <c r="BG109" s="99"/>
      <c r="BH109" s="62">
        <f>INDEX(商城宝箱!$L:$L,MATCH(BB109,商城宝箱!$N:$N,1))</f>
        <v>8</v>
      </c>
      <c r="BI109" s="63">
        <f>INDEX(商城宝箱!$T:$T,MATCH(BH109,商城宝箱!$L:$L,0))+(BB109-VLOOKUP(BH109,商城宝箱!$L$2:$N$22,3,FALSE))/$BH$5*VLOOKUP(BH109+1,商城宝箱!$C$23:$I$42,3,FALSE)</f>
        <v>94250</v>
      </c>
      <c r="BJ109" s="71">
        <f>INDEX(商城宝箱!$U:$U,MATCH(BH109,商城宝箱!$L:$L,0))+(BB109-VLOOKUP(BH109,商城宝箱!$L$2:$N$22,3,FALSE))/$BH$5*VLOOKUP(BH109+1,商城宝箱!$C$23:$I$42,4,FALSE)</f>
        <v>48482.5</v>
      </c>
      <c r="BK109" s="71">
        <f>INDEX(商城宝箱!$V:$V,MATCH(BH109,商城宝箱!$L:$L,0))+(BB109-VLOOKUP(BH109,商城宝箱!$L$2:$N$22,3,FALSE))/$BH$5*VLOOKUP(BH109+1,商城宝箱!$C$23:$I$42,5,FALSE)</f>
        <v>31327</v>
      </c>
      <c r="BL109" s="71">
        <f>INDEX(商城宝箱!$W:$W,MATCH(BH109,商城宝箱!$L:$L,0))+(BB109-VLOOKUP(BH109,商城宝箱!$L$2:$N$22,3,FALSE))/$BH$5*VLOOKUP(BH109+1,商城宝箱!$C$23:$I$42,6,FALSE)</f>
        <v>4015.5</v>
      </c>
      <c r="BM109" s="49"/>
      <c r="BN109" s="101">
        <f t="shared" si="210"/>
        <v>3168800</v>
      </c>
      <c r="BO109" s="63">
        <f t="shared" si="211"/>
        <v>450940</v>
      </c>
      <c r="BP109" s="63">
        <f t="shared" si="212"/>
        <v>515360</v>
      </c>
      <c r="BQ109" s="63">
        <f t="shared" si="213"/>
        <v>594000</v>
      </c>
      <c r="BR109" s="63">
        <f t="shared" si="214"/>
        <v>0</v>
      </c>
      <c r="BS109" s="63">
        <f t="shared" si="215"/>
        <v>51500</v>
      </c>
      <c r="BT109" s="63">
        <f t="shared" si="216"/>
        <v>94250</v>
      </c>
      <c r="BU109" s="63">
        <f t="shared" si="217"/>
        <v>4874850</v>
      </c>
      <c r="BV109" s="98">
        <f t="shared" si="218"/>
        <v>0.650030257341252</v>
      </c>
      <c r="BW109" s="98">
        <f t="shared" si="219"/>
        <v>0.0925033590777152</v>
      </c>
      <c r="BX109" s="98">
        <f t="shared" si="220"/>
        <v>0.105718124660246</v>
      </c>
      <c r="BY109" s="98">
        <f t="shared" si="221"/>
        <v>0.121849903073941</v>
      </c>
      <c r="BZ109" s="98">
        <f t="shared" si="222"/>
        <v>0</v>
      </c>
      <c r="CA109" s="98">
        <f t="shared" si="223"/>
        <v>0.0105644276234141</v>
      </c>
      <c r="CB109" s="98">
        <f t="shared" si="224"/>
        <v>0.0193339282234325</v>
      </c>
      <c r="CC109" s="49"/>
      <c r="CD109" s="101">
        <f t="shared" si="225"/>
        <v>106</v>
      </c>
      <c r="CE109" s="63">
        <f>INDEX(角色升级!A:A,MATCH(BU108,角色升级!K:K,1))</f>
        <v>569</v>
      </c>
      <c r="CF109" s="71">
        <f>VLOOKUP(CE109,角色升级!A:P,16,FALSE)</f>
        <v>24597.48506</v>
      </c>
      <c r="CG109" s="71">
        <f>VLOOKUP(CD109,关卡对比!$A$4:$K$206,11,FALSE)</f>
        <v>68400</v>
      </c>
      <c r="CH109" s="104">
        <f t="shared" si="226"/>
        <v>2.7807720924783</v>
      </c>
      <c r="CI109" s="87">
        <f>INDEX(角色升级!Q:Q,MATCH(CE109,角色升级!A:A,0))</f>
        <v>7700</v>
      </c>
      <c r="CJ109" s="80">
        <v>0.7</v>
      </c>
      <c r="CK109" s="49"/>
      <c r="CL109" s="101">
        <f t="shared" si="227"/>
        <v>21902</v>
      </c>
      <c r="CM109" s="63">
        <f t="shared" si="228"/>
        <v>31850</v>
      </c>
      <c r="CN109" s="63">
        <f t="shared" si="229"/>
        <v>664</v>
      </c>
      <c r="CO109" s="63">
        <f t="shared" si="230"/>
        <v>48482.5</v>
      </c>
      <c r="CP109" s="63">
        <f t="shared" si="231"/>
        <v>102898.5</v>
      </c>
      <c r="CQ109" s="98">
        <f t="shared" si="232"/>
        <v>0.212850527461528</v>
      </c>
      <c r="CR109" s="98">
        <f t="shared" si="233"/>
        <v>0.309528321598468</v>
      </c>
      <c r="CS109" s="98">
        <f t="shared" si="234"/>
        <v>0.00645296092751595</v>
      </c>
      <c r="CT109" s="98">
        <f t="shared" si="235"/>
        <v>0.471168190012488</v>
      </c>
      <c r="CU109" s="49"/>
      <c r="CV109" s="87">
        <f t="shared" si="236"/>
        <v>10952</v>
      </c>
      <c r="CW109" s="80">
        <f t="shared" si="237"/>
        <v>15771</v>
      </c>
      <c r="CX109" s="80">
        <f t="shared" si="238"/>
        <v>18024</v>
      </c>
      <c r="CY109" s="80">
        <f t="shared" si="239"/>
        <v>31327</v>
      </c>
      <c r="CZ109" s="80">
        <f t="shared" si="240"/>
        <v>76074</v>
      </c>
      <c r="DA109" s="143">
        <f t="shared" si="241"/>
        <v>0.14396508662618</v>
      </c>
      <c r="DB109" s="143">
        <f t="shared" si="242"/>
        <v>0.207311302153167</v>
      </c>
      <c r="DC109" s="143">
        <f t="shared" si="243"/>
        <v>0.236927202460762</v>
      </c>
      <c r="DD109" s="143">
        <f t="shared" si="244"/>
        <v>0.411796408759892</v>
      </c>
      <c r="DE109" s="49"/>
      <c r="DF109" s="87">
        <f t="shared" si="245"/>
        <v>5154</v>
      </c>
      <c r="DG109" s="80">
        <f t="shared" si="246"/>
        <v>7483</v>
      </c>
      <c r="DH109" s="80">
        <f t="shared" si="247"/>
        <v>8552</v>
      </c>
      <c r="DI109" s="80">
        <f t="shared" si="248"/>
        <v>4015.5</v>
      </c>
      <c r="DJ109" s="80">
        <f t="shared" si="249"/>
        <v>25204.5</v>
      </c>
      <c r="DK109" s="143">
        <f t="shared" si="250"/>
        <v>0.204487293935607</v>
      </c>
      <c r="DL109" s="143">
        <f t="shared" si="251"/>
        <v>0.296891428117995</v>
      </c>
      <c r="DM109" s="143">
        <f t="shared" si="252"/>
        <v>0.339304489277708</v>
      </c>
      <c r="DN109" s="143">
        <f t="shared" si="253"/>
        <v>0.15931678866869</v>
      </c>
      <c r="DO109" s="49"/>
      <c r="DP109" s="62">
        <f t="shared" si="254"/>
        <v>102898.5</v>
      </c>
      <c r="DQ109" s="71">
        <f t="shared" si="255"/>
        <v>76074</v>
      </c>
      <c r="DR109" s="71">
        <f t="shared" si="256"/>
        <v>25204.5</v>
      </c>
      <c r="DS109" s="63">
        <v>0</v>
      </c>
      <c r="DT109" s="63">
        <v>21</v>
      </c>
      <c r="DU109" s="63">
        <f>INDEX(武器升级!A:A,MATCH(DQ109/$DQ$5,武器升级!G:G,1))</f>
        <v>33</v>
      </c>
      <c r="DV109" s="63">
        <f>_xlfn.IFNA(INDEX(武器升级!A:A,MATCH(DR109/$DR$5,武器升级!H:H,1)),1)</f>
        <v>25</v>
      </c>
      <c r="DW109" s="63">
        <v>14</v>
      </c>
      <c r="DX109" s="63">
        <f t="shared" si="257"/>
        <v>23</v>
      </c>
      <c r="DY109" s="63">
        <f t="shared" si="258"/>
        <v>256.37</v>
      </c>
      <c r="DZ109" s="63">
        <f t="shared" si="259"/>
        <v>87.45</v>
      </c>
      <c r="EA109" s="71">
        <v>5.4</v>
      </c>
      <c r="EB109" s="67">
        <f t="shared" si="260"/>
        <v>106</v>
      </c>
      <c r="EC109" s="84"/>
      <c r="ED109" s="49"/>
      <c r="EE109" s="49"/>
      <c r="EF109" s="49"/>
      <c r="EG109" s="49"/>
      <c r="EH109" s="49"/>
      <c r="EI109" s="49"/>
      <c r="EJ109" s="49"/>
      <c r="EK109" s="49">
        <f t="shared" si="261"/>
        <v>72.87</v>
      </c>
      <c r="EL109" s="84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67"/>
      <c r="FB109" s="67"/>
      <c r="FC109" s="67"/>
      <c r="FD109" s="49"/>
    </row>
    <row r="110" spans="1:160">
      <c r="A110" s="58">
        <v>104</v>
      </c>
      <c r="B110" s="59">
        <v>76</v>
      </c>
      <c r="C110" s="60">
        <v>64</v>
      </c>
      <c r="D110" s="61">
        <v>701.5</v>
      </c>
      <c r="E110" s="61">
        <v>3</v>
      </c>
      <c r="F110" s="62">
        <v>7</v>
      </c>
      <c r="G110" s="63">
        <v>0</v>
      </c>
      <c r="H110" s="63">
        <v>1</v>
      </c>
      <c r="I110" s="49"/>
      <c r="J110" s="62">
        <v>104</v>
      </c>
      <c r="K110" s="71">
        <f t="shared" si="198"/>
        <v>7</v>
      </c>
      <c r="L110" s="71">
        <f t="shared" si="199"/>
        <v>0</v>
      </c>
      <c r="M110" s="71">
        <f t="shared" si="200"/>
        <v>1</v>
      </c>
      <c r="N110" s="72">
        <f>INDEX($A:$A,MATCH(SUM($K$7:K110),$D:$D,1))</f>
        <v>107</v>
      </c>
      <c r="O110" s="72">
        <v>0</v>
      </c>
      <c r="P110" s="73">
        <v>0</v>
      </c>
      <c r="Q110" s="63">
        <f>INDEX(关卡产出!$V$8:$V$207,MATCH(N110,$A$7:$A$206,0))</f>
        <v>19900</v>
      </c>
      <c r="R110" s="63">
        <f>INDEX(关卡产出!$W$8:$W$207,MATCH(N110,$A$7:$A$206,0))</f>
        <v>3230700</v>
      </c>
      <c r="S110" s="63">
        <f>INDEX(关卡产出!$X$8:$X$207,MATCH(N110,$A$7:$A$206,0))</f>
        <v>22322</v>
      </c>
      <c r="T110" s="63">
        <f>INDEX(关卡产出!$Y$8:$Y$207,MATCH(N110,$A$7:$A$206,0))</f>
        <v>11162</v>
      </c>
      <c r="U110" s="63">
        <f>INDEX(关卡产出!$Z$8:$Z$207,MATCH(N110,$A$7:$A$206,0))</f>
        <v>5256</v>
      </c>
      <c r="V110" s="63">
        <f>INDEX(关卡产出!$AA$8:$AA$207,MATCH(N110,$A$7:$A$206,0))</f>
        <v>642</v>
      </c>
      <c r="W110" s="80">
        <f>INDEX(关卡产出!$C$8:$C$207,MATCH(N110,关卡产出!$B$8:$B$207,0))*K110</f>
        <v>588</v>
      </c>
      <c r="X110" s="80">
        <f>INDEX(关卡产出!$D$8:$D$207,MATCH(N110,关卡产出!$B$8:$B$207,0))*K110</f>
        <v>294</v>
      </c>
      <c r="Y110" s="80">
        <f>INDEX(关卡产出!$E$8:$E$207,MATCH(N110,关卡产出!$B$8:$B$207,0))*K110</f>
        <v>140</v>
      </c>
      <c r="Z110" s="80">
        <f>INDEX(关卡产出!$F$8:$F$207,MATCH(N110,关卡产出!$B$8:$B$207,0))*K110</f>
        <v>7910</v>
      </c>
      <c r="AA110" s="80">
        <f>SUM($W$7:W110)</f>
        <v>32438</v>
      </c>
      <c r="AB110" s="80">
        <f>SUM($X$7:X110)</f>
        <v>16065</v>
      </c>
      <c r="AC110" s="80">
        <f>SUM($Y$7:Y110)</f>
        <v>7623</v>
      </c>
      <c r="AD110" s="80">
        <f>SUM($Z$7:Z110)</f>
        <v>458850</v>
      </c>
      <c r="AE110" s="87">
        <f>INDEX(关卡产出!$C$8:$C$207,MATCH(N110,关卡产出!$B$8:$B$207,0))*8</f>
        <v>672</v>
      </c>
      <c r="AF110" s="87">
        <f>INDEX(关卡产出!$D$8:$D$207,MATCH(N110,关卡产出!$B$8:$B$207,0))*8</f>
        <v>336</v>
      </c>
      <c r="AG110" s="87">
        <f>INDEX(关卡产出!$E$8:$E$207,MATCH(N110,关卡产出!$B$8:$B$207,0))*8</f>
        <v>160</v>
      </c>
      <c r="AH110" s="87">
        <f>INDEX(关卡产出!$F$8:$F$207,MATCH(N110,关卡产出!$B$8:$B$207,0))*8</f>
        <v>9040</v>
      </c>
      <c r="AI110" s="87">
        <f>SUM($AE$7:AE110)</f>
        <v>37072</v>
      </c>
      <c r="AJ110" s="87">
        <f>SUM($AF$7:AF110)</f>
        <v>18360</v>
      </c>
      <c r="AK110" s="87">
        <f>SUM($AG$7:AG110)</f>
        <v>8712</v>
      </c>
      <c r="AL110" s="87">
        <f>SUM($AH$7:AH110)</f>
        <v>524400</v>
      </c>
      <c r="AM110" s="92">
        <f>SUM($M$7:M110)*关卡产出!$AS$11</f>
        <v>600000</v>
      </c>
      <c r="AN110" s="93">
        <v>0</v>
      </c>
      <c r="AO110" s="80">
        <v>0</v>
      </c>
      <c r="AP110" s="96">
        <v>0</v>
      </c>
      <c r="AQ110" s="62">
        <v>500</v>
      </c>
      <c r="AR110" s="97">
        <v>100</v>
      </c>
      <c r="AS110" s="62">
        <f>SUM($AQ$7:AQ110)</f>
        <v>52000</v>
      </c>
      <c r="AT110" s="71">
        <f>SUM($AR$7:AR110)</f>
        <v>10400</v>
      </c>
      <c r="AU110" s="49"/>
      <c r="AV110" s="62">
        <f t="shared" si="201"/>
        <v>19900</v>
      </c>
      <c r="AW110" s="71">
        <v>0</v>
      </c>
      <c r="AX110" s="71">
        <f t="shared" si="202"/>
        <v>10400</v>
      </c>
      <c r="AY110" s="71">
        <f t="shared" si="203"/>
        <v>7700</v>
      </c>
      <c r="AZ110" s="63">
        <f t="shared" si="204"/>
        <v>38000</v>
      </c>
      <c r="BA110" s="80">
        <v>0</v>
      </c>
      <c r="BB110" s="80">
        <f t="shared" si="205"/>
        <v>38000</v>
      </c>
      <c r="BC110" s="98">
        <f t="shared" si="206"/>
        <v>0.523684210526316</v>
      </c>
      <c r="BD110" s="98">
        <f t="shared" si="207"/>
        <v>0</v>
      </c>
      <c r="BE110" s="98">
        <f t="shared" si="208"/>
        <v>0.273684210526316</v>
      </c>
      <c r="BF110" s="98">
        <f t="shared" si="209"/>
        <v>0.202631578947368</v>
      </c>
      <c r="BG110" s="99"/>
      <c r="BH110" s="62">
        <f>INDEX(商城宝箱!$L:$L,MATCH(BB110,商城宝箱!$N:$N,1))</f>
        <v>8</v>
      </c>
      <c r="BI110" s="63">
        <f>INDEX(商城宝箱!$T:$T,MATCH(BH110,商城宝箱!$L:$L,0))+(BB110-VLOOKUP(BH110,商城宝箱!$L$2:$N$22,3,FALSE))/$BH$5*VLOOKUP(BH110+1,商城宝箱!$C$23:$I$42,3,FALSE)</f>
        <v>95000</v>
      </c>
      <c r="BJ110" s="71">
        <f>INDEX(商城宝箱!$U:$U,MATCH(BH110,商城宝箱!$L:$L,0))+(BB110-VLOOKUP(BH110,商城宝箱!$L$2:$N$22,3,FALSE))/$BH$5*VLOOKUP(BH110+1,商城宝箱!$C$23:$I$42,4,FALSE)</f>
        <v>49142.5</v>
      </c>
      <c r="BK110" s="71">
        <f>INDEX(商城宝箱!$V:$V,MATCH(BH110,商城宝箱!$L:$L,0))+(BB110-VLOOKUP(BH110,商城宝箱!$L$2:$N$22,3,FALSE))/$BH$5*VLOOKUP(BH110+1,商城宝箱!$C$23:$I$42,5,FALSE)</f>
        <v>31822</v>
      </c>
      <c r="BL110" s="71">
        <f>INDEX(商城宝箱!$W:$W,MATCH(BH110,商城宝箱!$L:$L,0))+(BB110-VLOOKUP(BH110,商城宝箱!$L$2:$N$22,3,FALSE))/$BH$5*VLOOKUP(BH110+1,商城宝箱!$C$23:$I$42,6,FALSE)</f>
        <v>4072.5</v>
      </c>
      <c r="BM110" s="49"/>
      <c r="BN110" s="101">
        <f t="shared" si="210"/>
        <v>3230700</v>
      </c>
      <c r="BO110" s="63">
        <f t="shared" si="211"/>
        <v>458850</v>
      </c>
      <c r="BP110" s="63">
        <f t="shared" si="212"/>
        <v>524400</v>
      </c>
      <c r="BQ110" s="63">
        <f t="shared" si="213"/>
        <v>600000</v>
      </c>
      <c r="BR110" s="63">
        <f t="shared" si="214"/>
        <v>0</v>
      </c>
      <c r="BS110" s="63">
        <f t="shared" si="215"/>
        <v>52000</v>
      </c>
      <c r="BT110" s="63">
        <f t="shared" si="216"/>
        <v>95000</v>
      </c>
      <c r="BU110" s="63">
        <f t="shared" si="217"/>
        <v>4960950</v>
      </c>
      <c r="BV110" s="98">
        <f t="shared" si="218"/>
        <v>0.651226075650833</v>
      </c>
      <c r="BW110" s="98">
        <f t="shared" si="219"/>
        <v>0.0924923653735676</v>
      </c>
      <c r="BX110" s="98">
        <f t="shared" si="220"/>
        <v>0.105705560426934</v>
      </c>
      <c r="BY110" s="98">
        <f t="shared" si="221"/>
        <v>0.120944577147522</v>
      </c>
      <c r="BZ110" s="98">
        <f t="shared" si="222"/>
        <v>0</v>
      </c>
      <c r="CA110" s="98">
        <f t="shared" si="223"/>
        <v>0.0104818633527853</v>
      </c>
      <c r="CB110" s="98">
        <f t="shared" si="224"/>
        <v>0.0191495580483577</v>
      </c>
      <c r="CC110" s="49"/>
      <c r="CD110" s="101">
        <f t="shared" si="225"/>
        <v>107</v>
      </c>
      <c r="CE110" s="63">
        <f>INDEX(角色升级!A:A,MATCH(BU109,角色升级!K:K,1))</f>
        <v>571</v>
      </c>
      <c r="CF110" s="71">
        <f>VLOOKUP(CE110,角色升级!A:P,16,FALSE)</f>
        <v>24855.98555</v>
      </c>
      <c r="CG110" s="71">
        <f>VLOOKUP(CD110,关卡对比!$A$4:$K$206,11,FALSE)</f>
        <v>69600</v>
      </c>
      <c r="CH110" s="104">
        <f t="shared" si="226"/>
        <v>2.80013036940312</v>
      </c>
      <c r="CI110" s="87">
        <f>INDEX(角色升级!Q:Q,MATCH(CE110,角色升级!A:A,0))</f>
        <v>7700</v>
      </c>
      <c r="CJ110" s="80">
        <v>0.7</v>
      </c>
      <c r="CK110" s="49"/>
      <c r="CL110" s="101">
        <f t="shared" si="227"/>
        <v>22322</v>
      </c>
      <c r="CM110" s="63">
        <f t="shared" si="228"/>
        <v>32438</v>
      </c>
      <c r="CN110" s="63">
        <f t="shared" si="229"/>
        <v>672</v>
      </c>
      <c r="CO110" s="63">
        <f t="shared" si="230"/>
        <v>49142.5</v>
      </c>
      <c r="CP110" s="63">
        <f t="shared" si="231"/>
        <v>104574.5</v>
      </c>
      <c r="CQ110" s="98">
        <f t="shared" si="232"/>
        <v>0.213455479108196</v>
      </c>
      <c r="CR110" s="98">
        <f t="shared" si="233"/>
        <v>0.310190342769987</v>
      </c>
      <c r="CS110" s="98">
        <f t="shared" si="234"/>
        <v>0.0064260407651961</v>
      </c>
      <c r="CT110" s="98">
        <f t="shared" si="235"/>
        <v>0.469928137356621</v>
      </c>
      <c r="CU110" s="49"/>
      <c r="CV110" s="87">
        <f t="shared" si="236"/>
        <v>11162</v>
      </c>
      <c r="CW110" s="80">
        <f t="shared" si="237"/>
        <v>16065</v>
      </c>
      <c r="CX110" s="80">
        <f t="shared" si="238"/>
        <v>18360</v>
      </c>
      <c r="CY110" s="80">
        <f t="shared" si="239"/>
        <v>31822</v>
      </c>
      <c r="CZ110" s="80">
        <f t="shared" si="240"/>
        <v>77409</v>
      </c>
      <c r="DA110" s="143">
        <f t="shared" si="241"/>
        <v>0.144195119430557</v>
      </c>
      <c r="DB110" s="143">
        <f t="shared" si="242"/>
        <v>0.207534007673526</v>
      </c>
      <c r="DC110" s="143">
        <f t="shared" si="243"/>
        <v>0.237181723055459</v>
      </c>
      <c r="DD110" s="143">
        <f t="shared" si="244"/>
        <v>0.411089149840458</v>
      </c>
      <c r="DE110" s="49"/>
      <c r="DF110" s="87">
        <f t="shared" si="245"/>
        <v>5256</v>
      </c>
      <c r="DG110" s="80">
        <f t="shared" si="246"/>
        <v>7623</v>
      </c>
      <c r="DH110" s="80">
        <f t="shared" si="247"/>
        <v>8712</v>
      </c>
      <c r="DI110" s="80">
        <f t="shared" si="248"/>
        <v>4072.5</v>
      </c>
      <c r="DJ110" s="80">
        <f t="shared" si="249"/>
        <v>25663.5</v>
      </c>
      <c r="DK110" s="143">
        <f t="shared" si="250"/>
        <v>0.204804488865509</v>
      </c>
      <c r="DL110" s="143">
        <f t="shared" si="251"/>
        <v>0.297036647378573</v>
      </c>
      <c r="DM110" s="143">
        <f t="shared" si="252"/>
        <v>0.33947045414694</v>
      </c>
      <c r="DN110" s="143">
        <f t="shared" si="253"/>
        <v>0.158688409608978</v>
      </c>
      <c r="DO110" s="49"/>
      <c r="DP110" s="62">
        <f t="shared" si="254"/>
        <v>104574.5</v>
      </c>
      <c r="DQ110" s="71">
        <f t="shared" si="255"/>
        <v>77409</v>
      </c>
      <c r="DR110" s="71">
        <f t="shared" si="256"/>
        <v>25663.5</v>
      </c>
      <c r="DS110" s="63">
        <v>0</v>
      </c>
      <c r="DT110" s="63">
        <v>22</v>
      </c>
      <c r="DU110" s="63">
        <f>INDEX(武器升级!A:A,MATCH(DQ110/$DQ$5,武器升级!G:G,1))</f>
        <v>33</v>
      </c>
      <c r="DV110" s="63">
        <f>_xlfn.IFNA(INDEX(武器升级!A:A,MATCH(DR110/$DR$5,武器升级!H:H,1)),1)</f>
        <v>25</v>
      </c>
      <c r="DW110" s="63">
        <v>14</v>
      </c>
      <c r="DX110" s="63">
        <f t="shared" si="257"/>
        <v>27.6</v>
      </c>
      <c r="DY110" s="63">
        <f t="shared" si="258"/>
        <v>256.37</v>
      </c>
      <c r="DZ110" s="63">
        <f t="shared" si="259"/>
        <v>87.45</v>
      </c>
      <c r="EA110" s="71">
        <v>5.4</v>
      </c>
      <c r="EB110" s="67">
        <f t="shared" si="260"/>
        <v>107</v>
      </c>
      <c r="EC110" s="84"/>
      <c r="ED110" s="49"/>
      <c r="EE110" s="49"/>
      <c r="EF110" s="49"/>
      <c r="EG110" s="49"/>
      <c r="EH110" s="49"/>
      <c r="EI110" s="49"/>
      <c r="EJ110" s="49"/>
      <c r="EK110" s="49">
        <f t="shared" si="261"/>
        <v>87.45</v>
      </c>
      <c r="EL110" s="84"/>
      <c r="EM110" s="49"/>
      <c r="EN110" s="49"/>
      <c r="EO110" s="49"/>
      <c r="EP110" s="49"/>
      <c r="EQ110" s="49"/>
      <c r="ER110" s="49"/>
      <c r="ES110" s="49"/>
      <c r="ET110" s="49"/>
      <c r="EU110" s="49"/>
      <c r="EV110" s="49"/>
      <c r="EW110" s="49"/>
      <c r="EX110" s="49"/>
      <c r="EY110" s="49"/>
      <c r="EZ110" s="49"/>
      <c r="FA110" s="67"/>
      <c r="FB110" s="67"/>
      <c r="FC110" s="67"/>
      <c r="FD110" s="49"/>
    </row>
    <row r="111" spans="1:160">
      <c r="A111" s="58">
        <v>105</v>
      </c>
      <c r="B111" s="59">
        <v>77</v>
      </c>
      <c r="C111" s="60">
        <v>65</v>
      </c>
      <c r="D111" s="61">
        <v>710.5</v>
      </c>
      <c r="E111" s="61">
        <v>3</v>
      </c>
      <c r="F111" s="62">
        <v>7</v>
      </c>
      <c r="G111" s="63">
        <v>0</v>
      </c>
      <c r="H111" s="63">
        <v>1</v>
      </c>
      <c r="I111" s="49"/>
      <c r="J111" s="62">
        <v>105</v>
      </c>
      <c r="K111" s="71">
        <f t="shared" si="198"/>
        <v>7</v>
      </c>
      <c r="L111" s="71">
        <f t="shared" si="199"/>
        <v>0</v>
      </c>
      <c r="M111" s="71">
        <f t="shared" si="200"/>
        <v>1</v>
      </c>
      <c r="N111" s="72">
        <f>INDEX($A:$A,MATCH(SUM($K$7:K111),$D:$D,1))</f>
        <v>108</v>
      </c>
      <c r="O111" s="72">
        <v>0</v>
      </c>
      <c r="P111" s="73">
        <v>0</v>
      </c>
      <c r="Q111" s="63">
        <f>INDEX(关卡产出!$V$8:$V$207,MATCH(N111,$A$7:$A$206,0))</f>
        <v>20100</v>
      </c>
      <c r="R111" s="63">
        <f>INDEX(关卡产出!$W$8:$W$207,MATCH(N111,$A$7:$A$206,0))</f>
        <v>3293200</v>
      </c>
      <c r="S111" s="63">
        <f>INDEX(关卡产出!$X$8:$X$207,MATCH(N111,$A$7:$A$206,0))</f>
        <v>22746</v>
      </c>
      <c r="T111" s="63">
        <f>INDEX(关卡产出!$Y$8:$Y$207,MATCH(N111,$A$7:$A$206,0))</f>
        <v>11374</v>
      </c>
      <c r="U111" s="63">
        <f>INDEX(关卡产出!$Z$8:$Z$207,MATCH(N111,$A$7:$A$206,0))</f>
        <v>5359</v>
      </c>
      <c r="V111" s="63">
        <f>INDEX(关卡产出!$AA$8:$AA$207,MATCH(N111,$A$7:$A$206,0))</f>
        <v>648</v>
      </c>
      <c r="W111" s="80">
        <f>INDEX(关卡产出!$C$8:$C$207,MATCH(N111,关卡产出!$B$8:$B$207,0))*K111</f>
        <v>595</v>
      </c>
      <c r="X111" s="80">
        <f>INDEX(关卡产出!$D$8:$D$207,MATCH(N111,关卡产出!$B$8:$B$207,0))*K111</f>
        <v>294</v>
      </c>
      <c r="Y111" s="80">
        <f>INDEX(关卡产出!$E$8:$E$207,MATCH(N111,关卡产出!$B$8:$B$207,0))*K111</f>
        <v>147</v>
      </c>
      <c r="Z111" s="80">
        <f>INDEX(关卡产出!$F$8:$F$207,MATCH(N111,关卡产出!$B$8:$B$207,0))*K111</f>
        <v>7910</v>
      </c>
      <c r="AA111" s="80">
        <f>SUM($W$7:W111)</f>
        <v>33033</v>
      </c>
      <c r="AB111" s="80">
        <f>SUM($X$7:X111)</f>
        <v>16359</v>
      </c>
      <c r="AC111" s="80">
        <f>SUM($Y$7:Y111)</f>
        <v>7770</v>
      </c>
      <c r="AD111" s="80">
        <f>SUM($Z$7:Z111)</f>
        <v>466760</v>
      </c>
      <c r="AE111" s="87">
        <f>INDEX(关卡产出!$C$8:$C$207,MATCH(N111,关卡产出!$B$8:$B$207,0))*8</f>
        <v>680</v>
      </c>
      <c r="AF111" s="87">
        <f>INDEX(关卡产出!$D$8:$D$207,MATCH(N111,关卡产出!$B$8:$B$207,0))*8</f>
        <v>336</v>
      </c>
      <c r="AG111" s="87">
        <f>INDEX(关卡产出!$E$8:$E$207,MATCH(N111,关卡产出!$B$8:$B$207,0))*8</f>
        <v>168</v>
      </c>
      <c r="AH111" s="87">
        <f>INDEX(关卡产出!$F$8:$F$207,MATCH(N111,关卡产出!$B$8:$B$207,0))*8</f>
        <v>9040</v>
      </c>
      <c r="AI111" s="87">
        <f>SUM($AE$7:AE111)</f>
        <v>37752</v>
      </c>
      <c r="AJ111" s="87">
        <f>SUM($AF$7:AF111)</f>
        <v>18696</v>
      </c>
      <c r="AK111" s="87">
        <f>SUM($AG$7:AG111)</f>
        <v>8880</v>
      </c>
      <c r="AL111" s="87">
        <f>SUM($AH$7:AH111)</f>
        <v>533440</v>
      </c>
      <c r="AM111" s="92">
        <f>SUM($M$7:M111)*关卡产出!$AS$11</f>
        <v>606000</v>
      </c>
      <c r="AN111" s="93">
        <v>0</v>
      </c>
      <c r="AO111" s="80">
        <v>0</v>
      </c>
      <c r="AP111" s="96">
        <v>0</v>
      </c>
      <c r="AQ111" s="62">
        <v>500</v>
      </c>
      <c r="AR111" s="97">
        <v>100</v>
      </c>
      <c r="AS111" s="62">
        <f>SUM($AQ$7:AQ111)</f>
        <v>52500</v>
      </c>
      <c r="AT111" s="71">
        <f>SUM($AR$7:AR111)</f>
        <v>10500</v>
      </c>
      <c r="AU111" s="49"/>
      <c r="AV111" s="62">
        <f t="shared" si="201"/>
        <v>20100</v>
      </c>
      <c r="AW111" s="71">
        <v>0</v>
      </c>
      <c r="AX111" s="71">
        <f t="shared" si="202"/>
        <v>10500</v>
      </c>
      <c r="AY111" s="71">
        <f t="shared" si="203"/>
        <v>7700</v>
      </c>
      <c r="AZ111" s="63">
        <f t="shared" si="204"/>
        <v>38300</v>
      </c>
      <c r="BA111" s="80">
        <v>0</v>
      </c>
      <c r="BB111" s="80">
        <f t="shared" si="205"/>
        <v>38300</v>
      </c>
      <c r="BC111" s="98">
        <f t="shared" si="206"/>
        <v>0.524804177545692</v>
      </c>
      <c r="BD111" s="98">
        <f t="shared" si="207"/>
        <v>0</v>
      </c>
      <c r="BE111" s="98">
        <f t="shared" si="208"/>
        <v>0.274151436031332</v>
      </c>
      <c r="BF111" s="98">
        <f t="shared" si="209"/>
        <v>0.201044386422977</v>
      </c>
      <c r="BG111" s="99"/>
      <c r="BH111" s="62">
        <f>INDEX(商城宝箱!$L:$L,MATCH(BB111,商城宝箱!$N:$N,1))</f>
        <v>8</v>
      </c>
      <c r="BI111" s="63">
        <f>INDEX(商城宝箱!$T:$T,MATCH(BH111,商城宝箱!$L:$L,0))+(BB111-VLOOKUP(BH111,商城宝箱!$L$2:$N$22,3,FALSE))/$BH$5*VLOOKUP(BH111+1,商城宝箱!$C$23:$I$42,3,FALSE)</f>
        <v>95750</v>
      </c>
      <c r="BJ111" s="71">
        <f>INDEX(商城宝箱!$U:$U,MATCH(BH111,商城宝箱!$L:$L,0))+(BB111-VLOOKUP(BH111,商城宝箱!$L$2:$N$22,3,FALSE))/$BH$5*VLOOKUP(BH111+1,商城宝箱!$C$23:$I$42,4,FALSE)</f>
        <v>49802.5</v>
      </c>
      <c r="BK111" s="71">
        <f>INDEX(商城宝箱!$V:$V,MATCH(BH111,商城宝箱!$L:$L,0))+(BB111-VLOOKUP(BH111,商城宝箱!$L$2:$N$22,3,FALSE))/$BH$5*VLOOKUP(BH111+1,商城宝箱!$C$23:$I$42,5,FALSE)</f>
        <v>32317</v>
      </c>
      <c r="BL111" s="71">
        <f>INDEX(商城宝箱!$W:$W,MATCH(BH111,商城宝箱!$L:$L,0))+(BB111-VLOOKUP(BH111,商城宝箱!$L$2:$N$22,3,FALSE))/$BH$5*VLOOKUP(BH111+1,商城宝箱!$C$23:$I$42,6,FALSE)</f>
        <v>4129.5</v>
      </c>
      <c r="BM111" s="49"/>
      <c r="BN111" s="101">
        <f t="shared" si="210"/>
        <v>3293200</v>
      </c>
      <c r="BO111" s="63">
        <f t="shared" si="211"/>
        <v>466760</v>
      </c>
      <c r="BP111" s="63">
        <f t="shared" si="212"/>
        <v>533440</v>
      </c>
      <c r="BQ111" s="63">
        <f t="shared" si="213"/>
        <v>606000</v>
      </c>
      <c r="BR111" s="63">
        <f t="shared" si="214"/>
        <v>0</v>
      </c>
      <c r="BS111" s="63">
        <f t="shared" si="215"/>
        <v>52500</v>
      </c>
      <c r="BT111" s="63">
        <f t="shared" si="216"/>
        <v>95750</v>
      </c>
      <c r="BU111" s="63">
        <f t="shared" si="217"/>
        <v>5047650</v>
      </c>
      <c r="BV111" s="98">
        <f t="shared" si="218"/>
        <v>0.652422414390855</v>
      </c>
      <c r="BW111" s="98">
        <f t="shared" si="219"/>
        <v>0.0924707537170763</v>
      </c>
      <c r="BX111" s="98">
        <f t="shared" si="220"/>
        <v>0.105680861390944</v>
      </c>
      <c r="BY111" s="98">
        <f t="shared" si="221"/>
        <v>0.120055867581944</v>
      </c>
      <c r="BZ111" s="98">
        <f t="shared" si="222"/>
        <v>0</v>
      </c>
      <c r="CA111" s="98">
        <f t="shared" si="223"/>
        <v>0.0104008796172476</v>
      </c>
      <c r="CB111" s="98">
        <f t="shared" si="224"/>
        <v>0.0189692233019326</v>
      </c>
      <c r="CC111" s="49"/>
      <c r="CD111" s="101">
        <f t="shared" si="225"/>
        <v>108</v>
      </c>
      <c r="CE111" s="63">
        <f>INDEX(角色升级!A:A,MATCH(BU110,角色升级!K:K,1))</f>
        <v>574</v>
      </c>
      <c r="CF111" s="71">
        <f>VLOOKUP(CE111,角色升级!A:P,16,FALSE)</f>
        <v>25636.80185</v>
      </c>
      <c r="CG111" s="71">
        <f>VLOOKUP(CD111,关卡对比!$A$4:$K$206,11,FALSE)</f>
        <v>70800</v>
      </c>
      <c r="CH111" s="104">
        <f t="shared" si="226"/>
        <v>2.76165492147766</v>
      </c>
      <c r="CI111" s="87">
        <f>INDEX(角色升级!Q:Q,MATCH(CE111,角色升级!A:A,0))</f>
        <v>7700</v>
      </c>
      <c r="CJ111" s="80">
        <v>0.7</v>
      </c>
      <c r="CK111" s="49"/>
      <c r="CL111" s="101">
        <f t="shared" si="227"/>
        <v>22746</v>
      </c>
      <c r="CM111" s="63">
        <f t="shared" si="228"/>
        <v>33033</v>
      </c>
      <c r="CN111" s="63">
        <f t="shared" si="229"/>
        <v>680</v>
      </c>
      <c r="CO111" s="63">
        <f t="shared" si="230"/>
        <v>49802.5</v>
      </c>
      <c r="CP111" s="63">
        <f t="shared" si="231"/>
        <v>106261.5</v>
      </c>
      <c r="CQ111" s="98">
        <f t="shared" si="232"/>
        <v>0.214056831495885</v>
      </c>
      <c r="CR111" s="98">
        <f t="shared" si="233"/>
        <v>0.310865176945554</v>
      </c>
      <c r="CS111" s="98">
        <f t="shared" si="234"/>
        <v>0.00639930736908476</v>
      </c>
      <c r="CT111" s="98">
        <f t="shared" si="235"/>
        <v>0.468678684189476</v>
      </c>
      <c r="CU111" s="49"/>
      <c r="CV111" s="87">
        <f t="shared" si="236"/>
        <v>11374</v>
      </c>
      <c r="CW111" s="80">
        <f t="shared" si="237"/>
        <v>16359</v>
      </c>
      <c r="CX111" s="80">
        <f t="shared" si="238"/>
        <v>18696</v>
      </c>
      <c r="CY111" s="80">
        <f t="shared" si="239"/>
        <v>32317</v>
      </c>
      <c r="CZ111" s="80">
        <f t="shared" si="240"/>
        <v>78746</v>
      </c>
      <c r="DA111" s="143">
        <f t="shared" si="241"/>
        <v>0.14443908262007</v>
      </c>
      <c r="DB111" s="143">
        <f t="shared" si="242"/>
        <v>0.207743885403703</v>
      </c>
      <c r="DC111" s="143">
        <f t="shared" si="243"/>
        <v>0.237421583318518</v>
      </c>
      <c r="DD111" s="143">
        <f t="shared" si="244"/>
        <v>0.41039544865771</v>
      </c>
      <c r="DE111" s="49"/>
      <c r="DF111" s="87">
        <f t="shared" si="245"/>
        <v>5359</v>
      </c>
      <c r="DG111" s="80">
        <f t="shared" si="246"/>
        <v>7770</v>
      </c>
      <c r="DH111" s="80">
        <f t="shared" si="247"/>
        <v>8880</v>
      </c>
      <c r="DI111" s="80">
        <f t="shared" si="248"/>
        <v>4129.5</v>
      </c>
      <c r="DJ111" s="80">
        <f t="shared" si="249"/>
        <v>26138.5</v>
      </c>
      <c r="DK111" s="143">
        <f t="shared" si="250"/>
        <v>0.205023241578514</v>
      </c>
      <c r="DL111" s="143">
        <f t="shared" si="251"/>
        <v>0.29726265853052</v>
      </c>
      <c r="DM111" s="143">
        <f t="shared" si="252"/>
        <v>0.339728752606309</v>
      </c>
      <c r="DN111" s="143">
        <f t="shared" si="253"/>
        <v>0.157985347284657</v>
      </c>
      <c r="DO111" s="49"/>
      <c r="DP111" s="62">
        <f t="shared" si="254"/>
        <v>106261.5</v>
      </c>
      <c r="DQ111" s="71">
        <f t="shared" si="255"/>
        <v>78746</v>
      </c>
      <c r="DR111" s="71">
        <f t="shared" si="256"/>
        <v>26138.5</v>
      </c>
      <c r="DS111" s="63">
        <v>0</v>
      </c>
      <c r="DT111" s="63">
        <v>22</v>
      </c>
      <c r="DU111" s="63">
        <f>INDEX(武器升级!A:A,MATCH(DQ111/$DQ$5,武器升级!G:G,1))</f>
        <v>33</v>
      </c>
      <c r="DV111" s="63">
        <f>_xlfn.IFNA(INDEX(武器升级!A:A,MATCH(DR111/$DR$5,武器升级!H:H,1)),1)</f>
        <v>25</v>
      </c>
      <c r="DW111" s="63">
        <v>14</v>
      </c>
      <c r="DX111" s="63">
        <f t="shared" si="257"/>
        <v>27.6</v>
      </c>
      <c r="DY111" s="63">
        <f t="shared" si="258"/>
        <v>256.37</v>
      </c>
      <c r="DZ111" s="63">
        <f t="shared" si="259"/>
        <v>87.45</v>
      </c>
      <c r="EA111" s="71">
        <v>5.4</v>
      </c>
      <c r="EB111" s="67">
        <f t="shared" si="260"/>
        <v>108</v>
      </c>
      <c r="EC111" s="84"/>
      <c r="ED111" s="49"/>
      <c r="EE111" s="49"/>
      <c r="EF111" s="49"/>
      <c r="EG111" s="49"/>
      <c r="EH111" s="49"/>
      <c r="EI111" s="49"/>
      <c r="EJ111" s="49"/>
      <c r="EK111" s="49">
        <f t="shared" si="261"/>
        <v>87.45</v>
      </c>
      <c r="EL111" s="84"/>
      <c r="EM111" s="49"/>
      <c r="EN111" s="49"/>
      <c r="EO111" s="49"/>
      <c r="EP111" s="49"/>
      <c r="EQ111" s="49"/>
      <c r="ER111" s="49"/>
      <c r="ES111" s="49"/>
      <c r="ET111" s="49"/>
      <c r="EU111" s="49"/>
      <c r="EV111" s="49"/>
      <c r="EW111" s="49"/>
      <c r="EX111" s="49"/>
      <c r="EY111" s="49"/>
      <c r="EZ111" s="49"/>
      <c r="FA111" s="67"/>
      <c r="FB111" s="67"/>
      <c r="FC111" s="67"/>
      <c r="FD111" s="49"/>
    </row>
    <row r="112" spans="1:160">
      <c r="A112" s="58">
        <v>106</v>
      </c>
      <c r="B112" s="59">
        <v>77</v>
      </c>
      <c r="C112" s="60">
        <v>66</v>
      </c>
      <c r="D112" s="61">
        <v>716.5</v>
      </c>
      <c r="E112" s="61">
        <v>3</v>
      </c>
      <c r="F112" s="62">
        <v>7</v>
      </c>
      <c r="G112" s="63">
        <v>0</v>
      </c>
      <c r="H112" s="63">
        <v>1</v>
      </c>
      <c r="I112" s="49"/>
      <c r="J112" s="62">
        <v>106</v>
      </c>
      <c r="K112" s="71">
        <f t="shared" si="198"/>
        <v>7</v>
      </c>
      <c r="L112" s="71">
        <f t="shared" si="199"/>
        <v>0</v>
      </c>
      <c r="M112" s="71">
        <f t="shared" si="200"/>
        <v>1</v>
      </c>
      <c r="N112" s="72">
        <f>INDEX($A:$A,MATCH(SUM($K$7:K112),$D:$D,1))</f>
        <v>110</v>
      </c>
      <c r="O112" s="72">
        <v>0</v>
      </c>
      <c r="P112" s="73">
        <v>0</v>
      </c>
      <c r="Q112" s="63">
        <f>INDEX(关卡产出!$V$8:$V$207,MATCH(N112,$A$7:$A$206,0))</f>
        <v>20500</v>
      </c>
      <c r="R112" s="63">
        <f>INDEX(关卡产出!$W$8:$W$207,MATCH(N112,$A$7:$A$206,0))</f>
        <v>3420000</v>
      </c>
      <c r="S112" s="63">
        <f>INDEX(关卡产出!$X$8:$X$207,MATCH(N112,$A$7:$A$206,0))</f>
        <v>23606</v>
      </c>
      <c r="T112" s="63">
        <f>INDEX(关卡产出!$Y$8:$Y$207,MATCH(N112,$A$7:$A$206,0))</f>
        <v>11804</v>
      </c>
      <c r="U112" s="63">
        <f>INDEX(关卡产出!$Z$8:$Z$207,MATCH(N112,$A$7:$A$206,0))</f>
        <v>5568</v>
      </c>
      <c r="V112" s="63">
        <f>INDEX(关卡产出!$AA$8:$AA$207,MATCH(N112,$A$7:$A$206,0))</f>
        <v>660</v>
      </c>
      <c r="W112" s="80">
        <f>INDEX(关卡产出!$C$8:$C$207,MATCH(N112,关卡产出!$B$8:$B$207,0))*K112</f>
        <v>602</v>
      </c>
      <c r="X112" s="80">
        <f>INDEX(关卡产出!$D$8:$D$207,MATCH(N112,关卡产出!$B$8:$B$207,0))*K112</f>
        <v>301</v>
      </c>
      <c r="Y112" s="80">
        <f>INDEX(关卡产出!$E$8:$E$207,MATCH(N112,关卡产出!$B$8:$B$207,0))*K112</f>
        <v>147</v>
      </c>
      <c r="Z112" s="80">
        <f>INDEX(关卡产出!$F$8:$F$207,MATCH(N112,关卡产出!$B$8:$B$207,0))*K112</f>
        <v>8050</v>
      </c>
      <c r="AA112" s="80">
        <f>SUM($W$7:W112)</f>
        <v>33635</v>
      </c>
      <c r="AB112" s="80">
        <f>SUM($X$7:X112)</f>
        <v>16660</v>
      </c>
      <c r="AC112" s="80">
        <f>SUM($Y$7:Y112)</f>
        <v>7917</v>
      </c>
      <c r="AD112" s="80">
        <f>SUM($Z$7:Z112)</f>
        <v>474810</v>
      </c>
      <c r="AE112" s="87">
        <f>INDEX(关卡产出!$C$8:$C$207,MATCH(N112,关卡产出!$B$8:$B$207,0))*8</f>
        <v>688</v>
      </c>
      <c r="AF112" s="87">
        <f>INDEX(关卡产出!$D$8:$D$207,MATCH(N112,关卡产出!$B$8:$B$207,0))*8</f>
        <v>344</v>
      </c>
      <c r="AG112" s="87">
        <f>INDEX(关卡产出!$E$8:$E$207,MATCH(N112,关卡产出!$B$8:$B$207,0))*8</f>
        <v>168</v>
      </c>
      <c r="AH112" s="87">
        <f>INDEX(关卡产出!$F$8:$F$207,MATCH(N112,关卡产出!$B$8:$B$207,0))*8</f>
        <v>9200</v>
      </c>
      <c r="AI112" s="87">
        <f>SUM($AE$7:AE112)</f>
        <v>38440</v>
      </c>
      <c r="AJ112" s="87">
        <f>SUM($AF$7:AF112)</f>
        <v>19040</v>
      </c>
      <c r="AK112" s="87">
        <f>SUM($AG$7:AG112)</f>
        <v>9048</v>
      </c>
      <c r="AL112" s="87">
        <f>SUM($AH$7:AH112)</f>
        <v>542640</v>
      </c>
      <c r="AM112" s="92">
        <f>SUM($M$7:M112)*关卡产出!$AS$11</f>
        <v>612000</v>
      </c>
      <c r="AN112" s="93">
        <v>0</v>
      </c>
      <c r="AO112" s="80">
        <v>0</v>
      </c>
      <c r="AP112" s="96">
        <v>0</v>
      </c>
      <c r="AQ112" s="62">
        <v>500</v>
      </c>
      <c r="AR112" s="97">
        <v>100</v>
      </c>
      <c r="AS112" s="62">
        <f>SUM($AQ$7:AQ112)</f>
        <v>53000</v>
      </c>
      <c r="AT112" s="71">
        <f>SUM($AR$7:AR112)</f>
        <v>10600</v>
      </c>
      <c r="AU112" s="49"/>
      <c r="AV112" s="62">
        <f t="shared" si="201"/>
        <v>20500</v>
      </c>
      <c r="AW112" s="71">
        <v>0</v>
      </c>
      <c r="AX112" s="71">
        <f t="shared" si="202"/>
        <v>10600</v>
      </c>
      <c r="AY112" s="71">
        <f t="shared" si="203"/>
        <v>7700</v>
      </c>
      <c r="AZ112" s="63">
        <f t="shared" si="204"/>
        <v>38800</v>
      </c>
      <c r="BA112" s="80">
        <v>0</v>
      </c>
      <c r="BB112" s="80">
        <f t="shared" si="205"/>
        <v>38800</v>
      </c>
      <c r="BC112" s="98">
        <f t="shared" si="206"/>
        <v>0.528350515463918</v>
      </c>
      <c r="BD112" s="98">
        <f t="shared" si="207"/>
        <v>0</v>
      </c>
      <c r="BE112" s="98">
        <f t="shared" si="208"/>
        <v>0.27319587628866</v>
      </c>
      <c r="BF112" s="98">
        <f t="shared" si="209"/>
        <v>0.198453608247423</v>
      </c>
      <c r="BG112" s="99"/>
      <c r="BH112" s="62">
        <f>INDEX(商城宝箱!$L:$L,MATCH(BB112,商城宝箱!$N:$N,1))</f>
        <v>8</v>
      </c>
      <c r="BI112" s="63">
        <f>INDEX(商城宝箱!$T:$T,MATCH(BH112,商城宝箱!$L:$L,0))+(BB112-VLOOKUP(BH112,商城宝箱!$L$2:$N$22,3,FALSE))/$BH$5*VLOOKUP(BH112+1,商城宝箱!$C$23:$I$42,3,FALSE)</f>
        <v>97000</v>
      </c>
      <c r="BJ112" s="71">
        <f>INDEX(商城宝箱!$U:$U,MATCH(BH112,商城宝箱!$L:$L,0))+(BB112-VLOOKUP(BH112,商城宝箱!$L$2:$N$22,3,FALSE))/$BH$5*VLOOKUP(BH112+1,商城宝箱!$C$23:$I$42,4,FALSE)</f>
        <v>50902.5</v>
      </c>
      <c r="BK112" s="71">
        <f>INDEX(商城宝箱!$V:$V,MATCH(BH112,商城宝箱!$L:$L,0))+(BB112-VLOOKUP(BH112,商城宝箱!$L$2:$N$22,3,FALSE))/$BH$5*VLOOKUP(BH112+1,商城宝箱!$C$23:$I$42,5,FALSE)</f>
        <v>33142</v>
      </c>
      <c r="BL112" s="71">
        <f>INDEX(商城宝箱!$W:$W,MATCH(BH112,商城宝箱!$L:$L,0))+(BB112-VLOOKUP(BH112,商城宝箱!$L$2:$N$22,3,FALSE))/$BH$5*VLOOKUP(BH112+1,商城宝箱!$C$23:$I$42,6,FALSE)</f>
        <v>4224.5</v>
      </c>
      <c r="BM112" s="49"/>
      <c r="BN112" s="101">
        <f t="shared" si="210"/>
        <v>3420000</v>
      </c>
      <c r="BO112" s="63">
        <f t="shared" si="211"/>
        <v>474810</v>
      </c>
      <c r="BP112" s="63">
        <f t="shared" si="212"/>
        <v>542640</v>
      </c>
      <c r="BQ112" s="63">
        <f t="shared" si="213"/>
        <v>612000</v>
      </c>
      <c r="BR112" s="63">
        <f t="shared" si="214"/>
        <v>0</v>
      </c>
      <c r="BS112" s="63">
        <f t="shared" si="215"/>
        <v>53000</v>
      </c>
      <c r="BT112" s="63">
        <f t="shared" si="216"/>
        <v>97000</v>
      </c>
      <c r="BU112" s="63">
        <f t="shared" si="217"/>
        <v>5199450</v>
      </c>
      <c r="BV112" s="98">
        <f t="shared" si="218"/>
        <v>0.657761878660243</v>
      </c>
      <c r="BW112" s="98">
        <f t="shared" si="219"/>
        <v>0.0913192741539971</v>
      </c>
      <c r="BX112" s="98">
        <f t="shared" si="220"/>
        <v>0.104364884747425</v>
      </c>
      <c r="BY112" s="98">
        <f t="shared" si="221"/>
        <v>0.117704757233938</v>
      </c>
      <c r="BZ112" s="98">
        <f t="shared" si="222"/>
        <v>0</v>
      </c>
      <c r="CA112" s="98">
        <f t="shared" si="223"/>
        <v>0.0101933858388868</v>
      </c>
      <c r="CB112" s="98">
        <f t="shared" si="224"/>
        <v>0.0186558193655098</v>
      </c>
      <c r="CC112" s="49"/>
      <c r="CD112" s="101">
        <f t="shared" si="225"/>
        <v>110</v>
      </c>
      <c r="CE112" s="63">
        <f>INDEX(角色升级!A:A,MATCH(BU111,角色升级!K:K,1))</f>
        <v>576</v>
      </c>
      <c r="CF112" s="71">
        <f>VLOOKUP(CE112,角色升级!A:P,16,FALSE)</f>
        <v>26157.34605</v>
      </c>
      <c r="CG112" s="71">
        <f>VLOOKUP(CD112,关卡对比!$A$4:$K$206,11,FALSE)</f>
        <v>73200</v>
      </c>
      <c r="CH112" s="104">
        <f t="shared" si="226"/>
        <v>2.79844904219555</v>
      </c>
      <c r="CI112" s="87">
        <f>INDEX(角色升级!Q:Q,MATCH(CE112,角色升级!A:A,0))</f>
        <v>7700</v>
      </c>
      <c r="CJ112" s="80">
        <v>0.7</v>
      </c>
      <c r="CK112" s="49"/>
      <c r="CL112" s="101">
        <f t="shared" si="227"/>
        <v>23606</v>
      </c>
      <c r="CM112" s="63">
        <f t="shared" si="228"/>
        <v>33635</v>
      </c>
      <c r="CN112" s="63">
        <f t="shared" si="229"/>
        <v>688</v>
      </c>
      <c r="CO112" s="63">
        <f t="shared" si="230"/>
        <v>50902.5</v>
      </c>
      <c r="CP112" s="63">
        <f t="shared" si="231"/>
        <v>108831.5</v>
      </c>
      <c r="CQ112" s="98">
        <f t="shared" si="232"/>
        <v>0.216904113239274</v>
      </c>
      <c r="CR112" s="98">
        <f t="shared" si="233"/>
        <v>0.309055742133482</v>
      </c>
      <c r="CS112" s="98">
        <f t="shared" si="234"/>
        <v>0.00632169914041431</v>
      </c>
      <c r="CT112" s="98">
        <f t="shared" si="235"/>
        <v>0.467718445486831</v>
      </c>
      <c r="CU112" s="49"/>
      <c r="CV112" s="87">
        <f t="shared" si="236"/>
        <v>11804</v>
      </c>
      <c r="CW112" s="80">
        <f t="shared" si="237"/>
        <v>16660</v>
      </c>
      <c r="CX112" s="80">
        <f t="shared" si="238"/>
        <v>19040</v>
      </c>
      <c r="CY112" s="80">
        <f t="shared" si="239"/>
        <v>33142</v>
      </c>
      <c r="CZ112" s="80">
        <f t="shared" si="240"/>
        <v>80646</v>
      </c>
      <c r="DA112" s="143">
        <f t="shared" si="241"/>
        <v>0.146368077771991</v>
      </c>
      <c r="DB112" s="143">
        <f t="shared" si="242"/>
        <v>0.206581851548744</v>
      </c>
      <c r="DC112" s="143">
        <f t="shared" si="243"/>
        <v>0.236093544627136</v>
      </c>
      <c r="DD112" s="143">
        <f t="shared" si="244"/>
        <v>0.410956526052129</v>
      </c>
      <c r="DE112" s="49"/>
      <c r="DF112" s="87">
        <f t="shared" si="245"/>
        <v>5568</v>
      </c>
      <c r="DG112" s="80">
        <f t="shared" si="246"/>
        <v>7917</v>
      </c>
      <c r="DH112" s="80">
        <f t="shared" si="247"/>
        <v>9048</v>
      </c>
      <c r="DI112" s="80">
        <f t="shared" si="248"/>
        <v>4224.5</v>
      </c>
      <c r="DJ112" s="80">
        <f t="shared" si="249"/>
        <v>26757.5</v>
      </c>
      <c r="DK112" s="143">
        <f t="shared" si="250"/>
        <v>0.208091189386153</v>
      </c>
      <c r="DL112" s="143">
        <f t="shared" si="251"/>
        <v>0.295879659908437</v>
      </c>
      <c r="DM112" s="143">
        <f t="shared" si="252"/>
        <v>0.338148182752499</v>
      </c>
      <c r="DN112" s="143">
        <f t="shared" si="253"/>
        <v>0.15788096795291</v>
      </c>
      <c r="DO112" s="49"/>
      <c r="DP112" s="62">
        <f t="shared" si="254"/>
        <v>108831.5</v>
      </c>
      <c r="DQ112" s="71">
        <f t="shared" si="255"/>
        <v>80646</v>
      </c>
      <c r="DR112" s="71">
        <f t="shared" si="256"/>
        <v>26757.5</v>
      </c>
      <c r="DS112" s="63">
        <v>0</v>
      </c>
      <c r="DT112" s="63">
        <v>22</v>
      </c>
      <c r="DU112" s="63">
        <f>INDEX(武器升级!A:A,MATCH(DQ112/$DQ$5,武器升级!G:G,1))</f>
        <v>33</v>
      </c>
      <c r="DV112" s="63">
        <f>_xlfn.IFNA(INDEX(武器升级!A:A,MATCH(DR112/$DR$5,武器升级!H:H,1)),1)</f>
        <v>26</v>
      </c>
      <c r="DW112" s="63">
        <v>14</v>
      </c>
      <c r="DX112" s="63">
        <f t="shared" si="257"/>
        <v>27.6</v>
      </c>
      <c r="DY112" s="63">
        <f t="shared" si="258"/>
        <v>256.37</v>
      </c>
      <c r="DZ112" s="63">
        <f t="shared" si="259"/>
        <v>104.94</v>
      </c>
      <c r="EA112" s="71">
        <v>5.4</v>
      </c>
      <c r="EB112" s="67">
        <f t="shared" si="260"/>
        <v>110</v>
      </c>
      <c r="EC112" s="84"/>
      <c r="ED112" s="49"/>
      <c r="EE112" s="49"/>
      <c r="EF112" s="49"/>
      <c r="EG112" s="49"/>
      <c r="EH112" s="49"/>
      <c r="EI112" s="49"/>
      <c r="EJ112" s="49"/>
      <c r="EK112" s="49">
        <f t="shared" si="261"/>
        <v>87.45</v>
      </c>
      <c r="EL112" s="84"/>
      <c r="EM112" s="49"/>
      <c r="EN112" s="49"/>
      <c r="EO112" s="49"/>
      <c r="EP112" s="49"/>
      <c r="EQ112" s="49"/>
      <c r="ER112" s="49"/>
      <c r="ES112" s="49"/>
      <c r="ET112" s="49"/>
      <c r="EU112" s="49"/>
      <c r="EV112" s="49"/>
      <c r="EW112" s="49"/>
      <c r="EX112" s="49"/>
      <c r="EY112" s="49"/>
      <c r="EZ112" s="49"/>
      <c r="FA112" s="67"/>
      <c r="FB112" s="67"/>
      <c r="FC112" s="67"/>
      <c r="FD112" s="49"/>
    </row>
    <row r="113" spans="1:160">
      <c r="A113" s="58">
        <v>107</v>
      </c>
      <c r="B113" s="59">
        <v>78</v>
      </c>
      <c r="C113" s="60">
        <v>66</v>
      </c>
      <c r="D113" s="61">
        <v>722.5</v>
      </c>
      <c r="E113" s="61">
        <v>3</v>
      </c>
      <c r="F113" s="62">
        <v>7</v>
      </c>
      <c r="G113" s="63">
        <v>0</v>
      </c>
      <c r="H113" s="63">
        <v>1</v>
      </c>
      <c r="I113" s="49"/>
      <c r="J113" s="62">
        <v>107</v>
      </c>
      <c r="K113" s="71">
        <f t="shared" si="198"/>
        <v>7</v>
      </c>
      <c r="L113" s="71">
        <f t="shared" si="199"/>
        <v>0</v>
      </c>
      <c r="M113" s="71">
        <f t="shared" si="200"/>
        <v>1</v>
      </c>
      <c r="N113" s="72">
        <f>INDEX($A:$A,MATCH(SUM($K$7:K113),$D:$D,1))</f>
        <v>110</v>
      </c>
      <c r="O113" s="72">
        <v>0</v>
      </c>
      <c r="P113" s="73">
        <v>0</v>
      </c>
      <c r="Q113" s="63">
        <f>INDEX(关卡产出!$V$8:$V$207,MATCH(N113,$A$7:$A$206,0))</f>
        <v>20500</v>
      </c>
      <c r="R113" s="63">
        <f>INDEX(关卡产出!$W$8:$W$207,MATCH(N113,$A$7:$A$206,0))</f>
        <v>3420000</v>
      </c>
      <c r="S113" s="63">
        <f>INDEX(关卡产出!$X$8:$X$207,MATCH(N113,$A$7:$A$206,0))</f>
        <v>23606</v>
      </c>
      <c r="T113" s="63">
        <f>INDEX(关卡产出!$Y$8:$Y$207,MATCH(N113,$A$7:$A$206,0))</f>
        <v>11804</v>
      </c>
      <c r="U113" s="63">
        <f>INDEX(关卡产出!$Z$8:$Z$207,MATCH(N113,$A$7:$A$206,0))</f>
        <v>5568</v>
      </c>
      <c r="V113" s="63">
        <f>INDEX(关卡产出!$AA$8:$AA$207,MATCH(N113,$A$7:$A$206,0))</f>
        <v>660</v>
      </c>
      <c r="W113" s="80">
        <f>INDEX(关卡产出!$C$8:$C$207,MATCH(N113,关卡产出!$B$8:$B$207,0))*K113</f>
        <v>602</v>
      </c>
      <c r="X113" s="80">
        <f>INDEX(关卡产出!$D$8:$D$207,MATCH(N113,关卡产出!$B$8:$B$207,0))*K113</f>
        <v>301</v>
      </c>
      <c r="Y113" s="80">
        <f>INDEX(关卡产出!$E$8:$E$207,MATCH(N113,关卡产出!$B$8:$B$207,0))*K113</f>
        <v>147</v>
      </c>
      <c r="Z113" s="80">
        <f>INDEX(关卡产出!$F$8:$F$207,MATCH(N113,关卡产出!$B$8:$B$207,0))*K113</f>
        <v>8050</v>
      </c>
      <c r="AA113" s="80">
        <f>SUM($W$7:W113)</f>
        <v>34237</v>
      </c>
      <c r="AB113" s="80">
        <f>SUM($X$7:X113)</f>
        <v>16961</v>
      </c>
      <c r="AC113" s="80">
        <f>SUM($Y$7:Y113)</f>
        <v>8064</v>
      </c>
      <c r="AD113" s="80">
        <f>SUM($Z$7:Z113)</f>
        <v>482860</v>
      </c>
      <c r="AE113" s="87">
        <f>INDEX(关卡产出!$C$8:$C$207,MATCH(N113,关卡产出!$B$8:$B$207,0))*8</f>
        <v>688</v>
      </c>
      <c r="AF113" s="87">
        <f>INDEX(关卡产出!$D$8:$D$207,MATCH(N113,关卡产出!$B$8:$B$207,0))*8</f>
        <v>344</v>
      </c>
      <c r="AG113" s="87">
        <f>INDEX(关卡产出!$E$8:$E$207,MATCH(N113,关卡产出!$B$8:$B$207,0))*8</f>
        <v>168</v>
      </c>
      <c r="AH113" s="87">
        <f>INDEX(关卡产出!$F$8:$F$207,MATCH(N113,关卡产出!$B$8:$B$207,0))*8</f>
        <v>9200</v>
      </c>
      <c r="AI113" s="87">
        <f>SUM($AE$7:AE113)</f>
        <v>39128</v>
      </c>
      <c r="AJ113" s="87">
        <f>SUM($AF$7:AF113)</f>
        <v>19384</v>
      </c>
      <c r="AK113" s="87">
        <f>SUM($AG$7:AG113)</f>
        <v>9216</v>
      </c>
      <c r="AL113" s="87">
        <f>SUM($AH$7:AH113)</f>
        <v>551840</v>
      </c>
      <c r="AM113" s="92">
        <f>SUM($M$7:M113)*关卡产出!$AS$11</f>
        <v>618000</v>
      </c>
      <c r="AN113" s="93">
        <v>0</v>
      </c>
      <c r="AO113" s="80">
        <v>0</v>
      </c>
      <c r="AP113" s="96">
        <v>0</v>
      </c>
      <c r="AQ113" s="62">
        <v>500</v>
      </c>
      <c r="AR113" s="97">
        <v>100</v>
      </c>
      <c r="AS113" s="62">
        <f>SUM($AQ$7:AQ113)</f>
        <v>53500</v>
      </c>
      <c r="AT113" s="71">
        <f>SUM($AR$7:AR113)</f>
        <v>10700</v>
      </c>
      <c r="AU113" s="49"/>
      <c r="AV113" s="62">
        <f t="shared" si="201"/>
        <v>20500</v>
      </c>
      <c r="AW113" s="71">
        <v>0</v>
      </c>
      <c r="AX113" s="71">
        <f t="shared" si="202"/>
        <v>10700</v>
      </c>
      <c r="AY113" s="71">
        <f t="shared" si="203"/>
        <v>7700</v>
      </c>
      <c r="AZ113" s="63">
        <f t="shared" si="204"/>
        <v>38900</v>
      </c>
      <c r="BA113" s="80">
        <v>0</v>
      </c>
      <c r="BB113" s="80">
        <f t="shared" si="205"/>
        <v>38900</v>
      </c>
      <c r="BC113" s="98">
        <f t="shared" si="206"/>
        <v>0.526992287917738</v>
      </c>
      <c r="BD113" s="98">
        <f t="shared" si="207"/>
        <v>0</v>
      </c>
      <c r="BE113" s="98">
        <f t="shared" si="208"/>
        <v>0.275064267352185</v>
      </c>
      <c r="BF113" s="98">
        <f t="shared" si="209"/>
        <v>0.197943444730077</v>
      </c>
      <c r="BG113" s="99"/>
      <c r="BH113" s="62">
        <f>INDEX(商城宝箱!$L:$L,MATCH(BB113,商城宝箱!$N:$N,1))</f>
        <v>8</v>
      </c>
      <c r="BI113" s="63">
        <f>INDEX(商城宝箱!$T:$T,MATCH(BH113,商城宝箱!$L:$L,0))+(BB113-VLOOKUP(BH113,商城宝箱!$L$2:$N$22,3,FALSE))/$BH$5*VLOOKUP(BH113+1,商城宝箱!$C$23:$I$42,3,FALSE)</f>
        <v>97250</v>
      </c>
      <c r="BJ113" s="71">
        <f>INDEX(商城宝箱!$U:$U,MATCH(BH113,商城宝箱!$L:$L,0))+(BB113-VLOOKUP(BH113,商城宝箱!$L$2:$N$22,3,FALSE))/$BH$5*VLOOKUP(BH113+1,商城宝箱!$C$23:$I$42,4,FALSE)</f>
        <v>51122.5</v>
      </c>
      <c r="BK113" s="71">
        <f>INDEX(商城宝箱!$V:$V,MATCH(BH113,商城宝箱!$L:$L,0))+(BB113-VLOOKUP(BH113,商城宝箱!$L$2:$N$22,3,FALSE))/$BH$5*VLOOKUP(BH113+1,商城宝箱!$C$23:$I$42,5,FALSE)</f>
        <v>33307</v>
      </c>
      <c r="BL113" s="71">
        <f>INDEX(商城宝箱!$W:$W,MATCH(BH113,商城宝箱!$L:$L,0))+(BB113-VLOOKUP(BH113,商城宝箱!$L$2:$N$22,3,FALSE))/$BH$5*VLOOKUP(BH113+1,商城宝箱!$C$23:$I$42,6,FALSE)</f>
        <v>4243.5</v>
      </c>
      <c r="BM113" s="49"/>
      <c r="BN113" s="101">
        <f t="shared" si="210"/>
        <v>3420000</v>
      </c>
      <c r="BO113" s="63">
        <f t="shared" si="211"/>
        <v>482860</v>
      </c>
      <c r="BP113" s="63">
        <f t="shared" si="212"/>
        <v>551840</v>
      </c>
      <c r="BQ113" s="63">
        <f t="shared" si="213"/>
        <v>618000</v>
      </c>
      <c r="BR113" s="63">
        <f t="shared" si="214"/>
        <v>0</v>
      </c>
      <c r="BS113" s="63">
        <f t="shared" si="215"/>
        <v>53500</v>
      </c>
      <c r="BT113" s="63">
        <f t="shared" si="216"/>
        <v>97250</v>
      </c>
      <c r="BU113" s="63">
        <f t="shared" si="217"/>
        <v>5223450</v>
      </c>
      <c r="BV113" s="98">
        <f t="shared" si="218"/>
        <v>0.654739683542486</v>
      </c>
      <c r="BW113" s="98">
        <f t="shared" si="219"/>
        <v>0.0924408197647149</v>
      </c>
      <c r="BX113" s="98">
        <f t="shared" si="220"/>
        <v>0.105646651159674</v>
      </c>
      <c r="BY113" s="98">
        <f t="shared" si="221"/>
        <v>0.118312609482239</v>
      </c>
      <c r="BZ113" s="98">
        <f t="shared" si="222"/>
        <v>0</v>
      </c>
      <c r="CA113" s="98">
        <f t="shared" si="223"/>
        <v>0.0102422728273459</v>
      </c>
      <c r="CB113" s="98">
        <f t="shared" si="224"/>
        <v>0.01861796322354</v>
      </c>
      <c r="CC113" s="49"/>
      <c r="CD113" s="101">
        <f t="shared" si="225"/>
        <v>110</v>
      </c>
      <c r="CE113" s="63">
        <f>INDEX(角色升级!A:A,MATCH(BU112,角色升级!K:K,1))</f>
        <v>579</v>
      </c>
      <c r="CF113" s="71">
        <f>VLOOKUP(CE113,角色升级!A:P,16,FALSE)</f>
        <v>26938.16235</v>
      </c>
      <c r="CG113" s="71">
        <f>VLOOKUP(CD113,关卡对比!$A$4:$K$206,11,FALSE)</f>
        <v>73200</v>
      </c>
      <c r="CH113" s="104">
        <f t="shared" si="226"/>
        <v>2.71733457720437</v>
      </c>
      <c r="CI113" s="87">
        <f>INDEX(角色升级!Q:Q,MATCH(CE113,角色升级!A:A,0))</f>
        <v>7700</v>
      </c>
      <c r="CJ113" s="80">
        <v>0.7</v>
      </c>
      <c r="CK113" s="49"/>
      <c r="CL113" s="101">
        <f t="shared" si="227"/>
        <v>23606</v>
      </c>
      <c r="CM113" s="63">
        <f t="shared" si="228"/>
        <v>34237</v>
      </c>
      <c r="CN113" s="63">
        <f t="shared" si="229"/>
        <v>688</v>
      </c>
      <c r="CO113" s="63">
        <f t="shared" si="230"/>
        <v>51122.5</v>
      </c>
      <c r="CP113" s="63">
        <f t="shared" si="231"/>
        <v>109653.5</v>
      </c>
      <c r="CQ113" s="98">
        <f t="shared" si="232"/>
        <v>0.215278126097206</v>
      </c>
      <c r="CR113" s="98">
        <f t="shared" si="233"/>
        <v>0.312228975819285</v>
      </c>
      <c r="CS113" s="98">
        <f t="shared" si="234"/>
        <v>0.00627430952956358</v>
      </c>
      <c r="CT113" s="98">
        <f t="shared" si="235"/>
        <v>0.466218588553945</v>
      </c>
      <c r="CU113" s="49"/>
      <c r="CV113" s="87">
        <f t="shared" si="236"/>
        <v>11804</v>
      </c>
      <c r="CW113" s="80">
        <f t="shared" si="237"/>
        <v>16961</v>
      </c>
      <c r="CX113" s="80">
        <f t="shared" si="238"/>
        <v>19384</v>
      </c>
      <c r="CY113" s="80">
        <f t="shared" si="239"/>
        <v>33307</v>
      </c>
      <c r="CZ113" s="80">
        <f t="shared" si="240"/>
        <v>81456</v>
      </c>
      <c r="DA113" s="143">
        <f t="shared" si="241"/>
        <v>0.144912590846592</v>
      </c>
      <c r="DB113" s="143">
        <f t="shared" si="242"/>
        <v>0.208222844234924</v>
      </c>
      <c r="DC113" s="143">
        <f t="shared" si="243"/>
        <v>0.237968964839914</v>
      </c>
      <c r="DD113" s="143">
        <f t="shared" si="244"/>
        <v>0.40889560007857</v>
      </c>
      <c r="DE113" s="49"/>
      <c r="DF113" s="87">
        <f t="shared" si="245"/>
        <v>5568</v>
      </c>
      <c r="DG113" s="80">
        <f t="shared" si="246"/>
        <v>8064</v>
      </c>
      <c r="DH113" s="80">
        <f t="shared" si="247"/>
        <v>9216</v>
      </c>
      <c r="DI113" s="80">
        <f t="shared" si="248"/>
        <v>4243.5</v>
      </c>
      <c r="DJ113" s="80">
        <f t="shared" si="249"/>
        <v>27091.5</v>
      </c>
      <c r="DK113" s="143">
        <f t="shared" si="250"/>
        <v>0.20552571839876</v>
      </c>
      <c r="DL113" s="143">
        <f t="shared" si="251"/>
        <v>0.297657936991307</v>
      </c>
      <c r="DM113" s="143">
        <f t="shared" si="252"/>
        <v>0.340180499418637</v>
      </c>
      <c r="DN113" s="143">
        <f t="shared" si="253"/>
        <v>0.156635845191296</v>
      </c>
      <c r="DO113" s="49"/>
      <c r="DP113" s="62">
        <f t="shared" si="254"/>
        <v>109653.5</v>
      </c>
      <c r="DQ113" s="71">
        <f t="shared" si="255"/>
        <v>81456</v>
      </c>
      <c r="DR113" s="71">
        <f t="shared" si="256"/>
        <v>27091.5</v>
      </c>
      <c r="DS113" s="63">
        <v>0</v>
      </c>
      <c r="DT113" s="63">
        <v>22</v>
      </c>
      <c r="DU113" s="63">
        <f>INDEX(武器升级!A:A,MATCH(DQ113/$DQ$5,武器升级!G:G,1))</f>
        <v>34</v>
      </c>
      <c r="DV113" s="63">
        <f>_xlfn.IFNA(INDEX(武器升级!A:A,MATCH(DR113/$DR$5,武器升级!H:H,1)),1)</f>
        <v>26</v>
      </c>
      <c r="DW113" s="63">
        <v>14</v>
      </c>
      <c r="DX113" s="63">
        <f t="shared" si="257"/>
        <v>27.6</v>
      </c>
      <c r="DY113" s="63">
        <f t="shared" si="258"/>
        <v>307.64</v>
      </c>
      <c r="DZ113" s="63">
        <f t="shared" si="259"/>
        <v>104.94</v>
      </c>
      <c r="EA113" s="71">
        <v>5.4</v>
      </c>
      <c r="EB113" s="67">
        <f t="shared" si="260"/>
        <v>110</v>
      </c>
      <c r="EC113" s="84"/>
      <c r="ED113" s="49"/>
      <c r="EE113" s="49"/>
      <c r="EF113" s="49"/>
      <c r="EG113" s="49"/>
      <c r="EH113" s="49"/>
      <c r="EI113" s="49"/>
      <c r="EJ113" s="49"/>
      <c r="EK113" s="49">
        <f t="shared" si="261"/>
        <v>87.45</v>
      </c>
      <c r="EL113" s="84"/>
      <c r="EM113" s="49"/>
      <c r="EN113" s="49"/>
      <c r="EO113" s="49"/>
      <c r="EP113" s="49"/>
      <c r="EQ113" s="49"/>
      <c r="ER113" s="49"/>
      <c r="ES113" s="49"/>
      <c r="ET113" s="49"/>
      <c r="EU113" s="49"/>
      <c r="EV113" s="49"/>
      <c r="EW113" s="49"/>
      <c r="EX113" s="49"/>
      <c r="EY113" s="49"/>
      <c r="EZ113" s="49"/>
      <c r="FA113" s="67"/>
      <c r="FB113" s="67"/>
      <c r="FC113" s="67"/>
      <c r="FD113" s="49"/>
    </row>
    <row r="114" spans="1:160">
      <c r="A114" s="58">
        <v>108</v>
      </c>
      <c r="B114" s="59">
        <v>78</v>
      </c>
      <c r="C114" s="60">
        <v>67</v>
      </c>
      <c r="D114" s="61">
        <v>728.5</v>
      </c>
      <c r="E114" s="61">
        <v>3</v>
      </c>
      <c r="F114" s="62">
        <v>7</v>
      </c>
      <c r="G114" s="63">
        <v>0</v>
      </c>
      <c r="H114" s="63">
        <v>1</v>
      </c>
      <c r="I114" s="49"/>
      <c r="J114" s="62">
        <v>108</v>
      </c>
      <c r="K114" s="71">
        <f t="shared" si="198"/>
        <v>7</v>
      </c>
      <c r="L114" s="71">
        <f t="shared" si="199"/>
        <v>0</v>
      </c>
      <c r="M114" s="71">
        <f t="shared" si="200"/>
        <v>1</v>
      </c>
      <c r="N114" s="72">
        <f>INDEX($A:$A,MATCH(SUM($K$7:K114),$D:$D,1))</f>
        <v>112</v>
      </c>
      <c r="O114" s="72">
        <v>0</v>
      </c>
      <c r="P114" s="73">
        <v>0</v>
      </c>
      <c r="Q114" s="63">
        <f>INDEX(关卡产出!$V$8:$V$207,MATCH(N114,$A$7:$A$206,0))</f>
        <v>20900</v>
      </c>
      <c r="R114" s="63">
        <f>INDEX(关卡产出!$W$8:$W$207,MATCH(N114,$A$7:$A$206,0))</f>
        <v>3549200</v>
      </c>
      <c r="S114" s="63">
        <f>INDEX(关卡产出!$X$8:$X$207,MATCH(N114,$A$7:$A$206,0))</f>
        <v>24482</v>
      </c>
      <c r="T114" s="63">
        <f>INDEX(关卡产出!$Y$8:$Y$207,MATCH(N114,$A$7:$A$206,0))</f>
        <v>12242</v>
      </c>
      <c r="U114" s="63">
        <f>INDEX(关卡产出!$Z$8:$Z$207,MATCH(N114,$A$7:$A$206,0))</f>
        <v>5781</v>
      </c>
      <c r="V114" s="63">
        <f>INDEX(关卡产出!$AA$8:$AA$207,MATCH(N114,$A$7:$A$206,0))</f>
        <v>672</v>
      </c>
      <c r="W114" s="80">
        <f>INDEX(关卡产出!$C$8:$C$207,MATCH(N114,关卡产出!$B$8:$B$207,0))*K114</f>
        <v>616</v>
      </c>
      <c r="X114" s="80">
        <f>INDEX(关卡产出!$D$8:$D$207,MATCH(N114,关卡产出!$B$8:$B$207,0))*K114</f>
        <v>308</v>
      </c>
      <c r="Y114" s="80">
        <f>INDEX(关卡产出!$E$8:$E$207,MATCH(N114,关卡产出!$B$8:$B$207,0))*K114</f>
        <v>147</v>
      </c>
      <c r="Z114" s="80">
        <f>INDEX(关卡产出!$F$8:$F$207,MATCH(N114,关卡产出!$B$8:$B$207,0))*K114</f>
        <v>8190</v>
      </c>
      <c r="AA114" s="80">
        <f>SUM($W$7:W114)</f>
        <v>34853</v>
      </c>
      <c r="AB114" s="80">
        <f>SUM($X$7:X114)</f>
        <v>17269</v>
      </c>
      <c r="AC114" s="80">
        <f>SUM($Y$7:Y114)</f>
        <v>8211</v>
      </c>
      <c r="AD114" s="80">
        <f>SUM($Z$7:Z114)</f>
        <v>491050</v>
      </c>
      <c r="AE114" s="87">
        <f>INDEX(关卡产出!$C$8:$C$207,MATCH(N114,关卡产出!$B$8:$B$207,0))*8</f>
        <v>704</v>
      </c>
      <c r="AF114" s="87">
        <f>INDEX(关卡产出!$D$8:$D$207,MATCH(N114,关卡产出!$B$8:$B$207,0))*8</f>
        <v>352</v>
      </c>
      <c r="AG114" s="87">
        <f>INDEX(关卡产出!$E$8:$E$207,MATCH(N114,关卡产出!$B$8:$B$207,0))*8</f>
        <v>168</v>
      </c>
      <c r="AH114" s="87">
        <f>INDEX(关卡产出!$F$8:$F$207,MATCH(N114,关卡产出!$B$8:$B$207,0))*8</f>
        <v>9360</v>
      </c>
      <c r="AI114" s="87">
        <f>SUM($AE$7:AE114)</f>
        <v>39832</v>
      </c>
      <c r="AJ114" s="87">
        <f>SUM($AF$7:AF114)</f>
        <v>19736</v>
      </c>
      <c r="AK114" s="87">
        <f>SUM($AG$7:AG114)</f>
        <v>9384</v>
      </c>
      <c r="AL114" s="87">
        <f>SUM($AH$7:AH114)</f>
        <v>561200</v>
      </c>
      <c r="AM114" s="92">
        <f>SUM($M$7:M114)*关卡产出!$AS$11</f>
        <v>624000</v>
      </c>
      <c r="AN114" s="93">
        <v>0</v>
      </c>
      <c r="AO114" s="80">
        <v>0</v>
      </c>
      <c r="AP114" s="96">
        <v>0</v>
      </c>
      <c r="AQ114" s="62">
        <v>500</v>
      </c>
      <c r="AR114" s="97">
        <v>100</v>
      </c>
      <c r="AS114" s="62">
        <f>SUM($AQ$7:AQ114)</f>
        <v>54000</v>
      </c>
      <c r="AT114" s="71">
        <f>SUM($AR$7:AR114)</f>
        <v>10800</v>
      </c>
      <c r="AU114" s="49"/>
      <c r="AV114" s="62">
        <f t="shared" si="201"/>
        <v>20900</v>
      </c>
      <c r="AW114" s="71">
        <v>0</v>
      </c>
      <c r="AX114" s="71">
        <f t="shared" si="202"/>
        <v>10800</v>
      </c>
      <c r="AY114" s="71">
        <f t="shared" si="203"/>
        <v>9200</v>
      </c>
      <c r="AZ114" s="63">
        <f t="shared" si="204"/>
        <v>40900</v>
      </c>
      <c r="BA114" s="80">
        <v>0</v>
      </c>
      <c r="BB114" s="80">
        <f t="shared" si="205"/>
        <v>40900</v>
      </c>
      <c r="BC114" s="98">
        <f t="shared" si="206"/>
        <v>0.511002444987775</v>
      </c>
      <c r="BD114" s="98">
        <f t="shared" si="207"/>
        <v>0</v>
      </c>
      <c r="BE114" s="98">
        <f t="shared" si="208"/>
        <v>0.264058679706601</v>
      </c>
      <c r="BF114" s="98">
        <f t="shared" si="209"/>
        <v>0.224938875305623</v>
      </c>
      <c r="BG114" s="99"/>
      <c r="BH114" s="62">
        <f>INDEX(商城宝箱!$L:$L,MATCH(BB114,商城宝箱!$N:$N,1))</f>
        <v>8</v>
      </c>
      <c r="BI114" s="63">
        <f>INDEX(商城宝箱!$T:$T,MATCH(BH114,商城宝箱!$L:$L,0))+(BB114-VLOOKUP(BH114,商城宝箱!$L$2:$N$22,3,FALSE))/$BH$5*VLOOKUP(BH114+1,商城宝箱!$C$23:$I$42,3,FALSE)</f>
        <v>102250</v>
      </c>
      <c r="BJ114" s="71">
        <f>INDEX(商城宝箱!$U:$U,MATCH(BH114,商城宝箱!$L:$L,0))+(BB114-VLOOKUP(BH114,商城宝箱!$L$2:$N$22,3,FALSE))/$BH$5*VLOOKUP(BH114+1,商城宝箱!$C$23:$I$42,4,FALSE)</f>
        <v>55522.5</v>
      </c>
      <c r="BK114" s="71">
        <f>INDEX(商城宝箱!$V:$V,MATCH(BH114,商城宝箱!$L:$L,0))+(BB114-VLOOKUP(BH114,商城宝箱!$L$2:$N$22,3,FALSE))/$BH$5*VLOOKUP(BH114+1,商城宝箱!$C$23:$I$42,5,FALSE)</f>
        <v>36607</v>
      </c>
      <c r="BL114" s="71">
        <f>INDEX(商城宝箱!$W:$W,MATCH(BH114,商城宝箱!$L:$L,0))+(BB114-VLOOKUP(BH114,商城宝箱!$L$2:$N$22,3,FALSE))/$BH$5*VLOOKUP(BH114+1,商城宝箱!$C$23:$I$42,6,FALSE)</f>
        <v>4623.5</v>
      </c>
      <c r="BM114" s="49"/>
      <c r="BN114" s="101">
        <f t="shared" si="210"/>
        <v>3549200</v>
      </c>
      <c r="BO114" s="63">
        <f t="shared" si="211"/>
        <v>491050</v>
      </c>
      <c r="BP114" s="63">
        <f t="shared" si="212"/>
        <v>561200</v>
      </c>
      <c r="BQ114" s="63">
        <f t="shared" si="213"/>
        <v>624000</v>
      </c>
      <c r="BR114" s="63">
        <f t="shared" si="214"/>
        <v>0</v>
      </c>
      <c r="BS114" s="63">
        <f t="shared" si="215"/>
        <v>54000</v>
      </c>
      <c r="BT114" s="63">
        <f t="shared" si="216"/>
        <v>102250</v>
      </c>
      <c r="BU114" s="63">
        <f t="shared" si="217"/>
        <v>5381700</v>
      </c>
      <c r="BV114" s="98">
        <f t="shared" si="218"/>
        <v>0.659494211866139</v>
      </c>
      <c r="BW114" s="98">
        <f t="shared" si="219"/>
        <v>0.0912444023264024</v>
      </c>
      <c r="BX114" s="98">
        <f t="shared" si="220"/>
        <v>0.10427931694446</v>
      </c>
      <c r="BY114" s="98">
        <f t="shared" si="221"/>
        <v>0.115948492112158</v>
      </c>
      <c r="BZ114" s="98">
        <f t="shared" si="222"/>
        <v>0</v>
      </c>
      <c r="CA114" s="98">
        <f t="shared" si="223"/>
        <v>0.0100340041250906</v>
      </c>
      <c r="CB114" s="98">
        <f t="shared" si="224"/>
        <v>0.0189995726257502</v>
      </c>
      <c r="CC114" s="49"/>
      <c r="CD114" s="101">
        <f t="shared" si="225"/>
        <v>112</v>
      </c>
      <c r="CE114" s="63">
        <f>INDEX(角色升级!A:A,MATCH(BU113,角色升级!K:K,1))</f>
        <v>580</v>
      </c>
      <c r="CF114" s="71">
        <f>VLOOKUP(CE114,角色升级!A:P,16,FALSE)</f>
        <v>27198.43445</v>
      </c>
      <c r="CG114" s="71">
        <f>VLOOKUP(CD114,关卡对比!$A$4:$K$206,11,FALSE)</f>
        <v>75600</v>
      </c>
      <c r="CH114" s="104">
        <f t="shared" si="226"/>
        <v>2.77957174847613</v>
      </c>
      <c r="CI114" s="87">
        <f>INDEX(角色升级!Q:Q,MATCH(CE114,角色升级!A:A,0))</f>
        <v>9200</v>
      </c>
      <c r="CJ114" s="80">
        <v>0.7</v>
      </c>
      <c r="CK114" s="49"/>
      <c r="CL114" s="101">
        <f t="shared" si="227"/>
        <v>24482</v>
      </c>
      <c r="CM114" s="63">
        <f t="shared" si="228"/>
        <v>34853</v>
      </c>
      <c r="CN114" s="63">
        <f t="shared" si="229"/>
        <v>704</v>
      </c>
      <c r="CO114" s="63">
        <f t="shared" si="230"/>
        <v>55522.5</v>
      </c>
      <c r="CP114" s="63">
        <f t="shared" si="231"/>
        <v>115561.5</v>
      </c>
      <c r="CQ114" s="98">
        <f t="shared" si="232"/>
        <v>0.211852563353712</v>
      </c>
      <c r="CR114" s="98">
        <f t="shared" si="233"/>
        <v>0.301596985155091</v>
      </c>
      <c r="CS114" s="98">
        <f t="shared" si="234"/>
        <v>0.00609199430606214</v>
      </c>
      <c r="CT114" s="98">
        <f t="shared" si="235"/>
        <v>0.480458457185135</v>
      </c>
      <c r="CU114" s="49"/>
      <c r="CV114" s="87">
        <f t="shared" si="236"/>
        <v>12242</v>
      </c>
      <c r="CW114" s="80">
        <f t="shared" si="237"/>
        <v>17269</v>
      </c>
      <c r="CX114" s="80">
        <f t="shared" si="238"/>
        <v>19736</v>
      </c>
      <c r="CY114" s="80">
        <f t="shared" si="239"/>
        <v>36607</v>
      </c>
      <c r="CZ114" s="80">
        <f t="shared" si="240"/>
        <v>85854</v>
      </c>
      <c r="DA114" s="143">
        <f t="shared" si="241"/>
        <v>0.142590910149789</v>
      </c>
      <c r="DB114" s="143">
        <f t="shared" si="242"/>
        <v>0.201143802268968</v>
      </c>
      <c r="DC114" s="143">
        <f t="shared" si="243"/>
        <v>0.229878631164535</v>
      </c>
      <c r="DD114" s="143">
        <f t="shared" si="244"/>
        <v>0.426386656416707</v>
      </c>
      <c r="DE114" s="49"/>
      <c r="DF114" s="87">
        <f t="shared" si="245"/>
        <v>5781</v>
      </c>
      <c r="DG114" s="80">
        <f t="shared" si="246"/>
        <v>8211</v>
      </c>
      <c r="DH114" s="80">
        <f t="shared" si="247"/>
        <v>9384</v>
      </c>
      <c r="DI114" s="80">
        <f t="shared" si="248"/>
        <v>4623.5</v>
      </c>
      <c r="DJ114" s="80">
        <f t="shared" si="249"/>
        <v>27999.5</v>
      </c>
      <c r="DK114" s="143">
        <f t="shared" si="250"/>
        <v>0.206467972642369</v>
      </c>
      <c r="DL114" s="143">
        <f t="shared" si="251"/>
        <v>0.293255236700655</v>
      </c>
      <c r="DM114" s="143">
        <f t="shared" si="252"/>
        <v>0.335148841943606</v>
      </c>
      <c r="DN114" s="143">
        <f t="shared" si="253"/>
        <v>0.16512794871337</v>
      </c>
      <c r="DO114" s="49"/>
      <c r="DP114" s="62">
        <f t="shared" si="254"/>
        <v>115561.5</v>
      </c>
      <c r="DQ114" s="71">
        <f t="shared" si="255"/>
        <v>85854</v>
      </c>
      <c r="DR114" s="71">
        <f t="shared" si="256"/>
        <v>27999.5</v>
      </c>
      <c r="DS114" s="63">
        <v>0</v>
      </c>
      <c r="DT114" s="63">
        <v>22</v>
      </c>
      <c r="DU114" s="63">
        <f>INDEX(武器升级!A:A,MATCH(DQ114/$DQ$5,武器升级!G:G,1))</f>
        <v>34</v>
      </c>
      <c r="DV114" s="63">
        <f>_xlfn.IFNA(INDEX(武器升级!A:A,MATCH(DR114/$DR$5,武器升级!H:H,1)),1)</f>
        <v>26</v>
      </c>
      <c r="DW114" s="63">
        <v>14</v>
      </c>
      <c r="DX114" s="63">
        <f t="shared" si="257"/>
        <v>27.6</v>
      </c>
      <c r="DY114" s="63">
        <f t="shared" si="258"/>
        <v>307.64</v>
      </c>
      <c r="DZ114" s="63">
        <f t="shared" si="259"/>
        <v>104.94</v>
      </c>
      <c r="EA114" s="71">
        <v>5.4</v>
      </c>
      <c r="EB114" s="67">
        <f t="shared" si="260"/>
        <v>112</v>
      </c>
      <c r="EC114" s="84"/>
      <c r="ED114" s="49"/>
      <c r="EE114" s="49"/>
      <c r="EF114" s="49"/>
      <c r="EG114" s="49"/>
      <c r="EH114" s="49"/>
      <c r="EI114" s="49"/>
      <c r="EJ114" s="49"/>
      <c r="EK114" s="49">
        <f t="shared" si="261"/>
        <v>87.45</v>
      </c>
      <c r="EL114" s="84"/>
      <c r="EM114" s="49"/>
      <c r="EN114" s="49"/>
      <c r="EO114" s="49"/>
      <c r="EP114" s="49"/>
      <c r="EQ114" s="49"/>
      <c r="ER114" s="49"/>
      <c r="ES114" s="49"/>
      <c r="ET114" s="49"/>
      <c r="EU114" s="49"/>
      <c r="EV114" s="49"/>
      <c r="EW114" s="49"/>
      <c r="EX114" s="49"/>
      <c r="EY114" s="49"/>
      <c r="EZ114" s="49"/>
      <c r="FA114" s="67"/>
      <c r="FB114" s="67"/>
      <c r="FC114" s="67"/>
      <c r="FD114" s="49"/>
    </row>
    <row r="115" spans="1:160">
      <c r="A115" s="58">
        <v>109</v>
      </c>
      <c r="B115" s="59">
        <v>79</v>
      </c>
      <c r="C115" s="60">
        <v>68</v>
      </c>
      <c r="D115" s="61">
        <v>737.5</v>
      </c>
      <c r="E115" s="61">
        <v>3</v>
      </c>
      <c r="F115" s="62">
        <v>7</v>
      </c>
      <c r="G115" s="63">
        <v>0</v>
      </c>
      <c r="H115" s="63">
        <v>1</v>
      </c>
      <c r="I115" s="49"/>
      <c r="J115" s="62">
        <v>109</v>
      </c>
      <c r="K115" s="71">
        <f t="shared" si="198"/>
        <v>7</v>
      </c>
      <c r="L115" s="71">
        <f t="shared" si="199"/>
        <v>0</v>
      </c>
      <c r="M115" s="71">
        <f t="shared" si="200"/>
        <v>1</v>
      </c>
      <c r="N115" s="72">
        <f>INDEX($A:$A,MATCH(SUM($K$7:K115),$D:$D,1))</f>
        <v>113</v>
      </c>
      <c r="O115" s="72">
        <v>0</v>
      </c>
      <c r="P115" s="73">
        <v>0</v>
      </c>
      <c r="Q115" s="63">
        <f>INDEX(关卡产出!$V$8:$V$207,MATCH(N115,$A$7:$A$206,0))</f>
        <v>21100</v>
      </c>
      <c r="R115" s="63">
        <f>INDEX(关卡产出!$W$8:$W$207,MATCH(N115,$A$7:$A$206,0))</f>
        <v>3614700</v>
      </c>
      <c r="S115" s="63">
        <f>INDEX(关卡产出!$X$8:$X$207,MATCH(N115,$A$7:$A$206,0))</f>
        <v>24926</v>
      </c>
      <c r="T115" s="63">
        <f>INDEX(关卡产出!$Y$8:$Y$207,MATCH(N115,$A$7:$A$206,0))</f>
        <v>12464</v>
      </c>
      <c r="U115" s="63">
        <f>INDEX(关卡产出!$Z$8:$Z$207,MATCH(N115,$A$7:$A$206,0))</f>
        <v>5889</v>
      </c>
      <c r="V115" s="63">
        <f>INDEX(关卡产出!$AA$8:$AA$207,MATCH(N115,$A$7:$A$206,0))</f>
        <v>678</v>
      </c>
      <c r="W115" s="80">
        <f>INDEX(关卡产出!$C$8:$C$207,MATCH(N115,关卡产出!$B$8:$B$207,0))*K115</f>
        <v>623</v>
      </c>
      <c r="X115" s="80">
        <f>INDEX(关卡产出!$D$8:$D$207,MATCH(N115,关卡产出!$B$8:$B$207,0))*K115</f>
        <v>308</v>
      </c>
      <c r="Y115" s="80">
        <f>INDEX(关卡产出!$E$8:$E$207,MATCH(N115,关卡产出!$B$8:$B$207,0))*K115</f>
        <v>154</v>
      </c>
      <c r="Z115" s="80">
        <f>INDEX(关卡产出!$F$8:$F$207,MATCH(N115,关卡产出!$B$8:$B$207,0))*K115</f>
        <v>8330</v>
      </c>
      <c r="AA115" s="80">
        <f>SUM($W$7:W115)</f>
        <v>35476</v>
      </c>
      <c r="AB115" s="80">
        <f>SUM($X$7:X115)</f>
        <v>17577</v>
      </c>
      <c r="AC115" s="80">
        <f>SUM($Y$7:Y115)</f>
        <v>8365</v>
      </c>
      <c r="AD115" s="80">
        <f>SUM($Z$7:Z115)</f>
        <v>499380</v>
      </c>
      <c r="AE115" s="87">
        <f>INDEX(关卡产出!$C$8:$C$207,MATCH(N115,关卡产出!$B$8:$B$207,0))*8</f>
        <v>712</v>
      </c>
      <c r="AF115" s="87">
        <f>INDEX(关卡产出!$D$8:$D$207,MATCH(N115,关卡产出!$B$8:$B$207,0))*8</f>
        <v>352</v>
      </c>
      <c r="AG115" s="87">
        <f>INDEX(关卡产出!$E$8:$E$207,MATCH(N115,关卡产出!$B$8:$B$207,0))*8</f>
        <v>176</v>
      </c>
      <c r="AH115" s="87">
        <f>INDEX(关卡产出!$F$8:$F$207,MATCH(N115,关卡产出!$B$8:$B$207,0))*8</f>
        <v>9520</v>
      </c>
      <c r="AI115" s="87">
        <f>SUM($AE$7:AE115)</f>
        <v>40544</v>
      </c>
      <c r="AJ115" s="87">
        <f>SUM($AF$7:AF115)</f>
        <v>20088</v>
      </c>
      <c r="AK115" s="87">
        <f>SUM($AG$7:AG115)</f>
        <v>9560</v>
      </c>
      <c r="AL115" s="87">
        <f>SUM($AH$7:AH115)</f>
        <v>570720</v>
      </c>
      <c r="AM115" s="92">
        <f>SUM($M$7:M115)*关卡产出!$AS$11</f>
        <v>630000</v>
      </c>
      <c r="AN115" s="93">
        <v>0</v>
      </c>
      <c r="AO115" s="80">
        <v>0</v>
      </c>
      <c r="AP115" s="96">
        <v>0</v>
      </c>
      <c r="AQ115" s="62">
        <v>500</v>
      </c>
      <c r="AR115" s="97">
        <v>100</v>
      </c>
      <c r="AS115" s="62">
        <f>SUM($AQ$7:AQ115)</f>
        <v>54500</v>
      </c>
      <c r="AT115" s="71">
        <f>SUM($AR$7:AR115)</f>
        <v>10900</v>
      </c>
      <c r="AU115" s="49"/>
      <c r="AV115" s="62">
        <f t="shared" si="201"/>
        <v>21100</v>
      </c>
      <c r="AW115" s="71">
        <v>0</v>
      </c>
      <c r="AX115" s="71">
        <f t="shared" si="202"/>
        <v>10900</v>
      </c>
      <c r="AY115" s="71">
        <f t="shared" si="203"/>
        <v>9200</v>
      </c>
      <c r="AZ115" s="63">
        <f t="shared" si="204"/>
        <v>41200</v>
      </c>
      <c r="BA115" s="80">
        <v>0</v>
      </c>
      <c r="BB115" s="80">
        <f t="shared" si="205"/>
        <v>41200</v>
      </c>
      <c r="BC115" s="98">
        <f t="shared" si="206"/>
        <v>0.512135922330097</v>
      </c>
      <c r="BD115" s="98">
        <f t="shared" si="207"/>
        <v>0</v>
      </c>
      <c r="BE115" s="98">
        <f t="shared" si="208"/>
        <v>0.264563106796116</v>
      </c>
      <c r="BF115" s="98">
        <f t="shared" si="209"/>
        <v>0.223300970873786</v>
      </c>
      <c r="BG115" s="99"/>
      <c r="BH115" s="62">
        <f>INDEX(商城宝箱!$L:$L,MATCH(BB115,商城宝箱!$N:$N,1))</f>
        <v>8</v>
      </c>
      <c r="BI115" s="63">
        <f>INDEX(商城宝箱!$T:$T,MATCH(BH115,商城宝箱!$L:$L,0))+(BB115-VLOOKUP(BH115,商城宝箱!$L$2:$N$22,3,FALSE))/$BH$5*VLOOKUP(BH115+1,商城宝箱!$C$23:$I$42,3,FALSE)</f>
        <v>103000</v>
      </c>
      <c r="BJ115" s="71">
        <f>INDEX(商城宝箱!$U:$U,MATCH(BH115,商城宝箱!$L:$L,0))+(BB115-VLOOKUP(BH115,商城宝箱!$L$2:$N$22,3,FALSE))/$BH$5*VLOOKUP(BH115+1,商城宝箱!$C$23:$I$42,4,FALSE)</f>
        <v>56182.5</v>
      </c>
      <c r="BK115" s="71">
        <f>INDEX(商城宝箱!$V:$V,MATCH(BH115,商城宝箱!$L:$L,0))+(BB115-VLOOKUP(BH115,商城宝箱!$L$2:$N$22,3,FALSE))/$BH$5*VLOOKUP(BH115+1,商城宝箱!$C$23:$I$42,5,FALSE)</f>
        <v>37102</v>
      </c>
      <c r="BL115" s="71">
        <f>INDEX(商城宝箱!$W:$W,MATCH(BH115,商城宝箱!$L:$L,0))+(BB115-VLOOKUP(BH115,商城宝箱!$L$2:$N$22,3,FALSE))/$BH$5*VLOOKUP(BH115+1,商城宝箱!$C$23:$I$42,6,FALSE)</f>
        <v>4680.5</v>
      </c>
      <c r="BM115" s="49"/>
      <c r="BN115" s="101">
        <f t="shared" si="210"/>
        <v>3614700</v>
      </c>
      <c r="BO115" s="63">
        <f t="shared" si="211"/>
        <v>499380</v>
      </c>
      <c r="BP115" s="63">
        <f t="shared" si="212"/>
        <v>570720</v>
      </c>
      <c r="BQ115" s="63">
        <f t="shared" si="213"/>
        <v>630000</v>
      </c>
      <c r="BR115" s="63">
        <f t="shared" si="214"/>
        <v>0</v>
      </c>
      <c r="BS115" s="63">
        <f t="shared" si="215"/>
        <v>54500</v>
      </c>
      <c r="BT115" s="63">
        <f t="shared" si="216"/>
        <v>103000</v>
      </c>
      <c r="BU115" s="63">
        <f t="shared" si="217"/>
        <v>5472300</v>
      </c>
      <c r="BV115" s="98">
        <f t="shared" si="218"/>
        <v>0.660544926265007</v>
      </c>
      <c r="BW115" s="98">
        <f t="shared" si="219"/>
        <v>0.0912559618441971</v>
      </c>
      <c r="BX115" s="98">
        <f t="shared" si="220"/>
        <v>0.10429252782194</v>
      </c>
      <c r="BY115" s="98">
        <f t="shared" si="221"/>
        <v>0.115125267255085</v>
      </c>
      <c r="BZ115" s="98">
        <f t="shared" si="222"/>
        <v>0</v>
      </c>
      <c r="CA115" s="98">
        <f t="shared" si="223"/>
        <v>0.00995924931016209</v>
      </c>
      <c r="CB115" s="98">
        <f t="shared" si="224"/>
        <v>0.0188220675036091</v>
      </c>
      <c r="CC115" s="49"/>
      <c r="CD115" s="101">
        <f t="shared" si="225"/>
        <v>113</v>
      </c>
      <c r="CE115" s="63">
        <f>INDEX(角色升级!A:A,MATCH(BU114,角色升级!K:K,1))</f>
        <v>586</v>
      </c>
      <c r="CF115" s="71">
        <f>VLOOKUP(CE115,角色升级!A:P,16,FALSE)</f>
        <v>27335.68475</v>
      </c>
      <c r="CG115" s="71">
        <f>VLOOKUP(CD115,关卡对比!$A$4:$K$206,11,FALSE)</f>
        <v>76800</v>
      </c>
      <c r="CH115" s="104">
        <f t="shared" si="226"/>
        <v>2.80951440223205</v>
      </c>
      <c r="CI115" s="87">
        <f>INDEX(角色升级!Q:Q,MATCH(CE115,角色升级!A:A,0))</f>
        <v>9200</v>
      </c>
      <c r="CJ115" s="80">
        <v>0.7</v>
      </c>
      <c r="CK115" s="49"/>
      <c r="CL115" s="101">
        <f t="shared" si="227"/>
        <v>24926</v>
      </c>
      <c r="CM115" s="63">
        <f t="shared" si="228"/>
        <v>35476</v>
      </c>
      <c r="CN115" s="63">
        <f t="shared" si="229"/>
        <v>712</v>
      </c>
      <c r="CO115" s="63">
        <f t="shared" si="230"/>
        <v>56182.5</v>
      </c>
      <c r="CP115" s="63">
        <f t="shared" si="231"/>
        <v>117296.5</v>
      </c>
      <c r="CQ115" s="98">
        <f t="shared" si="232"/>
        <v>0.212504209418013</v>
      </c>
      <c r="CR115" s="98">
        <f t="shared" si="233"/>
        <v>0.302447217095139</v>
      </c>
      <c r="CS115" s="98">
        <f t="shared" si="234"/>
        <v>0.00607008734275959</v>
      </c>
      <c r="CT115" s="98">
        <f t="shared" si="235"/>
        <v>0.478978486144088</v>
      </c>
      <c r="CU115" s="49"/>
      <c r="CV115" s="87">
        <f t="shared" si="236"/>
        <v>12464</v>
      </c>
      <c r="CW115" s="80">
        <f t="shared" si="237"/>
        <v>17577</v>
      </c>
      <c r="CX115" s="80">
        <f t="shared" si="238"/>
        <v>20088</v>
      </c>
      <c r="CY115" s="80">
        <f t="shared" si="239"/>
        <v>37102</v>
      </c>
      <c r="CZ115" s="80">
        <f t="shared" si="240"/>
        <v>87231</v>
      </c>
      <c r="DA115" s="143">
        <f t="shared" si="241"/>
        <v>0.142884983549426</v>
      </c>
      <c r="DB115" s="143">
        <f t="shared" si="242"/>
        <v>0.201499466932627</v>
      </c>
      <c r="DC115" s="143">
        <f t="shared" si="243"/>
        <v>0.23028510506586</v>
      </c>
      <c r="DD115" s="143">
        <f t="shared" si="244"/>
        <v>0.425330444452087</v>
      </c>
      <c r="DE115" s="49"/>
      <c r="DF115" s="87">
        <f t="shared" si="245"/>
        <v>5889</v>
      </c>
      <c r="DG115" s="80">
        <f t="shared" si="246"/>
        <v>8365</v>
      </c>
      <c r="DH115" s="80">
        <f t="shared" si="247"/>
        <v>9560</v>
      </c>
      <c r="DI115" s="80">
        <f t="shared" si="248"/>
        <v>4680.5</v>
      </c>
      <c r="DJ115" s="80">
        <f t="shared" si="249"/>
        <v>28494.5</v>
      </c>
      <c r="DK115" s="143">
        <f t="shared" si="250"/>
        <v>0.206671462913896</v>
      </c>
      <c r="DL115" s="143">
        <f t="shared" si="251"/>
        <v>0.293565424906561</v>
      </c>
      <c r="DM115" s="143">
        <f t="shared" si="252"/>
        <v>0.335503342750355</v>
      </c>
      <c r="DN115" s="143">
        <f t="shared" si="253"/>
        <v>0.164259769429188</v>
      </c>
      <c r="DO115" s="49"/>
      <c r="DP115" s="62">
        <f t="shared" si="254"/>
        <v>117296.5</v>
      </c>
      <c r="DQ115" s="71">
        <f t="shared" si="255"/>
        <v>87231</v>
      </c>
      <c r="DR115" s="71">
        <f t="shared" si="256"/>
        <v>28494.5</v>
      </c>
      <c r="DS115" s="63">
        <v>0</v>
      </c>
      <c r="DT115" s="63">
        <v>22</v>
      </c>
      <c r="DU115" s="63">
        <f>INDEX(武器升级!A:A,MATCH(DQ115/$DQ$5,武器升级!G:G,1))</f>
        <v>35</v>
      </c>
      <c r="DV115" s="63">
        <f>_xlfn.IFNA(INDEX(武器升级!A:A,MATCH(DR115/$DR$5,武器升级!H:H,1)),1)</f>
        <v>27</v>
      </c>
      <c r="DW115" s="63">
        <v>14</v>
      </c>
      <c r="DX115" s="63">
        <f t="shared" si="257"/>
        <v>27.6</v>
      </c>
      <c r="DY115" s="63">
        <f t="shared" si="258"/>
        <v>369.17</v>
      </c>
      <c r="DZ115" s="63">
        <f t="shared" si="259"/>
        <v>125.92</v>
      </c>
      <c r="EA115" s="71">
        <v>5.4</v>
      </c>
      <c r="EB115" s="67">
        <f t="shared" si="260"/>
        <v>113</v>
      </c>
      <c r="EC115" s="84"/>
      <c r="ED115" s="49"/>
      <c r="EE115" s="49"/>
      <c r="EF115" s="49"/>
      <c r="EG115" s="49"/>
      <c r="EH115" s="49"/>
      <c r="EI115" s="49"/>
      <c r="EJ115" s="49"/>
      <c r="EK115" s="49">
        <f t="shared" si="261"/>
        <v>1</v>
      </c>
      <c r="EL115" s="84"/>
      <c r="EM115" s="49"/>
      <c r="EN115" s="49"/>
      <c r="EO115" s="49"/>
      <c r="EP115" s="49"/>
      <c r="EQ115" s="49"/>
      <c r="ER115" s="49"/>
      <c r="ES115" s="49"/>
      <c r="ET115" s="49"/>
      <c r="EU115" s="49"/>
      <c r="EV115" s="49"/>
      <c r="EW115" s="49"/>
      <c r="EX115" s="49"/>
      <c r="EY115" s="49"/>
      <c r="EZ115" s="49"/>
      <c r="FA115" s="67"/>
      <c r="FB115" s="67"/>
      <c r="FC115" s="67"/>
      <c r="FD115" s="49"/>
    </row>
    <row r="116" spans="1:160">
      <c r="A116" s="58">
        <v>110</v>
      </c>
      <c r="B116" s="59">
        <v>79</v>
      </c>
      <c r="C116" s="60">
        <v>68</v>
      </c>
      <c r="D116" s="61">
        <v>740.5</v>
      </c>
      <c r="E116" s="61">
        <v>3</v>
      </c>
      <c r="F116" s="62">
        <v>7</v>
      </c>
      <c r="G116" s="63">
        <v>0</v>
      </c>
      <c r="H116" s="63">
        <v>1</v>
      </c>
      <c r="I116" s="49"/>
      <c r="J116" s="62">
        <v>110</v>
      </c>
      <c r="K116" s="71">
        <f t="shared" si="198"/>
        <v>7</v>
      </c>
      <c r="L116" s="71">
        <f t="shared" si="199"/>
        <v>0</v>
      </c>
      <c r="M116" s="71">
        <f t="shared" si="200"/>
        <v>1</v>
      </c>
      <c r="N116" s="72">
        <f>INDEX($A:$A,MATCH(SUM($K$7:K116),$D:$D,1))</f>
        <v>114</v>
      </c>
      <c r="O116" s="72">
        <v>0</v>
      </c>
      <c r="P116" s="73">
        <v>0</v>
      </c>
      <c r="Q116" s="63">
        <f>INDEX(关卡产出!$V$8:$V$207,MATCH(N116,$A$7:$A$206,0))</f>
        <v>21300</v>
      </c>
      <c r="R116" s="63">
        <f>INDEX(关卡产出!$W$8:$W$207,MATCH(N116,$A$7:$A$206,0))</f>
        <v>3680800</v>
      </c>
      <c r="S116" s="63">
        <f>INDEX(关卡产出!$X$8:$X$207,MATCH(N116,$A$7:$A$206,0))</f>
        <v>25374</v>
      </c>
      <c r="T116" s="63">
        <f>INDEX(关卡产出!$Y$8:$Y$207,MATCH(N116,$A$7:$A$206,0))</f>
        <v>12688</v>
      </c>
      <c r="U116" s="63">
        <f>INDEX(关卡产出!$Z$8:$Z$207,MATCH(N116,$A$7:$A$206,0))</f>
        <v>5998</v>
      </c>
      <c r="V116" s="63">
        <f>INDEX(关卡产出!$AA$8:$AA$207,MATCH(N116,$A$7:$A$206,0))</f>
        <v>684</v>
      </c>
      <c r="W116" s="80">
        <f>INDEX(关卡产出!$C$8:$C$207,MATCH(N116,关卡产出!$B$8:$B$207,0))*K116</f>
        <v>630</v>
      </c>
      <c r="X116" s="80">
        <f>INDEX(关卡产出!$D$8:$D$207,MATCH(N116,关卡产出!$B$8:$B$207,0))*K116</f>
        <v>315</v>
      </c>
      <c r="Y116" s="80">
        <f>INDEX(关卡产出!$E$8:$E$207,MATCH(N116,关卡产出!$B$8:$B$207,0))*K116</f>
        <v>154</v>
      </c>
      <c r="Z116" s="80">
        <f>INDEX(关卡产出!$F$8:$F$207,MATCH(N116,关卡产出!$B$8:$B$207,0))*K116</f>
        <v>8330</v>
      </c>
      <c r="AA116" s="80">
        <f>SUM($W$7:W116)</f>
        <v>36106</v>
      </c>
      <c r="AB116" s="80">
        <f>SUM($X$7:X116)</f>
        <v>17892</v>
      </c>
      <c r="AC116" s="80">
        <f>SUM($Y$7:Y116)</f>
        <v>8519</v>
      </c>
      <c r="AD116" s="80">
        <f>SUM($Z$7:Z116)</f>
        <v>507710</v>
      </c>
      <c r="AE116" s="87">
        <f>INDEX(关卡产出!$C$8:$C$207,MATCH(N116,关卡产出!$B$8:$B$207,0))*8</f>
        <v>720</v>
      </c>
      <c r="AF116" s="87">
        <f>INDEX(关卡产出!$D$8:$D$207,MATCH(N116,关卡产出!$B$8:$B$207,0))*8</f>
        <v>360</v>
      </c>
      <c r="AG116" s="87">
        <f>INDEX(关卡产出!$E$8:$E$207,MATCH(N116,关卡产出!$B$8:$B$207,0))*8</f>
        <v>176</v>
      </c>
      <c r="AH116" s="87">
        <f>INDEX(关卡产出!$F$8:$F$207,MATCH(N116,关卡产出!$B$8:$B$207,0))*8</f>
        <v>9520</v>
      </c>
      <c r="AI116" s="87">
        <f>SUM($AE$7:AE116)</f>
        <v>41264</v>
      </c>
      <c r="AJ116" s="87">
        <f>SUM($AF$7:AF116)</f>
        <v>20448</v>
      </c>
      <c r="AK116" s="87">
        <f>SUM($AG$7:AG116)</f>
        <v>9736</v>
      </c>
      <c r="AL116" s="87">
        <f>SUM($AH$7:AH116)</f>
        <v>580240</v>
      </c>
      <c r="AM116" s="92">
        <f>SUM($M$7:M116)*关卡产出!$AS$11</f>
        <v>636000</v>
      </c>
      <c r="AN116" s="93">
        <v>0</v>
      </c>
      <c r="AO116" s="80">
        <v>0</v>
      </c>
      <c r="AP116" s="96">
        <v>0</v>
      </c>
      <c r="AQ116" s="62">
        <v>500</v>
      </c>
      <c r="AR116" s="97">
        <v>100</v>
      </c>
      <c r="AS116" s="62">
        <f>SUM($AQ$7:AQ116)</f>
        <v>55000</v>
      </c>
      <c r="AT116" s="71">
        <f>SUM($AR$7:AR116)</f>
        <v>11000</v>
      </c>
      <c r="AU116" s="49"/>
      <c r="AV116" s="62">
        <f t="shared" si="201"/>
        <v>21300</v>
      </c>
      <c r="AW116" s="71">
        <v>0</v>
      </c>
      <c r="AX116" s="71">
        <f t="shared" si="202"/>
        <v>11000</v>
      </c>
      <c r="AY116" s="71">
        <f t="shared" si="203"/>
        <v>9200</v>
      </c>
      <c r="AZ116" s="63">
        <f t="shared" si="204"/>
        <v>41500</v>
      </c>
      <c r="BA116" s="80">
        <v>0</v>
      </c>
      <c r="BB116" s="80">
        <f t="shared" si="205"/>
        <v>41500</v>
      </c>
      <c r="BC116" s="98">
        <f t="shared" si="206"/>
        <v>0.513253012048193</v>
      </c>
      <c r="BD116" s="98">
        <f t="shared" si="207"/>
        <v>0</v>
      </c>
      <c r="BE116" s="98">
        <f t="shared" si="208"/>
        <v>0.265060240963855</v>
      </c>
      <c r="BF116" s="98">
        <f t="shared" si="209"/>
        <v>0.221686746987952</v>
      </c>
      <c r="BG116" s="99"/>
      <c r="BH116" s="62">
        <f>INDEX(商城宝箱!$L:$L,MATCH(BB116,商城宝箱!$N:$N,1))</f>
        <v>8</v>
      </c>
      <c r="BI116" s="63">
        <f>INDEX(商城宝箱!$T:$T,MATCH(BH116,商城宝箱!$L:$L,0))+(BB116-VLOOKUP(BH116,商城宝箱!$L$2:$N$22,3,FALSE))/$BH$5*VLOOKUP(BH116+1,商城宝箱!$C$23:$I$42,3,FALSE)</f>
        <v>103750</v>
      </c>
      <c r="BJ116" s="71">
        <f>INDEX(商城宝箱!$U:$U,MATCH(BH116,商城宝箱!$L:$L,0))+(BB116-VLOOKUP(BH116,商城宝箱!$L$2:$N$22,3,FALSE))/$BH$5*VLOOKUP(BH116+1,商城宝箱!$C$23:$I$42,4,FALSE)</f>
        <v>56842.5</v>
      </c>
      <c r="BK116" s="71">
        <f>INDEX(商城宝箱!$V:$V,MATCH(BH116,商城宝箱!$L:$L,0))+(BB116-VLOOKUP(BH116,商城宝箱!$L$2:$N$22,3,FALSE))/$BH$5*VLOOKUP(BH116+1,商城宝箱!$C$23:$I$42,5,FALSE)</f>
        <v>37597</v>
      </c>
      <c r="BL116" s="71">
        <f>INDEX(商城宝箱!$W:$W,MATCH(BH116,商城宝箱!$L:$L,0))+(BB116-VLOOKUP(BH116,商城宝箱!$L$2:$N$22,3,FALSE))/$BH$5*VLOOKUP(BH116+1,商城宝箱!$C$23:$I$42,6,FALSE)</f>
        <v>4737.5</v>
      </c>
      <c r="BM116" s="49"/>
      <c r="BN116" s="101">
        <f t="shared" si="210"/>
        <v>3680800</v>
      </c>
      <c r="BO116" s="63">
        <f t="shared" si="211"/>
        <v>507710</v>
      </c>
      <c r="BP116" s="63">
        <f t="shared" si="212"/>
        <v>580240</v>
      </c>
      <c r="BQ116" s="63">
        <f t="shared" si="213"/>
        <v>636000</v>
      </c>
      <c r="BR116" s="63">
        <f t="shared" si="214"/>
        <v>0</v>
      </c>
      <c r="BS116" s="63">
        <f t="shared" si="215"/>
        <v>55000</v>
      </c>
      <c r="BT116" s="63">
        <f t="shared" si="216"/>
        <v>103750</v>
      </c>
      <c r="BU116" s="63">
        <f t="shared" si="217"/>
        <v>5563500</v>
      </c>
      <c r="BV116" s="98">
        <f t="shared" si="218"/>
        <v>0.661597914981576</v>
      </c>
      <c r="BW116" s="98">
        <f t="shared" si="219"/>
        <v>0.091257302058057</v>
      </c>
      <c r="BX116" s="98">
        <f t="shared" si="220"/>
        <v>0.104294059494922</v>
      </c>
      <c r="BY116" s="98">
        <f t="shared" si="221"/>
        <v>0.114316527365867</v>
      </c>
      <c r="BZ116" s="98">
        <f t="shared" si="222"/>
        <v>0</v>
      </c>
      <c r="CA116" s="98">
        <f t="shared" si="223"/>
        <v>0.00988586321560169</v>
      </c>
      <c r="CB116" s="98">
        <f t="shared" si="224"/>
        <v>0.0186483328839759</v>
      </c>
      <c r="CC116" s="49"/>
      <c r="CD116" s="101">
        <f t="shared" si="225"/>
        <v>114</v>
      </c>
      <c r="CE116" s="63">
        <f>INDEX(角色升级!A:A,MATCH(BU115,角色升级!K:K,1))</f>
        <v>589</v>
      </c>
      <c r="CF116" s="71">
        <f>VLOOKUP(CE116,角色升级!A:P,16,FALSE)</f>
        <v>27404.3099</v>
      </c>
      <c r="CG116" s="71">
        <f>VLOOKUP(CD116,关卡对比!$A$4:$K$206,11,FALSE)</f>
        <v>78000</v>
      </c>
      <c r="CH116" s="104">
        <f t="shared" si="226"/>
        <v>2.84626762303546</v>
      </c>
      <c r="CI116" s="87">
        <f>INDEX(角色升级!Q:Q,MATCH(CE116,角色升级!A:A,0))</f>
        <v>9200</v>
      </c>
      <c r="CJ116" s="80">
        <v>0.7</v>
      </c>
      <c r="CK116" s="49"/>
      <c r="CL116" s="101">
        <f t="shared" si="227"/>
        <v>25374</v>
      </c>
      <c r="CM116" s="63">
        <f t="shared" si="228"/>
        <v>36106</v>
      </c>
      <c r="CN116" s="63">
        <f t="shared" si="229"/>
        <v>720</v>
      </c>
      <c r="CO116" s="63">
        <f t="shared" si="230"/>
        <v>56842.5</v>
      </c>
      <c r="CP116" s="63">
        <f t="shared" si="231"/>
        <v>119042.5</v>
      </c>
      <c r="CQ116" s="98">
        <f t="shared" si="232"/>
        <v>0.213150765482916</v>
      </c>
      <c r="CR116" s="98">
        <f t="shared" si="233"/>
        <v>0.303303442048008</v>
      </c>
      <c r="CS116" s="98">
        <f t="shared" si="234"/>
        <v>0.00604826007518323</v>
      </c>
      <c r="CT116" s="98">
        <f t="shared" si="235"/>
        <v>0.477497532393893</v>
      </c>
      <c r="CU116" s="49"/>
      <c r="CV116" s="87">
        <f t="shared" si="236"/>
        <v>12688</v>
      </c>
      <c r="CW116" s="80">
        <f t="shared" si="237"/>
        <v>17892</v>
      </c>
      <c r="CX116" s="80">
        <f t="shared" si="238"/>
        <v>20448</v>
      </c>
      <c r="CY116" s="80">
        <f t="shared" si="239"/>
        <v>37597</v>
      </c>
      <c r="CZ116" s="80">
        <f t="shared" si="240"/>
        <v>88625</v>
      </c>
      <c r="DA116" s="143">
        <f t="shared" si="241"/>
        <v>0.143165021156559</v>
      </c>
      <c r="DB116" s="143">
        <f t="shared" si="242"/>
        <v>0.201884344146685</v>
      </c>
      <c r="DC116" s="143">
        <f t="shared" si="243"/>
        <v>0.230724964739069</v>
      </c>
      <c r="DD116" s="143">
        <f t="shared" si="244"/>
        <v>0.424225669957687</v>
      </c>
      <c r="DE116" s="49"/>
      <c r="DF116" s="87">
        <f t="shared" si="245"/>
        <v>5998</v>
      </c>
      <c r="DG116" s="80">
        <f t="shared" si="246"/>
        <v>8519</v>
      </c>
      <c r="DH116" s="80">
        <f t="shared" si="247"/>
        <v>9736</v>
      </c>
      <c r="DI116" s="80">
        <f t="shared" si="248"/>
        <v>4737.5</v>
      </c>
      <c r="DJ116" s="80">
        <f t="shared" si="249"/>
        <v>28990.5</v>
      </c>
      <c r="DK116" s="143">
        <f t="shared" si="250"/>
        <v>0.206895362273848</v>
      </c>
      <c r="DL116" s="143">
        <f t="shared" si="251"/>
        <v>0.293854883496318</v>
      </c>
      <c r="DM116" s="143">
        <f t="shared" si="252"/>
        <v>0.33583415256722</v>
      </c>
      <c r="DN116" s="143">
        <f t="shared" si="253"/>
        <v>0.163415601662614</v>
      </c>
      <c r="DO116" s="49"/>
      <c r="DP116" s="62">
        <f t="shared" si="254"/>
        <v>119042.5</v>
      </c>
      <c r="DQ116" s="71">
        <f t="shared" si="255"/>
        <v>88625</v>
      </c>
      <c r="DR116" s="71">
        <f t="shared" si="256"/>
        <v>28990.5</v>
      </c>
      <c r="DS116" s="63">
        <v>0</v>
      </c>
      <c r="DT116" s="63">
        <v>23</v>
      </c>
      <c r="DU116" s="63">
        <f>INDEX(武器升级!A:A,MATCH(DQ116/$DQ$5,武器升级!G:G,1))</f>
        <v>35</v>
      </c>
      <c r="DV116" s="63">
        <f>_xlfn.IFNA(INDEX(武器升级!A:A,MATCH(DR116/$DR$5,武器升级!H:H,1)),1)</f>
        <v>27</v>
      </c>
      <c r="DW116" s="63">
        <v>14</v>
      </c>
      <c r="DX116" s="63">
        <f t="shared" si="257"/>
        <v>33.12</v>
      </c>
      <c r="DY116" s="63">
        <f t="shared" si="258"/>
        <v>369.17</v>
      </c>
      <c r="DZ116" s="63">
        <f t="shared" si="259"/>
        <v>125.92</v>
      </c>
      <c r="EA116" s="71">
        <v>5.4</v>
      </c>
      <c r="EB116" s="67">
        <f t="shared" si="260"/>
        <v>114</v>
      </c>
      <c r="EC116" s="84"/>
      <c r="ED116" s="49"/>
      <c r="EE116" s="49"/>
      <c r="EF116" s="49"/>
      <c r="EG116" s="49"/>
      <c r="EH116" s="49"/>
      <c r="EI116" s="49"/>
      <c r="EJ116" s="49"/>
      <c r="EK116" s="49">
        <f t="shared" si="261"/>
        <v>104.94</v>
      </c>
      <c r="EL116" s="84"/>
      <c r="EM116" s="49"/>
      <c r="EN116" s="49"/>
      <c r="EO116" s="49"/>
      <c r="EP116" s="49"/>
      <c r="EQ116" s="49"/>
      <c r="ER116" s="49"/>
      <c r="ES116" s="49"/>
      <c r="ET116" s="49"/>
      <c r="EU116" s="49"/>
      <c r="EV116" s="49"/>
      <c r="EW116" s="49"/>
      <c r="EX116" s="49"/>
      <c r="EY116" s="49"/>
      <c r="EZ116" s="49"/>
      <c r="FA116" s="67"/>
      <c r="FB116" s="67"/>
      <c r="FC116" s="67"/>
      <c r="FD116" s="49"/>
    </row>
    <row r="117" spans="1:160">
      <c r="A117" s="58">
        <v>111</v>
      </c>
      <c r="B117" s="59">
        <v>80</v>
      </c>
      <c r="C117" s="60">
        <v>69</v>
      </c>
      <c r="D117" s="61">
        <v>749.5</v>
      </c>
      <c r="E117" s="61">
        <v>3</v>
      </c>
      <c r="F117" s="62">
        <v>7</v>
      </c>
      <c r="G117" s="63">
        <v>0</v>
      </c>
      <c r="H117" s="63">
        <v>1</v>
      </c>
      <c r="I117" s="49"/>
      <c r="J117" s="62">
        <v>111</v>
      </c>
      <c r="K117" s="71">
        <f t="shared" si="198"/>
        <v>7</v>
      </c>
      <c r="L117" s="71">
        <f t="shared" si="199"/>
        <v>0</v>
      </c>
      <c r="M117" s="71">
        <f t="shared" si="200"/>
        <v>1</v>
      </c>
      <c r="N117" s="72">
        <f>INDEX($A:$A,MATCH(SUM($K$7:K117),$D:$D,1))</f>
        <v>116</v>
      </c>
      <c r="O117" s="72">
        <v>0</v>
      </c>
      <c r="P117" s="73">
        <v>0</v>
      </c>
      <c r="Q117" s="63">
        <f>INDEX(关卡产出!$V$8:$V$207,MATCH(N117,$A$7:$A$206,0))</f>
        <v>21700</v>
      </c>
      <c r="R117" s="63">
        <f>INDEX(关卡产出!$W$8:$W$207,MATCH(N117,$A$7:$A$206,0))</f>
        <v>3814800</v>
      </c>
      <c r="S117" s="63">
        <f>INDEX(关卡产出!$X$8:$X$207,MATCH(N117,$A$7:$A$206,0))</f>
        <v>26282</v>
      </c>
      <c r="T117" s="63">
        <f>INDEX(关卡产出!$Y$8:$Y$207,MATCH(N117,$A$7:$A$206,0))</f>
        <v>13142</v>
      </c>
      <c r="U117" s="63">
        <f>INDEX(关卡产出!$Z$8:$Z$207,MATCH(N117,$A$7:$A$206,0))</f>
        <v>6219</v>
      </c>
      <c r="V117" s="63">
        <f>INDEX(关卡产出!$AA$8:$AA$207,MATCH(N117,$A$7:$A$206,0))</f>
        <v>696</v>
      </c>
      <c r="W117" s="80">
        <f>INDEX(关卡产出!$C$8:$C$207,MATCH(N117,关卡产出!$B$8:$B$207,0))*K117</f>
        <v>637</v>
      </c>
      <c r="X117" s="80">
        <f>INDEX(关卡产出!$D$8:$D$207,MATCH(N117,关卡产出!$B$8:$B$207,0))*K117</f>
        <v>315</v>
      </c>
      <c r="Y117" s="80">
        <f>INDEX(关卡产出!$E$8:$E$207,MATCH(N117,关卡产出!$B$8:$B$207,0))*K117</f>
        <v>154</v>
      </c>
      <c r="Z117" s="80">
        <f>INDEX(关卡产出!$F$8:$F$207,MATCH(N117,关卡产出!$B$8:$B$207,0))*K117</f>
        <v>8470</v>
      </c>
      <c r="AA117" s="80">
        <f>SUM($W$7:W117)</f>
        <v>36743</v>
      </c>
      <c r="AB117" s="80">
        <f>SUM($X$7:X117)</f>
        <v>18207</v>
      </c>
      <c r="AC117" s="80">
        <f>SUM($Y$7:Y117)</f>
        <v>8673</v>
      </c>
      <c r="AD117" s="80">
        <f>SUM($Z$7:Z117)</f>
        <v>516180</v>
      </c>
      <c r="AE117" s="87">
        <f>INDEX(关卡产出!$C$8:$C$207,MATCH(N117,关卡产出!$B$8:$B$207,0))*8</f>
        <v>728</v>
      </c>
      <c r="AF117" s="87">
        <f>INDEX(关卡产出!$D$8:$D$207,MATCH(N117,关卡产出!$B$8:$B$207,0))*8</f>
        <v>360</v>
      </c>
      <c r="AG117" s="87">
        <f>INDEX(关卡产出!$E$8:$E$207,MATCH(N117,关卡产出!$B$8:$B$207,0))*8</f>
        <v>176</v>
      </c>
      <c r="AH117" s="87">
        <f>INDEX(关卡产出!$F$8:$F$207,MATCH(N117,关卡产出!$B$8:$B$207,0))*8</f>
        <v>9680</v>
      </c>
      <c r="AI117" s="87">
        <f>SUM($AE$7:AE117)</f>
        <v>41992</v>
      </c>
      <c r="AJ117" s="87">
        <f>SUM($AF$7:AF117)</f>
        <v>20808</v>
      </c>
      <c r="AK117" s="87">
        <f>SUM($AG$7:AG117)</f>
        <v>9912</v>
      </c>
      <c r="AL117" s="87">
        <f>SUM($AH$7:AH117)</f>
        <v>589920</v>
      </c>
      <c r="AM117" s="92">
        <f>SUM($M$7:M117)*关卡产出!$AS$11</f>
        <v>642000</v>
      </c>
      <c r="AN117" s="93">
        <v>0</v>
      </c>
      <c r="AO117" s="80">
        <v>0</v>
      </c>
      <c r="AP117" s="96">
        <v>0</v>
      </c>
      <c r="AQ117" s="62">
        <v>500</v>
      </c>
      <c r="AR117" s="97">
        <v>100</v>
      </c>
      <c r="AS117" s="62">
        <f>SUM($AQ$7:AQ117)</f>
        <v>55500</v>
      </c>
      <c r="AT117" s="71">
        <f>SUM($AR$7:AR117)</f>
        <v>11100</v>
      </c>
      <c r="AU117" s="49"/>
      <c r="AV117" s="62">
        <f t="shared" si="201"/>
        <v>21700</v>
      </c>
      <c r="AW117" s="71">
        <v>0</v>
      </c>
      <c r="AX117" s="71">
        <f t="shared" si="202"/>
        <v>11100</v>
      </c>
      <c r="AY117" s="71">
        <f t="shared" si="203"/>
        <v>9200</v>
      </c>
      <c r="AZ117" s="63">
        <f t="shared" si="204"/>
        <v>42000</v>
      </c>
      <c r="BA117" s="80">
        <v>0</v>
      </c>
      <c r="BB117" s="80">
        <f t="shared" si="205"/>
        <v>42000</v>
      </c>
      <c r="BC117" s="98">
        <f t="shared" si="206"/>
        <v>0.516666666666667</v>
      </c>
      <c r="BD117" s="98">
        <f t="shared" si="207"/>
        <v>0</v>
      </c>
      <c r="BE117" s="98">
        <f t="shared" si="208"/>
        <v>0.264285714285714</v>
      </c>
      <c r="BF117" s="98">
        <f t="shared" si="209"/>
        <v>0.219047619047619</v>
      </c>
      <c r="BG117" s="99"/>
      <c r="BH117" s="62">
        <f>INDEX(商城宝箱!$L:$L,MATCH(BB117,商城宝箱!$N:$N,1))</f>
        <v>8</v>
      </c>
      <c r="BI117" s="63">
        <f>INDEX(商城宝箱!$T:$T,MATCH(BH117,商城宝箱!$L:$L,0))+(BB117-VLOOKUP(BH117,商城宝箱!$L$2:$N$22,3,FALSE))/$BH$5*VLOOKUP(BH117+1,商城宝箱!$C$23:$I$42,3,FALSE)</f>
        <v>105000</v>
      </c>
      <c r="BJ117" s="71">
        <f>INDEX(商城宝箱!$U:$U,MATCH(BH117,商城宝箱!$L:$L,0))+(BB117-VLOOKUP(BH117,商城宝箱!$L$2:$N$22,3,FALSE))/$BH$5*VLOOKUP(BH117+1,商城宝箱!$C$23:$I$42,4,FALSE)</f>
        <v>57942.5</v>
      </c>
      <c r="BK117" s="71">
        <f>INDEX(商城宝箱!$V:$V,MATCH(BH117,商城宝箱!$L:$L,0))+(BB117-VLOOKUP(BH117,商城宝箱!$L$2:$N$22,3,FALSE))/$BH$5*VLOOKUP(BH117+1,商城宝箱!$C$23:$I$42,5,FALSE)</f>
        <v>38422</v>
      </c>
      <c r="BL117" s="71">
        <f>INDEX(商城宝箱!$W:$W,MATCH(BH117,商城宝箱!$L:$L,0))+(BB117-VLOOKUP(BH117,商城宝箱!$L$2:$N$22,3,FALSE))/$BH$5*VLOOKUP(BH117+1,商城宝箱!$C$23:$I$42,6,FALSE)</f>
        <v>4832.5</v>
      </c>
      <c r="BM117" s="49"/>
      <c r="BN117" s="101">
        <f t="shared" si="210"/>
        <v>3814800</v>
      </c>
      <c r="BO117" s="63">
        <f t="shared" si="211"/>
        <v>516180</v>
      </c>
      <c r="BP117" s="63">
        <f t="shared" si="212"/>
        <v>589920</v>
      </c>
      <c r="BQ117" s="63">
        <f t="shared" si="213"/>
        <v>642000</v>
      </c>
      <c r="BR117" s="63">
        <f t="shared" si="214"/>
        <v>0</v>
      </c>
      <c r="BS117" s="63">
        <f t="shared" si="215"/>
        <v>55500</v>
      </c>
      <c r="BT117" s="63">
        <f t="shared" si="216"/>
        <v>105000</v>
      </c>
      <c r="BU117" s="63">
        <f t="shared" si="217"/>
        <v>5723400</v>
      </c>
      <c r="BV117" s="98">
        <f t="shared" si="218"/>
        <v>0.66652688961107</v>
      </c>
      <c r="BW117" s="98">
        <f t="shared" si="219"/>
        <v>0.0901876506971381</v>
      </c>
      <c r="BX117" s="98">
        <f t="shared" si="220"/>
        <v>0.103071600796729</v>
      </c>
      <c r="BY117" s="98">
        <f t="shared" si="221"/>
        <v>0.11217108711605</v>
      </c>
      <c r="BZ117" s="98">
        <f t="shared" si="222"/>
        <v>0</v>
      </c>
      <c r="CA117" s="98">
        <f t="shared" si="223"/>
        <v>0.00969703323199497</v>
      </c>
      <c r="CB117" s="98">
        <f t="shared" si="224"/>
        <v>0.0183457385470175</v>
      </c>
      <c r="CC117" s="49"/>
      <c r="CD117" s="101">
        <f t="shared" si="225"/>
        <v>116</v>
      </c>
      <c r="CE117" s="63">
        <f>INDEX(角色升级!A:A,MATCH(BU116,角色升级!K:K,1))</f>
        <v>594</v>
      </c>
      <c r="CF117" s="71">
        <f>VLOOKUP(CE117,角色升级!A:P,16,FALSE)</f>
        <v>27477.30315</v>
      </c>
      <c r="CG117" s="71">
        <f>VLOOKUP(CD117,关卡对比!$A$4:$K$206,11,FALSE)</f>
        <v>80400</v>
      </c>
      <c r="CH117" s="104">
        <f t="shared" si="226"/>
        <v>2.92605135085828</v>
      </c>
      <c r="CI117" s="87">
        <f>INDEX(角色升级!Q:Q,MATCH(CE117,角色升级!A:A,0))</f>
        <v>9200</v>
      </c>
      <c r="CJ117" s="80">
        <v>0.8</v>
      </c>
      <c r="CK117" s="49"/>
      <c r="CL117" s="101">
        <f t="shared" si="227"/>
        <v>26282</v>
      </c>
      <c r="CM117" s="63">
        <f t="shared" si="228"/>
        <v>36743</v>
      </c>
      <c r="CN117" s="63">
        <f t="shared" si="229"/>
        <v>728</v>
      </c>
      <c r="CO117" s="63">
        <f t="shared" si="230"/>
        <v>57942.5</v>
      </c>
      <c r="CP117" s="63">
        <f t="shared" si="231"/>
        <v>121695.5</v>
      </c>
      <c r="CQ117" s="98">
        <f t="shared" si="232"/>
        <v>0.215965257548554</v>
      </c>
      <c r="CR117" s="98">
        <f t="shared" si="233"/>
        <v>0.301925708017141</v>
      </c>
      <c r="CS117" s="98">
        <f t="shared" si="234"/>
        <v>0.00598214395766483</v>
      </c>
      <c r="CT117" s="98">
        <f t="shared" si="235"/>
        <v>0.47612689047664</v>
      </c>
      <c r="CU117" s="49"/>
      <c r="CV117" s="87">
        <f t="shared" si="236"/>
        <v>13142</v>
      </c>
      <c r="CW117" s="80">
        <f t="shared" si="237"/>
        <v>18207</v>
      </c>
      <c r="CX117" s="80">
        <f t="shared" si="238"/>
        <v>20808</v>
      </c>
      <c r="CY117" s="80">
        <f t="shared" si="239"/>
        <v>38422</v>
      </c>
      <c r="CZ117" s="80">
        <f t="shared" si="240"/>
        <v>90579</v>
      </c>
      <c r="DA117" s="143">
        <f t="shared" si="241"/>
        <v>0.145088817496329</v>
      </c>
      <c r="DB117" s="143">
        <f t="shared" si="242"/>
        <v>0.20100685589375</v>
      </c>
      <c r="DC117" s="143">
        <f t="shared" si="243"/>
        <v>0.229722121021429</v>
      </c>
      <c r="DD117" s="143">
        <f t="shared" si="244"/>
        <v>0.424182205588492</v>
      </c>
      <c r="DE117" s="49"/>
      <c r="DF117" s="87">
        <f t="shared" si="245"/>
        <v>6219</v>
      </c>
      <c r="DG117" s="80">
        <f t="shared" si="246"/>
        <v>8673</v>
      </c>
      <c r="DH117" s="80">
        <f t="shared" si="247"/>
        <v>9912</v>
      </c>
      <c r="DI117" s="80">
        <f t="shared" si="248"/>
        <v>4832.5</v>
      </c>
      <c r="DJ117" s="80">
        <f t="shared" si="249"/>
        <v>29636.5</v>
      </c>
      <c r="DK117" s="143">
        <f t="shared" si="250"/>
        <v>0.209842592748806</v>
      </c>
      <c r="DL117" s="143">
        <f t="shared" si="251"/>
        <v>0.292645892733622</v>
      </c>
      <c r="DM117" s="143">
        <f t="shared" si="252"/>
        <v>0.334452448838426</v>
      </c>
      <c r="DN117" s="143">
        <f t="shared" si="253"/>
        <v>0.163059065679146</v>
      </c>
      <c r="DO117" s="49"/>
      <c r="DP117" s="62">
        <f t="shared" si="254"/>
        <v>121695.5</v>
      </c>
      <c r="DQ117" s="71">
        <f t="shared" si="255"/>
        <v>90579</v>
      </c>
      <c r="DR117" s="71">
        <f t="shared" si="256"/>
        <v>29636.5</v>
      </c>
      <c r="DS117" s="63">
        <v>0</v>
      </c>
      <c r="DT117" s="63">
        <v>23</v>
      </c>
      <c r="DU117" s="63">
        <f>INDEX(武器升级!A:A,MATCH(DQ117/$DQ$5,武器升级!G:G,1))</f>
        <v>35</v>
      </c>
      <c r="DV117" s="63">
        <f>_xlfn.IFNA(INDEX(武器升级!A:A,MATCH(DR117/$DR$5,武器升级!H:H,1)),1)</f>
        <v>27</v>
      </c>
      <c r="DW117" s="63">
        <v>14</v>
      </c>
      <c r="DX117" s="63">
        <f t="shared" si="257"/>
        <v>33.12</v>
      </c>
      <c r="DY117" s="63">
        <f t="shared" si="258"/>
        <v>369.17</v>
      </c>
      <c r="DZ117" s="63">
        <f t="shared" si="259"/>
        <v>125.92</v>
      </c>
      <c r="EA117" s="71">
        <v>5.4</v>
      </c>
      <c r="EB117" s="67">
        <f t="shared" si="260"/>
        <v>116</v>
      </c>
      <c r="EC117" s="84"/>
      <c r="ED117" s="49"/>
      <c r="EE117" s="49"/>
      <c r="EF117" s="49"/>
      <c r="EG117" s="49"/>
      <c r="EH117" s="49"/>
      <c r="EI117" s="49"/>
      <c r="EJ117" s="49"/>
      <c r="EK117" s="49">
        <f t="shared" si="261"/>
        <v>1</v>
      </c>
      <c r="EL117" s="84"/>
      <c r="EM117" s="49"/>
      <c r="EN117" s="49"/>
      <c r="EO117" s="49"/>
      <c r="EP117" s="49"/>
      <c r="EQ117" s="49"/>
      <c r="ER117" s="49"/>
      <c r="ES117" s="49"/>
      <c r="ET117" s="49"/>
      <c r="EU117" s="49"/>
      <c r="EV117" s="49"/>
      <c r="EW117" s="49"/>
      <c r="EX117" s="49"/>
      <c r="EY117" s="49"/>
      <c r="EZ117" s="49"/>
      <c r="FA117" s="67"/>
      <c r="FB117" s="67"/>
      <c r="FC117" s="67"/>
      <c r="FD117" s="49"/>
    </row>
    <row r="118" spans="1:160">
      <c r="A118" s="58">
        <v>112</v>
      </c>
      <c r="B118" s="59">
        <v>80</v>
      </c>
      <c r="C118" s="60">
        <v>70</v>
      </c>
      <c r="D118" s="61">
        <v>755.5</v>
      </c>
      <c r="E118" s="61">
        <v>3</v>
      </c>
      <c r="F118" s="62">
        <v>7</v>
      </c>
      <c r="G118" s="63">
        <v>0</v>
      </c>
      <c r="H118" s="63">
        <v>1</v>
      </c>
      <c r="I118" s="49"/>
      <c r="J118" s="62">
        <v>112</v>
      </c>
      <c r="K118" s="71">
        <f t="shared" si="198"/>
        <v>7</v>
      </c>
      <c r="L118" s="71">
        <f t="shared" si="199"/>
        <v>0</v>
      </c>
      <c r="M118" s="71">
        <f t="shared" si="200"/>
        <v>1</v>
      </c>
      <c r="N118" s="72">
        <f>INDEX($A:$A,MATCH(SUM($K$7:K118),$D:$D,1))</f>
        <v>117</v>
      </c>
      <c r="O118" s="72">
        <v>0</v>
      </c>
      <c r="P118" s="73">
        <v>0</v>
      </c>
      <c r="Q118" s="63">
        <f>INDEX(关卡产出!$V$8:$V$207,MATCH(N118,$A$7:$A$206,0))</f>
        <v>21900</v>
      </c>
      <c r="R118" s="63">
        <f>INDEX(关卡产出!$W$8:$W$207,MATCH(N118,$A$7:$A$206,0))</f>
        <v>3882700</v>
      </c>
      <c r="S118" s="63">
        <f>INDEX(关卡产出!$X$8:$X$207,MATCH(N118,$A$7:$A$206,0))</f>
        <v>26742</v>
      </c>
      <c r="T118" s="63">
        <f>INDEX(关卡产出!$Y$8:$Y$207,MATCH(N118,$A$7:$A$206,0))</f>
        <v>13372</v>
      </c>
      <c r="U118" s="63">
        <f>INDEX(关卡产出!$Z$8:$Z$207,MATCH(N118,$A$7:$A$206,0))</f>
        <v>6331</v>
      </c>
      <c r="V118" s="63">
        <f>INDEX(关卡产出!$AA$8:$AA$207,MATCH(N118,$A$7:$A$206,0))</f>
        <v>702</v>
      </c>
      <c r="W118" s="80">
        <f>INDEX(关卡产出!$C$8:$C$207,MATCH(N118,关卡产出!$B$8:$B$207,0))*K118</f>
        <v>644</v>
      </c>
      <c r="X118" s="80">
        <f>INDEX(关卡产出!$D$8:$D$207,MATCH(N118,关卡产出!$B$8:$B$207,0))*K118</f>
        <v>322</v>
      </c>
      <c r="Y118" s="80">
        <f>INDEX(关卡产出!$E$8:$E$207,MATCH(N118,关卡产出!$B$8:$B$207,0))*K118</f>
        <v>154</v>
      </c>
      <c r="Z118" s="80">
        <f>INDEX(关卡产出!$F$8:$F$207,MATCH(N118,关卡产出!$B$8:$B$207,0))*K118</f>
        <v>8610</v>
      </c>
      <c r="AA118" s="80">
        <f>SUM($W$7:W118)</f>
        <v>37387</v>
      </c>
      <c r="AB118" s="80">
        <f>SUM($X$7:X118)</f>
        <v>18529</v>
      </c>
      <c r="AC118" s="80">
        <f>SUM($Y$7:Y118)</f>
        <v>8827</v>
      </c>
      <c r="AD118" s="80">
        <f>SUM($Z$7:Z118)</f>
        <v>524790</v>
      </c>
      <c r="AE118" s="87">
        <f>INDEX(关卡产出!$C$8:$C$207,MATCH(N118,关卡产出!$B$8:$B$207,0))*8</f>
        <v>736</v>
      </c>
      <c r="AF118" s="87">
        <f>INDEX(关卡产出!$D$8:$D$207,MATCH(N118,关卡产出!$B$8:$B$207,0))*8</f>
        <v>368</v>
      </c>
      <c r="AG118" s="87">
        <f>INDEX(关卡产出!$E$8:$E$207,MATCH(N118,关卡产出!$B$8:$B$207,0))*8</f>
        <v>176</v>
      </c>
      <c r="AH118" s="87">
        <f>INDEX(关卡产出!$F$8:$F$207,MATCH(N118,关卡产出!$B$8:$B$207,0))*8</f>
        <v>9840</v>
      </c>
      <c r="AI118" s="87">
        <f>SUM($AE$7:AE118)</f>
        <v>42728</v>
      </c>
      <c r="AJ118" s="87">
        <f>SUM($AF$7:AF118)</f>
        <v>21176</v>
      </c>
      <c r="AK118" s="87">
        <f>SUM($AG$7:AG118)</f>
        <v>10088</v>
      </c>
      <c r="AL118" s="87">
        <f>SUM($AH$7:AH118)</f>
        <v>599760</v>
      </c>
      <c r="AM118" s="92">
        <f>SUM($M$7:M118)*关卡产出!$AS$11</f>
        <v>648000</v>
      </c>
      <c r="AN118" s="93">
        <v>0</v>
      </c>
      <c r="AO118" s="80">
        <v>0</v>
      </c>
      <c r="AP118" s="96">
        <v>0</v>
      </c>
      <c r="AQ118" s="62">
        <v>500</v>
      </c>
      <c r="AR118" s="97">
        <v>100</v>
      </c>
      <c r="AS118" s="62">
        <f>SUM($AQ$7:AQ118)</f>
        <v>56000</v>
      </c>
      <c r="AT118" s="71">
        <f>SUM($AR$7:AR118)</f>
        <v>11200</v>
      </c>
      <c r="AU118" s="49"/>
      <c r="AV118" s="62">
        <f t="shared" si="201"/>
        <v>21900</v>
      </c>
      <c r="AW118" s="71">
        <v>0</v>
      </c>
      <c r="AX118" s="71">
        <f t="shared" si="202"/>
        <v>11200</v>
      </c>
      <c r="AY118" s="71">
        <f t="shared" si="203"/>
        <v>9200</v>
      </c>
      <c r="AZ118" s="63">
        <f t="shared" si="204"/>
        <v>42300</v>
      </c>
      <c r="BA118" s="80">
        <v>0</v>
      </c>
      <c r="BB118" s="80">
        <f t="shared" si="205"/>
        <v>42300</v>
      </c>
      <c r="BC118" s="98">
        <f t="shared" si="206"/>
        <v>0.517730496453901</v>
      </c>
      <c r="BD118" s="98">
        <f t="shared" si="207"/>
        <v>0</v>
      </c>
      <c r="BE118" s="98">
        <f t="shared" si="208"/>
        <v>0.264775413711584</v>
      </c>
      <c r="BF118" s="98">
        <f t="shared" si="209"/>
        <v>0.217494089834515</v>
      </c>
      <c r="BG118" s="99"/>
      <c r="BH118" s="62">
        <f>INDEX(商城宝箱!$L:$L,MATCH(BB118,商城宝箱!$N:$N,1))</f>
        <v>8</v>
      </c>
      <c r="BI118" s="63">
        <f>INDEX(商城宝箱!$T:$T,MATCH(BH118,商城宝箱!$L:$L,0))+(BB118-VLOOKUP(BH118,商城宝箱!$L$2:$N$22,3,FALSE))/$BH$5*VLOOKUP(BH118+1,商城宝箱!$C$23:$I$42,3,FALSE)</f>
        <v>105750</v>
      </c>
      <c r="BJ118" s="71">
        <f>INDEX(商城宝箱!$U:$U,MATCH(BH118,商城宝箱!$L:$L,0))+(BB118-VLOOKUP(BH118,商城宝箱!$L$2:$N$22,3,FALSE))/$BH$5*VLOOKUP(BH118+1,商城宝箱!$C$23:$I$42,4,FALSE)</f>
        <v>58602.5</v>
      </c>
      <c r="BK118" s="71">
        <f>INDEX(商城宝箱!$V:$V,MATCH(BH118,商城宝箱!$L:$L,0))+(BB118-VLOOKUP(BH118,商城宝箱!$L$2:$N$22,3,FALSE))/$BH$5*VLOOKUP(BH118+1,商城宝箱!$C$23:$I$42,5,FALSE)</f>
        <v>38917</v>
      </c>
      <c r="BL118" s="71">
        <f>INDEX(商城宝箱!$W:$W,MATCH(BH118,商城宝箱!$L:$L,0))+(BB118-VLOOKUP(BH118,商城宝箱!$L$2:$N$22,3,FALSE))/$BH$5*VLOOKUP(BH118+1,商城宝箱!$C$23:$I$42,6,FALSE)</f>
        <v>4889.5</v>
      </c>
      <c r="BM118" s="49"/>
      <c r="BN118" s="101">
        <f t="shared" si="210"/>
        <v>3882700</v>
      </c>
      <c r="BO118" s="63">
        <f t="shared" si="211"/>
        <v>524790</v>
      </c>
      <c r="BP118" s="63">
        <f t="shared" si="212"/>
        <v>599760</v>
      </c>
      <c r="BQ118" s="63">
        <f t="shared" si="213"/>
        <v>648000</v>
      </c>
      <c r="BR118" s="63">
        <f t="shared" si="214"/>
        <v>0</v>
      </c>
      <c r="BS118" s="63">
        <f t="shared" si="215"/>
        <v>56000</v>
      </c>
      <c r="BT118" s="63">
        <f t="shared" si="216"/>
        <v>105750</v>
      </c>
      <c r="BU118" s="63">
        <f t="shared" si="217"/>
        <v>5817000</v>
      </c>
      <c r="BV118" s="98">
        <f t="shared" si="218"/>
        <v>0.667474643286918</v>
      </c>
      <c r="BW118" s="98">
        <f t="shared" si="219"/>
        <v>0.0902166064981949</v>
      </c>
      <c r="BX118" s="98">
        <f t="shared" si="220"/>
        <v>0.103104693140794</v>
      </c>
      <c r="BY118" s="98">
        <f t="shared" si="221"/>
        <v>0.111397627643115</v>
      </c>
      <c r="BZ118" s="98">
        <f t="shared" si="222"/>
        <v>0</v>
      </c>
      <c r="CA118" s="98">
        <f t="shared" si="223"/>
        <v>0.00962695547533093</v>
      </c>
      <c r="CB118" s="98">
        <f t="shared" si="224"/>
        <v>0.0181794739556472</v>
      </c>
      <c r="CC118" s="49"/>
      <c r="CD118" s="101">
        <f t="shared" si="225"/>
        <v>117</v>
      </c>
      <c r="CE118" s="63">
        <f>INDEX(角色升级!A:A,MATCH(BU117,角色升级!K:K,1))</f>
        <v>600</v>
      </c>
      <c r="CF118" s="71">
        <f>VLOOKUP(CE118,角色升级!A:P,16,FALSE)</f>
        <v>27552.48045</v>
      </c>
      <c r="CG118" s="71">
        <f>VLOOKUP(CD118,关卡对比!$A$4:$K$206,11,FALSE)</f>
        <v>81600</v>
      </c>
      <c r="CH118" s="104">
        <f t="shared" si="226"/>
        <v>2.96162082931448</v>
      </c>
      <c r="CI118" s="87">
        <f>INDEX(角色升级!Q:Q,MATCH(CE118,角色升级!A:A,0))</f>
        <v>9200</v>
      </c>
      <c r="CJ118" s="80">
        <v>0.8</v>
      </c>
      <c r="CK118" s="49"/>
      <c r="CL118" s="101">
        <f t="shared" si="227"/>
        <v>26742</v>
      </c>
      <c r="CM118" s="63">
        <f t="shared" si="228"/>
        <v>37387</v>
      </c>
      <c r="CN118" s="63">
        <f t="shared" si="229"/>
        <v>736</v>
      </c>
      <c r="CO118" s="63">
        <f t="shared" si="230"/>
        <v>58602.5</v>
      </c>
      <c r="CP118" s="63">
        <f t="shared" si="231"/>
        <v>123467.5</v>
      </c>
      <c r="CQ118" s="98">
        <f t="shared" si="232"/>
        <v>0.216591410695122</v>
      </c>
      <c r="CR118" s="98">
        <f t="shared" si="233"/>
        <v>0.302808431368579</v>
      </c>
      <c r="CS118" s="98">
        <f t="shared" si="234"/>
        <v>0.0059610828760605</v>
      </c>
      <c r="CT118" s="98">
        <f t="shared" si="235"/>
        <v>0.474639075060239</v>
      </c>
      <c r="CU118" s="49"/>
      <c r="CV118" s="87">
        <f t="shared" si="236"/>
        <v>13372</v>
      </c>
      <c r="CW118" s="80">
        <f t="shared" si="237"/>
        <v>18529</v>
      </c>
      <c r="CX118" s="80">
        <f t="shared" si="238"/>
        <v>21176</v>
      </c>
      <c r="CY118" s="80">
        <f t="shared" si="239"/>
        <v>38917</v>
      </c>
      <c r="CZ118" s="80">
        <f t="shared" si="240"/>
        <v>91994</v>
      </c>
      <c r="DA118" s="143">
        <f t="shared" si="241"/>
        <v>0.145357305911255</v>
      </c>
      <c r="DB118" s="143">
        <f t="shared" si="242"/>
        <v>0.20141530969411</v>
      </c>
      <c r="DC118" s="143">
        <f t="shared" si="243"/>
        <v>0.230188925364698</v>
      </c>
      <c r="DD118" s="143">
        <f t="shared" si="244"/>
        <v>0.423038459029937</v>
      </c>
      <c r="DE118" s="49"/>
      <c r="DF118" s="87">
        <f t="shared" si="245"/>
        <v>6331</v>
      </c>
      <c r="DG118" s="80">
        <f t="shared" si="246"/>
        <v>8827</v>
      </c>
      <c r="DH118" s="80">
        <f t="shared" si="247"/>
        <v>10088</v>
      </c>
      <c r="DI118" s="80">
        <f t="shared" si="248"/>
        <v>4889.5</v>
      </c>
      <c r="DJ118" s="80">
        <f t="shared" si="249"/>
        <v>30135.5</v>
      </c>
      <c r="DK118" s="143">
        <f t="shared" si="250"/>
        <v>0.210084451892286</v>
      </c>
      <c r="DL118" s="143">
        <f t="shared" si="251"/>
        <v>0.292910354897048</v>
      </c>
      <c r="DM118" s="143">
        <f t="shared" si="252"/>
        <v>0.334754691310912</v>
      </c>
      <c r="DN118" s="143">
        <f t="shared" si="253"/>
        <v>0.162250501899753</v>
      </c>
      <c r="DO118" s="49"/>
      <c r="DP118" s="62">
        <f t="shared" si="254"/>
        <v>123467.5</v>
      </c>
      <c r="DQ118" s="71">
        <f t="shared" si="255"/>
        <v>91994</v>
      </c>
      <c r="DR118" s="71">
        <f t="shared" si="256"/>
        <v>30135.5</v>
      </c>
      <c r="DS118" s="63">
        <v>0</v>
      </c>
      <c r="DT118" s="63">
        <v>23</v>
      </c>
      <c r="DU118" s="63">
        <f>INDEX(武器升级!A:A,MATCH(DQ118/$DQ$5,武器升级!G:G,1))</f>
        <v>36</v>
      </c>
      <c r="DV118" s="63">
        <f>_xlfn.IFNA(INDEX(武器升级!A:A,MATCH(DR118/$DR$5,武器升级!H:H,1)),1)</f>
        <v>27</v>
      </c>
      <c r="DW118" s="63">
        <v>14</v>
      </c>
      <c r="DX118" s="63">
        <f t="shared" si="257"/>
        <v>33.12</v>
      </c>
      <c r="DY118" s="63">
        <f t="shared" si="258"/>
        <v>443</v>
      </c>
      <c r="DZ118" s="63">
        <f t="shared" si="259"/>
        <v>125.92</v>
      </c>
      <c r="EA118" s="71">
        <v>5.4</v>
      </c>
      <c r="EB118" s="67">
        <f t="shared" si="260"/>
        <v>117</v>
      </c>
      <c r="EC118" s="84"/>
      <c r="ED118" s="49"/>
      <c r="EE118" s="49"/>
      <c r="EF118" s="49"/>
      <c r="EG118" s="49"/>
      <c r="EH118" s="49"/>
      <c r="EI118" s="49"/>
      <c r="EJ118" s="49"/>
      <c r="EK118" s="49">
        <f t="shared" si="261"/>
        <v>104.94</v>
      </c>
      <c r="EL118" s="84"/>
      <c r="EM118" s="49"/>
      <c r="EN118" s="49"/>
      <c r="EO118" s="49"/>
      <c r="EP118" s="49"/>
      <c r="EQ118" s="49"/>
      <c r="ER118" s="49"/>
      <c r="ES118" s="49"/>
      <c r="ET118" s="49"/>
      <c r="EU118" s="49"/>
      <c r="EV118" s="49"/>
      <c r="EW118" s="49"/>
      <c r="EX118" s="49"/>
      <c r="EY118" s="49"/>
      <c r="EZ118" s="49"/>
      <c r="FA118" s="67"/>
      <c r="FB118" s="67"/>
      <c r="FC118" s="67"/>
      <c r="FD118" s="49"/>
    </row>
    <row r="119" spans="1:160">
      <c r="A119" s="58">
        <v>113</v>
      </c>
      <c r="B119" s="59">
        <v>81</v>
      </c>
      <c r="C119" s="60">
        <v>70</v>
      </c>
      <c r="D119" s="61">
        <v>761.5</v>
      </c>
      <c r="E119" s="61">
        <v>3</v>
      </c>
      <c r="F119" s="62">
        <v>7</v>
      </c>
      <c r="G119" s="63">
        <v>0</v>
      </c>
      <c r="H119" s="63">
        <v>1</v>
      </c>
      <c r="I119" s="49"/>
      <c r="J119" s="62">
        <v>113</v>
      </c>
      <c r="K119" s="71">
        <f t="shared" si="198"/>
        <v>7</v>
      </c>
      <c r="L119" s="71">
        <f t="shared" si="199"/>
        <v>0</v>
      </c>
      <c r="M119" s="71">
        <f t="shared" si="200"/>
        <v>1</v>
      </c>
      <c r="N119" s="72">
        <f>INDEX($A:$A,MATCH(SUM($K$7:K119),$D:$D,1))</f>
        <v>118</v>
      </c>
      <c r="O119" s="72">
        <v>0</v>
      </c>
      <c r="P119" s="73">
        <v>0</v>
      </c>
      <c r="Q119" s="63">
        <f>INDEX(关卡产出!$V$8:$V$207,MATCH(N119,$A$7:$A$206,0))</f>
        <v>22100</v>
      </c>
      <c r="R119" s="63">
        <f>INDEX(关卡产出!$W$8:$W$207,MATCH(N119,$A$7:$A$206,0))</f>
        <v>3951200</v>
      </c>
      <c r="S119" s="63">
        <f>INDEX(关卡产出!$X$8:$X$207,MATCH(N119,$A$7:$A$206,0))</f>
        <v>27206</v>
      </c>
      <c r="T119" s="63">
        <f>INDEX(关卡产出!$Y$8:$Y$207,MATCH(N119,$A$7:$A$206,0))</f>
        <v>13604</v>
      </c>
      <c r="U119" s="63">
        <f>INDEX(关卡产出!$Z$8:$Z$207,MATCH(N119,$A$7:$A$206,0))</f>
        <v>6444</v>
      </c>
      <c r="V119" s="63">
        <f>INDEX(关卡产出!$AA$8:$AA$207,MATCH(N119,$A$7:$A$206,0))</f>
        <v>708</v>
      </c>
      <c r="W119" s="80">
        <f>INDEX(关卡产出!$C$8:$C$207,MATCH(N119,关卡产出!$B$8:$B$207,0))*K119</f>
        <v>651</v>
      </c>
      <c r="X119" s="80">
        <f>INDEX(关卡产出!$D$8:$D$207,MATCH(N119,关卡产出!$B$8:$B$207,0))*K119</f>
        <v>322</v>
      </c>
      <c r="Y119" s="80">
        <f>INDEX(关卡产出!$E$8:$E$207,MATCH(N119,关卡产出!$B$8:$B$207,0))*K119</f>
        <v>161</v>
      </c>
      <c r="Z119" s="80">
        <f>INDEX(关卡产出!$F$8:$F$207,MATCH(N119,关卡产出!$B$8:$B$207,0))*K119</f>
        <v>8610</v>
      </c>
      <c r="AA119" s="80">
        <f>SUM($W$7:W119)</f>
        <v>38038</v>
      </c>
      <c r="AB119" s="80">
        <f>SUM($X$7:X119)</f>
        <v>18851</v>
      </c>
      <c r="AC119" s="80">
        <f>SUM($Y$7:Y119)</f>
        <v>8988</v>
      </c>
      <c r="AD119" s="80">
        <f>SUM($Z$7:Z119)</f>
        <v>533400</v>
      </c>
      <c r="AE119" s="87">
        <f>INDEX(关卡产出!$C$8:$C$207,MATCH(N119,关卡产出!$B$8:$B$207,0))*8</f>
        <v>744</v>
      </c>
      <c r="AF119" s="87">
        <f>INDEX(关卡产出!$D$8:$D$207,MATCH(N119,关卡产出!$B$8:$B$207,0))*8</f>
        <v>368</v>
      </c>
      <c r="AG119" s="87">
        <f>INDEX(关卡产出!$E$8:$E$207,MATCH(N119,关卡产出!$B$8:$B$207,0))*8</f>
        <v>184</v>
      </c>
      <c r="AH119" s="87">
        <f>INDEX(关卡产出!$F$8:$F$207,MATCH(N119,关卡产出!$B$8:$B$207,0))*8</f>
        <v>9840</v>
      </c>
      <c r="AI119" s="87">
        <f>SUM($AE$7:AE119)</f>
        <v>43472</v>
      </c>
      <c r="AJ119" s="87">
        <f>SUM($AF$7:AF119)</f>
        <v>21544</v>
      </c>
      <c r="AK119" s="87">
        <f>SUM($AG$7:AG119)</f>
        <v>10272</v>
      </c>
      <c r="AL119" s="87">
        <f>SUM($AH$7:AH119)</f>
        <v>609600</v>
      </c>
      <c r="AM119" s="92">
        <f>SUM($M$7:M119)*关卡产出!$AS$11</f>
        <v>654000</v>
      </c>
      <c r="AN119" s="93">
        <v>0</v>
      </c>
      <c r="AO119" s="80">
        <v>0</v>
      </c>
      <c r="AP119" s="96">
        <v>0</v>
      </c>
      <c r="AQ119" s="62">
        <v>500</v>
      </c>
      <c r="AR119" s="97">
        <v>100</v>
      </c>
      <c r="AS119" s="62">
        <f>SUM($AQ$7:AQ119)</f>
        <v>56500</v>
      </c>
      <c r="AT119" s="71">
        <f>SUM($AR$7:AR119)</f>
        <v>11300</v>
      </c>
      <c r="AU119" s="49"/>
      <c r="AV119" s="62">
        <f t="shared" si="201"/>
        <v>22100</v>
      </c>
      <c r="AW119" s="71">
        <v>0</v>
      </c>
      <c r="AX119" s="71">
        <f t="shared" si="202"/>
        <v>11300</v>
      </c>
      <c r="AY119" s="71">
        <f t="shared" si="203"/>
        <v>9200</v>
      </c>
      <c r="AZ119" s="63">
        <f t="shared" si="204"/>
        <v>42600</v>
      </c>
      <c r="BA119" s="80">
        <v>0</v>
      </c>
      <c r="BB119" s="80">
        <f t="shared" si="205"/>
        <v>42600</v>
      </c>
      <c r="BC119" s="98">
        <f t="shared" si="206"/>
        <v>0.518779342723005</v>
      </c>
      <c r="BD119" s="98">
        <f t="shared" si="207"/>
        <v>0</v>
      </c>
      <c r="BE119" s="98">
        <f t="shared" si="208"/>
        <v>0.265258215962441</v>
      </c>
      <c r="BF119" s="98">
        <f t="shared" si="209"/>
        <v>0.215962441314554</v>
      </c>
      <c r="BG119" s="99"/>
      <c r="BH119" s="62">
        <f>INDEX(商城宝箱!$L:$L,MATCH(BB119,商城宝箱!$N:$N,1))</f>
        <v>8</v>
      </c>
      <c r="BI119" s="63">
        <f>INDEX(商城宝箱!$T:$T,MATCH(BH119,商城宝箱!$L:$L,0))+(BB119-VLOOKUP(BH119,商城宝箱!$L$2:$N$22,3,FALSE))/$BH$5*VLOOKUP(BH119+1,商城宝箱!$C$23:$I$42,3,FALSE)</f>
        <v>106500</v>
      </c>
      <c r="BJ119" s="71">
        <f>INDEX(商城宝箱!$U:$U,MATCH(BH119,商城宝箱!$L:$L,0))+(BB119-VLOOKUP(BH119,商城宝箱!$L$2:$N$22,3,FALSE))/$BH$5*VLOOKUP(BH119+1,商城宝箱!$C$23:$I$42,4,FALSE)</f>
        <v>59262.5</v>
      </c>
      <c r="BK119" s="71">
        <f>INDEX(商城宝箱!$V:$V,MATCH(BH119,商城宝箱!$L:$L,0))+(BB119-VLOOKUP(BH119,商城宝箱!$L$2:$N$22,3,FALSE))/$BH$5*VLOOKUP(BH119+1,商城宝箱!$C$23:$I$42,5,FALSE)</f>
        <v>39412</v>
      </c>
      <c r="BL119" s="71">
        <f>INDEX(商城宝箱!$W:$W,MATCH(BH119,商城宝箱!$L:$L,0))+(BB119-VLOOKUP(BH119,商城宝箱!$L$2:$N$22,3,FALSE))/$BH$5*VLOOKUP(BH119+1,商城宝箱!$C$23:$I$42,6,FALSE)</f>
        <v>4946.5</v>
      </c>
      <c r="BM119" s="49"/>
      <c r="BN119" s="101">
        <f t="shared" si="210"/>
        <v>3951200</v>
      </c>
      <c r="BO119" s="63">
        <f t="shared" si="211"/>
        <v>533400</v>
      </c>
      <c r="BP119" s="63">
        <f t="shared" si="212"/>
        <v>609600</v>
      </c>
      <c r="BQ119" s="63">
        <f t="shared" si="213"/>
        <v>654000</v>
      </c>
      <c r="BR119" s="63">
        <f t="shared" si="214"/>
        <v>0</v>
      </c>
      <c r="BS119" s="63">
        <f t="shared" si="215"/>
        <v>56500</v>
      </c>
      <c r="BT119" s="63">
        <f t="shared" si="216"/>
        <v>106500</v>
      </c>
      <c r="BU119" s="63">
        <f t="shared" si="217"/>
        <v>5911200</v>
      </c>
      <c r="BV119" s="98">
        <f t="shared" si="218"/>
        <v>0.668426038706185</v>
      </c>
      <c r="BW119" s="98">
        <f t="shared" si="219"/>
        <v>0.090235485180674</v>
      </c>
      <c r="BX119" s="98">
        <f t="shared" si="220"/>
        <v>0.103126268777913</v>
      </c>
      <c r="BY119" s="98">
        <f t="shared" si="221"/>
        <v>0.110637434023549</v>
      </c>
      <c r="BZ119" s="98">
        <f t="shared" si="222"/>
        <v>0</v>
      </c>
      <c r="CA119" s="98">
        <f t="shared" si="223"/>
        <v>0.00955812694545947</v>
      </c>
      <c r="CB119" s="98">
        <f t="shared" si="224"/>
        <v>0.0180166463662201</v>
      </c>
      <c r="CC119" s="49"/>
      <c r="CD119" s="101">
        <f t="shared" si="225"/>
        <v>118</v>
      </c>
      <c r="CE119" s="63">
        <f>INDEX(角色升级!A:A,MATCH(BU118,角色升级!K:K,1))</f>
        <v>603</v>
      </c>
      <c r="CF119" s="71">
        <f>VLOOKUP(CE119,角色升级!A:P,16,FALSE)</f>
        <v>28369.82676</v>
      </c>
      <c r="CG119" s="71">
        <f>VLOOKUP(CD119,关卡对比!$A$4:$K$206,11,FALSE)</f>
        <v>82800</v>
      </c>
      <c r="CH119" s="104">
        <f t="shared" si="226"/>
        <v>2.91859378277007</v>
      </c>
      <c r="CI119" s="87">
        <f>INDEX(角色升级!Q:Q,MATCH(CE119,角色升级!A:A,0))</f>
        <v>9200</v>
      </c>
      <c r="CJ119" s="80">
        <v>0.8</v>
      </c>
      <c r="CK119" s="49"/>
      <c r="CL119" s="101">
        <f t="shared" si="227"/>
        <v>27206</v>
      </c>
      <c r="CM119" s="63">
        <f t="shared" si="228"/>
        <v>38038</v>
      </c>
      <c r="CN119" s="63">
        <f t="shared" si="229"/>
        <v>744</v>
      </c>
      <c r="CO119" s="63">
        <f t="shared" si="230"/>
        <v>59262.5</v>
      </c>
      <c r="CP119" s="63">
        <f t="shared" si="231"/>
        <v>125250.5</v>
      </c>
      <c r="CQ119" s="98">
        <f t="shared" si="232"/>
        <v>0.217212705737702</v>
      </c>
      <c r="CR119" s="98">
        <f t="shared" si="233"/>
        <v>0.303695394429563</v>
      </c>
      <c r="CS119" s="98">
        <f t="shared" si="234"/>
        <v>0.00594009604752077</v>
      </c>
      <c r="CT119" s="98">
        <f t="shared" si="235"/>
        <v>0.473151803785214</v>
      </c>
      <c r="CU119" s="49"/>
      <c r="CV119" s="87">
        <f t="shared" si="236"/>
        <v>13604</v>
      </c>
      <c r="CW119" s="80">
        <f t="shared" si="237"/>
        <v>18851</v>
      </c>
      <c r="CX119" s="80">
        <f t="shared" si="238"/>
        <v>21544</v>
      </c>
      <c r="CY119" s="80">
        <f t="shared" si="239"/>
        <v>39412</v>
      </c>
      <c r="CZ119" s="80">
        <f t="shared" si="240"/>
        <v>93411</v>
      </c>
      <c r="DA119" s="143">
        <f t="shared" si="241"/>
        <v>0.145635952939161</v>
      </c>
      <c r="DB119" s="143">
        <f t="shared" si="242"/>
        <v>0.201807067690101</v>
      </c>
      <c r="DC119" s="143">
        <f t="shared" si="243"/>
        <v>0.230636648788687</v>
      </c>
      <c r="DD119" s="143">
        <f t="shared" si="244"/>
        <v>0.421920330582051</v>
      </c>
      <c r="DE119" s="49"/>
      <c r="DF119" s="87">
        <f t="shared" si="245"/>
        <v>6444</v>
      </c>
      <c r="DG119" s="80">
        <f t="shared" si="246"/>
        <v>8988</v>
      </c>
      <c r="DH119" s="80">
        <f t="shared" si="247"/>
        <v>10272</v>
      </c>
      <c r="DI119" s="80">
        <f t="shared" si="248"/>
        <v>4946.5</v>
      </c>
      <c r="DJ119" s="80">
        <f t="shared" si="249"/>
        <v>30650.5</v>
      </c>
      <c r="DK119" s="143">
        <f t="shared" si="250"/>
        <v>0.210241268494804</v>
      </c>
      <c r="DL119" s="143">
        <f t="shared" si="251"/>
        <v>0.293241545814913</v>
      </c>
      <c r="DM119" s="143">
        <f t="shared" si="252"/>
        <v>0.335133195217044</v>
      </c>
      <c r="DN119" s="143">
        <f t="shared" si="253"/>
        <v>0.161383990473239</v>
      </c>
      <c r="DO119" s="49"/>
      <c r="DP119" s="62">
        <f t="shared" si="254"/>
        <v>125250.5</v>
      </c>
      <c r="DQ119" s="71">
        <f t="shared" si="255"/>
        <v>93411</v>
      </c>
      <c r="DR119" s="71">
        <f t="shared" si="256"/>
        <v>30650.5</v>
      </c>
      <c r="DS119" s="63">
        <v>0</v>
      </c>
      <c r="DT119" s="63">
        <v>23</v>
      </c>
      <c r="DU119" s="63">
        <f>INDEX(武器升级!A:A,MATCH(DQ119/$DQ$5,武器升级!G:G,1))</f>
        <v>36</v>
      </c>
      <c r="DV119" s="63">
        <f>_xlfn.IFNA(INDEX(武器升级!A:A,MATCH(DR119/$DR$5,武器升级!H:H,1)),1)</f>
        <v>28</v>
      </c>
      <c r="DW119" s="63">
        <v>15</v>
      </c>
      <c r="DX119" s="63">
        <f t="shared" si="257"/>
        <v>33.12</v>
      </c>
      <c r="DY119" s="63">
        <f t="shared" si="258"/>
        <v>443</v>
      </c>
      <c r="DZ119" s="63">
        <f t="shared" si="259"/>
        <v>151.11</v>
      </c>
      <c r="EA119" s="71">
        <v>5.7</v>
      </c>
      <c r="EB119" s="67">
        <f t="shared" si="260"/>
        <v>118</v>
      </c>
      <c r="EC119" s="84"/>
      <c r="ED119" s="49"/>
      <c r="EE119" s="49"/>
      <c r="EF119" s="49"/>
      <c r="EG119" s="49"/>
      <c r="EH119" s="49"/>
      <c r="EI119" s="49"/>
      <c r="EJ119" s="49"/>
      <c r="EK119" s="49">
        <f t="shared" si="261"/>
        <v>125.92</v>
      </c>
      <c r="EL119" s="84"/>
      <c r="EM119" s="49"/>
      <c r="EN119" s="49"/>
      <c r="EO119" s="49"/>
      <c r="EP119" s="49"/>
      <c r="EQ119" s="49"/>
      <c r="ER119" s="49"/>
      <c r="ES119" s="49"/>
      <c r="ET119" s="49"/>
      <c r="EU119" s="49"/>
      <c r="EV119" s="49"/>
      <c r="EW119" s="49"/>
      <c r="EX119" s="49"/>
      <c r="EY119" s="49"/>
      <c r="EZ119" s="49"/>
      <c r="FA119" s="67"/>
      <c r="FB119" s="67"/>
      <c r="FC119" s="67"/>
      <c r="FD119" s="49"/>
    </row>
    <row r="120" spans="1:160">
      <c r="A120" s="58">
        <v>114</v>
      </c>
      <c r="B120" s="59">
        <v>81</v>
      </c>
      <c r="C120" s="60">
        <v>70</v>
      </c>
      <c r="D120" s="61">
        <v>764.5</v>
      </c>
      <c r="E120" s="61">
        <v>3</v>
      </c>
      <c r="F120" s="62">
        <v>7</v>
      </c>
      <c r="G120" s="63">
        <v>0</v>
      </c>
      <c r="H120" s="63">
        <v>1</v>
      </c>
      <c r="I120" s="49"/>
      <c r="J120" s="62">
        <v>114</v>
      </c>
      <c r="K120" s="71">
        <f t="shared" si="198"/>
        <v>7</v>
      </c>
      <c r="L120" s="71">
        <f t="shared" si="199"/>
        <v>0</v>
      </c>
      <c r="M120" s="71">
        <f t="shared" si="200"/>
        <v>1</v>
      </c>
      <c r="N120" s="72">
        <f>INDEX($A:$A,MATCH(SUM($K$7:K120),$D:$D,1))</f>
        <v>120</v>
      </c>
      <c r="O120" s="72">
        <v>0</v>
      </c>
      <c r="P120" s="73">
        <v>0</v>
      </c>
      <c r="Q120" s="63">
        <f>INDEX(关卡产出!$V$8:$V$207,MATCH(N120,$A$7:$A$206,0))</f>
        <v>22500</v>
      </c>
      <c r="R120" s="63">
        <f>INDEX(关卡产出!$W$8:$W$207,MATCH(N120,$A$7:$A$206,0))</f>
        <v>4090000</v>
      </c>
      <c r="S120" s="63">
        <f>INDEX(关卡产出!$X$8:$X$207,MATCH(N120,$A$7:$A$206,0))</f>
        <v>28146</v>
      </c>
      <c r="T120" s="63">
        <f>INDEX(关卡产出!$Y$8:$Y$207,MATCH(N120,$A$7:$A$206,0))</f>
        <v>14074</v>
      </c>
      <c r="U120" s="63">
        <f>INDEX(关卡产出!$Z$8:$Z$207,MATCH(N120,$A$7:$A$206,0))</f>
        <v>6673</v>
      </c>
      <c r="V120" s="63">
        <f>INDEX(关卡产出!$AA$8:$AA$207,MATCH(N120,$A$7:$A$206,0))</f>
        <v>720</v>
      </c>
      <c r="W120" s="80">
        <f>INDEX(关卡产出!$C$8:$C$207,MATCH(N120,关卡产出!$B$8:$B$207,0))*K120</f>
        <v>658</v>
      </c>
      <c r="X120" s="80">
        <f>INDEX(关卡产出!$D$8:$D$207,MATCH(N120,关卡产出!$B$8:$B$207,0))*K120</f>
        <v>329</v>
      </c>
      <c r="Y120" s="80">
        <f>INDEX(关卡产出!$E$8:$E$207,MATCH(N120,关卡产出!$B$8:$B$207,0))*K120</f>
        <v>161</v>
      </c>
      <c r="Z120" s="80">
        <f>INDEX(关卡产出!$F$8:$F$207,MATCH(N120,关卡产出!$B$8:$B$207,0))*K120</f>
        <v>8750</v>
      </c>
      <c r="AA120" s="80">
        <f>SUM($W$7:W120)</f>
        <v>38696</v>
      </c>
      <c r="AB120" s="80">
        <f>SUM($X$7:X120)</f>
        <v>19180</v>
      </c>
      <c r="AC120" s="80">
        <f>SUM($Y$7:Y120)</f>
        <v>9149</v>
      </c>
      <c r="AD120" s="80">
        <f>SUM($Z$7:Z120)</f>
        <v>542150</v>
      </c>
      <c r="AE120" s="87">
        <f>INDEX(关卡产出!$C$8:$C$207,MATCH(N120,关卡产出!$B$8:$B$207,0))*8</f>
        <v>752</v>
      </c>
      <c r="AF120" s="87">
        <f>INDEX(关卡产出!$D$8:$D$207,MATCH(N120,关卡产出!$B$8:$B$207,0))*8</f>
        <v>376</v>
      </c>
      <c r="AG120" s="87">
        <f>INDEX(关卡产出!$E$8:$E$207,MATCH(N120,关卡产出!$B$8:$B$207,0))*8</f>
        <v>184</v>
      </c>
      <c r="AH120" s="87">
        <f>INDEX(关卡产出!$F$8:$F$207,MATCH(N120,关卡产出!$B$8:$B$207,0))*8</f>
        <v>10000</v>
      </c>
      <c r="AI120" s="87">
        <f>SUM($AE$7:AE120)</f>
        <v>44224</v>
      </c>
      <c r="AJ120" s="87">
        <f>SUM($AF$7:AF120)</f>
        <v>21920</v>
      </c>
      <c r="AK120" s="87">
        <f>SUM($AG$7:AG120)</f>
        <v>10456</v>
      </c>
      <c r="AL120" s="87">
        <f>SUM($AH$7:AH120)</f>
        <v>619600</v>
      </c>
      <c r="AM120" s="92">
        <f>SUM($M$7:M120)*关卡产出!$AS$11</f>
        <v>660000</v>
      </c>
      <c r="AN120" s="93">
        <v>0</v>
      </c>
      <c r="AO120" s="80">
        <v>0</v>
      </c>
      <c r="AP120" s="96">
        <v>0</v>
      </c>
      <c r="AQ120" s="62">
        <v>500</v>
      </c>
      <c r="AR120" s="97">
        <v>100</v>
      </c>
      <c r="AS120" s="62">
        <f>SUM($AQ$7:AQ120)</f>
        <v>57000</v>
      </c>
      <c r="AT120" s="71">
        <f>SUM($AR$7:AR120)</f>
        <v>11400</v>
      </c>
      <c r="AU120" s="49"/>
      <c r="AV120" s="62">
        <f t="shared" si="201"/>
        <v>22500</v>
      </c>
      <c r="AW120" s="71">
        <v>0</v>
      </c>
      <c r="AX120" s="71">
        <f t="shared" si="202"/>
        <v>11400</v>
      </c>
      <c r="AY120" s="71">
        <f t="shared" si="203"/>
        <v>9200</v>
      </c>
      <c r="AZ120" s="63">
        <f t="shared" si="204"/>
        <v>43100</v>
      </c>
      <c r="BA120" s="80">
        <v>0</v>
      </c>
      <c r="BB120" s="80">
        <f t="shared" si="205"/>
        <v>43100</v>
      </c>
      <c r="BC120" s="98">
        <f t="shared" si="206"/>
        <v>0.522041763341067</v>
      </c>
      <c r="BD120" s="98">
        <f t="shared" si="207"/>
        <v>0</v>
      </c>
      <c r="BE120" s="98">
        <f t="shared" si="208"/>
        <v>0.264501160092807</v>
      </c>
      <c r="BF120" s="98">
        <f t="shared" si="209"/>
        <v>0.213457076566125</v>
      </c>
      <c r="BG120" s="99"/>
      <c r="BH120" s="62">
        <f>INDEX(商城宝箱!$L:$L,MATCH(BB120,商城宝箱!$N:$N,1))</f>
        <v>8</v>
      </c>
      <c r="BI120" s="63">
        <f>INDEX(商城宝箱!$T:$T,MATCH(BH120,商城宝箱!$L:$L,0))+(BB120-VLOOKUP(BH120,商城宝箱!$L$2:$N$22,3,FALSE))/$BH$5*VLOOKUP(BH120+1,商城宝箱!$C$23:$I$42,3,FALSE)</f>
        <v>107750</v>
      </c>
      <c r="BJ120" s="71">
        <f>INDEX(商城宝箱!$U:$U,MATCH(BH120,商城宝箱!$L:$L,0))+(BB120-VLOOKUP(BH120,商城宝箱!$L$2:$N$22,3,FALSE))/$BH$5*VLOOKUP(BH120+1,商城宝箱!$C$23:$I$42,4,FALSE)</f>
        <v>60362.5</v>
      </c>
      <c r="BK120" s="71">
        <f>INDEX(商城宝箱!$V:$V,MATCH(BH120,商城宝箱!$L:$L,0))+(BB120-VLOOKUP(BH120,商城宝箱!$L$2:$N$22,3,FALSE))/$BH$5*VLOOKUP(BH120+1,商城宝箱!$C$23:$I$42,5,FALSE)</f>
        <v>40237</v>
      </c>
      <c r="BL120" s="71">
        <f>INDEX(商城宝箱!$W:$W,MATCH(BH120,商城宝箱!$L:$L,0))+(BB120-VLOOKUP(BH120,商城宝箱!$L$2:$N$22,3,FALSE))/$BH$5*VLOOKUP(BH120+1,商城宝箱!$C$23:$I$42,6,FALSE)</f>
        <v>5041.5</v>
      </c>
      <c r="BM120" s="49"/>
      <c r="BN120" s="101">
        <f t="shared" si="210"/>
        <v>4090000</v>
      </c>
      <c r="BO120" s="63">
        <f t="shared" si="211"/>
        <v>542150</v>
      </c>
      <c r="BP120" s="63">
        <f t="shared" si="212"/>
        <v>619600</v>
      </c>
      <c r="BQ120" s="63">
        <f t="shared" si="213"/>
        <v>660000</v>
      </c>
      <c r="BR120" s="63">
        <f t="shared" si="214"/>
        <v>0</v>
      </c>
      <c r="BS120" s="63">
        <f t="shared" si="215"/>
        <v>57000</v>
      </c>
      <c r="BT120" s="63">
        <f t="shared" si="216"/>
        <v>107750</v>
      </c>
      <c r="BU120" s="63">
        <f t="shared" si="217"/>
        <v>6076500</v>
      </c>
      <c r="BV120" s="98">
        <f t="shared" si="218"/>
        <v>0.67308483502016</v>
      </c>
      <c r="BW120" s="98">
        <f t="shared" si="219"/>
        <v>0.0892207685345182</v>
      </c>
      <c r="BX120" s="98">
        <f t="shared" si="220"/>
        <v>0.101966592610878</v>
      </c>
      <c r="BY120" s="98">
        <f t="shared" si="221"/>
        <v>0.108615156751419</v>
      </c>
      <c r="BZ120" s="98">
        <f t="shared" si="222"/>
        <v>0</v>
      </c>
      <c r="CA120" s="98">
        <f t="shared" si="223"/>
        <v>0.00938039990125895</v>
      </c>
      <c r="CB120" s="98">
        <f t="shared" si="224"/>
        <v>0.0177322471817658</v>
      </c>
      <c r="CC120" s="49"/>
      <c r="CD120" s="101">
        <f t="shared" si="225"/>
        <v>120</v>
      </c>
      <c r="CE120" s="63">
        <f>INDEX(角色升级!A:A,MATCH(BU119,角色升级!K:K,1))</f>
        <v>605</v>
      </c>
      <c r="CF120" s="71">
        <f>VLOOKUP(CE120,角色升级!A:P,16,FALSE)</f>
        <v>28923.51297</v>
      </c>
      <c r="CG120" s="71">
        <f>VLOOKUP(CD120,关卡对比!$A$4:$K$206,11,FALSE)</f>
        <v>85200</v>
      </c>
      <c r="CH120" s="104">
        <f t="shared" si="226"/>
        <v>2.94570027120741</v>
      </c>
      <c r="CI120" s="87">
        <f>INDEX(角色升级!Q:Q,MATCH(CE120,角色升级!A:A,0))</f>
        <v>9200</v>
      </c>
      <c r="CJ120" s="80">
        <v>0.8</v>
      </c>
      <c r="CK120" s="49"/>
      <c r="CL120" s="101">
        <f t="shared" si="227"/>
        <v>28146</v>
      </c>
      <c r="CM120" s="63">
        <f t="shared" si="228"/>
        <v>38696</v>
      </c>
      <c r="CN120" s="63">
        <f t="shared" si="229"/>
        <v>752</v>
      </c>
      <c r="CO120" s="63">
        <f t="shared" si="230"/>
        <v>60362.5</v>
      </c>
      <c r="CP120" s="63">
        <f t="shared" si="231"/>
        <v>127956.5</v>
      </c>
      <c r="CQ120" s="98">
        <f t="shared" si="232"/>
        <v>0.219965378859222</v>
      </c>
      <c r="CR120" s="98">
        <f t="shared" si="233"/>
        <v>0.302415273940753</v>
      </c>
      <c r="CS120" s="98">
        <f t="shared" si="234"/>
        <v>0.00587699726078785</v>
      </c>
      <c r="CT120" s="98">
        <f t="shared" si="235"/>
        <v>0.471742349939237</v>
      </c>
      <c r="CU120" s="49"/>
      <c r="CV120" s="87">
        <f t="shared" si="236"/>
        <v>14074</v>
      </c>
      <c r="CW120" s="80">
        <f t="shared" si="237"/>
        <v>19180</v>
      </c>
      <c r="CX120" s="80">
        <f t="shared" si="238"/>
        <v>21920</v>
      </c>
      <c r="CY120" s="80">
        <f t="shared" si="239"/>
        <v>40237</v>
      </c>
      <c r="CZ120" s="80">
        <f t="shared" si="240"/>
        <v>95411</v>
      </c>
      <c r="DA120" s="143">
        <f t="shared" si="241"/>
        <v>0.147509197052751</v>
      </c>
      <c r="DB120" s="143">
        <f t="shared" si="242"/>
        <v>0.20102503904162</v>
      </c>
      <c r="DC120" s="143">
        <f t="shared" si="243"/>
        <v>0.229742901761851</v>
      </c>
      <c r="DD120" s="143">
        <f t="shared" si="244"/>
        <v>0.421722862143778</v>
      </c>
      <c r="DE120" s="49"/>
      <c r="DF120" s="87">
        <f t="shared" si="245"/>
        <v>6673</v>
      </c>
      <c r="DG120" s="80">
        <f t="shared" si="246"/>
        <v>9149</v>
      </c>
      <c r="DH120" s="80">
        <f t="shared" si="247"/>
        <v>10456</v>
      </c>
      <c r="DI120" s="80">
        <f t="shared" si="248"/>
        <v>5041.5</v>
      </c>
      <c r="DJ120" s="80">
        <f t="shared" si="249"/>
        <v>31319.5</v>
      </c>
      <c r="DK120" s="143">
        <f t="shared" si="250"/>
        <v>0.213062149778892</v>
      </c>
      <c r="DL120" s="143">
        <f t="shared" si="251"/>
        <v>0.292118328836667</v>
      </c>
      <c r="DM120" s="143">
        <f t="shared" si="252"/>
        <v>0.333849518670477</v>
      </c>
      <c r="DN120" s="143">
        <f t="shared" si="253"/>
        <v>0.160970002713964</v>
      </c>
      <c r="DO120" s="49"/>
      <c r="DP120" s="62">
        <f t="shared" si="254"/>
        <v>127956.5</v>
      </c>
      <c r="DQ120" s="71">
        <f t="shared" si="255"/>
        <v>95411</v>
      </c>
      <c r="DR120" s="71">
        <f t="shared" si="256"/>
        <v>31319.5</v>
      </c>
      <c r="DS120" s="63">
        <v>0</v>
      </c>
      <c r="DT120" s="63">
        <v>23</v>
      </c>
      <c r="DU120" s="63">
        <f>INDEX(武器升级!A:A,MATCH(DQ120/$DQ$5,武器升级!G:G,1))</f>
        <v>36</v>
      </c>
      <c r="DV120" s="63">
        <f>_xlfn.IFNA(INDEX(武器升级!A:A,MATCH(DR120/$DR$5,武器升级!H:H,1)),1)</f>
        <v>28</v>
      </c>
      <c r="DW120" s="63">
        <v>15</v>
      </c>
      <c r="DX120" s="63">
        <f t="shared" si="257"/>
        <v>33.12</v>
      </c>
      <c r="DY120" s="63">
        <f t="shared" si="258"/>
        <v>443</v>
      </c>
      <c r="DZ120" s="63">
        <f t="shared" si="259"/>
        <v>151.11</v>
      </c>
      <c r="EA120" s="71">
        <v>5.7</v>
      </c>
      <c r="EB120" s="67">
        <f t="shared" si="260"/>
        <v>120</v>
      </c>
      <c r="EC120" s="84"/>
      <c r="ED120" s="49"/>
      <c r="EE120" s="49"/>
      <c r="EF120" s="49"/>
      <c r="EG120" s="49"/>
      <c r="EH120" s="49"/>
      <c r="EI120" s="49"/>
      <c r="EJ120" s="49"/>
      <c r="EK120" s="49">
        <f t="shared" si="261"/>
        <v>125.92</v>
      </c>
      <c r="EL120" s="84"/>
      <c r="EM120" s="49"/>
      <c r="EN120" s="49"/>
      <c r="EO120" s="49"/>
      <c r="EP120" s="49"/>
      <c r="EQ120" s="49"/>
      <c r="ER120" s="49"/>
      <c r="ES120" s="49"/>
      <c r="ET120" s="49"/>
      <c r="EU120" s="49"/>
      <c r="EV120" s="49"/>
      <c r="EW120" s="49"/>
      <c r="EX120" s="49"/>
      <c r="EY120" s="49"/>
      <c r="EZ120" s="49"/>
      <c r="FA120" s="67"/>
      <c r="FB120" s="67"/>
      <c r="FC120" s="67"/>
      <c r="FD120" s="49"/>
    </row>
    <row r="121" spans="1:160">
      <c r="A121" s="58">
        <v>115</v>
      </c>
      <c r="B121" s="59">
        <v>82</v>
      </c>
      <c r="C121" s="60">
        <v>71</v>
      </c>
      <c r="D121" s="61">
        <v>773.5</v>
      </c>
      <c r="E121" s="61">
        <v>3</v>
      </c>
      <c r="F121" s="62">
        <v>7</v>
      </c>
      <c r="G121" s="63">
        <v>0</v>
      </c>
      <c r="H121" s="63">
        <v>1</v>
      </c>
      <c r="I121" s="49"/>
      <c r="J121" s="62">
        <v>115</v>
      </c>
      <c r="K121" s="71">
        <f t="shared" si="198"/>
        <v>7</v>
      </c>
      <c r="L121" s="71">
        <f t="shared" si="199"/>
        <v>0</v>
      </c>
      <c r="M121" s="71">
        <f t="shared" si="200"/>
        <v>1</v>
      </c>
      <c r="N121" s="72">
        <f>INDEX($A:$A,MATCH(SUM($K$7:K121),$D:$D,1))</f>
        <v>120</v>
      </c>
      <c r="O121" s="72">
        <v>0</v>
      </c>
      <c r="P121" s="73">
        <v>0</v>
      </c>
      <c r="Q121" s="63">
        <f>INDEX(关卡产出!$V$8:$V$207,MATCH(N121,$A$7:$A$206,0))</f>
        <v>22500</v>
      </c>
      <c r="R121" s="63">
        <f>INDEX(关卡产出!$W$8:$W$207,MATCH(N121,$A$7:$A$206,0))</f>
        <v>4090000</v>
      </c>
      <c r="S121" s="63">
        <f>INDEX(关卡产出!$X$8:$X$207,MATCH(N121,$A$7:$A$206,0))</f>
        <v>28146</v>
      </c>
      <c r="T121" s="63">
        <f>INDEX(关卡产出!$Y$8:$Y$207,MATCH(N121,$A$7:$A$206,0))</f>
        <v>14074</v>
      </c>
      <c r="U121" s="63">
        <f>INDEX(关卡产出!$Z$8:$Z$207,MATCH(N121,$A$7:$A$206,0))</f>
        <v>6673</v>
      </c>
      <c r="V121" s="63">
        <f>INDEX(关卡产出!$AA$8:$AA$207,MATCH(N121,$A$7:$A$206,0))</f>
        <v>720</v>
      </c>
      <c r="W121" s="80">
        <f>INDEX(关卡产出!$C$8:$C$207,MATCH(N121,关卡产出!$B$8:$B$207,0))*K121</f>
        <v>658</v>
      </c>
      <c r="X121" s="80">
        <f>INDEX(关卡产出!$D$8:$D$207,MATCH(N121,关卡产出!$B$8:$B$207,0))*K121</f>
        <v>329</v>
      </c>
      <c r="Y121" s="80">
        <f>INDEX(关卡产出!$E$8:$E$207,MATCH(N121,关卡产出!$B$8:$B$207,0))*K121</f>
        <v>161</v>
      </c>
      <c r="Z121" s="80">
        <f>INDEX(关卡产出!$F$8:$F$207,MATCH(N121,关卡产出!$B$8:$B$207,0))*K121</f>
        <v>8750</v>
      </c>
      <c r="AA121" s="80">
        <f>SUM($W$7:W121)</f>
        <v>39354</v>
      </c>
      <c r="AB121" s="80">
        <f>SUM($X$7:X121)</f>
        <v>19509</v>
      </c>
      <c r="AC121" s="80">
        <f>SUM($Y$7:Y121)</f>
        <v>9310</v>
      </c>
      <c r="AD121" s="80">
        <f>SUM($Z$7:Z121)</f>
        <v>550900</v>
      </c>
      <c r="AE121" s="87">
        <f>INDEX(关卡产出!$C$8:$C$207,MATCH(N121,关卡产出!$B$8:$B$207,0))*8</f>
        <v>752</v>
      </c>
      <c r="AF121" s="87">
        <f>INDEX(关卡产出!$D$8:$D$207,MATCH(N121,关卡产出!$B$8:$B$207,0))*8</f>
        <v>376</v>
      </c>
      <c r="AG121" s="87">
        <f>INDEX(关卡产出!$E$8:$E$207,MATCH(N121,关卡产出!$B$8:$B$207,0))*8</f>
        <v>184</v>
      </c>
      <c r="AH121" s="87">
        <f>INDEX(关卡产出!$F$8:$F$207,MATCH(N121,关卡产出!$B$8:$B$207,0))*8</f>
        <v>10000</v>
      </c>
      <c r="AI121" s="87">
        <f>SUM($AE$7:AE121)</f>
        <v>44976</v>
      </c>
      <c r="AJ121" s="87">
        <f>SUM($AF$7:AF121)</f>
        <v>22296</v>
      </c>
      <c r="AK121" s="87">
        <f>SUM($AG$7:AG121)</f>
        <v>10640</v>
      </c>
      <c r="AL121" s="87">
        <f>SUM($AH$7:AH121)</f>
        <v>629600</v>
      </c>
      <c r="AM121" s="92">
        <f>SUM($M$7:M121)*关卡产出!$AS$11</f>
        <v>666000</v>
      </c>
      <c r="AN121" s="93">
        <v>0</v>
      </c>
      <c r="AO121" s="80">
        <v>0</v>
      </c>
      <c r="AP121" s="96">
        <v>0</v>
      </c>
      <c r="AQ121" s="62">
        <v>500</v>
      </c>
      <c r="AR121" s="97">
        <v>100</v>
      </c>
      <c r="AS121" s="62">
        <f>SUM($AQ$7:AQ121)</f>
        <v>57500</v>
      </c>
      <c r="AT121" s="71">
        <f>SUM($AR$7:AR121)</f>
        <v>11500</v>
      </c>
      <c r="AU121" s="49"/>
      <c r="AV121" s="62">
        <f t="shared" si="201"/>
        <v>22500</v>
      </c>
      <c r="AW121" s="71">
        <v>0</v>
      </c>
      <c r="AX121" s="71">
        <f t="shared" si="202"/>
        <v>11500</v>
      </c>
      <c r="AY121" s="71">
        <f t="shared" si="203"/>
        <v>9200</v>
      </c>
      <c r="AZ121" s="63">
        <f t="shared" si="204"/>
        <v>43200</v>
      </c>
      <c r="BA121" s="80">
        <v>0</v>
      </c>
      <c r="BB121" s="80">
        <f t="shared" si="205"/>
        <v>43200</v>
      </c>
      <c r="BC121" s="98">
        <f t="shared" si="206"/>
        <v>0.520833333333333</v>
      </c>
      <c r="BD121" s="98">
        <f t="shared" si="207"/>
        <v>0</v>
      </c>
      <c r="BE121" s="98">
        <f t="shared" si="208"/>
        <v>0.266203703703704</v>
      </c>
      <c r="BF121" s="98">
        <f t="shared" si="209"/>
        <v>0.212962962962963</v>
      </c>
      <c r="BG121" s="99"/>
      <c r="BH121" s="62">
        <f>INDEX(商城宝箱!$L:$L,MATCH(BB121,商城宝箱!$N:$N,1))</f>
        <v>8</v>
      </c>
      <c r="BI121" s="63">
        <f>INDEX(商城宝箱!$T:$T,MATCH(BH121,商城宝箱!$L:$L,0))+(BB121-VLOOKUP(BH121,商城宝箱!$L$2:$N$22,3,FALSE))/$BH$5*VLOOKUP(BH121+1,商城宝箱!$C$23:$I$42,3,FALSE)</f>
        <v>108000</v>
      </c>
      <c r="BJ121" s="71">
        <f>INDEX(商城宝箱!$U:$U,MATCH(BH121,商城宝箱!$L:$L,0))+(BB121-VLOOKUP(BH121,商城宝箱!$L$2:$N$22,3,FALSE))/$BH$5*VLOOKUP(BH121+1,商城宝箱!$C$23:$I$42,4,FALSE)</f>
        <v>60582.5</v>
      </c>
      <c r="BK121" s="71">
        <f>INDEX(商城宝箱!$V:$V,MATCH(BH121,商城宝箱!$L:$L,0))+(BB121-VLOOKUP(BH121,商城宝箱!$L$2:$N$22,3,FALSE))/$BH$5*VLOOKUP(BH121+1,商城宝箱!$C$23:$I$42,5,FALSE)</f>
        <v>40402</v>
      </c>
      <c r="BL121" s="71">
        <f>INDEX(商城宝箱!$W:$W,MATCH(BH121,商城宝箱!$L:$L,0))+(BB121-VLOOKUP(BH121,商城宝箱!$L$2:$N$22,3,FALSE))/$BH$5*VLOOKUP(BH121+1,商城宝箱!$C$23:$I$42,6,FALSE)</f>
        <v>5060.5</v>
      </c>
      <c r="BM121" s="49"/>
      <c r="BN121" s="101">
        <f t="shared" si="210"/>
        <v>4090000</v>
      </c>
      <c r="BO121" s="63">
        <f t="shared" si="211"/>
        <v>550900</v>
      </c>
      <c r="BP121" s="63">
        <f t="shared" si="212"/>
        <v>629600</v>
      </c>
      <c r="BQ121" s="63">
        <f t="shared" si="213"/>
        <v>666000</v>
      </c>
      <c r="BR121" s="63">
        <f t="shared" si="214"/>
        <v>0</v>
      </c>
      <c r="BS121" s="63">
        <f t="shared" si="215"/>
        <v>57500</v>
      </c>
      <c r="BT121" s="63">
        <f t="shared" si="216"/>
        <v>108000</v>
      </c>
      <c r="BU121" s="63">
        <f t="shared" si="217"/>
        <v>6102000</v>
      </c>
      <c r="BV121" s="98">
        <f t="shared" si="218"/>
        <v>0.670272041953458</v>
      </c>
      <c r="BW121" s="98">
        <f t="shared" si="219"/>
        <v>0.0902818747951491</v>
      </c>
      <c r="BX121" s="98">
        <f t="shared" si="220"/>
        <v>0.10317928548017</v>
      </c>
      <c r="BY121" s="98">
        <f t="shared" si="221"/>
        <v>0.109144542772861</v>
      </c>
      <c r="BZ121" s="98">
        <f t="shared" si="222"/>
        <v>0</v>
      </c>
      <c r="CA121" s="98">
        <f t="shared" si="223"/>
        <v>0.00942313995411341</v>
      </c>
      <c r="CB121" s="98">
        <f t="shared" si="224"/>
        <v>0.0176991150442478</v>
      </c>
      <c r="CC121" s="49"/>
      <c r="CD121" s="101">
        <f t="shared" si="225"/>
        <v>120</v>
      </c>
      <c r="CE121" s="63">
        <f>INDEX(角色升级!A:A,MATCH(BU120,角色升级!K:K,1))</f>
        <v>609</v>
      </c>
      <c r="CF121" s="71">
        <f>VLOOKUP(CE121,角色升级!A:P,16,FALSE)</f>
        <v>30030.88539</v>
      </c>
      <c r="CG121" s="71">
        <f>VLOOKUP(CD121,关卡对比!$A$4:$K$206,11,FALSE)</f>
        <v>85200</v>
      </c>
      <c r="CH121" s="104">
        <f t="shared" si="226"/>
        <v>2.83707919009177</v>
      </c>
      <c r="CI121" s="87">
        <f>INDEX(角色升级!Q:Q,MATCH(CE121,角色升级!A:A,0))</f>
        <v>9200</v>
      </c>
      <c r="CJ121" s="80">
        <v>0.8</v>
      </c>
      <c r="CK121" s="49"/>
      <c r="CL121" s="101">
        <f t="shared" si="227"/>
        <v>28146</v>
      </c>
      <c r="CM121" s="63">
        <f t="shared" si="228"/>
        <v>39354</v>
      </c>
      <c r="CN121" s="63">
        <f t="shared" si="229"/>
        <v>752</v>
      </c>
      <c r="CO121" s="63">
        <f t="shared" si="230"/>
        <v>60582.5</v>
      </c>
      <c r="CP121" s="63">
        <f t="shared" si="231"/>
        <v>128834.5</v>
      </c>
      <c r="CQ121" s="98">
        <f t="shared" si="232"/>
        <v>0.218466326954348</v>
      </c>
      <c r="CR121" s="98">
        <f t="shared" si="233"/>
        <v>0.305461658173859</v>
      </c>
      <c r="CS121" s="98">
        <f t="shared" si="234"/>
        <v>0.00583694584913203</v>
      </c>
      <c r="CT121" s="98">
        <f t="shared" si="235"/>
        <v>0.470235069022661</v>
      </c>
      <c r="CU121" s="49"/>
      <c r="CV121" s="87">
        <f t="shared" si="236"/>
        <v>14074</v>
      </c>
      <c r="CW121" s="80">
        <f t="shared" si="237"/>
        <v>19509</v>
      </c>
      <c r="CX121" s="80">
        <f t="shared" si="238"/>
        <v>22296</v>
      </c>
      <c r="CY121" s="80">
        <f t="shared" si="239"/>
        <v>40402</v>
      </c>
      <c r="CZ121" s="80">
        <f t="shared" si="240"/>
        <v>96281</v>
      </c>
      <c r="DA121" s="143">
        <f t="shared" si="241"/>
        <v>0.146176296465554</v>
      </c>
      <c r="DB121" s="143">
        <f t="shared" si="242"/>
        <v>0.202625647843292</v>
      </c>
      <c r="DC121" s="143">
        <f t="shared" si="243"/>
        <v>0.231572168963762</v>
      </c>
      <c r="DD121" s="143">
        <f t="shared" si="244"/>
        <v>0.419625886727392</v>
      </c>
      <c r="DE121" s="49"/>
      <c r="DF121" s="87">
        <f t="shared" si="245"/>
        <v>6673</v>
      </c>
      <c r="DG121" s="80">
        <f t="shared" si="246"/>
        <v>9310</v>
      </c>
      <c r="DH121" s="80">
        <f t="shared" si="247"/>
        <v>10640</v>
      </c>
      <c r="DI121" s="80">
        <f t="shared" si="248"/>
        <v>5060.5</v>
      </c>
      <c r="DJ121" s="80">
        <f t="shared" si="249"/>
        <v>31683.5</v>
      </c>
      <c r="DK121" s="143">
        <f t="shared" si="250"/>
        <v>0.210614357630944</v>
      </c>
      <c r="DL121" s="143">
        <f t="shared" si="251"/>
        <v>0.293843798822731</v>
      </c>
      <c r="DM121" s="143">
        <f t="shared" si="252"/>
        <v>0.335821484368836</v>
      </c>
      <c r="DN121" s="143">
        <f t="shared" si="253"/>
        <v>0.15972035917749</v>
      </c>
      <c r="DO121" s="49"/>
      <c r="DP121" s="62">
        <f t="shared" si="254"/>
        <v>128834.5</v>
      </c>
      <c r="DQ121" s="71">
        <f t="shared" si="255"/>
        <v>96281</v>
      </c>
      <c r="DR121" s="71">
        <f t="shared" si="256"/>
        <v>31683.5</v>
      </c>
      <c r="DS121" s="63">
        <v>0</v>
      </c>
      <c r="DT121" s="63">
        <v>23</v>
      </c>
      <c r="DU121" s="63">
        <f>INDEX(武器升级!A:A,MATCH(DQ121/$DQ$5,武器升级!G:G,1))</f>
        <v>36</v>
      </c>
      <c r="DV121" s="63">
        <f>_xlfn.IFNA(INDEX(武器升级!A:A,MATCH(DR121/$DR$5,武器升级!H:H,1)),1)</f>
        <v>28</v>
      </c>
      <c r="DW121" s="63">
        <v>15</v>
      </c>
      <c r="DX121" s="63">
        <f t="shared" si="257"/>
        <v>33.12</v>
      </c>
      <c r="DY121" s="63">
        <f t="shared" si="258"/>
        <v>443</v>
      </c>
      <c r="DZ121" s="63">
        <f t="shared" si="259"/>
        <v>151.11</v>
      </c>
      <c r="EA121" s="71">
        <v>5.7</v>
      </c>
      <c r="EB121" s="67">
        <f t="shared" si="260"/>
        <v>120</v>
      </c>
      <c r="EC121" s="84"/>
      <c r="ED121" s="49"/>
      <c r="EE121" s="49"/>
      <c r="EF121" s="49"/>
      <c r="EG121" s="49"/>
      <c r="EH121" s="49"/>
      <c r="EI121" s="49"/>
      <c r="EJ121" s="49"/>
      <c r="EK121" s="49">
        <f t="shared" si="261"/>
        <v>1</v>
      </c>
      <c r="EL121" s="84"/>
      <c r="EM121" s="49"/>
      <c r="EN121" s="49"/>
      <c r="EO121" s="49"/>
      <c r="EP121" s="49"/>
      <c r="EQ121" s="49"/>
      <c r="ER121" s="49"/>
      <c r="ES121" s="49"/>
      <c r="ET121" s="49"/>
      <c r="EU121" s="49"/>
      <c r="EV121" s="49"/>
      <c r="EW121" s="49"/>
      <c r="EX121" s="49"/>
      <c r="EY121" s="49"/>
      <c r="EZ121" s="49"/>
      <c r="FA121" s="67"/>
      <c r="FB121" s="67"/>
      <c r="FC121" s="67"/>
      <c r="FD121" s="49"/>
    </row>
    <row r="122" spans="1:160">
      <c r="A122" s="58">
        <v>116</v>
      </c>
      <c r="B122" s="59">
        <v>82</v>
      </c>
      <c r="C122" s="60">
        <v>71</v>
      </c>
      <c r="D122" s="61">
        <v>776.5</v>
      </c>
      <c r="E122" s="61">
        <v>3</v>
      </c>
      <c r="F122" s="62">
        <v>7</v>
      </c>
      <c r="G122" s="63">
        <v>0</v>
      </c>
      <c r="H122" s="63">
        <v>1</v>
      </c>
      <c r="I122" s="49"/>
      <c r="J122" s="62">
        <v>116</v>
      </c>
      <c r="K122" s="71">
        <f t="shared" si="198"/>
        <v>7</v>
      </c>
      <c r="L122" s="71">
        <f t="shared" si="199"/>
        <v>0</v>
      </c>
      <c r="M122" s="71">
        <f t="shared" si="200"/>
        <v>1</v>
      </c>
      <c r="N122" s="72">
        <f>INDEX($A:$A,MATCH(SUM($K$7:K122),$D:$D,1))</f>
        <v>122</v>
      </c>
      <c r="O122" s="72">
        <v>0</v>
      </c>
      <c r="P122" s="73">
        <v>0</v>
      </c>
      <c r="Q122" s="63">
        <f>INDEX(关卡产出!$V$8:$V$207,MATCH(N122,$A$7:$A$206,0))</f>
        <v>22900</v>
      </c>
      <c r="R122" s="63">
        <f>INDEX(关卡产出!$W$8:$W$207,MATCH(N122,$A$7:$A$206,0))</f>
        <v>4231200</v>
      </c>
      <c r="S122" s="63">
        <f>INDEX(关卡产出!$X$8:$X$207,MATCH(N122,$A$7:$A$206,0))</f>
        <v>29102</v>
      </c>
      <c r="T122" s="63">
        <f>INDEX(关卡产出!$Y$8:$Y$207,MATCH(N122,$A$7:$A$206,0))</f>
        <v>14552</v>
      </c>
      <c r="U122" s="63">
        <f>INDEX(关卡产出!$Z$8:$Z$207,MATCH(N122,$A$7:$A$206,0))</f>
        <v>6906</v>
      </c>
      <c r="V122" s="63">
        <f>INDEX(关卡产出!$AA$8:$AA$207,MATCH(N122,$A$7:$A$206,0))</f>
        <v>732</v>
      </c>
      <c r="W122" s="80">
        <f>INDEX(关卡产出!$C$8:$C$207,MATCH(N122,关卡产出!$B$8:$B$207,0))*K122</f>
        <v>672</v>
      </c>
      <c r="X122" s="80">
        <f>INDEX(关卡产出!$D$8:$D$207,MATCH(N122,关卡产出!$B$8:$B$207,0))*K122</f>
        <v>336</v>
      </c>
      <c r="Y122" s="80">
        <f>INDEX(关卡产出!$E$8:$E$207,MATCH(N122,关卡产出!$B$8:$B$207,0))*K122</f>
        <v>161</v>
      </c>
      <c r="Z122" s="80">
        <f>INDEX(关卡产出!$F$8:$F$207,MATCH(N122,关卡产出!$B$8:$B$207,0))*K122</f>
        <v>8890</v>
      </c>
      <c r="AA122" s="80">
        <f>SUM($W$7:W122)</f>
        <v>40026</v>
      </c>
      <c r="AB122" s="80">
        <f>SUM($X$7:X122)</f>
        <v>19845</v>
      </c>
      <c r="AC122" s="80">
        <f>SUM($Y$7:Y122)</f>
        <v>9471</v>
      </c>
      <c r="AD122" s="80">
        <f>SUM($Z$7:Z122)</f>
        <v>559790</v>
      </c>
      <c r="AE122" s="87">
        <f>INDEX(关卡产出!$C$8:$C$207,MATCH(N122,关卡产出!$B$8:$B$207,0))*8</f>
        <v>768</v>
      </c>
      <c r="AF122" s="87">
        <f>INDEX(关卡产出!$D$8:$D$207,MATCH(N122,关卡产出!$B$8:$B$207,0))*8</f>
        <v>384</v>
      </c>
      <c r="AG122" s="87">
        <f>INDEX(关卡产出!$E$8:$E$207,MATCH(N122,关卡产出!$B$8:$B$207,0))*8</f>
        <v>184</v>
      </c>
      <c r="AH122" s="87">
        <f>INDEX(关卡产出!$F$8:$F$207,MATCH(N122,关卡产出!$B$8:$B$207,0))*8</f>
        <v>10160</v>
      </c>
      <c r="AI122" s="87">
        <f>SUM($AE$7:AE122)</f>
        <v>45744</v>
      </c>
      <c r="AJ122" s="87">
        <f>SUM($AF$7:AF122)</f>
        <v>22680</v>
      </c>
      <c r="AK122" s="87">
        <f>SUM($AG$7:AG122)</f>
        <v>10824</v>
      </c>
      <c r="AL122" s="87">
        <f>SUM($AH$7:AH122)</f>
        <v>639760</v>
      </c>
      <c r="AM122" s="92">
        <f>SUM($M$7:M122)*关卡产出!$AS$11</f>
        <v>672000</v>
      </c>
      <c r="AN122" s="93">
        <v>0</v>
      </c>
      <c r="AO122" s="80">
        <v>0</v>
      </c>
      <c r="AP122" s="96">
        <v>0</v>
      </c>
      <c r="AQ122" s="62">
        <v>500</v>
      </c>
      <c r="AR122" s="97">
        <v>100</v>
      </c>
      <c r="AS122" s="62">
        <f>SUM($AQ$7:AQ122)</f>
        <v>58000</v>
      </c>
      <c r="AT122" s="71">
        <f>SUM($AR$7:AR122)</f>
        <v>11600</v>
      </c>
      <c r="AU122" s="49"/>
      <c r="AV122" s="62">
        <f t="shared" si="201"/>
        <v>22900</v>
      </c>
      <c r="AW122" s="71">
        <v>0</v>
      </c>
      <c r="AX122" s="71">
        <f t="shared" si="202"/>
        <v>11600</v>
      </c>
      <c r="AY122" s="71">
        <f t="shared" si="203"/>
        <v>9200</v>
      </c>
      <c r="AZ122" s="63">
        <f t="shared" si="204"/>
        <v>43700</v>
      </c>
      <c r="BA122" s="80">
        <v>0</v>
      </c>
      <c r="BB122" s="80">
        <f t="shared" si="205"/>
        <v>43700</v>
      </c>
      <c r="BC122" s="98">
        <f t="shared" si="206"/>
        <v>0.524027459954233</v>
      </c>
      <c r="BD122" s="98">
        <f t="shared" si="207"/>
        <v>0</v>
      </c>
      <c r="BE122" s="98">
        <f t="shared" si="208"/>
        <v>0.265446224256293</v>
      </c>
      <c r="BF122" s="98">
        <f t="shared" si="209"/>
        <v>0.210526315789474</v>
      </c>
      <c r="BG122" s="99"/>
      <c r="BH122" s="62">
        <f>INDEX(商城宝箱!$L:$L,MATCH(BB122,商城宝箱!$N:$N,1))</f>
        <v>8</v>
      </c>
      <c r="BI122" s="63">
        <f>INDEX(商城宝箱!$T:$T,MATCH(BH122,商城宝箱!$L:$L,0))+(BB122-VLOOKUP(BH122,商城宝箱!$L$2:$N$22,3,FALSE))/$BH$5*VLOOKUP(BH122+1,商城宝箱!$C$23:$I$42,3,FALSE)</f>
        <v>109250</v>
      </c>
      <c r="BJ122" s="71">
        <f>INDEX(商城宝箱!$U:$U,MATCH(BH122,商城宝箱!$L:$L,0))+(BB122-VLOOKUP(BH122,商城宝箱!$L$2:$N$22,3,FALSE))/$BH$5*VLOOKUP(BH122+1,商城宝箱!$C$23:$I$42,4,FALSE)</f>
        <v>61682.5</v>
      </c>
      <c r="BK122" s="71">
        <f>INDEX(商城宝箱!$V:$V,MATCH(BH122,商城宝箱!$L:$L,0))+(BB122-VLOOKUP(BH122,商城宝箱!$L$2:$N$22,3,FALSE))/$BH$5*VLOOKUP(BH122+1,商城宝箱!$C$23:$I$42,5,FALSE)</f>
        <v>41227</v>
      </c>
      <c r="BL122" s="71">
        <f>INDEX(商城宝箱!$W:$W,MATCH(BH122,商城宝箱!$L:$L,0))+(BB122-VLOOKUP(BH122,商城宝箱!$L$2:$N$22,3,FALSE))/$BH$5*VLOOKUP(BH122+1,商城宝箱!$C$23:$I$42,6,FALSE)</f>
        <v>5155.5</v>
      </c>
      <c r="BM122" s="49"/>
      <c r="BN122" s="101">
        <f t="shared" si="210"/>
        <v>4231200</v>
      </c>
      <c r="BO122" s="63">
        <f t="shared" si="211"/>
        <v>559790</v>
      </c>
      <c r="BP122" s="63">
        <f t="shared" si="212"/>
        <v>639760</v>
      </c>
      <c r="BQ122" s="63">
        <f t="shared" si="213"/>
        <v>672000</v>
      </c>
      <c r="BR122" s="63">
        <f t="shared" si="214"/>
        <v>0</v>
      </c>
      <c r="BS122" s="63">
        <f t="shared" si="215"/>
        <v>58000</v>
      </c>
      <c r="BT122" s="63">
        <f t="shared" si="216"/>
        <v>109250</v>
      </c>
      <c r="BU122" s="63">
        <f t="shared" si="217"/>
        <v>6270000</v>
      </c>
      <c r="BV122" s="98">
        <f t="shared" si="218"/>
        <v>0.674832535885167</v>
      </c>
      <c r="BW122" s="98">
        <f t="shared" si="219"/>
        <v>0.089280701754386</v>
      </c>
      <c r="BX122" s="98">
        <f t="shared" si="220"/>
        <v>0.102035087719298</v>
      </c>
      <c r="BY122" s="98">
        <f t="shared" si="221"/>
        <v>0.107177033492823</v>
      </c>
      <c r="BZ122" s="98">
        <f t="shared" si="222"/>
        <v>0</v>
      </c>
      <c r="CA122" s="98">
        <f t="shared" si="223"/>
        <v>0.00925039872408293</v>
      </c>
      <c r="CB122" s="98">
        <f t="shared" si="224"/>
        <v>0.0174242424242424</v>
      </c>
      <c r="CC122" s="49"/>
      <c r="CD122" s="101">
        <f t="shared" si="225"/>
        <v>122</v>
      </c>
      <c r="CE122" s="63">
        <f>INDEX(角色升级!A:A,MATCH(BU121,角色升级!K:K,1))</f>
        <v>609</v>
      </c>
      <c r="CF122" s="71">
        <f>VLOOKUP(CE122,角色升级!A:P,16,FALSE)</f>
        <v>30030.88539</v>
      </c>
      <c r="CG122" s="71">
        <f>VLOOKUP(CD122,关卡对比!$A$4:$K$206,11,FALSE)</f>
        <v>87600</v>
      </c>
      <c r="CH122" s="104">
        <f t="shared" si="226"/>
        <v>2.91699691375633</v>
      </c>
      <c r="CI122" s="87">
        <f>INDEX(角色升级!Q:Q,MATCH(CE122,角色升级!A:A,0))</f>
        <v>9200</v>
      </c>
      <c r="CJ122" s="80">
        <v>0.8</v>
      </c>
      <c r="CK122" s="49"/>
      <c r="CL122" s="101">
        <f t="shared" si="227"/>
        <v>29102</v>
      </c>
      <c r="CM122" s="63">
        <f t="shared" si="228"/>
        <v>40026</v>
      </c>
      <c r="CN122" s="63">
        <f t="shared" si="229"/>
        <v>768</v>
      </c>
      <c r="CO122" s="63">
        <f t="shared" si="230"/>
        <v>61682.5</v>
      </c>
      <c r="CP122" s="63">
        <f t="shared" si="231"/>
        <v>131578.5</v>
      </c>
      <c r="CQ122" s="98">
        <f t="shared" si="232"/>
        <v>0.221175951998237</v>
      </c>
      <c r="CR122" s="98">
        <f t="shared" si="233"/>
        <v>0.304198634275357</v>
      </c>
      <c r="CS122" s="98">
        <f t="shared" si="234"/>
        <v>0.00583681984518747</v>
      </c>
      <c r="CT122" s="98">
        <f t="shared" si="235"/>
        <v>0.468788593881219</v>
      </c>
      <c r="CU122" s="49"/>
      <c r="CV122" s="87">
        <f t="shared" si="236"/>
        <v>14552</v>
      </c>
      <c r="CW122" s="80">
        <f t="shared" si="237"/>
        <v>19845</v>
      </c>
      <c r="CX122" s="80">
        <f t="shared" si="238"/>
        <v>22680</v>
      </c>
      <c r="CY122" s="80">
        <f t="shared" si="239"/>
        <v>41227</v>
      </c>
      <c r="CZ122" s="80">
        <f t="shared" si="240"/>
        <v>98304</v>
      </c>
      <c r="DA122" s="143">
        <f t="shared" si="241"/>
        <v>0.148030598958333</v>
      </c>
      <c r="DB122" s="143">
        <f t="shared" si="242"/>
        <v>0.201873779296875</v>
      </c>
      <c r="DC122" s="143">
        <f t="shared" si="243"/>
        <v>0.230712890625</v>
      </c>
      <c r="DD122" s="143">
        <f t="shared" si="244"/>
        <v>0.419382731119792</v>
      </c>
      <c r="DE122" s="49"/>
      <c r="DF122" s="87">
        <f t="shared" si="245"/>
        <v>6906</v>
      </c>
      <c r="DG122" s="80">
        <f t="shared" si="246"/>
        <v>9471</v>
      </c>
      <c r="DH122" s="80">
        <f t="shared" si="247"/>
        <v>10824</v>
      </c>
      <c r="DI122" s="80">
        <f t="shared" si="248"/>
        <v>5155.5</v>
      </c>
      <c r="DJ122" s="80">
        <f t="shared" si="249"/>
        <v>32356.5</v>
      </c>
      <c r="DK122" s="143">
        <f t="shared" si="250"/>
        <v>0.213434704000742</v>
      </c>
      <c r="DL122" s="143">
        <f t="shared" si="251"/>
        <v>0.292707802141764</v>
      </c>
      <c r="DM122" s="143">
        <f t="shared" si="252"/>
        <v>0.334523202447731</v>
      </c>
      <c r="DN122" s="143">
        <f t="shared" si="253"/>
        <v>0.159334291409763</v>
      </c>
      <c r="DO122" s="49"/>
      <c r="DP122" s="62">
        <f t="shared" si="254"/>
        <v>131578.5</v>
      </c>
      <c r="DQ122" s="71">
        <f t="shared" si="255"/>
        <v>98304</v>
      </c>
      <c r="DR122" s="71">
        <f t="shared" si="256"/>
        <v>32356.5</v>
      </c>
      <c r="DS122" s="63">
        <v>0</v>
      </c>
      <c r="DT122" s="63">
        <v>23</v>
      </c>
      <c r="DU122" s="63">
        <f>INDEX(武器升级!A:A,MATCH(DQ122/$DQ$5,武器升级!G:G,1))</f>
        <v>37</v>
      </c>
      <c r="DV122" s="63">
        <f>_xlfn.IFNA(INDEX(武器升级!A:A,MATCH(DR122/$DR$5,武器升级!H:H,1)),1)</f>
        <v>28</v>
      </c>
      <c r="DW122" s="63">
        <v>15</v>
      </c>
      <c r="DX122" s="63">
        <f t="shared" si="257"/>
        <v>33.12</v>
      </c>
      <c r="DY122" s="63">
        <f t="shared" si="258"/>
        <v>531.6</v>
      </c>
      <c r="DZ122" s="63">
        <f t="shared" si="259"/>
        <v>151.11</v>
      </c>
      <c r="EA122" s="71">
        <v>5.7</v>
      </c>
      <c r="EB122" s="67">
        <f t="shared" si="260"/>
        <v>122</v>
      </c>
      <c r="EC122" s="84"/>
      <c r="ED122" s="49"/>
      <c r="EE122" s="49"/>
      <c r="EF122" s="49"/>
      <c r="EG122" s="49"/>
      <c r="EH122" s="49"/>
      <c r="EI122" s="49"/>
      <c r="EJ122" s="49"/>
      <c r="EK122" s="49">
        <f t="shared" si="261"/>
        <v>125.92</v>
      </c>
      <c r="EL122" s="84"/>
      <c r="EM122" s="49"/>
      <c r="EN122" s="49"/>
      <c r="EO122" s="49"/>
      <c r="EP122" s="49"/>
      <c r="EQ122" s="49"/>
      <c r="ER122" s="49"/>
      <c r="ES122" s="49"/>
      <c r="ET122" s="49"/>
      <c r="EU122" s="49"/>
      <c r="EV122" s="49"/>
      <c r="EW122" s="49"/>
      <c r="EX122" s="49"/>
      <c r="EY122" s="49"/>
      <c r="EZ122" s="49"/>
      <c r="FA122" s="67"/>
      <c r="FB122" s="67"/>
      <c r="FC122" s="67"/>
      <c r="FD122" s="49"/>
    </row>
    <row r="123" spans="1:160">
      <c r="A123" s="58">
        <v>117</v>
      </c>
      <c r="B123" s="59">
        <v>83</v>
      </c>
      <c r="C123" s="60">
        <v>71</v>
      </c>
      <c r="D123" s="61">
        <v>782.5</v>
      </c>
      <c r="E123" s="61">
        <v>3</v>
      </c>
      <c r="F123" s="62">
        <v>7</v>
      </c>
      <c r="G123" s="63">
        <v>0</v>
      </c>
      <c r="H123" s="63">
        <v>1</v>
      </c>
      <c r="I123" s="49"/>
      <c r="J123" s="62">
        <v>117</v>
      </c>
      <c r="K123" s="71">
        <f t="shared" si="198"/>
        <v>7</v>
      </c>
      <c r="L123" s="71">
        <f t="shared" si="199"/>
        <v>0</v>
      </c>
      <c r="M123" s="71">
        <f t="shared" si="200"/>
        <v>1</v>
      </c>
      <c r="N123" s="72">
        <f>INDEX($A:$A,MATCH(SUM($K$7:K123),$D:$D,1))</f>
        <v>123</v>
      </c>
      <c r="O123" s="72">
        <v>0</v>
      </c>
      <c r="P123" s="73">
        <v>0</v>
      </c>
      <c r="Q123" s="63">
        <f>INDEX(关卡产出!$V$8:$V$207,MATCH(N123,$A$7:$A$206,0))</f>
        <v>23100</v>
      </c>
      <c r="R123" s="63">
        <f>INDEX(关卡产出!$W$8:$W$207,MATCH(N123,$A$7:$A$206,0))</f>
        <v>4302700</v>
      </c>
      <c r="S123" s="63">
        <f>INDEX(关卡产出!$X$8:$X$207,MATCH(N123,$A$7:$A$206,0))</f>
        <v>29586</v>
      </c>
      <c r="T123" s="63">
        <f>INDEX(关卡产出!$Y$8:$Y$207,MATCH(N123,$A$7:$A$206,0))</f>
        <v>14794</v>
      </c>
      <c r="U123" s="63">
        <f>INDEX(关卡产出!$Z$8:$Z$207,MATCH(N123,$A$7:$A$206,0))</f>
        <v>7024</v>
      </c>
      <c r="V123" s="63">
        <f>INDEX(关卡产出!$AA$8:$AA$207,MATCH(N123,$A$7:$A$206,0))</f>
        <v>738</v>
      </c>
      <c r="W123" s="80">
        <f>INDEX(关卡产出!$C$8:$C$207,MATCH(N123,关卡产出!$B$8:$B$207,0))*K123</f>
        <v>679</v>
      </c>
      <c r="X123" s="80">
        <f>INDEX(关卡产出!$D$8:$D$207,MATCH(N123,关卡产出!$B$8:$B$207,0))*K123</f>
        <v>336</v>
      </c>
      <c r="Y123" s="80">
        <f>INDEX(关卡产出!$E$8:$E$207,MATCH(N123,关卡产出!$B$8:$B$207,0))*K123</f>
        <v>168</v>
      </c>
      <c r="Z123" s="80">
        <f>INDEX(关卡产出!$F$8:$F$207,MATCH(N123,关卡产出!$B$8:$B$207,0))*K123</f>
        <v>9030</v>
      </c>
      <c r="AA123" s="80">
        <f>SUM($W$7:W123)</f>
        <v>40705</v>
      </c>
      <c r="AB123" s="80">
        <f>SUM($X$7:X123)</f>
        <v>20181</v>
      </c>
      <c r="AC123" s="80">
        <f>SUM($Y$7:Y123)</f>
        <v>9639</v>
      </c>
      <c r="AD123" s="80">
        <f>SUM($Z$7:Z123)</f>
        <v>568820</v>
      </c>
      <c r="AE123" s="87">
        <f>INDEX(关卡产出!$C$8:$C$207,MATCH(N123,关卡产出!$B$8:$B$207,0))*8</f>
        <v>776</v>
      </c>
      <c r="AF123" s="87">
        <f>INDEX(关卡产出!$D$8:$D$207,MATCH(N123,关卡产出!$B$8:$B$207,0))*8</f>
        <v>384</v>
      </c>
      <c r="AG123" s="87">
        <f>INDEX(关卡产出!$E$8:$E$207,MATCH(N123,关卡产出!$B$8:$B$207,0))*8</f>
        <v>192</v>
      </c>
      <c r="AH123" s="87">
        <f>INDEX(关卡产出!$F$8:$F$207,MATCH(N123,关卡产出!$B$8:$B$207,0))*8</f>
        <v>10320</v>
      </c>
      <c r="AI123" s="87">
        <f>SUM($AE$7:AE123)</f>
        <v>46520</v>
      </c>
      <c r="AJ123" s="87">
        <f>SUM($AF$7:AF123)</f>
        <v>23064</v>
      </c>
      <c r="AK123" s="87">
        <f>SUM($AG$7:AG123)</f>
        <v>11016</v>
      </c>
      <c r="AL123" s="87">
        <f>SUM($AH$7:AH123)</f>
        <v>650080</v>
      </c>
      <c r="AM123" s="92">
        <f>SUM($M$7:M123)*关卡产出!$AS$11</f>
        <v>678000</v>
      </c>
      <c r="AN123" s="93">
        <v>0</v>
      </c>
      <c r="AO123" s="80">
        <v>0</v>
      </c>
      <c r="AP123" s="96">
        <v>0</v>
      </c>
      <c r="AQ123" s="62">
        <v>500</v>
      </c>
      <c r="AR123" s="97">
        <v>100</v>
      </c>
      <c r="AS123" s="62">
        <f>SUM($AQ$7:AQ123)</f>
        <v>58500</v>
      </c>
      <c r="AT123" s="71">
        <f>SUM($AR$7:AR123)</f>
        <v>11700</v>
      </c>
      <c r="AU123" s="49"/>
      <c r="AV123" s="62">
        <f t="shared" si="201"/>
        <v>23100</v>
      </c>
      <c r="AW123" s="71">
        <v>0</v>
      </c>
      <c r="AX123" s="71">
        <f t="shared" si="202"/>
        <v>11700</v>
      </c>
      <c r="AY123" s="71">
        <f t="shared" si="203"/>
        <v>10800</v>
      </c>
      <c r="AZ123" s="63">
        <f t="shared" si="204"/>
        <v>45600</v>
      </c>
      <c r="BA123" s="80">
        <v>0</v>
      </c>
      <c r="BB123" s="80">
        <f t="shared" si="205"/>
        <v>45600</v>
      </c>
      <c r="BC123" s="98">
        <f t="shared" si="206"/>
        <v>0.506578947368421</v>
      </c>
      <c r="BD123" s="98">
        <f t="shared" si="207"/>
        <v>0</v>
      </c>
      <c r="BE123" s="98">
        <f t="shared" si="208"/>
        <v>0.256578947368421</v>
      </c>
      <c r="BF123" s="98">
        <f t="shared" si="209"/>
        <v>0.236842105263158</v>
      </c>
      <c r="BG123" s="99"/>
      <c r="BH123" s="62">
        <f>INDEX(商城宝箱!$L:$L,MATCH(BB123,商城宝箱!$N:$N,1))</f>
        <v>9</v>
      </c>
      <c r="BI123" s="63">
        <f>INDEX(商城宝箱!$T:$T,MATCH(BH123,商城宝箱!$L:$L,0))+(BB123-VLOOKUP(BH123,商城宝箱!$L$2:$N$22,3,FALSE))/$BH$5*VLOOKUP(BH123+1,商城宝箱!$C$23:$I$42,3,FALSE)</f>
        <v>114000</v>
      </c>
      <c r="BJ123" s="71">
        <f>INDEX(商城宝箱!$U:$U,MATCH(BH123,商城宝箱!$L:$L,0))+(BB123-VLOOKUP(BH123,商城宝箱!$L$2:$N$22,3,FALSE))/$BH$5*VLOOKUP(BH123+1,商城宝箱!$C$23:$I$42,4,FALSE)</f>
        <v>66612.5</v>
      </c>
      <c r="BK123" s="71">
        <f>INDEX(商城宝箱!$V:$V,MATCH(BH123,商城宝箱!$L:$L,0))+(BB123-VLOOKUP(BH123,商城宝箱!$L$2:$N$22,3,FALSE))/$BH$5*VLOOKUP(BH123+1,商城宝箱!$C$23:$I$42,5,FALSE)</f>
        <v>43762</v>
      </c>
      <c r="BL123" s="71">
        <f>INDEX(商城宝箱!$W:$W,MATCH(BH123,商城宝箱!$L:$L,0))+(BB123-VLOOKUP(BH123,商城宝箱!$L$2:$N$22,3,FALSE))/$BH$5*VLOOKUP(BH123+1,商城宝箱!$C$23:$I$42,6,FALSE)</f>
        <v>5531.5</v>
      </c>
      <c r="BM123" s="49"/>
      <c r="BN123" s="101">
        <f t="shared" si="210"/>
        <v>4302700</v>
      </c>
      <c r="BO123" s="63">
        <f t="shared" si="211"/>
        <v>568820</v>
      </c>
      <c r="BP123" s="63">
        <f t="shared" si="212"/>
        <v>650080</v>
      </c>
      <c r="BQ123" s="63">
        <f t="shared" si="213"/>
        <v>678000</v>
      </c>
      <c r="BR123" s="63">
        <f t="shared" si="214"/>
        <v>0</v>
      </c>
      <c r="BS123" s="63">
        <f t="shared" si="215"/>
        <v>58500</v>
      </c>
      <c r="BT123" s="63">
        <f t="shared" si="216"/>
        <v>114000</v>
      </c>
      <c r="BU123" s="63">
        <f t="shared" si="217"/>
        <v>6372100</v>
      </c>
      <c r="BV123" s="98">
        <f t="shared" si="218"/>
        <v>0.675240501561495</v>
      </c>
      <c r="BW123" s="98">
        <f t="shared" si="219"/>
        <v>0.0892672745248819</v>
      </c>
      <c r="BX123" s="98">
        <f t="shared" si="220"/>
        <v>0.102019742314151</v>
      </c>
      <c r="BY123" s="98">
        <f t="shared" si="221"/>
        <v>0.106401343356193</v>
      </c>
      <c r="BZ123" s="98">
        <f t="shared" si="222"/>
        <v>0</v>
      </c>
      <c r="CA123" s="98">
        <f t="shared" si="223"/>
        <v>0.00918064688250341</v>
      </c>
      <c r="CB123" s="98">
        <f t="shared" si="224"/>
        <v>0.0178904913607759</v>
      </c>
      <c r="CC123" s="49"/>
      <c r="CD123" s="101">
        <f t="shared" si="225"/>
        <v>123</v>
      </c>
      <c r="CE123" s="63">
        <f>INDEX(角色升级!A:A,MATCH(BU122,角色升级!K:K,1))</f>
        <v>615</v>
      </c>
      <c r="CF123" s="71">
        <f>VLOOKUP(CE123,角色升级!A:P,16,FALSE)</f>
        <v>30434.11602</v>
      </c>
      <c r="CG123" s="71">
        <f>VLOOKUP(CD123,关卡对比!$A$4:$K$206,11,FALSE)</f>
        <v>88800</v>
      </c>
      <c r="CH123" s="104">
        <f t="shared" si="226"/>
        <v>2.91777819147579</v>
      </c>
      <c r="CI123" s="87">
        <f>INDEX(角色升级!Q:Q,MATCH(CE123,角色升级!A:A,0))</f>
        <v>10800</v>
      </c>
      <c r="CJ123" s="80">
        <v>0.8</v>
      </c>
      <c r="CK123" s="49"/>
      <c r="CL123" s="101">
        <f t="shared" si="227"/>
        <v>29586</v>
      </c>
      <c r="CM123" s="63">
        <f t="shared" si="228"/>
        <v>40705</v>
      </c>
      <c r="CN123" s="63">
        <f t="shared" si="229"/>
        <v>776</v>
      </c>
      <c r="CO123" s="63">
        <f t="shared" si="230"/>
        <v>66612.5</v>
      </c>
      <c r="CP123" s="63">
        <f t="shared" si="231"/>
        <v>137679.5</v>
      </c>
      <c r="CQ123" s="98">
        <f t="shared" si="232"/>
        <v>0.214890379468258</v>
      </c>
      <c r="CR123" s="98">
        <f t="shared" si="233"/>
        <v>0.295650405470676</v>
      </c>
      <c r="CS123" s="98">
        <f t="shared" si="234"/>
        <v>0.00563627845830352</v>
      </c>
      <c r="CT123" s="98">
        <f t="shared" si="235"/>
        <v>0.483822936602762</v>
      </c>
      <c r="CU123" s="49"/>
      <c r="CV123" s="87">
        <f t="shared" si="236"/>
        <v>14794</v>
      </c>
      <c r="CW123" s="80">
        <f t="shared" si="237"/>
        <v>20181</v>
      </c>
      <c r="CX123" s="80">
        <f t="shared" si="238"/>
        <v>23064</v>
      </c>
      <c r="CY123" s="80">
        <f t="shared" si="239"/>
        <v>43762</v>
      </c>
      <c r="CZ123" s="80">
        <f t="shared" si="240"/>
        <v>101801</v>
      </c>
      <c r="DA123" s="143">
        <f t="shared" si="241"/>
        <v>0.145322737497667</v>
      </c>
      <c r="DB123" s="143">
        <f t="shared" si="242"/>
        <v>0.198239702949873</v>
      </c>
      <c r="DC123" s="143">
        <f t="shared" si="243"/>
        <v>0.22655966051414</v>
      </c>
      <c r="DD123" s="143">
        <f t="shared" si="244"/>
        <v>0.42987789903832</v>
      </c>
      <c r="DE123" s="49"/>
      <c r="DF123" s="87">
        <f t="shared" si="245"/>
        <v>7024</v>
      </c>
      <c r="DG123" s="80">
        <f t="shared" si="246"/>
        <v>9639</v>
      </c>
      <c r="DH123" s="80">
        <f t="shared" si="247"/>
        <v>11016</v>
      </c>
      <c r="DI123" s="80">
        <f t="shared" si="248"/>
        <v>5531.5</v>
      </c>
      <c r="DJ123" s="80">
        <f t="shared" si="249"/>
        <v>33210.5</v>
      </c>
      <c r="DK123" s="143">
        <f t="shared" si="250"/>
        <v>0.211499375197603</v>
      </c>
      <c r="DL123" s="143">
        <f t="shared" si="251"/>
        <v>0.290239532677918</v>
      </c>
      <c r="DM123" s="143">
        <f t="shared" si="252"/>
        <v>0.331702323060478</v>
      </c>
      <c r="DN123" s="143">
        <f t="shared" si="253"/>
        <v>0.166558769064001</v>
      </c>
      <c r="DO123" s="49"/>
      <c r="DP123" s="62">
        <f t="shared" si="254"/>
        <v>137679.5</v>
      </c>
      <c r="DQ123" s="71">
        <f t="shared" si="255"/>
        <v>101801</v>
      </c>
      <c r="DR123" s="71">
        <f t="shared" si="256"/>
        <v>33210.5</v>
      </c>
      <c r="DS123" s="63">
        <v>0</v>
      </c>
      <c r="DT123" s="63">
        <v>24</v>
      </c>
      <c r="DU123" s="63">
        <f>INDEX(武器升级!A:A,MATCH(DQ123/$DQ$5,武器升级!G:G,1))</f>
        <v>37</v>
      </c>
      <c r="DV123" s="63">
        <f>_xlfn.IFNA(INDEX(武器升级!A:A,MATCH(DR123/$DR$5,武器升级!H:H,1)),1)</f>
        <v>29</v>
      </c>
      <c r="DW123" s="63">
        <v>15</v>
      </c>
      <c r="DX123" s="63">
        <f t="shared" si="257"/>
        <v>39.75</v>
      </c>
      <c r="DY123" s="63">
        <f t="shared" si="258"/>
        <v>531.6</v>
      </c>
      <c r="DZ123" s="63">
        <f t="shared" si="259"/>
        <v>181.33</v>
      </c>
      <c r="EA123" s="71">
        <v>5.7</v>
      </c>
      <c r="EB123" s="67">
        <f t="shared" si="260"/>
        <v>123</v>
      </c>
      <c r="EC123" s="84"/>
      <c r="ED123" s="49"/>
      <c r="EE123" s="49"/>
      <c r="EF123" s="49"/>
      <c r="EG123" s="49"/>
      <c r="EH123" s="49"/>
      <c r="EI123" s="49"/>
      <c r="EJ123" s="49"/>
      <c r="EK123" s="49">
        <f t="shared" si="261"/>
        <v>125.92</v>
      </c>
      <c r="EL123" s="84"/>
      <c r="EM123" s="49"/>
      <c r="EN123" s="49"/>
      <c r="EO123" s="49"/>
      <c r="EP123" s="49"/>
      <c r="EQ123" s="49"/>
      <c r="ER123" s="49"/>
      <c r="ES123" s="49"/>
      <c r="ET123" s="49"/>
      <c r="EU123" s="49"/>
      <c r="EV123" s="49"/>
      <c r="EW123" s="49"/>
      <c r="EX123" s="49"/>
      <c r="EY123" s="49"/>
      <c r="EZ123" s="49"/>
      <c r="FA123" s="67"/>
      <c r="FB123" s="67"/>
      <c r="FC123" s="67"/>
      <c r="FD123" s="49"/>
    </row>
    <row r="124" spans="1:160">
      <c r="A124" s="58">
        <v>118</v>
      </c>
      <c r="B124" s="59">
        <v>83</v>
      </c>
      <c r="C124" s="60">
        <v>72</v>
      </c>
      <c r="D124" s="61">
        <v>788.5</v>
      </c>
      <c r="E124" s="61">
        <v>3</v>
      </c>
      <c r="F124" s="62">
        <v>7</v>
      </c>
      <c r="G124" s="63">
        <v>0</v>
      </c>
      <c r="H124" s="63">
        <v>1</v>
      </c>
      <c r="I124" s="49"/>
      <c r="J124" s="62">
        <v>118</v>
      </c>
      <c r="K124" s="71">
        <f t="shared" si="198"/>
        <v>7</v>
      </c>
      <c r="L124" s="71">
        <f t="shared" si="199"/>
        <v>0</v>
      </c>
      <c r="M124" s="71">
        <f t="shared" si="200"/>
        <v>1</v>
      </c>
      <c r="N124" s="72">
        <f>INDEX($A:$A,MATCH(SUM($K$7:K124),$D:$D,1))</f>
        <v>124</v>
      </c>
      <c r="O124" s="72">
        <v>0</v>
      </c>
      <c r="P124" s="73">
        <v>0</v>
      </c>
      <c r="Q124" s="63">
        <f>INDEX(关卡产出!$V$8:$V$207,MATCH(N124,$A$7:$A$206,0))</f>
        <v>23300</v>
      </c>
      <c r="R124" s="63">
        <f>INDEX(关卡产出!$W$8:$W$207,MATCH(N124,$A$7:$A$206,0))</f>
        <v>4374800</v>
      </c>
      <c r="S124" s="63">
        <f>INDEX(关卡产出!$X$8:$X$207,MATCH(N124,$A$7:$A$206,0))</f>
        <v>30074</v>
      </c>
      <c r="T124" s="63">
        <f>INDEX(关卡产出!$Y$8:$Y$207,MATCH(N124,$A$7:$A$206,0))</f>
        <v>15038</v>
      </c>
      <c r="U124" s="63">
        <f>INDEX(关卡产出!$Z$8:$Z$207,MATCH(N124,$A$7:$A$206,0))</f>
        <v>7143</v>
      </c>
      <c r="V124" s="63">
        <f>INDEX(关卡产出!$AA$8:$AA$207,MATCH(N124,$A$7:$A$206,0))</f>
        <v>744</v>
      </c>
      <c r="W124" s="80">
        <f>INDEX(关卡产出!$C$8:$C$207,MATCH(N124,关卡产出!$B$8:$B$207,0))*K124</f>
        <v>686</v>
      </c>
      <c r="X124" s="80">
        <f>INDEX(关卡产出!$D$8:$D$207,MATCH(N124,关卡产出!$B$8:$B$207,0))*K124</f>
        <v>343</v>
      </c>
      <c r="Y124" s="80">
        <f>INDEX(关卡产出!$E$8:$E$207,MATCH(N124,关卡产出!$B$8:$B$207,0))*K124</f>
        <v>168</v>
      </c>
      <c r="Z124" s="80">
        <f>INDEX(关卡产出!$F$8:$F$207,MATCH(N124,关卡产出!$B$8:$B$207,0))*K124</f>
        <v>9030</v>
      </c>
      <c r="AA124" s="80">
        <f>SUM($W$7:W124)</f>
        <v>41391</v>
      </c>
      <c r="AB124" s="80">
        <f>SUM($X$7:X124)</f>
        <v>20524</v>
      </c>
      <c r="AC124" s="80">
        <f>SUM($Y$7:Y124)</f>
        <v>9807</v>
      </c>
      <c r="AD124" s="80">
        <f>SUM($Z$7:Z124)</f>
        <v>577850</v>
      </c>
      <c r="AE124" s="87">
        <f>INDEX(关卡产出!$C$8:$C$207,MATCH(N124,关卡产出!$B$8:$B$207,0))*8</f>
        <v>784</v>
      </c>
      <c r="AF124" s="87">
        <f>INDEX(关卡产出!$D$8:$D$207,MATCH(N124,关卡产出!$B$8:$B$207,0))*8</f>
        <v>392</v>
      </c>
      <c r="AG124" s="87">
        <f>INDEX(关卡产出!$E$8:$E$207,MATCH(N124,关卡产出!$B$8:$B$207,0))*8</f>
        <v>192</v>
      </c>
      <c r="AH124" s="87">
        <f>INDEX(关卡产出!$F$8:$F$207,MATCH(N124,关卡产出!$B$8:$B$207,0))*8</f>
        <v>10320</v>
      </c>
      <c r="AI124" s="87">
        <f>SUM($AE$7:AE124)</f>
        <v>47304</v>
      </c>
      <c r="AJ124" s="87">
        <f>SUM($AF$7:AF124)</f>
        <v>23456</v>
      </c>
      <c r="AK124" s="87">
        <f>SUM($AG$7:AG124)</f>
        <v>11208</v>
      </c>
      <c r="AL124" s="87">
        <f>SUM($AH$7:AH124)</f>
        <v>660400</v>
      </c>
      <c r="AM124" s="92">
        <f>SUM($M$7:M124)*关卡产出!$AS$11</f>
        <v>684000</v>
      </c>
      <c r="AN124" s="93">
        <v>0</v>
      </c>
      <c r="AO124" s="80">
        <v>0</v>
      </c>
      <c r="AP124" s="96">
        <v>0</v>
      </c>
      <c r="AQ124" s="62">
        <v>500</v>
      </c>
      <c r="AR124" s="97">
        <v>100</v>
      </c>
      <c r="AS124" s="62">
        <f>SUM($AQ$7:AQ124)</f>
        <v>59000</v>
      </c>
      <c r="AT124" s="71">
        <f>SUM($AR$7:AR124)</f>
        <v>11800</v>
      </c>
      <c r="AU124" s="49"/>
      <c r="AV124" s="62">
        <f t="shared" si="201"/>
        <v>23300</v>
      </c>
      <c r="AW124" s="71">
        <v>0</v>
      </c>
      <c r="AX124" s="71">
        <f t="shared" si="202"/>
        <v>11800</v>
      </c>
      <c r="AY124" s="71">
        <f t="shared" si="203"/>
        <v>10800</v>
      </c>
      <c r="AZ124" s="63">
        <f t="shared" si="204"/>
        <v>45900</v>
      </c>
      <c r="BA124" s="80">
        <v>0</v>
      </c>
      <c r="BB124" s="80">
        <f t="shared" si="205"/>
        <v>45900</v>
      </c>
      <c r="BC124" s="98">
        <f t="shared" si="206"/>
        <v>0.507625272331155</v>
      </c>
      <c r="BD124" s="98">
        <f t="shared" si="207"/>
        <v>0</v>
      </c>
      <c r="BE124" s="98">
        <f t="shared" si="208"/>
        <v>0.257080610021787</v>
      </c>
      <c r="BF124" s="98">
        <f t="shared" si="209"/>
        <v>0.235294117647059</v>
      </c>
      <c r="BG124" s="99"/>
      <c r="BH124" s="62">
        <f>INDEX(商城宝箱!$L:$L,MATCH(BB124,商城宝箱!$N:$N,1))</f>
        <v>9</v>
      </c>
      <c r="BI124" s="63">
        <f>INDEX(商城宝箱!$T:$T,MATCH(BH124,商城宝箱!$L:$L,0))+(BB124-VLOOKUP(BH124,商城宝箱!$L$2:$N$22,3,FALSE))/$BH$5*VLOOKUP(BH124+1,商城宝箱!$C$23:$I$42,3,FALSE)</f>
        <v>114750</v>
      </c>
      <c r="BJ124" s="71">
        <f>INDEX(商城宝箱!$U:$U,MATCH(BH124,商城宝箱!$L:$L,0))+(BB124-VLOOKUP(BH124,商城宝箱!$L$2:$N$22,3,FALSE))/$BH$5*VLOOKUP(BH124+1,商城宝箱!$C$23:$I$42,4,FALSE)</f>
        <v>67422.5</v>
      </c>
      <c r="BK124" s="71">
        <f>INDEX(商城宝箱!$V:$V,MATCH(BH124,商城宝箱!$L:$L,0))+(BB124-VLOOKUP(BH124,商城宝箱!$L$2:$N$22,3,FALSE))/$BH$5*VLOOKUP(BH124+1,商城宝箱!$C$23:$I$42,5,FALSE)</f>
        <v>44137</v>
      </c>
      <c r="BL124" s="71">
        <f>INDEX(商城宝箱!$W:$W,MATCH(BH124,商城宝箱!$L:$L,0))+(BB124-VLOOKUP(BH124,商城宝箱!$L$2:$N$22,3,FALSE))/$BH$5*VLOOKUP(BH124+1,商城宝箱!$C$23:$I$42,6,FALSE)</f>
        <v>5591.5</v>
      </c>
      <c r="BM124" s="49"/>
      <c r="BN124" s="101">
        <f t="shared" si="210"/>
        <v>4374800</v>
      </c>
      <c r="BO124" s="63">
        <f t="shared" si="211"/>
        <v>577850</v>
      </c>
      <c r="BP124" s="63">
        <f t="shared" si="212"/>
        <v>660400</v>
      </c>
      <c r="BQ124" s="63">
        <f t="shared" si="213"/>
        <v>684000</v>
      </c>
      <c r="BR124" s="63">
        <f t="shared" si="214"/>
        <v>0</v>
      </c>
      <c r="BS124" s="63">
        <f t="shared" si="215"/>
        <v>59000</v>
      </c>
      <c r="BT124" s="63">
        <f t="shared" si="216"/>
        <v>114750</v>
      </c>
      <c r="BU124" s="63">
        <f t="shared" si="217"/>
        <v>6470800</v>
      </c>
      <c r="BV124" s="98">
        <f t="shared" si="218"/>
        <v>0.676083328181987</v>
      </c>
      <c r="BW124" s="98">
        <f t="shared" si="219"/>
        <v>0.0893011683254003</v>
      </c>
      <c r="BX124" s="98">
        <f t="shared" si="220"/>
        <v>0.102058478086172</v>
      </c>
      <c r="BY124" s="98">
        <f t="shared" si="221"/>
        <v>0.105705631452062</v>
      </c>
      <c r="BZ124" s="98">
        <f t="shared" si="222"/>
        <v>0</v>
      </c>
      <c r="CA124" s="98">
        <f t="shared" si="223"/>
        <v>0.00911788341472461</v>
      </c>
      <c r="CB124" s="98">
        <f t="shared" si="224"/>
        <v>0.0177335105396551</v>
      </c>
      <c r="CC124" s="49"/>
      <c r="CD124" s="101">
        <f t="shared" si="225"/>
        <v>124</v>
      </c>
      <c r="CE124" s="63">
        <f>INDEX(角色升级!A:A,MATCH(BU123,角色升级!K:K,1))</f>
        <v>618</v>
      </c>
      <c r="CF124" s="71">
        <f>VLOOKUP(CE124,角色升级!A:P,16,FALSE)</f>
        <v>30509.94854</v>
      </c>
      <c r="CG124" s="71">
        <f>VLOOKUP(CD124,关卡对比!$A$4:$K$206,11,FALSE)</f>
        <v>90000</v>
      </c>
      <c r="CH124" s="104">
        <f t="shared" si="226"/>
        <v>2.94985748278158</v>
      </c>
      <c r="CI124" s="87">
        <f>INDEX(角色升级!Q:Q,MATCH(CE124,角色升级!A:A,0))</f>
        <v>10800</v>
      </c>
      <c r="CJ124" s="80">
        <v>0.8</v>
      </c>
      <c r="CK124" s="49"/>
      <c r="CL124" s="101">
        <f t="shared" si="227"/>
        <v>30074</v>
      </c>
      <c r="CM124" s="63">
        <f t="shared" si="228"/>
        <v>41391</v>
      </c>
      <c r="CN124" s="63">
        <f t="shared" si="229"/>
        <v>784</v>
      </c>
      <c r="CO124" s="63">
        <f t="shared" si="230"/>
        <v>67422.5</v>
      </c>
      <c r="CP124" s="63">
        <f t="shared" si="231"/>
        <v>139671.5</v>
      </c>
      <c r="CQ124" s="98">
        <f t="shared" si="232"/>
        <v>0.215319517582327</v>
      </c>
      <c r="CR124" s="98">
        <f t="shared" si="233"/>
        <v>0.296345353203767</v>
      </c>
      <c r="CS124" s="98">
        <f t="shared" si="234"/>
        <v>0.00561317090458683</v>
      </c>
      <c r="CT124" s="98">
        <f t="shared" si="235"/>
        <v>0.482721958309319</v>
      </c>
      <c r="CU124" s="49"/>
      <c r="CV124" s="87">
        <f t="shared" si="236"/>
        <v>15038</v>
      </c>
      <c r="CW124" s="80">
        <f t="shared" si="237"/>
        <v>20524</v>
      </c>
      <c r="CX124" s="80">
        <f t="shared" si="238"/>
        <v>23456</v>
      </c>
      <c r="CY124" s="80">
        <f t="shared" si="239"/>
        <v>44137</v>
      </c>
      <c r="CZ124" s="80">
        <f t="shared" si="240"/>
        <v>103155</v>
      </c>
      <c r="DA124" s="143">
        <f t="shared" si="241"/>
        <v>0.145780621394988</v>
      </c>
      <c r="DB124" s="143">
        <f t="shared" si="242"/>
        <v>0.198962725994862</v>
      </c>
      <c r="DC124" s="143">
        <f t="shared" si="243"/>
        <v>0.227385972565557</v>
      </c>
      <c r="DD124" s="143">
        <f t="shared" si="244"/>
        <v>0.427870680044593</v>
      </c>
      <c r="DE124" s="49"/>
      <c r="DF124" s="87">
        <f t="shared" si="245"/>
        <v>7143</v>
      </c>
      <c r="DG124" s="80">
        <f t="shared" si="246"/>
        <v>9807</v>
      </c>
      <c r="DH124" s="80">
        <f t="shared" si="247"/>
        <v>11208</v>
      </c>
      <c r="DI124" s="80">
        <f t="shared" si="248"/>
        <v>5591.5</v>
      </c>
      <c r="DJ124" s="80">
        <f t="shared" si="249"/>
        <v>33749.5</v>
      </c>
      <c r="DK124" s="143">
        <f t="shared" si="250"/>
        <v>0.211647579964148</v>
      </c>
      <c r="DL124" s="143">
        <f t="shared" si="251"/>
        <v>0.290582082697521</v>
      </c>
      <c r="DM124" s="143">
        <f t="shared" si="252"/>
        <v>0.332093808797167</v>
      </c>
      <c r="DN124" s="143">
        <f t="shared" si="253"/>
        <v>0.165676528541164</v>
      </c>
      <c r="DO124" s="49"/>
      <c r="DP124" s="62">
        <f t="shared" si="254"/>
        <v>139671.5</v>
      </c>
      <c r="DQ124" s="71">
        <f t="shared" si="255"/>
        <v>103155</v>
      </c>
      <c r="DR124" s="71">
        <f t="shared" si="256"/>
        <v>33749.5</v>
      </c>
      <c r="DS124" s="63">
        <v>0</v>
      </c>
      <c r="DT124" s="63">
        <v>24</v>
      </c>
      <c r="DU124" s="63">
        <f>INDEX(武器升级!A:A,MATCH(DQ124/$DQ$5,武器升级!G:G,1))</f>
        <v>38</v>
      </c>
      <c r="DV124" s="63">
        <f>_xlfn.IFNA(INDEX(武器升级!A:A,MATCH(DR124/$DR$5,武器升级!H:H,1)),1)</f>
        <v>29</v>
      </c>
      <c r="DW124" s="63">
        <v>15</v>
      </c>
      <c r="DX124" s="63">
        <f t="shared" si="257"/>
        <v>39.75</v>
      </c>
      <c r="DY124" s="63">
        <f t="shared" si="258"/>
        <v>637.92</v>
      </c>
      <c r="DZ124" s="63">
        <f t="shared" si="259"/>
        <v>181.33</v>
      </c>
      <c r="EA124" s="71">
        <v>5.7</v>
      </c>
      <c r="EB124" s="67">
        <f t="shared" si="260"/>
        <v>124</v>
      </c>
      <c r="EC124" s="84"/>
      <c r="ED124" s="49"/>
      <c r="EE124" s="49"/>
      <c r="EF124" s="49"/>
      <c r="EG124" s="49"/>
      <c r="EH124" s="49"/>
      <c r="EI124" s="49"/>
      <c r="EJ124" s="49"/>
      <c r="EK124" s="49">
        <f t="shared" si="261"/>
        <v>151.11</v>
      </c>
      <c r="EL124" s="84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67"/>
      <c r="FB124" s="67"/>
      <c r="FC124" s="67"/>
      <c r="FD124" s="49"/>
    </row>
    <row r="125" spans="1:160">
      <c r="A125" s="58">
        <v>119</v>
      </c>
      <c r="B125" s="59">
        <v>84</v>
      </c>
      <c r="C125" s="60">
        <v>72</v>
      </c>
      <c r="D125" s="61">
        <v>794.5</v>
      </c>
      <c r="E125" s="61">
        <v>3</v>
      </c>
      <c r="F125" s="62">
        <v>7</v>
      </c>
      <c r="G125" s="63">
        <v>0</v>
      </c>
      <c r="H125" s="63">
        <v>1</v>
      </c>
      <c r="I125" s="49"/>
      <c r="J125" s="62">
        <v>119</v>
      </c>
      <c r="K125" s="71">
        <f t="shared" si="198"/>
        <v>7</v>
      </c>
      <c r="L125" s="71">
        <f t="shared" si="199"/>
        <v>0</v>
      </c>
      <c r="M125" s="71">
        <f t="shared" si="200"/>
        <v>1</v>
      </c>
      <c r="N125" s="72">
        <f>INDEX($A:$A,MATCH(SUM($K$7:K125),$D:$D,1))</f>
        <v>126</v>
      </c>
      <c r="O125" s="72">
        <v>0</v>
      </c>
      <c r="P125" s="73">
        <v>0</v>
      </c>
      <c r="Q125" s="63">
        <f>INDEX(关卡产出!$V$8:$V$207,MATCH(N125,$A$7:$A$206,0))</f>
        <v>23700</v>
      </c>
      <c r="R125" s="63">
        <f>INDEX(关卡产出!$W$8:$W$207,MATCH(N125,$A$7:$A$206,0))</f>
        <v>4520800</v>
      </c>
      <c r="S125" s="63">
        <f>INDEX(关卡产出!$X$8:$X$207,MATCH(N125,$A$7:$A$206,0))</f>
        <v>31062</v>
      </c>
      <c r="T125" s="63">
        <f>INDEX(关卡产出!$Y$8:$Y$207,MATCH(N125,$A$7:$A$206,0))</f>
        <v>15532</v>
      </c>
      <c r="U125" s="63">
        <f>INDEX(关卡产出!$Z$8:$Z$207,MATCH(N125,$A$7:$A$206,0))</f>
        <v>7384</v>
      </c>
      <c r="V125" s="63">
        <f>INDEX(关卡产出!$AA$8:$AA$207,MATCH(N125,$A$7:$A$206,0))</f>
        <v>756</v>
      </c>
      <c r="W125" s="80">
        <f>INDEX(关卡产出!$C$8:$C$207,MATCH(N125,关卡产出!$B$8:$B$207,0))*K125</f>
        <v>693</v>
      </c>
      <c r="X125" s="80">
        <f>INDEX(关卡产出!$D$8:$D$207,MATCH(N125,关卡产出!$B$8:$B$207,0))*K125</f>
        <v>343</v>
      </c>
      <c r="Y125" s="80">
        <f>INDEX(关卡产出!$E$8:$E$207,MATCH(N125,关卡产出!$B$8:$B$207,0))*K125</f>
        <v>168</v>
      </c>
      <c r="Z125" s="80">
        <f>INDEX(关卡产出!$F$8:$F$207,MATCH(N125,关卡产出!$B$8:$B$207,0))*K125</f>
        <v>9170</v>
      </c>
      <c r="AA125" s="80">
        <f>SUM($W$7:W125)</f>
        <v>42084</v>
      </c>
      <c r="AB125" s="80">
        <f>SUM($X$7:X125)</f>
        <v>20867</v>
      </c>
      <c r="AC125" s="80">
        <f>SUM($Y$7:Y125)</f>
        <v>9975</v>
      </c>
      <c r="AD125" s="80">
        <f>SUM($Z$7:Z125)</f>
        <v>587020</v>
      </c>
      <c r="AE125" s="87">
        <f>INDEX(关卡产出!$C$8:$C$207,MATCH(N125,关卡产出!$B$8:$B$207,0))*8</f>
        <v>792</v>
      </c>
      <c r="AF125" s="87">
        <f>INDEX(关卡产出!$D$8:$D$207,MATCH(N125,关卡产出!$B$8:$B$207,0))*8</f>
        <v>392</v>
      </c>
      <c r="AG125" s="87">
        <f>INDEX(关卡产出!$E$8:$E$207,MATCH(N125,关卡产出!$B$8:$B$207,0))*8</f>
        <v>192</v>
      </c>
      <c r="AH125" s="87">
        <f>INDEX(关卡产出!$F$8:$F$207,MATCH(N125,关卡产出!$B$8:$B$207,0))*8</f>
        <v>10480</v>
      </c>
      <c r="AI125" s="87">
        <f>SUM($AE$7:AE125)</f>
        <v>48096</v>
      </c>
      <c r="AJ125" s="87">
        <f>SUM($AF$7:AF125)</f>
        <v>23848</v>
      </c>
      <c r="AK125" s="87">
        <f>SUM($AG$7:AG125)</f>
        <v>11400</v>
      </c>
      <c r="AL125" s="87">
        <f>SUM($AH$7:AH125)</f>
        <v>670880</v>
      </c>
      <c r="AM125" s="92">
        <f>SUM($M$7:M125)*关卡产出!$AS$11</f>
        <v>690000</v>
      </c>
      <c r="AN125" s="93">
        <v>0</v>
      </c>
      <c r="AO125" s="80">
        <v>0</v>
      </c>
      <c r="AP125" s="96">
        <v>0</v>
      </c>
      <c r="AQ125" s="62">
        <v>500</v>
      </c>
      <c r="AR125" s="97">
        <v>100</v>
      </c>
      <c r="AS125" s="62">
        <f>SUM($AQ$7:AQ125)</f>
        <v>59500</v>
      </c>
      <c r="AT125" s="71">
        <f>SUM($AR$7:AR125)</f>
        <v>11900</v>
      </c>
      <c r="AU125" s="49"/>
      <c r="AV125" s="62">
        <f t="shared" si="201"/>
        <v>23700</v>
      </c>
      <c r="AW125" s="71">
        <v>0</v>
      </c>
      <c r="AX125" s="71">
        <f t="shared" si="202"/>
        <v>11900</v>
      </c>
      <c r="AY125" s="71">
        <f t="shared" si="203"/>
        <v>10800</v>
      </c>
      <c r="AZ125" s="63">
        <f t="shared" si="204"/>
        <v>46400</v>
      </c>
      <c r="BA125" s="80">
        <v>0</v>
      </c>
      <c r="BB125" s="80">
        <f t="shared" si="205"/>
        <v>46400</v>
      </c>
      <c r="BC125" s="98">
        <f t="shared" si="206"/>
        <v>0.510775862068966</v>
      </c>
      <c r="BD125" s="98">
        <f t="shared" si="207"/>
        <v>0</v>
      </c>
      <c r="BE125" s="98">
        <f t="shared" si="208"/>
        <v>0.256465517241379</v>
      </c>
      <c r="BF125" s="98">
        <f t="shared" si="209"/>
        <v>0.232758620689655</v>
      </c>
      <c r="BG125" s="99"/>
      <c r="BH125" s="62">
        <f>INDEX(商城宝箱!$L:$L,MATCH(BB125,商城宝箱!$N:$N,1))</f>
        <v>9</v>
      </c>
      <c r="BI125" s="63">
        <f>INDEX(商城宝箱!$T:$T,MATCH(BH125,商城宝箱!$L:$L,0))+(BB125-VLOOKUP(BH125,商城宝箱!$L$2:$N$22,3,FALSE))/$BH$5*VLOOKUP(BH125+1,商城宝箱!$C$23:$I$42,3,FALSE)</f>
        <v>116000</v>
      </c>
      <c r="BJ125" s="71">
        <f>INDEX(商城宝箱!$U:$U,MATCH(BH125,商城宝箱!$L:$L,0))+(BB125-VLOOKUP(BH125,商城宝箱!$L$2:$N$22,3,FALSE))/$BH$5*VLOOKUP(BH125+1,商城宝箱!$C$23:$I$42,4,FALSE)</f>
        <v>68772.5</v>
      </c>
      <c r="BK125" s="71">
        <f>INDEX(商城宝箱!$V:$V,MATCH(BH125,商城宝箱!$L:$L,0))+(BB125-VLOOKUP(BH125,商城宝箱!$L$2:$N$22,3,FALSE))/$BH$5*VLOOKUP(BH125+1,商城宝箱!$C$23:$I$42,5,FALSE)</f>
        <v>44762</v>
      </c>
      <c r="BL125" s="71">
        <f>INDEX(商城宝箱!$W:$W,MATCH(BH125,商城宝箱!$L:$L,0))+(BB125-VLOOKUP(BH125,商城宝箱!$L$2:$N$22,3,FALSE))/$BH$5*VLOOKUP(BH125+1,商城宝箱!$C$23:$I$42,6,FALSE)</f>
        <v>5691.5</v>
      </c>
      <c r="BM125" s="49"/>
      <c r="BN125" s="101">
        <f t="shared" si="210"/>
        <v>4520800</v>
      </c>
      <c r="BO125" s="63">
        <f t="shared" si="211"/>
        <v>587020</v>
      </c>
      <c r="BP125" s="63">
        <f t="shared" si="212"/>
        <v>670880</v>
      </c>
      <c r="BQ125" s="63">
        <f t="shared" si="213"/>
        <v>690000</v>
      </c>
      <c r="BR125" s="63">
        <f t="shared" si="214"/>
        <v>0</v>
      </c>
      <c r="BS125" s="63">
        <f t="shared" si="215"/>
        <v>59500</v>
      </c>
      <c r="BT125" s="63">
        <f t="shared" si="216"/>
        <v>116000</v>
      </c>
      <c r="BU125" s="63">
        <f t="shared" si="217"/>
        <v>6644200</v>
      </c>
      <c r="BV125" s="98">
        <f t="shared" si="218"/>
        <v>0.680412991782306</v>
      </c>
      <c r="BW125" s="98">
        <f t="shared" si="219"/>
        <v>0.0883507420005418</v>
      </c>
      <c r="BX125" s="98">
        <f t="shared" si="220"/>
        <v>0.100972276572048</v>
      </c>
      <c r="BY125" s="98">
        <f t="shared" si="221"/>
        <v>0.103849974413774</v>
      </c>
      <c r="BZ125" s="98">
        <f t="shared" si="222"/>
        <v>0</v>
      </c>
      <c r="CA125" s="98">
        <f t="shared" si="223"/>
        <v>0.00895517895307185</v>
      </c>
      <c r="CB125" s="98">
        <f t="shared" si="224"/>
        <v>0.0174588362782577</v>
      </c>
      <c r="CC125" s="49"/>
      <c r="CD125" s="101">
        <f t="shared" si="225"/>
        <v>126</v>
      </c>
      <c r="CE125" s="63">
        <f>INDEX(角色升级!A:A,MATCH(BU124,角色升级!K:K,1))</f>
        <v>623</v>
      </c>
      <c r="CF125" s="71">
        <f>VLOOKUP(CE125,角色升级!A:P,16,FALSE)</f>
        <v>30602.19591</v>
      </c>
      <c r="CG125" s="71">
        <f>VLOOKUP(CD125,关卡对比!$A$4:$K$206,11,FALSE)</f>
        <v>92400</v>
      </c>
      <c r="CH125" s="104">
        <f t="shared" si="226"/>
        <v>3.01939116629882</v>
      </c>
      <c r="CI125" s="87">
        <f>INDEX(角色升级!Q:Q,MATCH(CE125,角色升级!A:A,0))</f>
        <v>10800</v>
      </c>
      <c r="CJ125" s="80">
        <v>0.8</v>
      </c>
      <c r="CK125" s="49"/>
      <c r="CL125" s="101">
        <f t="shared" si="227"/>
        <v>31062</v>
      </c>
      <c r="CM125" s="63">
        <f t="shared" si="228"/>
        <v>42084</v>
      </c>
      <c r="CN125" s="63">
        <f t="shared" si="229"/>
        <v>792</v>
      </c>
      <c r="CO125" s="63">
        <f t="shared" si="230"/>
        <v>68772.5</v>
      </c>
      <c r="CP125" s="63">
        <f t="shared" si="231"/>
        <v>142710.5</v>
      </c>
      <c r="CQ125" s="98">
        <f t="shared" si="232"/>
        <v>0.217657425347119</v>
      </c>
      <c r="CR125" s="98">
        <f t="shared" si="233"/>
        <v>0.294890705309</v>
      </c>
      <c r="CS125" s="98">
        <f t="shared" si="234"/>
        <v>0.00554969676372797</v>
      </c>
      <c r="CT125" s="98">
        <f t="shared" si="235"/>
        <v>0.481902172580154</v>
      </c>
      <c r="CU125" s="49"/>
      <c r="CV125" s="87">
        <f t="shared" si="236"/>
        <v>15532</v>
      </c>
      <c r="CW125" s="80">
        <f t="shared" si="237"/>
        <v>20867</v>
      </c>
      <c r="CX125" s="80">
        <f t="shared" si="238"/>
        <v>23848</v>
      </c>
      <c r="CY125" s="80">
        <f t="shared" si="239"/>
        <v>44762</v>
      </c>
      <c r="CZ125" s="80">
        <f t="shared" si="240"/>
        <v>105009</v>
      </c>
      <c r="DA125" s="143">
        <f t="shared" si="241"/>
        <v>0.14791113142683</v>
      </c>
      <c r="DB125" s="143">
        <f t="shared" si="242"/>
        <v>0.198716300507576</v>
      </c>
      <c r="DC125" s="143">
        <f t="shared" si="243"/>
        <v>0.227104343437229</v>
      </c>
      <c r="DD125" s="143">
        <f t="shared" si="244"/>
        <v>0.426268224628365</v>
      </c>
      <c r="DE125" s="49"/>
      <c r="DF125" s="87">
        <f t="shared" si="245"/>
        <v>7384</v>
      </c>
      <c r="DG125" s="80">
        <f t="shared" si="246"/>
        <v>9975</v>
      </c>
      <c r="DH125" s="80">
        <f t="shared" si="247"/>
        <v>11400</v>
      </c>
      <c r="DI125" s="80">
        <f t="shared" si="248"/>
        <v>5691.5</v>
      </c>
      <c r="DJ125" s="80">
        <f t="shared" si="249"/>
        <v>34450.5</v>
      </c>
      <c r="DK125" s="143">
        <f t="shared" si="250"/>
        <v>0.214336511806795</v>
      </c>
      <c r="DL125" s="143">
        <f t="shared" si="251"/>
        <v>0.289545870161536</v>
      </c>
      <c r="DM125" s="143">
        <f t="shared" si="252"/>
        <v>0.330909565898898</v>
      </c>
      <c r="DN125" s="143">
        <f t="shared" si="253"/>
        <v>0.16520805213277</v>
      </c>
      <c r="DO125" s="49"/>
      <c r="DP125" s="62">
        <f t="shared" si="254"/>
        <v>142710.5</v>
      </c>
      <c r="DQ125" s="71">
        <f t="shared" si="255"/>
        <v>105009</v>
      </c>
      <c r="DR125" s="71">
        <f t="shared" si="256"/>
        <v>34450.5</v>
      </c>
      <c r="DS125" s="63">
        <v>0</v>
      </c>
      <c r="DT125" s="63">
        <v>24</v>
      </c>
      <c r="DU125" s="63">
        <f>INDEX(武器升级!A:A,MATCH(DQ125/$DQ$5,武器升级!G:G,1))</f>
        <v>38</v>
      </c>
      <c r="DV125" s="63">
        <f>_xlfn.IFNA(INDEX(武器升级!A:A,MATCH(DR125/$DR$5,武器升级!H:H,1)),1)</f>
        <v>29</v>
      </c>
      <c r="DW125" s="63">
        <v>15</v>
      </c>
      <c r="DX125" s="63">
        <f t="shared" si="257"/>
        <v>39.75</v>
      </c>
      <c r="DY125" s="63">
        <f t="shared" si="258"/>
        <v>637.92</v>
      </c>
      <c r="DZ125" s="63">
        <f t="shared" si="259"/>
        <v>181.33</v>
      </c>
      <c r="EA125" s="71">
        <v>5.7</v>
      </c>
      <c r="EB125" s="67">
        <f t="shared" si="260"/>
        <v>126</v>
      </c>
      <c r="EC125" s="84"/>
      <c r="ED125" s="49"/>
      <c r="EE125" s="49"/>
      <c r="EF125" s="49"/>
      <c r="EG125" s="49"/>
      <c r="EH125" s="49"/>
      <c r="EI125" s="49"/>
      <c r="EJ125" s="49"/>
      <c r="EK125" s="49">
        <f t="shared" si="261"/>
        <v>1</v>
      </c>
      <c r="EL125" s="84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67"/>
      <c r="FB125" s="67"/>
      <c r="FC125" s="67"/>
      <c r="FD125" s="49"/>
    </row>
    <row r="126" spans="1:160">
      <c r="A126" s="58">
        <v>120</v>
      </c>
      <c r="B126" s="59">
        <v>84</v>
      </c>
      <c r="C126" s="60">
        <v>72</v>
      </c>
      <c r="D126" s="61">
        <v>797.5</v>
      </c>
      <c r="E126" s="61">
        <v>3</v>
      </c>
      <c r="F126" s="62">
        <v>7</v>
      </c>
      <c r="G126" s="63">
        <v>0</v>
      </c>
      <c r="H126" s="63">
        <v>1</v>
      </c>
      <c r="I126" s="49"/>
      <c r="J126" s="62">
        <v>120</v>
      </c>
      <c r="K126" s="71">
        <f t="shared" si="198"/>
        <v>7</v>
      </c>
      <c r="L126" s="71">
        <f t="shared" si="199"/>
        <v>0</v>
      </c>
      <c r="M126" s="71">
        <f t="shared" si="200"/>
        <v>1</v>
      </c>
      <c r="N126" s="72">
        <f>INDEX($A:$A,MATCH(SUM($K$7:K126),$D:$D,1))</f>
        <v>127</v>
      </c>
      <c r="O126" s="72">
        <v>0</v>
      </c>
      <c r="P126" s="73">
        <v>0</v>
      </c>
      <c r="Q126" s="63">
        <f>INDEX(关卡产出!$V$8:$V$207,MATCH(N126,$A$7:$A$206,0))</f>
        <v>23900</v>
      </c>
      <c r="R126" s="63">
        <f>INDEX(关卡产出!$W$8:$W$207,MATCH(N126,$A$7:$A$206,0))</f>
        <v>4594700</v>
      </c>
      <c r="S126" s="63">
        <f>INDEX(关卡产出!$X$8:$X$207,MATCH(N126,$A$7:$A$206,0))</f>
        <v>31562</v>
      </c>
      <c r="T126" s="63">
        <f>INDEX(关卡产出!$Y$8:$Y$207,MATCH(N126,$A$7:$A$206,0))</f>
        <v>15782</v>
      </c>
      <c r="U126" s="63">
        <f>INDEX(关卡产出!$Z$8:$Z$207,MATCH(N126,$A$7:$A$206,0))</f>
        <v>7506</v>
      </c>
      <c r="V126" s="63">
        <f>INDEX(关卡产出!$AA$8:$AA$207,MATCH(N126,$A$7:$A$206,0))</f>
        <v>762</v>
      </c>
      <c r="W126" s="80">
        <f>INDEX(关卡产出!$C$8:$C$207,MATCH(N126,关卡产出!$B$8:$B$207,0))*K126</f>
        <v>700</v>
      </c>
      <c r="X126" s="80">
        <f>INDEX(关卡产出!$D$8:$D$207,MATCH(N126,关卡产出!$B$8:$B$207,0))*K126</f>
        <v>350</v>
      </c>
      <c r="Y126" s="80">
        <f>INDEX(关卡产出!$E$8:$E$207,MATCH(N126,关卡产出!$B$8:$B$207,0))*K126</f>
        <v>168</v>
      </c>
      <c r="Z126" s="80">
        <f>INDEX(关卡产出!$F$8:$F$207,MATCH(N126,关卡产出!$B$8:$B$207,0))*K126</f>
        <v>9310</v>
      </c>
      <c r="AA126" s="80">
        <f>SUM($W$7:W126)</f>
        <v>42784</v>
      </c>
      <c r="AB126" s="80">
        <f>SUM($X$7:X126)</f>
        <v>21217</v>
      </c>
      <c r="AC126" s="80">
        <f>SUM($Y$7:Y126)</f>
        <v>10143</v>
      </c>
      <c r="AD126" s="80">
        <f>SUM($Z$7:Z126)</f>
        <v>596330</v>
      </c>
      <c r="AE126" s="87">
        <f>INDEX(关卡产出!$C$8:$C$207,MATCH(N126,关卡产出!$B$8:$B$207,0))*8</f>
        <v>800</v>
      </c>
      <c r="AF126" s="87">
        <f>INDEX(关卡产出!$D$8:$D$207,MATCH(N126,关卡产出!$B$8:$B$207,0))*8</f>
        <v>400</v>
      </c>
      <c r="AG126" s="87">
        <f>INDEX(关卡产出!$E$8:$E$207,MATCH(N126,关卡产出!$B$8:$B$207,0))*8</f>
        <v>192</v>
      </c>
      <c r="AH126" s="87">
        <f>INDEX(关卡产出!$F$8:$F$207,MATCH(N126,关卡产出!$B$8:$B$207,0))*8</f>
        <v>10640</v>
      </c>
      <c r="AI126" s="87">
        <f>SUM($AE$7:AE126)</f>
        <v>48896</v>
      </c>
      <c r="AJ126" s="87">
        <f>SUM($AF$7:AF126)</f>
        <v>24248</v>
      </c>
      <c r="AK126" s="87">
        <f>SUM($AG$7:AG126)</f>
        <v>11592</v>
      </c>
      <c r="AL126" s="87">
        <f>SUM($AH$7:AH126)</f>
        <v>681520</v>
      </c>
      <c r="AM126" s="92">
        <f>SUM($M$7:M126)*关卡产出!$AS$11</f>
        <v>696000</v>
      </c>
      <c r="AN126" s="93">
        <v>0</v>
      </c>
      <c r="AO126" s="80">
        <v>0</v>
      </c>
      <c r="AP126" s="96">
        <v>0</v>
      </c>
      <c r="AQ126" s="62">
        <v>500</v>
      </c>
      <c r="AR126" s="97">
        <v>100</v>
      </c>
      <c r="AS126" s="62">
        <f>SUM($AQ$7:AQ126)</f>
        <v>60000</v>
      </c>
      <c r="AT126" s="71">
        <f>SUM($AR$7:AR126)</f>
        <v>12000</v>
      </c>
      <c r="AU126" s="49"/>
      <c r="AV126" s="62">
        <f t="shared" si="201"/>
        <v>23900</v>
      </c>
      <c r="AW126" s="71">
        <v>0</v>
      </c>
      <c r="AX126" s="71">
        <f t="shared" si="202"/>
        <v>12000</v>
      </c>
      <c r="AY126" s="71">
        <f t="shared" si="203"/>
        <v>10800</v>
      </c>
      <c r="AZ126" s="63">
        <f t="shared" si="204"/>
        <v>46700</v>
      </c>
      <c r="BA126" s="80">
        <v>0</v>
      </c>
      <c r="BB126" s="80">
        <f t="shared" si="205"/>
        <v>46700</v>
      </c>
      <c r="BC126" s="98">
        <f t="shared" si="206"/>
        <v>0.511777301927195</v>
      </c>
      <c r="BD126" s="98">
        <f t="shared" si="207"/>
        <v>0</v>
      </c>
      <c r="BE126" s="98">
        <f t="shared" si="208"/>
        <v>0.256959314775161</v>
      </c>
      <c r="BF126" s="98">
        <f t="shared" si="209"/>
        <v>0.231263383297645</v>
      </c>
      <c r="BG126" s="99"/>
      <c r="BH126" s="62">
        <f>INDEX(商城宝箱!$L:$L,MATCH(BB126,商城宝箱!$N:$N,1))</f>
        <v>9</v>
      </c>
      <c r="BI126" s="63">
        <f>INDEX(商城宝箱!$T:$T,MATCH(BH126,商城宝箱!$L:$L,0))+(BB126-VLOOKUP(BH126,商城宝箱!$L$2:$N$22,3,FALSE))/$BH$5*VLOOKUP(BH126+1,商城宝箱!$C$23:$I$42,3,FALSE)</f>
        <v>116750</v>
      </c>
      <c r="BJ126" s="71">
        <f>INDEX(商城宝箱!$U:$U,MATCH(BH126,商城宝箱!$L:$L,0))+(BB126-VLOOKUP(BH126,商城宝箱!$L$2:$N$22,3,FALSE))/$BH$5*VLOOKUP(BH126+1,商城宝箱!$C$23:$I$42,4,FALSE)</f>
        <v>69582.5</v>
      </c>
      <c r="BK126" s="71">
        <f>INDEX(商城宝箱!$V:$V,MATCH(BH126,商城宝箱!$L:$L,0))+(BB126-VLOOKUP(BH126,商城宝箱!$L$2:$N$22,3,FALSE))/$BH$5*VLOOKUP(BH126+1,商城宝箱!$C$23:$I$42,5,FALSE)</f>
        <v>45137</v>
      </c>
      <c r="BL126" s="71">
        <f>INDEX(商城宝箱!$W:$W,MATCH(BH126,商城宝箱!$L:$L,0))+(BB126-VLOOKUP(BH126,商城宝箱!$L$2:$N$22,3,FALSE))/$BH$5*VLOOKUP(BH126+1,商城宝箱!$C$23:$I$42,6,FALSE)</f>
        <v>5751.5</v>
      </c>
      <c r="BM126" s="49"/>
      <c r="BN126" s="101">
        <f t="shared" si="210"/>
        <v>4594700</v>
      </c>
      <c r="BO126" s="63">
        <f t="shared" si="211"/>
        <v>596330</v>
      </c>
      <c r="BP126" s="63">
        <f t="shared" si="212"/>
        <v>681520</v>
      </c>
      <c r="BQ126" s="63">
        <f t="shared" si="213"/>
        <v>696000</v>
      </c>
      <c r="BR126" s="63">
        <f t="shared" si="214"/>
        <v>0</v>
      </c>
      <c r="BS126" s="63">
        <f t="shared" si="215"/>
        <v>60000</v>
      </c>
      <c r="BT126" s="63">
        <f t="shared" si="216"/>
        <v>116750</v>
      </c>
      <c r="BU126" s="63">
        <f t="shared" si="217"/>
        <v>6745300</v>
      </c>
      <c r="BV126" s="98">
        <f t="shared" si="218"/>
        <v>0.681170592857249</v>
      </c>
      <c r="BW126" s="98">
        <f t="shared" si="219"/>
        <v>0.0884067424725364</v>
      </c>
      <c r="BX126" s="98">
        <f t="shared" si="220"/>
        <v>0.10103627711147</v>
      </c>
      <c r="BY126" s="98">
        <f t="shared" si="221"/>
        <v>0.103182957021926</v>
      </c>
      <c r="BZ126" s="98">
        <f t="shared" si="222"/>
        <v>0</v>
      </c>
      <c r="CA126" s="98">
        <f t="shared" si="223"/>
        <v>0.00889508250189021</v>
      </c>
      <c r="CB126" s="98">
        <f t="shared" si="224"/>
        <v>0.017308348034928</v>
      </c>
      <c r="CC126" s="49"/>
      <c r="CD126" s="101">
        <f t="shared" si="225"/>
        <v>127</v>
      </c>
      <c r="CE126" s="63">
        <f>INDEX(角色升级!A:A,MATCH(BU125,角色升级!K:K,1))</f>
        <v>630</v>
      </c>
      <c r="CF126" s="71">
        <f>VLOOKUP(CE126,角色升级!A:P,16,FALSE)</f>
        <v>30699.4781</v>
      </c>
      <c r="CG126" s="71">
        <f>VLOOKUP(CD126,关卡对比!$A$4:$K$206,11,FALSE)</f>
        <v>93600</v>
      </c>
      <c r="CH126" s="104">
        <f t="shared" si="226"/>
        <v>3.04891176635345</v>
      </c>
      <c r="CI126" s="87">
        <f>INDEX(角色升级!Q:Q,MATCH(CE126,角色升级!A:A,0))</f>
        <v>10800</v>
      </c>
      <c r="CJ126" s="80">
        <v>0.8</v>
      </c>
      <c r="CK126" s="49"/>
      <c r="CL126" s="101">
        <f t="shared" si="227"/>
        <v>31562</v>
      </c>
      <c r="CM126" s="63">
        <f t="shared" si="228"/>
        <v>42784</v>
      </c>
      <c r="CN126" s="63">
        <f t="shared" si="229"/>
        <v>800</v>
      </c>
      <c r="CO126" s="63">
        <f t="shared" si="230"/>
        <v>69582.5</v>
      </c>
      <c r="CP126" s="63">
        <f t="shared" si="231"/>
        <v>144728.5</v>
      </c>
      <c r="CQ126" s="98">
        <f t="shared" si="232"/>
        <v>0.218077296455087</v>
      </c>
      <c r="CR126" s="98">
        <f t="shared" si="233"/>
        <v>0.295615583661822</v>
      </c>
      <c r="CS126" s="98">
        <f t="shared" si="234"/>
        <v>0.00552759131753594</v>
      </c>
      <c r="CT126" s="98">
        <f t="shared" si="235"/>
        <v>0.480779528565556</v>
      </c>
      <c r="CU126" s="49"/>
      <c r="CV126" s="87">
        <f t="shared" si="236"/>
        <v>15782</v>
      </c>
      <c r="CW126" s="80">
        <f t="shared" si="237"/>
        <v>21217</v>
      </c>
      <c r="CX126" s="80">
        <f t="shared" si="238"/>
        <v>24248</v>
      </c>
      <c r="CY126" s="80">
        <f t="shared" si="239"/>
        <v>45137</v>
      </c>
      <c r="CZ126" s="80">
        <f t="shared" si="240"/>
        <v>106384</v>
      </c>
      <c r="DA126" s="143">
        <f t="shared" si="241"/>
        <v>0.148349375845992</v>
      </c>
      <c r="DB126" s="143">
        <f t="shared" si="242"/>
        <v>0.1994378853963</v>
      </c>
      <c r="DC126" s="143">
        <f t="shared" si="243"/>
        <v>0.227929011881486</v>
      </c>
      <c r="DD126" s="143">
        <f t="shared" si="244"/>
        <v>0.424283726876222</v>
      </c>
      <c r="DE126" s="49"/>
      <c r="DF126" s="87">
        <f t="shared" si="245"/>
        <v>7506</v>
      </c>
      <c r="DG126" s="80">
        <f t="shared" si="246"/>
        <v>10143</v>
      </c>
      <c r="DH126" s="80">
        <f t="shared" si="247"/>
        <v>11592</v>
      </c>
      <c r="DI126" s="80">
        <f t="shared" si="248"/>
        <v>5751.5</v>
      </c>
      <c r="DJ126" s="80">
        <f t="shared" si="249"/>
        <v>34992.5</v>
      </c>
      <c r="DK126" s="143">
        <f t="shared" si="250"/>
        <v>0.214503107808816</v>
      </c>
      <c r="DL126" s="143">
        <f t="shared" si="251"/>
        <v>0.289862113309995</v>
      </c>
      <c r="DM126" s="143">
        <f t="shared" si="252"/>
        <v>0.331270986639994</v>
      </c>
      <c r="DN126" s="143">
        <f t="shared" si="253"/>
        <v>0.164363792241195</v>
      </c>
      <c r="DO126" s="49"/>
      <c r="DP126" s="62">
        <f t="shared" si="254"/>
        <v>144728.5</v>
      </c>
      <c r="DQ126" s="71">
        <f t="shared" si="255"/>
        <v>106384</v>
      </c>
      <c r="DR126" s="71">
        <f t="shared" si="256"/>
        <v>34992.5</v>
      </c>
      <c r="DS126" s="63">
        <v>0</v>
      </c>
      <c r="DT126" s="63">
        <v>24</v>
      </c>
      <c r="DU126" s="63">
        <f>INDEX(武器升级!A:A,MATCH(DQ126/$DQ$5,武器升级!G:G,1))</f>
        <v>38</v>
      </c>
      <c r="DV126" s="63">
        <f>_xlfn.IFNA(INDEX(武器升级!A:A,MATCH(DR126/$DR$5,武器升级!H:H,1)),1)</f>
        <v>29</v>
      </c>
      <c r="DW126" s="63">
        <v>15</v>
      </c>
      <c r="DX126" s="63">
        <f t="shared" si="257"/>
        <v>39.75</v>
      </c>
      <c r="DY126" s="63">
        <f t="shared" si="258"/>
        <v>637.92</v>
      </c>
      <c r="DZ126" s="63">
        <f t="shared" si="259"/>
        <v>181.33</v>
      </c>
      <c r="EA126" s="71">
        <v>5.7</v>
      </c>
      <c r="EB126" s="67">
        <f t="shared" si="260"/>
        <v>127</v>
      </c>
      <c r="EC126" s="84"/>
      <c r="ED126" s="49"/>
      <c r="EE126" s="49"/>
      <c r="EF126" s="49"/>
      <c r="EG126" s="49"/>
      <c r="EH126" s="49"/>
      <c r="EI126" s="49"/>
      <c r="EJ126" s="49"/>
      <c r="EK126" s="49">
        <f t="shared" si="261"/>
        <v>151.11</v>
      </c>
      <c r="EL126" s="84"/>
      <c r="EM126" s="49"/>
      <c r="EN126" s="49"/>
      <c r="EO126" s="49"/>
      <c r="EP126" s="49"/>
      <c r="EQ126" s="49"/>
      <c r="ER126" s="49"/>
      <c r="ES126" s="49"/>
      <c r="ET126" s="49"/>
      <c r="EU126" s="49"/>
      <c r="EV126" s="49"/>
      <c r="EW126" s="49"/>
      <c r="EX126" s="49"/>
      <c r="EY126" s="49"/>
      <c r="EZ126" s="49"/>
      <c r="FA126" s="67"/>
      <c r="FB126" s="67"/>
      <c r="FC126" s="67"/>
      <c r="FD126" s="49"/>
    </row>
    <row r="127" spans="1:160">
      <c r="A127" s="58">
        <v>121</v>
      </c>
      <c r="B127" s="59">
        <v>85</v>
      </c>
      <c r="C127" s="60">
        <v>73</v>
      </c>
      <c r="D127" s="61">
        <v>806.5</v>
      </c>
      <c r="E127" s="61">
        <v>3</v>
      </c>
      <c r="F127" s="62">
        <v>7</v>
      </c>
      <c r="G127" s="63">
        <v>0</v>
      </c>
      <c r="H127" s="63">
        <v>1</v>
      </c>
      <c r="I127" s="49"/>
      <c r="J127" s="62">
        <v>121</v>
      </c>
      <c r="K127" s="71">
        <f t="shared" si="198"/>
        <v>7</v>
      </c>
      <c r="L127" s="71">
        <f t="shared" si="199"/>
        <v>0</v>
      </c>
      <c r="M127" s="71">
        <f t="shared" si="200"/>
        <v>1</v>
      </c>
      <c r="N127" s="72">
        <f>INDEX($A:$A,MATCH(SUM($K$7:K127),$D:$D,1))</f>
        <v>128</v>
      </c>
      <c r="O127" s="72">
        <v>0</v>
      </c>
      <c r="P127" s="73">
        <v>0</v>
      </c>
      <c r="Q127" s="63">
        <f>INDEX(关卡产出!$V$8:$V$207,MATCH(N127,$A$7:$A$206,0))</f>
        <v>24100</v>
      </c>
      <c r="R127" s="63">
        <f>INDEX(关卡产出!$W$8:$W$207,MATCH(N127,$A$7:$A$206,0))</f>
        <v>4669200</v>
      </c>
      <c r="S127" s="63">
        <f>INDEX(关卡产出!$X$8:$X$207,MATCH(N127,$A$7:$A$206,0))</f>
        <v>32066</v>
      </c>
      <c r="T127" s="63">
        <f>INDEX(关卡产出!$Y$8:$Y$207,MATCH(N127,$A$7:$A$206,0))</f>
        <v>16034</v>
      </c>
      <c r="U127" s="63">
        <f>INDEX(关卡产出!$Z$8:$Z$207,MATCH(N127,$A$7:$A$206,0))</f>
        <v>7629</v>
      </c>
      <c r="V127" s="63">
        <f>INDEX(关卡产出!$AA$8:$AA$207,MATCH(N127,$A$7:$A$206,0))</f>
        <v>768</v>
      </c>
      <c r="W127" s="80">
        <f>INDEX(关卡产出!$C$8:$C$207,MATCH(N127,关卡产出!$B$8:$B$207,0))*K127</f>
        <v>707</v>
      </c>
      <c r="X127" s="80">
        <f>INDEX(关卡产出!$D$8:$D$207,MATCH(N127,关卡产出!$B$8:$B$207,0))*K127</f>
        <v>350</v>
      </c>
      <c r="Y127" s="80">
        <f>INDEX(关卡产出!$E$8:$E$207,MATCH(N127,关卡产出!$B$8:$B$207,0))*K127</f>
        <v>175</v>
      </c>
      <c r="Z127" s="80">
        <f>INDEX(关卡产出!$F$8:$F$207,MATCH(N127,关卡产出!$B$8:$B$207,0))*K127</f>
        <v>9310</v>
      </c>
      <c r="AA127" s="80">
        <f>SUM($W$7:W127)</f>
        <v>43491</v>
      </c>
      <c r="AB127" s="80">
        <f>SUM($X$7:X127)</f>
        <v>21567</v>
      </c>
      <c r="AC127" s="80">
        <f>SUM($Y$7:Y127)</f>
        <v>10318</v>
      </c>
      <c r="AD127" s="80">
        <f>SUM($Z$7:Z127)</f>
        <v>605640</v>
      </c>
      <c r="AE127" s="87">
        <f>INDEX(关卡产出!$C$8:$C$207,MATCH(N127,关卡产出!$B$8:$B$207,0))*8</f>
        <v>808</v>
      </c>
      <c r="AF127" s="87">
        <f>INDEX(关卡产出!$D$8:$D$207,MATCH(N127,关卡产出!$B$8:$B$207,0))*8</f>
        <v>400</v>
      </c>
      <c r="AG127" s="87">
        <f>INDEX(关卡产出!$E$8:$E$207,MATCH(N127,关卡产出!$B$8:$B$207,0))*8</f>
        <v>200</v>
      </c>
      <c r="AH127" s="87">
        <f>INDEX(关卡产出!$F$8:$F$207,MATCH(N127,关卡产出!$B$8:$B$207,0))*8</f>
        <v>10640</v>
      </c>
      <c r="AI127" s="87">
        <f>SUM($AE$7:AE127)</f>
        <v>49704</v>
      </c>
      <c r="AJ127" s="87">
        <f>SUM($AF$7:AF127)</f>
        <v>24648</v>
      </c>
      <c r="AK127" s="87">
        <f>SUM($AG$7:AG127)</f>
        <v>11792</v>
      </c>
      <c r="AL127" s="87">
        <f>SUM($AH$7:AH127)</f>
        <v>692160</v>
      </c>
      <c r="AM127" s="92">
        <f>SUM($M$7:M127)*关卡产出!$AS$11</f>
        <v>702000</v>
      </c>
      <c r="AN127" s="93">
        <v>0</v>
      </c>
      <c r="AO127" s="80">
        <v>0</v>
      </c>
      <c r="AP127" s="96">
        <v>0</v>
      </c>
      <c r="AQ127" s="62">
        <v>500</v>
      </c>
      <c r="AR127" s="97">
        <v>100</v>
      </c>
      <c r="AS127" s="62">
        <f>SUM($AQ$7:AQ127)</f>
        <v>60500</v>
      </c>
      <c r="AT127" s="71">
        <f>SUM($AR$7:AR127)</f>
        <v>12100</v>
      </c>
      <c r="AU127" s="49"/>
      <c r="AV127" s="62">
        <f t="shared" si="201"/>
        <v>24100</v>
      </c>
      <c r="AW127" s="71">
        <v>0</v>
      </c>
      <c r="AX127" s="71">
        <f t="shared" si="202"/>
        <v>12100</v>
      </c>
      <c r="AY127" s="71">
        <f t="shared" si="203"/>
        <v>10800</v>
      </c>
      <c r="AZ127" s="63">
        <f t="shared" si="204"/>
        <v>47000</v>
      </c>
      <c r="BA127" s="80">
        <v>0</v>
      </c>
      <c r="BB127" s="80">
        <f t="shared" si="205"/>
        <v>47000</v>
      </c>
      <c r="BC127" s="98">
        <f t="shared" si="206"/>
        <v>0.512765957446809</v>
      </c>
      <c r="BD127" s="98">
        <f t="shared" si="207"/>
        <v>0</v>
      </c>
      <c r="BE127" s="98">
        <f t="shared" si="208"/>
        <v>0.257446808510638</v>
      </c>
      <c r="BF127" s="98">
        <f t="shared" si="209"/>
        <v>0.229787234042553</v>
      </c>
      <c r="BG127" s="99"/>
      <c r="BH127" s="62">
        <f>INDEX(商城宝箱!$L:$L,MATCH(BB127,商城宝箱!$N:$N,1))</f>
        <v>9</v>
      </c>
      <c r="BI127" s="63">
        <f>INDEX(商城宝箱!$T:$T,MATCH(BH127,商城宝箱!$L:$L,0))+(BB127-VLOOKUP(BH127,商城宝箱!$L$2:$N$22,3,FALSE))/$BH$5*VLOOKUP(BH127+1,商城宝箱!$C$23:$I$42,3,FALSE)</f>
        <v>117500</v>
      </c>
      <c r="BJ127" s="71">
        <f>INDEX(商城宝箱!$U:$U,MATCH(BH127,商城宝箱!$L:$L,0))+(BB127-VLOOKUP(BH127,商城宝箱!$L$2:$N$22,3,FALSE))/$BH$5*VLOOKUP(BH127+1,商城宝箱!$C$23:$I$42,4,FALSE)</f>
        <v>70392.5</v>
      </c>
      <c r="BK127" s="71">
        <f>INDEX(商城宝箱!$V:$V,MATCH(BH127,商城宝箱!$L:$L,0))+(BB127-VLOOKUP(BH127,商城宝箱!$L$2:$N$22,3,FALSE))/$BH$5*VLOOKUP(BH127+1,商城宝箱!$C$23:$I$42,5,FALSE)</f>
        <v>45512</v>
      </c>
      <c r="BL127" s="71">
        <f>INDEX(商城宝箱!$W:$W,MATCH(BH127,商城宝箱!$L:$L,0))+(BB127-VLOOKUP(BH127,商城宝箱!$L$2:$N$22,3,FALSE))/$BH$5*VLOOKUP(BH127+1,商城宝箱!$C$23:$I$42,6,FALSE)</f>
        <v>5811.5</v>
      </c>
      <c r="BM127" s="49"/>
      <c r="BN127" s="101">
        <f t="shared" si="210"/>
        <v>4669200</v>
      </c>
      <c r="BO127" s="63">
        <f t="shared" si="211"/>
        <v>605640</v>
      </c>
      <c r="BP127" s="63">
        <f t="shared" si="212"/>
        <v>692160</v>
      </c>
      <c r="BQ127" s="63">
        <f t="shared" si="213"/>
        <v>702000</v>
      </c>
      <c r="BR127" s="63">
        <f t="shared" si="214"/>
        <v>0</v>
      </c>
      <c r="BS127" s="63">
        <f t="shared" si="215"/>
        <v>60500</v>
      </c>
      <c r="BT127" s="63">
        <f t="shared" si="216"/>
        <v>117500</v>
      </c>
      <c r="BU127" s="63">
        <f t="shared" si="217"/>
        <v>6847000</v>
      </c>
      <c r="BV127" s="98">
        <f t="shared" si="218"/>
        <v>0.681933693588433</v>
      </c>
      <c r="BW127" s="98">
        <f t="shared" si="219"/>
        <v>0.0884533372279831</v>
      </c>
      <c r="BX127" s="98">
        <f t="shared" si="220"/>
        <v>0.101089528260552</v>
      </c>
      <c r="BY127" s="98">
        <f t="shared" si="221"/>
        <v>0.102526654009055</v>
      </c>
      <c r="BZ127" s="98">
        <f t="shared" si="222"/>
        <v>0</v>
      </c>
      <c r="CA127" s="98">
        <f t="shared" si="223"/>
        <v>0.00883598656345845</v>
      </c>
      <c r="CB127" s="98">
        <f t="shared" si="224"/>
        <v>0.0171608003505185</v>
      </c>
      <c r="CC127" s="49"/>
      <c r="CD127" s="101">
        <f t="shared" si="225"/>
        <v>128</v>
      </c>
      <c r="CE127" s="63">
        <f>INDEX(角色升级!A:A,MATCH(BU126,角色升级!K:K,1))</f>
        <v>632</v>
      </c>
      <c r="CF127" s="71">
        <f>VLOOKUP(CE127,角色升级!A:P,16,FALSE)</f>
        <v>31273.67451</v>
      </c>
      <c r="CG127" s="71">
        <f>VLOOKUP(CD127,关卡对比!$A$4:$K$206,11,FALSE)</f>
        <v>94800</v>
      </c>
      <c r="CH127" s="104">
        <f t="shared" si="226"/>
        <v>3.03130353197501</v>
      </c>
      <c r="CI127" s="87">
        <f>INDEX(角色升级!Q:Q,MATCH(CE127,角色升级!A:A,0))</f>
        <v>10800</v>
      </c>
      <c r="CJ127" s="80">
        <v>0.8</v>
      </c>
      <c r="CK127" s="49"/>
      <c r="CL127" s="101">
        <f t="shared" si="227"/>
        <v>32066</v>
      </c>
      <c r="CM127" s="63">
        <f t="shared" si="228"/>
        <v>43491</v>
      </c>
      <c r="CN127" s="63">
        <f t="shared" si="229"/>
        <v>808</v>
      </c>
      <c r="CO127" s="63">
        <f t="shared" si="230"/>
        <v>70392.5</v>
      </c>
      <c r="CP127" s="63">
        <f t="shared" si="231"/>
        <v>146757.5</v>
      </c>
      <c r="CQ127" s="98">
        <f t="shared" si="232"/>
        <v>0.218496499327121</v>
      </c>
      <c r="CR127" s="98">
        <f t="shared" si="233"/>
        <v>0.296346012980597</v>
      </c>
      <c r="CS127" s="98">
        <f t="shared" si="234"/>
        <v>0.00550568114065721</v>
      </c>
      <c r="CT127" s="98">
        <f t="shared" si="235"/>
        <v>0.479651806551624</v>
      </c>
      <c r="CU127" s="49"/>
      <c r="CV127" s="87">
        <f t="shared" si="236"/>
        <v>16034</v>
      </c>
      <c r="CW127" s="80">
        <f t="shared" si="237"/>
        <v>21567</v>
      </c>
      <c r="CX127" s="80">
        <f t="shared" si="238"/>
        <v>24648</v>
      </c>
      <c r="CY127" s="80">
        <f t="shared" si="239"/>
        <v>45512</v>
      </c>
      <c r="CZ127" s="80">
        <f t="shared" si="240"/>
        <v>107761</v>
      </c>
      <c r="DA127" s="143">
        <f t="shared" si="241"/>
        <v>0.148792234667459</v>
      </c>
      <c r="DB127" s="143">
        <f t="shared" si="242"/>
        <v>0.200137340967511</v>
      </c>
      <c r="DC127" s="143">
        <f t="shared" si="243"/>
        <v>0.228728389677156</v>
      </c>
      <c r="DD127" s="143">
        <f t="shared" si="244"/>
        <v>0.422342034687874</v>
      </c>
      <c r="DE127" s="49"/>
      <c r="DF127" s="87">
        <f t="shared" si="245"/>
        <v>7629</v>
      </c>
      <c r="DG127" s="80">
        <f t="shared" si="246"/>
        <v>10318</v>
      </c>
      <c r="DH127" s="80">
        <f t="shared" si="247"/>
        <v>11792</v>
      </c>
      <c r="DI127" s="80">
        <f t="shared" si="248"/>
        <v>5811.5</v>
      </c>
      <c r="DJ127" s="80">
        <f t="shared" si="249"/>
        <v>35550.5</v>
      </c>
      <c r="DK127" s="143">
        <f t="shared" si="250"/>
        <v>0.214596137888356</v>
      </c>
      <c r="DL127" s="143">
        <f t="shared" si="251"/>
        <v>0.290235017791592</v>
      </c>
      <c r="DM127" s="143">
        <f t="shared" si="252"/>
        <v>0.331697163190391</v>
      </c>
      <c r="DN127" s="143">
        <f t="shared" si="253"/>
        <v>0.163471681129661</v>
      </c>
      <c r="DO127" s="49"/>
      <c r="DP127" s="62">
        <f t="shared" si="254"/>
        <v>146757.5</v>
      </c>
      <c r="DQ127" s="71">
        <f t="shared" si="255"/>
        <v>107761</v>
      </c>
      <c r="DR127" s="71">
        <f t="shared" si="256"/>
        <v>35550.5</v>
      </c>
      <c r="DS127" s="63">
        <v>0</v>
      </c>
      <c r="DT127" s="63">
        <v>24</v>
      </c>
      <c r="DU127" s="63">
        <f>INDEX(武器升级!A:A,MATCH(DQ127/$DQ$5,武器升级!G:G,1))</f>
        <v>38</v>
      </c>
      <c r="DV127" s="63">
        <f>_xlfn.IFNA(INDEX(武器升级!A:A,MATCH(DR127/$DR$5,武器升级!H:H,1)),1)</f>
        <v>30</v>
      </c>
      <c r="DW127" s="63">
        <v>15</v>
      </c>
      <c r="DX127" s="63">
        <f t="shared" si="257"/>
        <v>39.75</v>
      </c>
      <c r="DY127" s="63">
        <f t="shared" si="258"/>
        <v>637.92</v>
      </c>
      <c r="DZ127" s="63">
        <f t="shared" si="259"/>
        <v>217.59</v>
      </c>
      <c r="EA127" s="71">
        <v>5.7</v>
      </c>
      <c r="EB127" s="67">
        <f t="shared" si="260"/>
        <v>128</v>
      </c>
      <c r="EC127" s="84"/>
      <c r="ED127" s="49"/>
      <c r="EE127" s="49"/>
      <c r="EF127" s="49"/>
      <c r="EG127" s="49"/>
      <c r="EH127" s="49"/>
      <c r="EI127" s="49"/>
      <c r="EJ127" s="49"/>
      <c r="EK127" s="49">
        <f t="shared" si="261"/>
        <v>1</v>
      </c>
      <c r="EL127" s="84"/>
      <c r="EM127" s="49"/>
      <c r="EN127" s="49"/>
      <c r="EO127" s="49"/>
      <c r="EP127" s="49"/>
      <c r="EQ127" s="49"/>
      <c r="ER127" s="49"/>
      <c r="ES127" s="49"/>
      <c r="ET127" s="49"/>
      <c r="EU127" s="49"/>
      <c r="EV127" s="49"/>
      <c r="EW127" s="49"/>
      <c r="EX127" s="49"/>
      <c r="EY127" s="49"/>
      <c r="EZ127" s="49"/>
      <c r="FA127" s="67"/>
      <c r="FB127" s="67"/>
      <c r="FC127" s="67"/>
      <c r="FD127" s="49"/>
    </row>
    <row r="128" spans="1:160">
      <c r="A128" s="58">
        <v>122</v>
      </c>
      <c r="B128" s="59">
        <v>85</v>
      </c>
      <c r="C128" s="60">
        <v>73</v>
      </c>
      <c r="D128" s="61">
        <v>809.5</v>
      </c>
      <c r="E128" s="61">
        <v>3</v>
      </c>
      <c r="F128" s="62">
        <v>7</v>
      </c>
      <c r="G128" s="63">
        <v>0</v>
      </c>
      <c r="H128" s="63">
        <v>1</v>
      </c>
      <c r="I128" s="49"/>
      <c r="J128" s="62">
        <v>122</v>
      </c>
      <c r="K128" s="71">
        <f t="shared" si="198"/>
        <v>7</v>
      </c>
      <c r="L128" s="71">
        <f t="shared" si="199"/>
        <v>0</v>
      </c>
      <c r="M128" s="71">
        <f t="shared" si="200"/>
        <v>1</v>
      </c>
      <c r="N128" s="72">
        <f>INDEX($A:$A,MATCH(SUM($K$7:K128),$D:$D,1))</f>
        <v>129</v>
      </c>
      <c r="O128" s="72">
        <v>0</v>
      </c>
      <c r="P128" s="73">
        <v>0</v>
      </c>
      <c r="Q128" s="63">
        <f>INDEX(关卡产出!$V$8:$V$207,MATCH(N128,$A$7:$A$206,0))</f>
        <v>24300</v>
      </c>
      <c r="R128" s="63">
        <f>INDEX(关卡产出!$W$8:$W$207,MATCH(N128,$A$7:$A$206,0))</f>
        <v>4744300</v>
      </c>
      <c r="S128" s="63">
        <f>INDEX(关卡产出!$X$8:$X$207,MATCH(N128,$A$7:$A$206,0))</f>
        <v>32574</v>
      </c>
      <c r="T128" s="63">
        <f>INDEX(关卡产出!$Y$8:$Y$207,MATCH(N128,$A$7:$A$206,0))</f>
        <v>16288</v>
      </c>
      <c r="U128" s="63">
        <f>INDEX(关卡产出!$Z$8:$Z$207,MATCH(N128,$A$7:$A$206,0))</f>
        <v>7753</v>
      </c>
      <c r="V128" s="63">
        <f>INDEX(关卡产出!$AA$8:$AA$207,MATCH(N128,$A$7:$A$206,0))</f>
        <v>774</v>
      </c>
      <c r="W128" s="80">
        <f>INDEX(关卡产出!$C$8:$C$207,MATCH(N128,关卡产出!$B$8:$B$207,0))*K128</f>
        <v>714</v>
      </c>
      <c r="X128" s="80">
        <f>INDEX(关卡产出!$D$8:$D$207,MATCH(N128,关卡产出!$B$8:$B$207,0))*K128</f>
        <v>357</v>
      </c>
      <c r="Y128" s="80">
        <f>INDEX(关卡产出!$E$8:$E$207,MATCH(N128,关卡产出!$B$8:$B$207,0))*K128</f>
        <v>175</v>
      </c>
      <c r="Z128" s="80">
        <f>INDEX(关卡产出!$F$8:$F$207,MATCH(N128,关卡产出!$B$8:$B$207,0))*K128</f>
        <v>9450</v>
      </c>
      <c r="AA128" s="80">
        <f>SUM($W$7:W128)</f>
        <v>44205</v>
      </c>
      <c r="AB128" s="80">
        <f>SUM($X$7:X128)</f>
        <v>21924</v>
      </c>
      <c r="AC128" s="80">
        <f>SUM($Y$7:Y128)</f>
        <v>10493</v>
      </c>
      <c r="AD128" s="80">
        <f>SUM($Z$7:Z128)</f>
        <v>615090</v>
      </c>
      <c r="AE128" s="87">
        <f>INDEX(关卡产出!$C$8:$C$207,MATCH(N128,关卡产出!$B$8:$B$207,0))*8</f>
        <v>816</v>
      </c>
      <c r="AF128" s="87">
        <f>INDEX(关卡产出!$D$8:$D$207,MATCH(N128,关卡产出!$B$8:$B$207,0))*8</f>
        <v>408</v>
      </c>
      <c r="AG128" s="87">
        <f>INDEX(关卡产出!$E$8:$E$207,MATCH(N128,关卡产出!$B$8:$B$207,0))*8</f>
        <v>200</v>
      </c>
      <c r="AH128" s="87">
        <f>INDEX(关卡产出!$F$8:$F$207,MATCH(N128,关卡产出!$B$8:$B$207,0))*8</f>
        <v>10800</v>
      </c>
      <c r="AI128" s="87">
        <f>SUM($AE$7:AE128)</f>
        <v>50520</v>
      </c>
      <c r="AJ128" s="87">
        <f>SUM($AF$7:AF128)</f>
        <v>25056</v>
      </c>
      <c r="AK128" s="87">
        <f>SUM($AG$7:AG128)</f>
        <v>11992</v>
      </c>
      <c r="AL128" s="87">
        <f>SUM($AH$7:AH128)</f>
        <v>702960</v>
      </c>
      <c r="AM128" s="92">
        <f>SUM($M$7:M128)*关卡产出!$AS$11</f>
        <v>708000</v>
      </c>
      <c r="AN128" s="93">
        <v>0</v>
      </c>
      <c r="AO128" s="80">
        <v>0</v>
      </c>
      <c r="AP128" s="96">
        <v>0</v>
      </c>
      <c r="AQ128" s="62">
        <v>500</v>
      </c>
      <c r="AR128" s="97">
        <v>100</v>
      </c>
      <c r="AS128" s="62">
        <f>SUM($AQ$7:AQ128)</f>
        <v>61000</v>
      </c>
      <c r="AT128" s="71">
        <f>SUM($AR$7:AR128)</f>
        <v>12200</v>
      </c>
      <c r="AU128" s="49"/>
      <c r="AV128" s="62">
        <f t="shared" si="201"/>
        <v>24300</v>
      </c>
      <c r="AW128" s="71">
        <v>0</v>
      </c>
      <c r="AX128" s="71">
        <f t="shared" si="202"/>
        <v>12200</v>
      </c>
      <c r="AY128" s="71">
        <f t="shared" si="203"/>
        <v>10800</v>
      </c>
      <c r="AZ128" s="63">
        <f t="shared" si="204"/>
        <v>47300</v>
      </c>
      <c r="BA128" s="80">
        <v>0</v>
      </c>
      <c r="BB128" s="80">
        <f t="shared" si="205"/>
        <v>47300</v>
      </c>
      <c r="BC128" s="98">
        <f t="shared" si="206"/>
        <v>0.513742071881607</v>
      </c>
      <c r="BD128" s="98">
        <f t="shared" si="207"/>
        <v>0</v>
      </c>
      <c r="BE128" s="98">
        <f t="shared" si="208"/>
        <v>0.257928118393235</v>
      </c>
      <c r="BF128" s="98">
        <f t="shared" si="209"/>
        <v>0.228329809725159</v>
      </c>
      <c r="BG128" s="99"/>
      <c r="BH128" s="62">
        <f>INDEX(商城宝箱!$L:$L,MATCH(BB128,商城宝箱!$N:$N,1))</f>
        <v>9</v>
      </c>
      <c r="BI128" s="63">
        <f>INDEX(商城宝箱!$T:$T,MATCH(BH128,商城宝箱!$L:$L,0))+(BB128-VLOOKUP(BH128,商城宝箱!$L$2:$N$22,3,FALSE))/$BH$5*VLOOKUP(BH128+1,商城宝箱!$C$23:$I$42,3,FALSE)</f>
        <v>118250</v>
      </c>
      <c r="BJ128" s="71">
        <f>INDEX(商城宝箱!$U:$U,MATCH(BH128,商城宝箱!$L:$L,0))+(BB128-VLOOKUP(BH128,商城宝箱!$L$2:$N$22,3,FALSE))/$BH$5*VLOOKUP(BH128+1,商城宝箱!$C$23:$I$42,4,FALSE)</f>
        <v>71202.5</v>
      </c>
      <c r="BK128" s="71">
        <f>INDEX(商城宝箱!$V:$V,MATCH(BH128,商城宝箱!$L:$L,0))+(BB128-VLOOKUP(BH128,商城宝箱!$L$2:$N$22,3,FALSE))/$BH$5*VLOOKUP(BH128+1,商城宝箱!$C$23:$I$42,5,FALSE)</f>
        <v>45887</v>
      </c>
      <c r="BL128" s="71">
        <f>INDEX(商城宝箱!$W:$W,MATCH(BH128,商城宝箱!$L:$L,0))+(BB128-VLOOKUP(BH128,商城宝箱!$L$2:$N$22,3,FALSE))/$BH$5*VLOOKUP(BH128+1,商城宝箱!$C$23:$I$42,6,FALSE)</f>
        <v>5871.5</v>
      </c>
      <c r="BM128" s="49"/>
      <c r="BN128" s="101">
        <f t="shared" si="210"/>
        <v>4744300</v>
      </c>
      <c r="BO128" s="63">
        <f t="shared" si="211"/>
        <v>615090</v>
      </c>
      <c r="BP128" s="63">
        <f t="shared" si="212"/>
        <v>702960</v>
      </c>
      <c r="BQ128" s="63">
        <f t="shared" si="213"/>
        <v>708000</v>
      </c>
      <c r="BR128" s="63">
        <f t="shared" si="214"/>
        <v>0</v>
      </c>
      <c r="BS128" s="63">
        <f t="shared" si="215"/>
        <v>61000</v>
      </c>
      <c r="BT128" s="63">
        <f t="shared" si="216"/>
        <v>118250</v>
      </c>
      <c r="BU128" s="63">
        <f t="shared" si="217"/>
        <v>6949600</v>
      </c>
      <c r="BV128" s="98">
        <f t="shared" si="218"/>
        <v>0.682672384022102</v>
      </c>
      <c r="BW128" s="98">
        <f t="shared" si="219"/>
        <v>0.0885072522159549</v>
      </c>
      <c r="BX128" s="98">
        <f t="shared" si="220"/>
        <v>0.101151145389663</v>
      </c>
      <c r="BY128" s="98">
        <f t="shared" si="221"/>
        <v>0.10187636698515</v>
      </c>
      <c r="BZ128" s="98">
        <f t="shared" si="222"/>
        <v>0</v>
      </c>
      <c r="CA128" s="98">
        <f t="shared" si="223"/>
        <v>0.0087774835961782</v>
      </c>
      <c r="CB128" s="98">
        <f t="shared" si="224"/>
        <v>0.017015367790952</v>
      </c>
      <c r="CC128" s="49"/>
      <c r="CD128" s="101">
        <f t="shared" si="225"/>
        <v>129</v>
      </c>
      <c r="CE128" s="63">
        <f>INDEX(角色升级!A:A,MATCH(BU127,角色升级!K:K,1))</f>
        <v>635</v>
      </c>
      <c r="CF128" s="71">
        <f>VLOOKUP(CE128,角色升级!A:P,16,FALSE)</f>
        <v>32154.99924</v>
      </c>
      <c r="CG128" s="71">
        <f>VLOOKUP(CD128,关卡对比!$A$4:$K$206,11,FALSE)</f>
        <v>96000</v>
      </c>
      <c r="CH128" s="104">
        <f t="shared" si="226"/>
        <v>2.98553886701942</v>
      </c>
      <c r="CI128" s="87">
        <f>INDEX(角色升级!Q:Q,MATCH(CE128,角色升级!A:A,0))</f>
        <v>10800</v>
      </c>
      <c r="CJ128" s="80">
        <v>0.8</v>
      </c>
      <c r="CK128" s="49"/>
      <c r="CL128" s="101">
        <f t="shared" si="227"/>
        <v>32574</v>
      </c>
      <c r="CM128" s="63">
        <f t="shared" si="228"/>
        <v>44205</v>
      </c>
      <c r="CN128" s="63">
        <f t="shared" si="229"/>
        <v>816</v>
      </c>
      <c r="CO128" s="63">
        <f t="shared" si="230"/>
        <v>71202.5</v>
      </c>
      <c r="CP128" s="63">
        <f t="shared" si="231"/>
        <v>148797.5</v>
      </c>
      <c r="CQ128" s="98">
        <f t="shared" si="232"/>
        <v>0.218914968329441</v>
      </c>
      <c r="CR128" s="98">
        <f t="shared" si="233"/>
        <v>0.297081604193619</v>
      </c>
      <c r="CS128" s="98">
        <f t="shared" si="234"/>
        <v>0.00548396310421882</v>
      </c>
      <c r="CT128" s="98">
        <f t="shared" si="235"/>
        <v>0.478519464372721</v>
      </c>
      <c r="CU128" s="49"/>
      <c r="CV128" s="87">
        <f t="shared" si="236"/>
        <v>16288</v>
      </c>
      <c r="CW128" s="80">
        <f t="shared" si="237"/>
        <v>21924</v>
      </c>
      <c r="CX128" s="80">
        <f t="shared" si="238"/>
        <v>25056</v>
      </c>
      <c r="CY128" s="80">
        <f t="shared" si="239"/>
        <v>45887</v>
      </c>
      <c r="CZ128" s="80">
        <f t="shared" si="240"/>
        <v>109155</v>
      </c>
      <c r="DA128" s="143">
        <f t="shared" si="241"/>
        <v>0.149219000503871</v>
      </c>
      <c r="DB128" s="143">
        <f t="shared" si="242"/>
        <v>0.200851999450323</v>
      </c>
      <c r="DC128" s="143">
        <f t="shared" si="243"/>
        <v>0.22954514222894</v>
      </c>
      <c r="DD128" s="143">
        <f t="shared" si="244"/>
        <v>0.420383857816866</v>
      </c>
      <c r="DE128" s="49"/>
      <c r="DF128" s="87">
        <f t="shared" si="245"/>
        <v>7753</v>
      </c>
      <c r="DG128" s="80">
        <f t="shared" si="246"/>
        <v>10493</v>
      </c>
      <c r="DH128" s="80">
        <f t="shared" si="247"/>
        <v>11992</v>
      </c>
      <c r="DI128" s="80">
        <f t="shared" si="248"/>
        <v>5871.5</v>
      </c>
      <c r="DJ128" s="80">
        <f t="shared" si="249"/>
        <v>36109.5</v>
      </c>
      <c r="DK128" s="143">
        <f t="shared" si="250"/>
        <v>0.214708040820283</v>
      </c>
      <c r="DL128" s="143">
        <f t="shared" si="251"/>
        <v>0.290588349326355</v>
      </c>
      <c r="DM128" s="143">
        <f t="shared" si="252"/>
        <v>0.332100970658691</v>
      </c>
      <c r="DN128" s="143">
        <f t="shared" si="253"/>
        <v>0.162602639194672</v>
      </c>
      <c r="DO128" s="49"/>
      <c r="DP128" s="62">
        <f t="shared" si="254"/>
        <v>148797.5</v>
      </c>
      <c r="DQ128" s="71">
        <f t="shared" si="255"/>
        <v>109155</v>
      </c>
      <c r="DR128" s="71">
        <f t="shared" si="256"/>
        <v>36109.5</v>
      </c>
      <c r="DS128" s="63">
        <v>0</v>
      </c>
      <c r="DT128" s="63">
        <v>24</v>
      </c>
      <c r="DU128" s="63">
        <f>INDEX(武器升级!A:A,MATCH(DQ128/$DQ$5,武器升级!G:G,1))</f>
        <v>39</v>
      </c>
      <c r="DV128" s="63">
        <f>_xlfn.IFNA(INDEX(武器升级!A:A,MATCH(DR128/$DR$5,武器升级!H:H,1)),1)</f>
        <v>30</v>
      </c>
      <c r="DW128" s="63">
        <v>15</v>
      </c>
      <c r="DX128" s="63">
        <f t="shared" si="257"/>
        <v>39.75</v>
      </c>
      <c r="DY128" s="63">
        <f t="shared" si="258"/>
        <v>765.51</v>
      </c>
      <c r="DZ128" s="63">
        <f t="shared" si="259"/>
        <v>217.59</v>
      </c>
      <c r="EA128" s="71">
        <v>5.7</v>
      </c>
      <c r="EB128" s="67">
        <f t="shared" si="260"/>
        <v>129</v>
      </c>
      <c r="EC128" s="84"/>
      <c r="ED128" s="49"/>
      <c r="EE128" s="49"/>
      <c r="EF128" s="49"/>
      <c r="EG128" s="49"/>
      <c r="EH128" s="49"/>
      <c r="EI128" s="49"/>
      <c r="EJ128" s="49"/>
      <c r="EK128" s="49">
        <f t="shared" si="261"/>
        <v>151.11</v>
      </c>
      <c r="EL128" s="84"/>
      <c r="EM128" s="49"/>
      <c r="EN128" s="49"/>
      <c r="EO128" s="49"/>
      <c r="EP128" s="49"/>
      <c r="EQ128" s="49"/>
      <c r="ER128" s="49"/>
      <c r="ES128" s="49"/>
      <c r="ET128" s="49"/>
      <c r="EU128" s="49"/>
      <c r="EV128" s="49"/>
      <c r="EW128" s="49"/>
      <c r="EX128" s="49"/>
      <c r="EY128" s="49"/>
      <c r="EZ128" s="49"/>
      <c r="FA128" s="67"/>
      <c r="FB128" s="67"/>
      <c r="FC128" s="67"/>
      <c r="FD128" s="49"/>
    </row>
    <row r="129" spans="1:160">
      <c r="A129" s="58">
        <v>123</v>
      </c>
      <c r="B129" s="59">
        <v>86</v>
      </c>
      <c r="C129" s="60">
        <v>73</v>
      </c>
      <c r="D129" s="61">
        <v>815.5</v>
      </c>
      <c r="E129" s="61">
        <v>3</v>
      </c>
      <c r="F129" s="62">
        <v>7</v>
      </c>
      <c r="G129" s="63">
        <v>0</v>
      </c>
      <c r="H129" s="63">
        <v>1</v>
      </c>
      <c r="I129" s="49"/>
      <c r="J129" s="62">
        <v>123</v>
      </c>
      <c r="K129" s="71">
        <f t="shared" si="198"/>
        <v>7</v>
      </c>
      <c r="L129" s="71">
        <f t="shared" si="199"/>
        <v>0</v>
      </c>
      <c r="M129" s="71">
        <f t="shared" si="200"/>
        <v>1</v>
      </c>
      <c r="N129" s="72">
        <f>INDEX($A:$A,MATCH(SUM($K$7:K129),$D:$D,1))</f>
        <v>131</v>
      </c>
      <c r="O129" s="72">
        <v>0</v>
      </c>
      <c r="P129" s="73">
        <v>0</v>
      </c>
      <c r="Q129" s="63">
        <f>INDEX(关卡产出!$V$8:$V$207,MATCH(N129,$A$7:$A$206,0))</f>
        <v>24700</v>
      </c>
      <c r="R129" s="63">
        <f>INDEX(关卡产出!$W$8:$W$207,MATCH(N129,$A$7:$A$206,0))</f>
        <v>4896300</v>
      </c>
      <c r="S129" s="63">
        <f>INDEX(关卡产出!$X$8:$X$207,MATCH(N129,$A$7:$A$206,0))</f>
        <v>33602</v>
      </c>
      <c r="T129" s="63">
        <f>INDEX(关卡产出!$Y$8:$Y$207,MATCH(N129,$A$7:$A$206,0))</f>
        <v>16802</v>
      </c>
      <c r="U129" s="63">
        <f>INDEX(关卡产出!$Z$8:$Z$207,MATCH(N129,$A$7:$A$206,0))</f>
        <v>8004</v>
      </c>
      <c r="V129" s="63">
        <f>INDEX(关卡产出!$AA$8:$AA$207,MATCH(N129,$A$7:$A$206,0))</f>
        <v>786</v>
      </c>
      <c r="W129" s="80">
        <f>INDEX(关卡产出!$C$8:$C$207,MATCH(N129,关卡产出!$B$8:$B$207,0))*K129</f>
        <v>721</v>
      </c>
      <c r="X129" s="80">
        <f>INDEX(关卡产出!$D$8:$D$207,MATCH(N129,关卡产出!$B$8:$B$207,0))*K129</f>
        <v>357</v>
      </c>
      <c r="Y129" s="80">
        <f>INDEX(关卡产出!$E$8:$E$207,MATCH(N129,关卡产出!$B$8:$B$207,0))*K129</f>
        <v>175</v>
      </c>
      <c r="Z129" s="80">
        <f>INDEX(关卡产出!$F$8:$F$207,MATCH(N129,关卡产出!$B$8:$B$207,0))*K129</f>
        <v>9590</v>
      </c>
      <c r="AA129" s="80">
        <f>SUM($W$7:W129)</f>
        <v>44926</v>
      </c>
      <c r="AB129" s="80">
        <f>SUM($X$7:X129)</f>
        <v>22281</v>
      </c>
      <c r="AC129" s="80">
        <f>SUM($Y$7:Y129)</f>
        <v>10668</v>
      </c>
      <c r="AD129" s="80">
        <f>SUM($Z$7:Z129)</f>
        <v>624680</v>
      </c>
      <c r="AE129" s="87">
        <f>INDEX(关卡产出!$C$8:$C$207,MATCH(N129,关卡产出!$B$8:$B$207,0))*8</f>
        <v>824</v>
      </c>
      <c r="AF129" s="87">
        <f>INDEX(关卡产出!$D$8:$D$207,MATCH(N129,关卡产出!$B$8:$B$207,0))*8</f>
        <v>408</v>
      </c>
      <c r="AG129" s="87">
        <f>INDEX(关卡产出!$E$8:$E$207,MATCH(N129,关卡产出!$B$8:$B$207,0))*8</f>
        <v>200</v>
      </c>
      <c r="AH129" s="87">
        <f>INDEX(关卡产出!$F$8:$F$207,MATCH(N129,关卡产出!$B$8:$B$207,0))*8</f>
        <v>10960</v>
      </c>
      <c r="AI129" s="87">
        <f>SUM($AE$7:AE129)</f>
        <v>51344</v>
      </c>
      <c r="AJ129" s="87">
        <f>SUM($AF$7:AF129)</f>
        <v>25464</v>
      </c>
      <c r="AK129" s="87">
        <f>SUM($AG$7:AG129)</f>
        <v>12192</v>
      </c>
      <c r="AL129" s="87">
        <f>SUM($AH$7:AH129)</f>
        <v>713920</v>
      </c>
      <c r="AM129" s="92">
        <f>SUM($M$7:M129)*关卡产出!$AS$11</f>
        <v>714000</v>
      </c>
      <c r="AN129" s="93">
        <v>0</v>
      </c>
      <c r="AO129" s="80">
        <v>0</v>
      </c>
      <c r="AP129" s="96">
        <v>0</v>
      </c>
      <c r="AQ129" s="62">
        <v>500</v>
      </c>
      <c r="AR129" s="97">
        <v>100</v>
      </c>
      <c r="AS129" s="62">
        <f>SUM($AQ$7:AQ129)</f>
        <v>61500</v>
      </c>
      <c r="AT129" s="71">
        <f>SUM($AR$7:AR129)</f>
        <v>12300</v>
      </c>
      <c r="AU129" s="49"/>
      <c r="AV129" s="62">
        <f t="shared" si="201"/>
        <v>24700</v>
      </c>
      <c r="AW129" s="71">
        <v>0</v>
      </c>
      <c r="AX129" s="71">
        <f t="shared" si="202"/>
        <v>12300</v>
      </c>
      <c r="AY129" s="71">
        <f t="shared" si="203"/>
        <v>10800</v>
      </c>
      <c r="AZ129" s="63">
        <f t="shared" si="204"/>
        <v>47800</v>
      </c>
      <c r="BA129" s="80">
        <v>0</v>
      </c>
      <c r="BB129" s="80">
        <f t="shared" si="205"/>
        <v>47800</v>
      </c>
      <c r="BC129" s="98">
        <f t="shared" si="206"/>
        <v>0.51673640167364</v>
      </c>
      <c r="BD129" s="98">
        <f t="shared" si="207"/>
        <v>0</v>
      </c>
      <c r="BE129" s="98">
        <f t="shared" si="208"/>
        <v>0.257322175732218</v>
      </c>
      <c r="BF129" s="98">
        <f t="shared" si="209"/>
        <v>0.225941422594142</v>
      </c>
      <c r="BG129" s="99"/>
      <c r="BH129" s="62">
        <f>INDEX(商城宝箱!$L:$L,MATCH(BB129,商城宝箱!$N:$N,1))</f>
        <v>9</v>
      </c>
      <c r="BI129" s="63">
        <f>INDEX(商城宝箱!$T:$T,MATCH(BH129,商城宝箱!$L:$L,0))+(BB129-VLOOKUP(BH129,商城宝箱!$L$2:$N$22,3,FALSE))/$BH$5*VLOOKUP(BH129+1,商城宝箱!$C$23:$I$42,3,FALSE)</f>
        <v>119500</v>
      </c>
      <c r="BJ129" s="71">
        <f>INDEX(商城宝箱!$U:$U,MATCH(BH129,商城宝箱!$L:$L,0))+(BB129-VLOOKUP(BH129,商城宝箱!$L$2:$N$22,3,FALSE))/$BH$5*VLOOKUP(BH129+1,商城宝箱!$C$23:$I$42,4,FALSE)</f>
        <v>72552.5</v>
      </c>
      <c r="BK129" s="71">
        <f>INDEX(商城宝箱!$V:$V,MATCH(BH129,商城宝箱!$L:$L,0))+(BB129-VLOOKUP(BH129,商城宝箱!$L$2:$N$22,3,FALSE))/$BH$5*VLOOKUP(BH129+1,商城宝箱!$C$23:$I$42,5,FALSE)</f>
        <v>46512</v>
      </c>
      <c r="BL129" s="71">
        <f>INDEX(商城宝箱!$W:$W,MATCH(BH129,商城宝箱!$L:$L,0))+(BB129-VLOOKUP(BH129,商城宝箱!$L$2:$N$22,3,FALSE))/$BH$5*VLOOKUP(BH129+1,商城宝箱!$C$23:$I$42,6,FALSE)</f>
        <v>5971.5</v>
      </c>
      <c r="BM129" s="49"/>
      <c r="BN129" s="101">
        <f t="shared" si="210"/>
        <v>4896300</v>
      </c>
      <c r="BO129" s="63">
        <f t="shared" si="211"/>
        <v>624680</v>
      </c>
      <c r="BP129" s="63">
        <f t="shared" si="212"/>
        <v>713920</v>
      </c>
      <c r="BQ129" s="63">
        <f t="shared" si="213"/>
        <v>714000</v>
      </c>
      <c r="BR129" s="63">
        <f t="shared" si="214"/>
        <v>0</v>
      </c>
      <c r="BS129" s="63">
        <f t="shared" si="215"/>
        <v>61500</v>
      </c>
      <c r="BT129" s="63">
        <f t="shared" si="216"/>
        <v>119500</v>
      </c>
      <c r="BU129" s="63">
        <f t="shared" si="217"/>
        <v>7129900</v>
      </c>
      <c r="BV129" s="98">
        <f t="shared" si="218"/>
        <v>0.686727724091502</v>
      </c>
      <c r="BW129" s="98">
        <f t="shared" si="219"/>
        <v>0.0876141320355124</v>
      </c>
      <c r="BX129" s="98">
        <f t="shared" si="220"/>
        <v>0.100130436612014</v>
      </c>
      <c r="BY129" s="98">
        <f t="shared" si="221"/>
        <v>0.100141656965736</v>
      </c>
      <c r="BZ129" s="98">
        <f t="shared" si="222"/>
        <v>0</v>
      </c>
      <c r="CA129" s="98">
        <f t="shared" si="223"/>
        <v>0.00862564692351926</v>
      </c>
      <c r="CB129" s="98">
        <f t="shared" si="224"/>
        <v>0.0167604033717163</v>
      </c>
      <c r="CC129" s="49"/>
      <c r="CD129" s="101">
        <f t="shared" si="225"/>
        <v>131</v>
      </c>
      <c r="CE129" s="63">
        <f>INDEX(角色升级!A:A,MATCH(BU128,角色升级!K:K,1))</f>
        <v>637</v>
      </c>
      <c r="CF129" s="71">
        <f>VLOOKUP(CE129,角色升级!A:P,16,FALSE)</f>
        <v>32742.54906</v>
      </c>
      <c r="CG129" s="71">
        <f>VLOOKUP(CD129,关卡对比!$A$4:$K$206,11,FALSE)</f>
        <v>98400</v>
      </c>
      <c r="CH129" s="104">
        <f t="shared" si="226"/>
        <v>3.00526387910984</v>
      </c>
      <c r="CI129" s="87">
        <f>INDEX(角色升级!Q:Q,MATCH(CE129,角色升级!A:A,0))</f>
        <v>10800</v>
      </c>
      <c r="CJ129" s="80">
        <v>0.8</v>
      </c>
      <c r="CK129" s="49"/>
      <c r="CL129" s="101">
        <f t="shared" si="227"/>
        <v>33602</v>
      </c>
      <c r="CM129" s="63">
        <f t="shared" si="228"/>
        <v>44926</v>
      </c>
      <c r="CN129" s="63">
        <f t="shared" si="229"/>
        <v>824</v>
      </c>
      <c r="CO129" s="63">
        <f t="shared" si="230"/>
        <v>72552.5</v>
      </c>
      <c r="CP129" s="63">
        <f t="shared" si="231"/>
        <v>151904.5</v>
      </c>
      <c r="CQ129" s="98">
        <f t="shared" si="232"/>
        <v>0.221204770102268</v>
      </c>
      <c r="CR129" s="98">
        <f t="shared" si="233"/>
        <v>0.295751607095247</v>
      </c>
      <c r="CS129" s="98">
        <f t="shared" si="234"/>
        <v>0.00542446076317686</v>
      </c>
      <c r="CT129" s="98">
        <f t="shared" si="235"/>
        <v>0.477619162039308</v>
      </c>
      <c r="CU129" s="49"/>
      <c r="CV129" s="87">
        <f t="shared" si="236"/>
        <v>16802</v>
      </c>
      <c r="CW129" s="80">
        <f t="shared" si="237"/>
        <v>22281</v>
      </c>
      <c r="CX129" s="80">
        <f t="shared" si="238"/>
        <v>25464</v>
      </c>
      <c r="CY129" s="80">
        <f t="shared" si="239"/>
        <v>46512</v>
      </c>
      <c r="CZ129" s="80">
        <f t="shared" si="240"/>
        <v>111059</v>
      </c>
      <c r="DA129" s="143">
        <f t="shared" si="241"/>
        <v>0.15128895451967</v>
      </c>
      <c r="DB129" s="143">
        <f t="shared" si="242"/>
        <v>0.200623092230256</v>
      </c>
      <c r="DC129" s="143">
        <f t="shared" si="243"/>
        <v>0.229283533977435</v>
      </c>
      <c r="DD129" s="143">
        <f t="shared" si="244"/>
        <v>0.418804419272639</v>
      </c>
      <c r="DE129" s="49"/>
      <c r="DF129" s="87">
        <f t="shared" si="245"/>
        <v>8004</v>
      </c>
      <c r="DG129" s="80">
        <f t="shared" si="246"/>
        <v>10668</v>
      </c>
      <c r="DH129" s="80">
        <f t="shared" si="247"/>
        <v>12192</v>
      </c>
      <c r="DI129" s="80">
        <f t="shared" si="248"/>
        <v>5971.5</v>
      </c>
      <c r="DJ129" s="80">
        <f t="shared" si="249"/>
        <v>36835.5</v>
      </c>
      <c r="DK129" s="143">
        <f t="shared" si="250"/>
        <v>0.217290385633424</v>
      </c>
      <c r="DL129" s="143">
        <f t="shared" si="251"/>
        <v>0.289611923280531</v>
      </c>
      <c r="DM129" s="143">
        <f t="shared" si="252"/>
        <v>0.33098505517775</v>
      </c>
      <c r="DN129" s="143">
        <f t="shared" si="253"/>
        <v>0.162112635908295</v>
      </c>
      <c r="DO129" s="49"/>
      <c r="DP129" s="62">
        <f t="shared" si="254"/>
        <v>151904.5</v>
      </c>
      <c r="DQ129" s="71">
        <f t="shared" si="255"/>
        <v>111059</v>
      </c>
      <c r="DR129" s="71">
        <f t="shared" si="256"/>
        <v>36835.5</v>
      </c>
      <c r="DS129" s="63">
        <v>0</v>
      </c>
      <c r="DT129" s="63">
        <v>24</v>
      </c>
      <c r="DU129" s="63">
        <f>INDEX(武器升级!A:A,MATCH(DQ129/$DQ$5,武器升级!G:G,1))</f>
        <v>39</v>
      </c>
      <c r="DV129" s="63">
        <f>_xlfn.IFNA(INDEX(武器升级!A:A,MATCH(DR129/$DR$5,武器升级!H:H,1)),1)</f>
        <v>30</v>
      </c>
      <c r="DW129" s="63">
        <v>15</v>
      </c>
      <c r="DX129" s="63">
        <f t="shared" si="257"/>
        <v>39.75</v>
      </c>
      <c r="DY129" s="63">
        <f t="shared" si="258"/>
        <v>765.51</v>
      </c>
      <c r="DZ129" s="63">
        <f t="shared" si="259"/>
        <v>217.59</v>
      </c>
      <c r="EA129" s="71">
        <v>5.7</v>
      </c>
      <c r="EB129" s="67">
        <f t="shared" si="260"/>
        <v>131</v>
      </c>
      <c r="EC129" s="84"/>
      <c r="ED129" s="49"/>
      <c r="EE129" s="49"/>
      <c r="EF129" s="49"/>
      <c r="EG129" s="49"/>
      <c r="EH129" s="49"/>
      <c r="EI129" s="49"/>
      <c r="EJ129" s="49"/>
      <c r="EK129" s="49">
        <f t="shared" si="261"/>
        <v>181.33</v>
      </c>
      <c r="EL129" s="84"/>
      <c r="EM129" s="49"/>
      <c r="EN129" s="49"/>
      <c r="EO129" s="49"/>
      <c r="EP129" s="49"/>
      <c r="EQ129" s="49"/>
      <c r="ER129" s="49"/>
      <c r="ES129" s="49"/>
      <c r="ET129" s="49"/>
      <c r="EU129" s="49"/>
      <c r="EV129" s="49"/>
      <c r="EW129" s="49"/>
      <c r="EX129" s="49"/>
      <c r="EY129" s="49"/>
      <c r="EZ129" s="49"/>
      <c r="FA129" s="67"/>
      <c r="FB129" s="67"/>
      <c r="FC129" s="67"/>
      <c r="FD129" s="49"/>
    </row>
    <row r="130" spans="1:160">
      <c r="A130" s="58">
        <v>124</v>
      </c>
      <c r="B130" s="59">
        <v>86</v>
      </c>
      <c r="C130" s="60">
        <v>74</v>
      </c>
      <c r="D130" s="61">
        <v>821.5</v>
      </c>
      <c r="E130" s="61">
        <v>3</v>
      </c>
      <c r="F130" s="62">
        <v>7</v>
      </c>
      <c r="G130" s="63">
        <v>0</v>
      </c>
      <c r="H130" s="63">
        <v>1</v>
      </c>
      <c r="I130" s="49"/>
      <c r="J130" s="62">
        <v>124</v>
      </c>
      <c r="K130" s="71">
        <f t="shared" si="198"/>
        <v>7</v>
      </c>
      <c r="L130" s="71">
        <f t="shared" si="199"/>
        <v>0</v>
      </c>
      <c r="M130" s="71">
        <f t="shared" si="200"/>
        <v>1</v>
      </c>
      <c r="N130" s="72">
        <f>INDEX($A:$A,MATCH(SUM($K$7:K130),$D:$D,1))</f>
        <v>132</v>
      </c>
      <c r="O130" s="72">
        <v>0</v>
      </c>
      <c r="P130" s="73">
        <v>0</v>
      </c>
      <c r="Q130" s="63">
        <f>INDEX(关卡产出!$V$8:$V$207,MATCH(N130,$A$7:$A$206,0))</f>
        <v>24900</v>
      </c>
      <c r="R130" s="63">
        <f>INDEX(关卡产出!$W$8:$W$207,MATCH(N130,$A$7:$A$206,0))</f>
        <v>4973200</v>
      </c>
      <c r="S130" s="63">
        <f>INDEX(关卡产出!$X$8:$X$207,MATCH(N130,$A$7:$A$206,0))</f>
        <v>34122</v>
      </c>
      <c r="T130" s="63">
        <f>INDEX(关卡产出!$Y$8:$Y$207,MATCH(N130,$A$7:$A$206,0))</f>
        <v>17062</v>
      </c>
      <c r="U130" s="63">
        <f>INDEX(关卡产出!$Z$8:$Z$207,MATCH(N130,$A$7:$A$206,0))</f>
        <v>8131</v>
      </c>
      <c r="V130" s="63">
        <f>INDEX(关卡产出!$AA$8:$AA$207,MATCH(N130,$A$7:$A$206,0))</f>
        <v>792</v>
      </c>
      <c r="W130" s="80">
        <f>INDEX(关卡产出!$C$8:$C$207,MATCH(N130,关卡产出!$B$8:$B$207,0))*K130</f>
        <v>728</v>
      </c>
      <c r="X130" s="80">
        <f>INDEX(关卡产出!$D$8:$D$207,MATCH(N130,关卡产出!$B$8:$B$207,0))*K130</f>
        <v>364</v>
      </c>
      <c r="Y130" s="80">
        <f>INDEX(关卡产出!$E$8:$E$207,MATCH(N130,关卡产出!$B$8:$B$207,0))*K130</f>
        <v>175</v>
      </c>
      <c r="Z130" s="80">
        <f>INDEX(关卡产出!$F$8:$F$207,MATCH(N130,关卡产出!$B$8:$B$207,0))*K130</f>
        <v>9590</v>
      </c>
      <c r="AA130" s="80">
        <f>SUM($W$7:W130)</f>
        <v>45654</v>
      </c>
      <c r="AB130" s="80">
        <f>SUM($X$7:X130)</f>
        <v>22645</v>
      </c>
      <c r="AC130" s="80">
        <f>SUM($Y$7:Y130)</f>
        <v>10843</v>
      </c>
      <c r="AD130" s="80">
        <f>SUM($Z$7:Z130)</f>
        <v>634270</v>
      </c>
      <c r="AE130" s="87">
        <f>INDEX(关卡产出!$C$8:$C$207,MATCH(N130,关卡产出!$B$8:$B$207,0))*8</f>
        <v>832</v>
      </c>
      <c r="AF130" s="87">
        <f>INDEX(关卡产出!$D$8:$D$207,MATCH(N130,关卡产出!$B$8:$B$207,0))*8</f>
        <v>416</v>
      </c>
      <c r="AG130" s="87">
        <f>INDEX(关卡产出!$E$8:$E$207,MATCH(N130,关卡产出!$B$8:$B$207,0))*8</f>
        <v>200</v>
      </c>
      <c r="AH130" s="87">
        <f>INDEX(关卡产出!$F$8:$F$207,MATCH(N130,关卡产出!$B$8:$B$207,0))*8</f>
        <v>10960</v>
      </c>
      <c r="AI130" s="87">
        <f>SUM($AE$7:AE130)</f>
        <v>52176</v>
      </c>
      <c r="AJ130" s="87">
        <f>SUM($AF$7:AF130)</f>
        <v>25880</v>
      </c>
      <c r="AK130" s="87">
        <f>SUM($AG$7:AG130)</f>
        <v>12392</v>
      </c>
      <c r="AL130" s="87">
        <f>SUM($AH$7:AH130)</f>
        <v>724880</v>
      </c>
      <c r="AM130" s="92">
        <f>SUM($M$7:M130)*关卡产出!$AS$11</f>
        <v>720000</v>
      </c>
      <c r="AN130" s="93">
        <v>0</v>
      </c>
      <c r="AO130" s="80">
        <v>0</v>
      </c>
      <c r="AP130" s="96">
        <v>0</v>
      </c>
      <c r="AQ130" s="62">
        <v>500</v>
      </c>
      <c r="AR130" s="97">
        <v>100</v>
      </c>
      <c r="AS130" s="62">
        <f>SUM($AQ$7:AQ130)</f>
        <v>62000</v>
      </c>
      <c r="AT130" s="71">
        <f>SUM($AR$7:AR130)</f>
        <v>12400</v>
      </c>
      <c r="AU130" s="49"/>
      <c r="AV130" s="62">
        <f t="shared" si="201"/>
        <v>24900</v>
      </c>
      <c r="AW130" s="71">
        <v>0</v>
      </c>
      <c r="AX130" s="71">
        <f t="shared" si="202"/>
        <v>12400</v>
      </c>
      <c r="AY130" s="71">
        <f t="shared" si="203"/>
        <v>12500</v>
      </c>
      <c r="AZ130" s="63">
        <f t="shared" si="204"/>
        <v>49800</v>
      </c>
      <c r="BA130" s="80">
        <v>0</v>
      </c>
      <c r="BB130" s="80">
        <f t="shared" si="205"/>
        <v>49800</v>
      </c>
      <c r="BC130" s="98">
        <f t="shared" si="206"/>
        <v>0.5</v>
      </c>
      <c r="BD130" s="98">
        <f t="shared" si="207"/>
        <v>0</v>
      </c>
      <c r="BE130" s="98">
        <f t="shared" si="208"/>
        <v>0.248995983935743</v>
      </c>
      <c r="BF130" s="98">
        <f t="shared" si="209"/>
        <v>0.251004016064257</v>
      </c>
      <c r="BG130" s="99"/>
      <c r="BH130" s="62">
        <f>INDEX(商城宝箱!$L:$L,MATCH(BB130,商城宝箱!$N:$N,1))</f>
        <v>9</v>
      </c>
      <c r="BI130" s="63">
        <f>INDEX(商城宝箱!$T:$T,MATCH(BH130,商城宝箱!$L:$L,0))+(BB130-VLOOKUP(BH130,商城宝箱!$L$2:$N$22,3,FALSE))/$BH$5*VLOOKUP(BH130+1,商城宝箱!$C$23:$I$42,3,FALSE)</f>
        <v>124500</v>
      </c>
      <c r="BJ130" s="71">
        <f>INDEX(商城宝箱!$U:$U,MATCH(BH130,商城宝箱!$L:$L,0))+(BB130-VLOOKUP(BH130,商城宝箱!$L$2:$N$22,3,FALSE))/$BH$5*VLOOKUP(BH130+1,商城宝箱!$C$23:$I$42,4,FALSE)</f>
        <v>77952.5</v>
      </c>
      <c r="BK130" s="71">
        <f>INDEX(商城宝箱!$V:$V,MATCH(BH130,商城宝箱!$L:$L,0))+(BB130-VLOOKUP(BH130,商城宝箱!$L$2:$N$22,3,FALSE))/$BH$5*VLOOKUP(BH130+1,商城宝箱!$C$23:$I$42,5,FALSE)</f>
        <v>49012</v>
      </c>
      <c r="BL130" s="71">
        <f>INDEX(商城宝箱!$W:$W,MATCH(BH130,商城宝箱!$L:$L,0))+(BB130-VLOOKUP(BH130,商城宝箱!$L$2:$N$22,3,FALSE))/$BH$5*VLOOKUP(BH130+1,商城宝箱!$C$23:$I$42,6,FALSE)</f>
        <v>6371.5</v>
      </c>
      <c r="BM130" s="49"/>
      <c r="BN130" s="101">
        <f t="shared" si="210"/>
        <v>4973200</v>
      </c>
      <c r="BO130" s="63">
        <f t="shared" si="211"/>
        <v>634270</v>
      </c>
      <c r="BP130" s="63">
        <f t="shared" si="212"/>
        <v>724880</v>
      </c>
      <c r="BQ130" s="63">
        <f t="shared" si="213"/>
        <v>720000</v>
      </c>
      <c r="BR130" s="63">
        <f t="shared" si="214"/>
        <v>0</v>
      </c>
      <c r="BS130" s="63">
        <f t="shared" si="215"/>
        <v>62000</v>
      </c>
      <c r="BT130" s="63">
        <f t="shared" si="216"/>
        <v>124500</v>
      </c>
      <c r="BU130" s="63">
        <f t="shared" si="217"/>
        <v>7238850</v>
      </c>
      <c r="BV130" s="98">
        <f t="shared" si="218"/>
        <v>0.687015202691035</v>
      </c>
      <c r="BW130" s="98">
        <f t="shared" si="219"/>
        <v>0.0876202711756702</v>
      </c>
      <c r="BX130" s="98">
        <f t="shared" si="220"/>
        <v>0.100137452772194</v>
      </c>
      <c r="BY130" s="98">
        <f t="shared" si="221"/>
        <v>0.0994633125427381</v>
      </c>
      <c r="BZ130" s="98">
        <f t="shared" si="222"/>
        <v>0</v>
      </c>
      <c r="CA130" s="98">
        <f t="shared" si="223"/>
        <v>0.0085648963578469</v>
      </c>
      <c r="CB130" s="98">
        <f t="shared" si="224"/>
        <v>0.0171988644605151</v>
      </c>
      <c r="CC130" s="49"/>
      <c r="CD130" s="101">
        <f t="shared" si="225"/>
        <v>132</v>
      </c>
      <c r="CE130" s="63">
        <f>INDEX(角色升级!A:A,MATCH(BU129,角色升级!K:K,1))</f>
        <v>641</v>
      </c>
      <c r="CF130" s="71">
        <f>VLOOKUP(CE130,角色升级!A:P,16,FALSE)</f>
        <v>33651.6851</v>
      </c>
      <c r="CG130" s="71">
        <f>VLOOKUP(CD130,关卡对比!$A$4:$K$206,11,FALSE)</f>
        <v>99600</v>
      </c>
      <c r="CH130" s="104">
        <f t="shared" si="226"/>
        <v>2.95973291393958</v>
      </c>
      <c r="CI130" s="87">
        <f>INDEX(角色升级!Q:Q,MATCH(CE130,角色升级!A:A,0))</f>
        <v>12500</v>
      </c>
      <c r="CJ130" s="80">
        <v>0.8</v>
      </c>
      <c r="CK130" s="49"/>
      <c r="CL130" s="101">
        <f t="shared" si="227"/>
        <v>34122</v>
      </c>
      <c r="CM130" s="63">
        <f t="shared" si="228"/>
        <v>45654</v>
      </c>
      <c r="CN130" s="63">
        <f t="shared" si="229"/>
        <v>832</v>
      </c>
      <c r="CO130" s="63">
        <f t="shared" si="230"/>
        <v>77952.5</v>
      </c>
      <c r="CP130" s="63">
        <f t="shared" si="231"/>
        <v>158560.5</v>
      </c>
      <c r="CQ130" s="98">
        <f t="shared" si="232"/>
        <v>0.215198615039685</v>
      </c>
      <c r="CR130" s="98">
        <f t="shared" si="233"/>
        <v>0.287927951791272</v>
      </c>
      <c r="CS130" s="98">
        <f t="shared" si="234"/>
        <v>0.00524720847878255</v>
      </c>
      <c r="CT130" s="98">
        <f t="shared" si="235"/>
        <v>0.49162622469026</v>
      </c>
      <c r="CU130" s="49"/>
      <c r="CV130" s="87">
        <f t="shared" si="236"/>
        <v>17062</v>
      </c>
      <c r="CW130" s="80">
        <f t="shared" si="237"/>
        <v>22645</v>
      </c>
      <c r="CX130" s="80">
        <f t="shared" si="238"/>
        <v>25880</v>
      </c>
      <c r="CY130" s="80">
        <f t="shared" si="239"/>
        <v>49012</v>
      </c>
      <c r="CZ130" s="80">
        <f t="shared" si="240"/>
        <v>114599</v>
      </c>
      <c r="DA130" s="143">
        <f t="shared" si="241"/>
        <v>0.148884370718767</v>
      </c>
      <c r="DB130" s="143">
        <f t="shared" si="242"/>
        <v>0.197602073316521</v>
      </c>
      <c r="DC130" s="143">
        <f t="shared" si="243"/>
        <v>0.225830940933167</v>
      </c>
      <c r="DD130" s="143">
        <f t="shared" si="244"/>
        <v>0.427682615031545</v>
      </c>
      <c r="DE130" s="49"/>
      <c r="DF130" s="87">
        <f t="shared" si="245"/>
        <v>8131</v>
      </c>
      <c r="DG130" s="80">
        <f t="shared" si="246"/>
        <v>10843</v>
      </c>
      <c r="DH130" s="80">
        <f t="shared" si="247"/>
        <v>12392</v>
      </c>
      <c r="DI130" s="80">
        <f t="shared" si="248"/>
        <v>6371.5</v>
      </c>
      <c r="DJ130" s="80">
        <f t="shared" si="249"/>
        <v>37737.5</v>
      </c>
      <c r="DK130" s="143">
        <f t="shared" si="250"/>
        <v>0.215462073534283</v>
      </c>
      <c r="DL130" s="143">
        <f t="shared" si="251"/>
        <v>0.287326929446837</v>
      </c>
      <c r="DM130" s="143">
        <f t="shared" si="252"/>
        <v>0.328373633653528</v>
      </c>
      <c r="DN130" s="143">
        <f t="shared" si="253"/>
        <v>0.168837363365353</v>
      </c>
      <c r="DO130" s="49"/>
      <c r="DP130" s="62">
        <f t="shared" si="254"/>
        <v>158560.5</v>
      </c>
      <c r="DQ130" s="71">
        <f t="shared" si="255"/>
        <v>114599</v>
      </c>
      <c r="DR130" s="71">
        <f t="shared" si="256"/>
        <v>37737.5</v>
      </c>
      <c r="DS130" s="63">
        <v>0</v>
      </c>
      <c r="DT130" s="63">
        <v>25</v>
      </c>
      <c r="DU130" s="63">
        <f>INDEX(武器升级!A:A,MATCH(DQ130/$DQ$5,武器升级!G:G,1))</f>
        <v>40</v>
      </c>
      <c r="DV130" s="63">
        <f>_xlfn.IFNA(INDEX(武器升级!A:A,MATCH(DR130/$DR$5,武器升级!H:H,1)),1)</f>
        <v>30</v>
      </c>
      <c r="DW130" s="63">
        <v>15</v>
      </c>
      <c r="DX130" s="63">
        <f t="shared" si="257"/>
        <v>47.7</v>
      </c>
      <c r="DY130" s="63">
        <f t="shared" si="258"/>
        <v>918.61</v>
      </c>
      <c r="DZ130" s="63">
        <f t="shared" si="259"/>
        <v>217.59</v>
      </c>
      <c r="EA130" s="71">
        <v>5.7</v>
      </c>
      <c r="EB130" s="67">
        <f t="shared" si="260"/>
        <v>132</v>
      </c>
      <c r="EC130" s="84"/>
      <c r="ED130" s="49"/>
      <c r="EE130" s="49"/>
      <c r="EF130" s="49"/>
      <c r="EG130" s="49"/>
      <c r="EH130" s="49"/>
      <c r="EI130" s="49"/>
      <c r="EJ130" s="49"/>
      <c r="EK130" s="49">
        <f t="shared" si="261"/>
        <v>181.33</v>
      </c>
      <c r="EL130" s="84"/>
      <c r="EM130" s="49"/>
      <c r="EN130" s="49"/>
      <c r="EO130" s="49"/>
      <c r="EP130" s="49"/>
      <c r="EQ130" s="49"/>
      <c r="ER130" s="49"/>
      <c r="ES130" s="49"/>
      <c r="ET130" s="49"/>
      <c r="EU130" s="49"/>
      <c r="EV130" s="49"/>
      <c r="EW130" s="49"/>
      <c r="EX130" s="49"/>
      <c r="EY130" s="49"/>
      <c r="EZ130" s="49"/>
      <c r="FA130" s="67"/>
      <c r="FB130" s="67"/>
      <c r="FC130" s="67"/>
      <c r="FD130" s="49"/>
    </row>
    <row r="131" spans="1:160">
      <c r="A131" s="58">
        <v>125</v>
      </c>
      <c r="B131" s="59">
        <v>87</v>
      </c>
      <c r="C131" s="60">
        <v>74</v>
      </c>
      <c r="D131" s="61">
        <v>827.5</v>
      </c>
      <c r="E131" s="61">
        <v>3</v>
      </c>
      <c r="F131" s="62">
        <v>7</v>
      </c>
      <c r="G131" s="63">
        <v>0</v>
      </c>
      <c r="H131" s="63">
        <v>1</v>
      </c>
      <c r="I131" s="49"/>
      <c r="J131" s="62">
        <v>125</v>
      </c>
      <c r="K131" s="71">
        <f t="shared" si="198"/>
        <v>7</v>
      </c>
      <c r="L131" s="71">
        <f t="shared" si="199"/>
        <v>0</v>
      </c>
      <c r="M131" s="71">
        <f t="shared" si="200"/>
        <v>1</v>
      </c>
      <c r="N131" s="72">
        <f>INDEX($A:$A,MATCH(SUM($K$7:K131),$D:$D,1))</f>
        <v>133</v>
      </c>
      <c r="O131" s="72">
        <v>0</v>
      </c>
      <c r="P131" s="73">
        <v>0</v>
      </c>
      <c r="Q131" s="63">
        <f>INDEX(关卡产出!$V$8:$V$207,MATCH(N131,$A$7:$A$206,0))</f>
        <v>25100</v>
      </c>
      <c r="R131" s="63">
        <f>INDEX(关卡产出!$W$8:$W$207,MATCH(N131,$A$7:$A$206,0))</f>
        <v>5050700</v>
      </c>
      <c r="S131" s="63">
        <f>INDEX(关卡产出!$X$8:$X$207,MATCH(N131,$A$7:$A$206,0))</f>
        <v>34646</v>
      </c>
      <c r="T131" s="63">
        <f>INDEX(关卡产出!$Y$8:$Y$207,MATCH(N131,$A$7:$A$206,0))</f>
        <v>17324</v>
      </c>
      <c r="U131" s="63">
        <f>INDEX(关卡产出!$Z$8:$Z$207,MATCH(N131,$A$7:$A$206,0))</f>
        <v>8259</v>
      </c>
      <c r="V131" s="63">
        <f>INDEX(关卡产出!$AA$8:$AA$207,MATCH(N131,$A$7:$A$206,0))</f>
        <v>798</v>
      </c>
      <c r="W131" s="80">
        <f>INDEX(关卡产出!$C$8:$C$207,MATCH(N131,关卡产出!$B$8:$B$207,0))*K131</f>
        <v>735</v>
      </c>
      <c r="X131" s="80">
        <f>INDEX(关卡产出!$D$8:$D$207,MATCH(N131,关卡产出!$B$8:$B$207,0))*K131</f>
        <v>364</v>
      </c>
      <c r="Y131" s="80">
        <f>INDEX(关卡产出!$E$8:$E$207,MATCH(N131,关卡产出!$B$8:$B$207,0))*K131</f>
        <v>182</v>
      </c>
      <c r="Z131" s="80">
        <f>INDEX(关卡产出!$F$8:$F$207,MATCH(N131,关卡产出!$B$8:$B$207,0))*K131</f>
        <v>9730</v>
      </c>
      <c r="AA131" s="80">
        <f>SUM($W$7:W131)</f>
        <v>46389</v>
      </c>
      <c r="AB131" s="80">
        <f>SUM($X$7:X131)</f>
        <v>23009</v>
      </c>
      <c r="AC131" s="80">
        <f>SUM($Y$7:Y131)</f>
        <v>11025</v>
      </c>
      <c r="AD131" s="80">
        <f>SUM($Z$7:Z131)</f>
        <v>644000</v>
      </c>
      <c r="AE131" s="87">
        <f>INDEX(关卡产出!$C$8:$C$207,MATCH(N131,关卡产出!$B$8:$B$207,0))*8</f>
        <v>840</v>
      </c>
      <c r="AF131" s="87">
        <f>INDEX(关卡产出!$D$8:$D$207,MATCH(N131,关卡产出!$B$8:$B$207,0))*8</f>
        <v>416</v>
      </c>
      <c r="AG131" s="87">
        <f>INDEX(关卡产出!$E$8:$E$207,MATCH(N131,关卡产出!$B$8:$B$207,0))*8</f>
        <v>208</v>
      </c>
      <c r="AH131" s="87">
        <f>INDEX(关卡产出!$F$8:$F$207,MATCH(N131,关卡产出!$B$8:$B$207,0))*8</f>
        <v>11120</v>
      </c>
      <c r="AI131" s="87">
        <f>SUM($AE$7:AE131)</f>
        <v>53016</v>
      </c>
      <c r="AJ131" s="87">
        <f>SUM($AF$7:AF131)</f>
        <v>26296</v>
      </c>
      <c r="AK131" s="87">
        <f>SUM($AG$7:AG131)</f>
        <v>12600</v>
      </c>
      <c r="AL131" s="87">
        <f>SUM($AH$7:AH131)</f>
        <v>736000</v>
      </c>
      <c r="AM131" s="92">
        <f>SUM($M$7:M131)*关卡产出!$AS$11</f>
        <v>726000</v>
      </c>
      <c r="AN131" s="93">
        <v>0</v>
      </c>
      <c r="AO131" s="80">
        <v>0</v>
      </c>
      <c r="AP131" s="96">
        <v>0</v>
      </c>
      <c r="AQ131" s="62">
        <v>500</v>
      </c>
      <c r="AR131" s="97">
        <v>100</v>
      </c>
      <c r="AS131" s="62">
        <f>SUM($AQ$7:AQ131)</f>
        <v>62500</v>
      </c>
      <c r="AT131" s="71">
        <f>SUM($AR$7:AR131)</f>
        <v>12500</v>
      </c>
      <c r="AU131" s="49"/>
      <c r="AV131" s="62">
        <f t="shared" si="201"/>
        <v>25100</v>
      </c>
      <c r="AW131" s="71">
        <v>0</v>
      </c>
      <c r="AX131" s="71">
        <f t="shared" si="202"/>
        <v>12500</v>
      </c>
      <c r="AY131" s="71">
        <f t="shared" si="203"/>
        <v>12500</v>
      </c>
      <c r="AZ131" s="63">
        <f t="shared" si="204"/>
        <v>50100</v>
      </c>
      <c r="BA131" s="80">
        <v>0</v>
      </c>
      <c r="BB131" s="80">
        <f t="shared" si="205"/>
        <v>50100</v>
      </c>
      <c r="BC131" s="98">
        <f t="shared" si="206"/>
        <v>0.500998003992016</v>
      </c>
      <c r="BD131" s="98">
        <f t="shared" si="207"/>
        <v>0</v>
      </c>
      <c r="BE131" s="98">
        <f t="shared" si="208"/>
        <v>0.249500998003992</v>
      </c>
      <c r="BF131" s="98">
        <f t="shared" si="209"/>
        <v>0.249500998003992</v>
      </c>
      <c r="BG131" s="99"/>
      <c r="BH131" s="62">
        <f>INDEX(商城宝箱!$L:$L,MATCH(BB131,商城宝箱!$N:$N,1))</f>
        <v>9</v>
      </c>
      <c r="BI131" s="63">
        <f>INDEX(商城宝箱!$T:$T,MATCH(BH131,商城宝箱!$L:$L,0))+(BB131-VLOOKUP(BH131,商城宝箱!$L$2:$N$22,3,FALSE))/$BH$5*VLOOKUP(BH131+1,商城宝箱!$C$23:$I$42,3,FALSE)</f>
        <v>125250</v>
      </c>
      <c r="BJ131" s="71">
        <f>INDEX(商城宝箱!$U:$U,MATCH(BH131,商城宝箱!$L:$L,0))+(BB131-VLOOKUP(BH131,商城宝箱!$L$2:$N$22,3,FALSE))/$BH$5*VLOOKUP(BH131+1,商城宝箱!$C$23:$I$42,4,FALSE)</f>
        <v>78762.5</v>
      </c>
      <c r="BK131" s="71">
        <f>INDEX(商城宝箱!$V:$V,MATCH(BH131,商城宝箱!$L:$L,0))+(BB131-VLOOKUP(BH131,商城宝箱!$L$2:$N$22,3,FALSE))/$BH$5*VLOOKUP(BH131+1,商城宝箱!$C$23:$I$42,5,FALSE)</f>
        <v>49387</v>
      </c>
      <c r="BL131" s="71">
        <f>INDEX(商城宝箱!$W:$W,MATCH(BH131,商城宝箱!$L:$L,0))+(BB131-VLOOKUP(BH131,商城宝箱!$L$2:$N$22,3,FALSE))/$BH$5*VLOOKUP(BH131+1,商城宝箱!$C$23:$I$42,6,FALSE)</f>
        <v>6431.5</v>
      </c>
      <c r="BM131" s="49"/>
      <c r="BN131" s="101">
        <f t="shared" si="210"/>
        <v>5050700</v>
      </c>
      <c r="BO131" s="63">
        <f t="shared" si="211"/>
        <v>644000</v>
      </c>
      <c r="BP131" s="63">
        <f t="shared" si="212"/>
        <v>736000</v>
      </c>
      <c r="BQ131" s="63">
        <f t="shared" si="213"/>
        <v>726000</v>
      </c>
      <c r="BR131" s="63">
        <f t="shared" si="214"/>
        <v>0</v>
      </c>
      <c r="BS131" s="63">
        <f t="shared" si="215"/>
        <v>62500</v>
      </c>
      <c r="BT131" s="63">
        <f t="shared" si="216"/>
        <v>125250</v>
      </c>
      <c r="BU131" s="63">
        <f t="shared" si="217"/>
        <v>7344450</v>
      </c>
      <c r="BV131" s="98">
        <f t="shared" si="218"/>
        <v>0.687689343654052</v>
      </c>
      <c r="BW131" s="98">
        <f t="shared" si="219"/>
        <v>0.0876852589370205</v>
      </c>
      <c r="BX131" s="98">
        <f t="shared" si="220"/>
        <v>0.100211724499452</v>
      </c>
      <c r="BY131" s="98">
        <f t="shared" si="221"/>
        <v>0.0988501521557094</v>
      </c>
      <c r="BZ131" s="98">
        <f t="shared" si="222"/>
        <v>0</v>
      </c>
      <c r="CA131" s="98">
        <f t="shared" si="223"/>
        <v>0.00850982714839096</v>
      </c>
      <c r="CB131" s="98">
        <f t="shared" si="224"/>
        <v>0.0170536936053755</v>
      </c>
      <c r="CC131" s="49"/>
      <c r="CD131" s="101">
        <f t="shared" si="225"/>
        <v>133</v>
      </c>
      <c r="CE131" s="63">
        <f>INDEX(角色升级!A:A,MATCH(BU130,角色升级!K:K,1))</f>
        <v>645</v>
      </c>
      <c r="CF131" s="71">
        <f>VLOOKUP(CE131,角色升级!A:P,16,FALSE)</f>
        <v>33762.93034</v>
      </c>
      <c r="CG131" s="71">
        <f>VLOOKUP(CD131,关卡对比!$A$4:$K$206,11,FALSE)</f>
        <v>100800</v>
      </c>
      <c r="CH131" s="104">
        <f t="shared" si="226"/>
        <v>2.98552284961413</v>
      </c>
      <c r="CI131" s="87">
        <f>INDEX(角色升级!Q:Q,MATCH(CE131,角色升级!A:A,0))</f>
        <v>12500</v>
      </c>
      <c r="CJ131" s="80">
        <v>0.8</v>
      </c>
      <c r="CK131" s="49"/>
      <c r="CL131" s="101">
        <f t="shared" si="227"/>
        <v>34646</v>
      </c>
      <c r="CM131" s="63">
        <f t="shared" si="228"/>
        <v>46389</v>
      </c>
      <c r="CN131" s="63">
        <f t="shared" si="229"/>
        <v>840</v>
      </c>
      <c r="CO131" s="63">
        <f t="shared" si="230"/>
        <v>78762.5</v>
      </c>
      <c r="CP131" s="63">
        <f t="shared" si="231"/>
        <v>160637.5</v>
      </c>
      <c r="CQ131" s="98">
        <f t="shared" si="232"/>
        <v>0.215678157341841</v>
      </c>
      <c r="CR131" s="98">
        <f t="shared" si="233"/>
        <v>0.288780639638939</v>
      </c>
      <c r="CS131" s="98">
        <f t="shared" si="234"/>
        <v>0.00522916504552175</v>
      </c>
      <c r="CT131" s="98">
        <f t="shared" si="235"/>
        <v>0.490312037973699</v>
      </c>
      <c r="CU131" s="49"/>
      <c r="CV131" s="87">
        <f t="shared" si="236"/>
        <v>17324</v>
      </c>
      <c r="CW131" s="80">
        <f t="shared" si="237"/>
        <v>23009</v>
      </c>
      <c r="CX131" s="80">
        <f t="shared" si="238"/>
        <v>26296</v>
      </c>
      <c r="CY131" s="80">
        <f t="shared" si="239"/>
        <v>49387</v>
      </c>
      <c r="CZ131" s="80">
        <f t="shared" si="240"/>
        <v>116016</v>
      </c>
      <c r="DA131" s="143">
        <f t="shared" si="241"/>
        <v>0.149324231140532</v>
      </c>
      <c r="DB131" s="143">
        <f t="shared" si="242"/>
        <v>0.198326092952696</v>
      </c>
      <c r="DC131" s="143">
        <f t="shared" si="243"/>
        <v>0.226658391945938</v>
      </c>
      <c r="DD131" s="143">
        <f t="shared" si="244"/>
        <v>0.425691283960833</v>
      </c>
      <c r="DE131" s="49"/>
      <c r="DF131" s="87">
        <f t="shared" si="245"/>
        <v>8259</v>
      </c>
      <c r="DG131" s="80">
        <f t="shared" si="246"/>
        <v>11025</v>
      </c>
      <c r="DH131" s="80">
        <f t="shared" si="247"/>
        <v>12600</v>
      </c>
      <c r="DI131" s="80">
        <f t="shared" si="248"/>
        <v>6431.5</v>
      </c>
      <c r="DJ131" s="80">
        <f t="shared" si="249"/>
        <v>38315.5</v>
      </c>
      <c r="DK131" s="143">
        <f t="shared" si="250"/>
        <v>0.21555245266276</v>
      </c>
      <c r="DL131" s="143">
        <f t="shared" si="251"/>
        <v>0.287742558494604</v>
      </c>
      <c r="DM131" s="143">
        <f t="shared" si="252"/>
        <v>0.328848638279547</v>
      </c>
      <c r="DN131" s="143">
        <f t="shared" si="253"/>
        <v>0.167856350563088</v>
      </c>
      <c r="DO131" s="49"/>
      <c r="DP131" s="62">
        <f t="shared" si="254"/>
        <v>160637.5</v>
      </c>
      <c r="DQ131" s="71">
        <f t="shared" si="255"/>
        <v>116016</v>
      </c>
      <c r="DR131" s="71">
        <f t="shared" si="256"/>
        <v>38315.5</v>
      </c>
      <c r="DS131" s="63">
        <v>0</v>
      </c>
      <c r="DT131" s="63">
        <v>25</v>
      </c>
      <c r="DU131" s="63">
        <f>INDEX(武器升级!A:A,MATCH(DQ131/$DQ$5,武器升级!G:G,1))</f>
        <v>40</v>
      </c>
      <c r="DV131" s="63">
        <f>_xlfn.IFNA(INDEX(武器升级!A:A,MATCH(DR131/$DR$5,武器升级!H:H,1)),1)</f>
        <v>31</v>
      </c>
      <c r="DW131" s="63">
        <v>15</v>
      </c>
      <c r="DX131" s="63">
        <f t="shared" si="257"/>
        <v>47.7</v>
      </c>
      <c r="DY131" s="63">
        <f t="shared" si="258"/>
        <v>918.61</v>
      </c>
      <c r="DZ131" s="63">
        <f t="shared" si="259"/>
        <v>261.11</v>
      </c>
      <c r="EA131" s="71">
        <v>5.7</v>
      </c>
      <c r="EB131" s="67">
        <f t="shared" si="260"/>
        <v>133</v>
      </c>
      <c r="EC131" s="84"/>
      <c r="ED131" s="49"/>
      <c r="EE131" s="49"/>
      <c r="EF131" s="49"/>
      <c r="EG131" s="49"/>
      <c r="EH131" s="49"/>
      <c r="EI131" s="49"/>
      <c r="EJ131" s="49"/>
      <c r="EK131" s="49">
        <f t="shared" si="261"/>
        <v>1</v>
      </c>
      <c r="EL131" s="84"/>
      <c r="EM131" s="49"/>
      <c r="EN131" s="49"/>
      <c r="EO131" s="49"/>
      <c r="EP131" s="49"/>
      <c r="EQ131" s="49"/>
      <c r="ER131" s="49"/>
      <c r="ES131" s="49"/>
      <c r="ET131" s="49"/>
      <c r="EU131" s="49"/>
      <c r="EV131" s="49"/>
      <c r="EW131" s="49"/>
      <c r="EX131" s="49"/>
      <c r="EY131" s="49"/>
      <c r="EZ131" s="49"/>
      <c r="FA131" s="67"/>
      <c r="FB131" s="67"/>
      <c r="FC131" s="67"/>
      <c r="FD131" s="49"/>
    </row>
    <row r="132" spans="1:160">
      <c r="A132" s="58">
        <v>126</v>
      </c>
      <c r="B132" s="59">
        <v>87</v>
      </c>
      <c r="C132" s="60">
        <v>74</v>
      </c>
      <c r="D132" s="61">
        <v>830.5</v>
      </c>
      <c r="E132" s="61">
        <v>3</v>
      </c>
      <c r="F132" s="62">
        <v>7</v>
      </c>
      <c r="G132" s="63">
        <v>0</v>
      </c>
      <c r="H132" s="63">
        <v>1</v>
      </c>
      <c r="I132" s="49"/>
      <c r="J132" s="62">
        <v>126</v>
      </c>
      <c r="K132" s="71">
        <f t="shared" si="198"/>
        <v>7</v>
      </c>
      <c r="L132" s="71">
        <f t="shared" si="199"/>
        <v>0</v>
      </c>
      <c r="M132" s="71">
        <f t="shared" si="200"/>
        <v>1</v>
      </c>
      <c r="N132" s="72">
        <f>INDEX($A:$A,MATCH(SUM($K$7:K132),$D:$D,1))</f>
        <v>135</v>
      </c>
      <c r="O132" s="72">
        <v>0</v>
      </c>
      <c r="P132" s="73">
        <v>0</v>
      </c>
      <c r="Q132" s="63">
        <f>INDEX(关卡产出!$V$8:$V$207,MATCH(N132,$A$7:$A$206,0))</f>
        <v>25500</v>
      </c>
      <c r="R132" s="63">
        <f>INDEX(关卡产出!$W$8:$W$207,MATCH(N132,$A$7:$A$206,0))</f>
        <v>5207500</v>
      </c>
      <c r="S132" s="63">
        <f>INDEX(关卡产出!$X$8:$X$207,MATCH(N132,$A$7:$A$206,0))</f>
        <v>35706</v>
      </c>
      <c r="T132" s="63">
        <f>INDEX(关卡产出!$Y$8:$Y$207,MATCH(N132,$A$7:$A$206,0))</f>
        <v>17854</v>
      </c>
      <c r="U132" s="63">
        <f>INDEX(关卡产出!$Z$8:$Z$207,MATCH(N132,$A$7:$A$206,0))</f>
        <v>8518</v>
      </c>
      <c r="V132" s="63">
        <f>INDEX(关卡产出!$AA$8:$AA$207,MATCH(N132,$A$7:$A$206,0))</f>
        <v>810</v>
      </c>
      <c r="W132" s="80">
        <f>INDEX(关卡产出!$C$8:$C$207,MATCH(N132,关卡产出!$B$8:$B$207,0))*K132</f>
        <v>742</v>
      </c>
      <c r="X132" s="80">
        <f>INDEX(关卡产出!$D$8:$D$207,MATCH(N132,关卡产出!$B$8:$B$207,0))*K132</f>
        <v>371</v>
      </c>
      <c r="Y132" s="80">
        <f>INDEX(关卡产出!$E$8:$E$207,MATCH(N132,关卡产出!$B$8:$B$207,0))*K132</f>
        <v>182</v>
      </c>
      <c r="Z132" s="80">
        <f>INDEX(关卡产出!$F$8:$F$207,MATCH(N132,关卡产出!$B$8:$B$207,0))*K132</f>
        <v>9870</v>
      </c>
      <c r="AA132" s="80">
        <f>SUM($W$7:W132)</f>
        <v>47131</v>
      </c>
      <c r="AB132" s="80">
        <f>SUM($X$7:X132)</f>
        <v>23380</v>
      </c>
      <c r="AC132" s="80">
        <f>SUM($Y$7:Y132)</f>
        <v>11207</v>
      </c>
      <c r="AD132" s="80">
        <f>SUM($Z$7:Z132)</f>
        <v>653870</v>
      </c>
      <c r="AE132" s="87">
        <f>INDEX(关卡产出!$C$8:$C$207,MATCH(N132,关卡产出!$B$8:$B$207,0))*8</f>
        <v>848</v>
      </c>
      <c r="AF132" s="87">
        <f>INDEX(关卡产出!$D$8:$D$207,MATCH(N132,关卡产出!$B$8:$B$207,0))*8</f>
        <v>424</v>
      </c>
      <c r="AG132" s="87">
        <f>INDEX(关卡产出!$E$8:$E$207,MATCH(N132,关卡产出!$B$8:$B$207,0))*8</f>
        <v>208</v>
      </c>
      <c r="AH132" s="87">
        <f>INDEX(关卡产出!$F$8:$F$207,MATCH(N132,关卡产出!$B$8:$B$207,0))*8</f>
        <v>11280</v>
      </c>
      <c r="AI132" s="87">
        <f>SUM($AE$7:AE132)</f>
        <v>53864</v>
      </c>
      <c r="AJ132" s="87">
        <f>SUM($AF$7:AF132)</f>
        <v>26720</v>
      </c>
      <c r="AK132" s="87">
        <f>SUM($AG$7:AG132)</f>
        <v>12808</v>
      </c>
      <c r="AL132" s="87">
        <f>SUM($AH$7:AH132)</f>
        <v>747280</v>
      </c>
      <c r="AM132" s="92">
        <f>SUM($M$7:M132)*关卡产出!$AS$11</f>
        <v>732000</v>
      </c>
      <c r="AN132" s="93">
        <v>0</v>
      </c>
      <c r="AO132" s="80">
        <v>0</v>
      </c>
      <c r="AP132" s="96">
        <v>0</v>
      </c>
      <c r="AQ132" s="62">
        <v>500</v>
      </c>
      <c r="AR132" s="97">
        <v>100</v>
      </c>
      <c r="AS132" s="62">
        <f>SUM($AQ$7:AQ132)</f>
        <v>63000</v>
      </c>
      <c r="AT132" s="71">
        <f>SUM($AR$7:AR132)</f>
        <v>12600</v>
      </c>
      <c r="AU132" s="49"/>
      <c r="AV132" s="62">
        <f t="shared" si="201"/>
        <v>25500</v>
      </c>
      <c r="AW132" s="71">
        <v>0</v>
      </c>
      <c r="AX132" s="71">
        <f t="shared" si="202"/>
        <v>12600</v>
      </c>
      <c r="AY132" s="71">
        <f t="shared" si="203"/>
        <v>12500</v>
      </c>
      <c r="AZ132" s="63">
        <f t="shared" si="204"/>
        <v>50600</v>
      </c>
      <c r="BA132" s="80">
        <v>0</v>
      </c>
      <c r="BB132" s="80">
        <f t="shared" si="205"/>
        <v>50600</v>
      </c>
      <c r="BC132" s="98">
        <f t="shared" si="206"/>
        <v>0.50395256916996</v>
      </c>
      <c r="BD132" s="98">
        <f t="shared" si="207"/>
        <v>0</v>
      </c>
      <c r="BE132" s="98">
        <f t="shared" si="208"/>
        <v>0.24901185770751</v>
      </c>
      <c r="BF132" s="98">
        <f t="shared" si="209"/>
        <v>0.24703557312253</v>
      </c>
      <c r="BG132" s="99"/>
      <c r="BH132" s="62">
        <f>INDEX(商城宝箱!$L:$L,MATCH(BB132,商城宝箱!$N:$N,1))</f>
        <v>9</v>
      </c>
      <c r="BI132" s="63">
        <f>INDEX(商城宝箱!$T:$T,MATCH(BH132,商城宝箱!$L:$L,0))+(BB132-VLOOKUP(BH132,商城宝箱!$L$2:$N$22,3,FALSE))/$BH$5*VLOOKUP(BH132+1,商城宝箱!$C$23:$I$42,3,FALSE)</f>
        <v>126500</v>
      </c>
      <c r="BJ132" s="71">
        <f>INDEX(商城宝箱!$U:$U,MATCH(BH132,商城宝箱!$L:$L,0))+(BB132-VLOOKUP(BH132,商城宝箱!$L$2:$N$22,3,FALSE))/$BH$5*VLOOKUP(BH132+1,商城宝箱!$C$23:$I$42,4,FALSE)</f>
        <v>80112.5</v>
      </c>
      <c r="BK132" s="71">
        <f>INDEX(商城宝箱!$V:$V,MATCH(BH132,商城宝箱!$L:$L,0))+(BB132-VLOOKUP(BH132,商城宝箱!$L$2:$N$22,3,FALSE))/$BH$5*VLOOKUP(BH132+1,商城宝箱!$C$23:$I$42,5,FALSE)</f>
        <v>50012</v>
      </c>
      <c r="BL132" s="71">
        <f>INDEX(商城宝箱!$W:$W,MATCH(BH132,商城宝箱!$L:$L,0))+(BB132-VLOOKUP(BH132,商城宝箱!$L$2:$N$22,3,FALSE))/$BH$5*VLOOKUP(BH132+1,商城宝箱!$C$23:$I$42,6,FALSE)</f>
        <v>6531.5</v>
      </c>
      <c r="BM132" s="49"/>
      <c r="BN132" s="101">
        <f t="shared" si="210"/>
        <v>5207500</v>
      </c>
      <c r="BO132" s="63">
        <f t="shared" si="211"/>
        <v>653870</v>
      </c>
      <c r="BP132" s="63">
        <f t="shared" si="212"/>
        <v>747280</v>
      </c>
      <c r="BQ132" s="63">
        <f t="shared" si="213"/>
        <v>732000</v>
      </c>
      <c r="BR132" s="63">
        <f t="shared" si="214"/>
        <v>0</v>
      </c>
      <c r="BS132" s="63">
        <f t="shared" si="215"/>
        <v>63000</v>
      </c>
      <c r="BT132" s="63">
        <f t="shared" si="216"/>
        <v>126500</v>
      </c>
      <c r="BU132" s="63">
        <f t="shared" si="217"/>
        <v>7530150</v>
      </c>
      <c r="BV132" s="98">
        <f t="shared" si="218"/>
        <v>0.691553289111107</v>
      </c>
      <c r="BW132" s="98">
        <f t="shared" si="219"/>
        <v>0.0868335956123052</v>
      </c>
      <c r="BX132" s="98">
        <f t="shared" si="220"/>
        <v>0.0992383949854917</v>
      </c>
      <c r="BY132" s="98">
        <f t="shared" si="221"/>
        <v>0.0972092189398618</v>
      </c>
      <c r="BZ132" s="98">
        <f t="shared" si="222"/>
        <v>0</v>
      </c>
      <c r="CA132" s="98">
        <f t="shared" si="223"/>
        <v>0.00836636720384056</v>
      </c>
      <c r="CB132" s="98">
        <f t="shared" si="224"/>
        <v>0.0167991341473941</v>
      </c>
      <c r="CC132" s="49"/>
      <c r="CD132" s="101">
        <f t="shared" si="225"/>
        <v>135</v>
      </c>
      <c r="CE132" s="63">
        <f>INDEX(角色升级!A:A,MATCH(BU131,角色升级!K:K,1))</f>
        <v>648</v>
      </c>
      <c r="CF132" s="71">
        <f>VLOOKUP(CE132,角色升级!A:P,16,FALSE)</f>
        <v>33846.36427</v>
      </c>
      <c r="CG132" s="71">
        <f>VLOOKUP(CD132,关卡对比!$A$4:$K$206,11,FALSE)</f>
        <v>103200</v>
      </c>
      <c r="CH132" s="104">
        <f t="shared" si="226"/>
        <v>3.04907195280269</v>
      </c>
      <c r="CI132" s="87">
        <f>INDEX(角色升级!Q:Q,MATCH(CE132,角色升级!A:A,0))</f>
        <v>12500</v>
      </c>
      <c r="CJ132" s="80">
        <v>0.8</v>
      </c>
      <c r="CK132" s="49"/>
      <c r="CL132" s="101">
        <f t="shared" si="227"/>
        <v>35706</v>
      </c>
      <c r="CM132" s="63">
        <f t="shared" si="228"/>
        <v>47131</v>
      </c>
      <c r="CN132" s="63">
        <f t="shared" si="229"/>
        <v>848</v>
      </c>
      <c r="CO132" s="63">
        <f t="shared" si="230"/>
        <v>80112.5</v>
      </c>
      <c r="CP132" s="63">
        <f t="shared" si="231"/>
        <v>163797.5</v>
      </c>
      <c r="CQ132" s="98">
        <f t="shared" si="232"/>
        <v>0.217988675040828</v>
      </c>
      <c r="CR132" s="98">
        <f t="shared" si="233"/>
        <v>0.287739434362551</v>
      </c>
      <c r="CS132" s="98">
        <f t="shared" si="234"/>
        <v>0.00517712419298219</v>
      </c>
      <c r="CT132" s="98">
        <f t="shared" si="235"/>
        <v>0.489094766403639</v>
      </c>
      <c r="CU132" s="49"/>
      <c r="CV132" s="87">
        <f t="shared" si="236"/>
        <v>17854</v>
      </c>
      <c r="CW132" s="80">
        <f t="shared" si="237"/>
        <v>23380</v>
      </c>
      <c r="CX132" s="80">
        <f t="shared" si="238"/>
        <v>26720</v>
      </c>
      <c r="CY132" s="80">
        <f t="shared" si="239"/>
        <v>50012</v>
      </c>
      <c r="CZ132" s="80">
        <f t="shared" si="240"/>
        <v>117966</v>
      </c>
      <c r="DA132" s="143">
        <f t="shared" si="241"/>
        <v>0.151348693691403</v>
      </c>
      <c r="DB132" s="143">
        <f t="shared" si="242"/>
        <v>0.198192699591408</v>
      </c>
      <c r="DC132" s="143">
        <f t="shared" si="243"/>
        <v>0.22650594239018</v>
      </c>
      <c r="DD132" s="143">
        <f t="shared" si="244"/>
        <v>0.423952664327009</v>
      </c>
      <c r="DE132" s="49"/>
      <c r="DF132" s="87">
        <f t="shared" si="245"/>
        <v>8518</v>
      </c>
      <c r="DG132" s="80">
        <f t="shared" si="246"/>
        <v>11207</v>
      </c>
      <c r="DH132" s="80">
        <f t="shared" si="247"/>
        <v>12808</v>
      </c>
      <c r="DI132" s="80">
        <f t="shared" si="248"/>
        <v>6531.5</v>
      </c>
      <c r="DJ132" s="80">
        <f t="shared" si="249"/>
        <v>39064.5</v>
      </c>
      <c r="DK132" s="143">
        <f t="shared" si="250"/>
        <v>0.218049635858644</v>
      </c>
      <c r="DL132" s="143">
        <f t="shared" si="251"/>
        <v>0.286884511513011</v>
      </c>
      <c r="DM132" s="143">
        <f t="shared" si="252"/>
        <v>0.327868013157726</v>
      </c>
      <c r="DN132" s="143">
        <f t="shared" si="253"/>
        <v>0.167197839470619</v>
      </c>
      <c r="DO132" s="49"/>
      <c r="DP132" s="62">
        <f t="shared" si="254"/>
        <v>163797.5</v>
      </c>
      <c r="DQ132" s="71">
        <f t="shared" si="255"/>
        <v>117966</v>
      </c>
      <c r="DR132" s="71">
        <f t="shared" si="256"/>
        <v>39064.5</v>
      </c>
      <c r="DS132" s="63">
        <v>0</v>
      </c>
      <c r="DT132" s="63">
        <v>25</v>
      </c>
      <c r="DU132" s="63">
        <f>INDEX(武器升级!A:A,MATCH(DQ132/$DQ$5,武器升级!G:G,1))</f>
        <v>40</v>
      </c>
      <c r="DV132" s="63">
        <f>_xlfn.IFNA(INDEX(武器升级!A:A,MATCH(DR132/$DR$5,武器升级!H:H,1)),1)</f>
        <v>31</v>
      </c>
      <c r="DW132" s="63">
        <v>15</v>
      </c>
      <c r="DX132" s="63">
        <f t="shared" si="257"/>
        <v>47.7</v>
      </c>
      <c r="DY132" s="63">
        <f t="shared" si="258"/>
        <v>918.61</v>
      </c>
      <c r="DZ132" s="63">
        <f t="shared" si="259"/>
        <v>261.11</v>
      </c>
      <c r="EA132" s="71">
        <v>5.7</v>
      </c>
      <c r="EB132" s="67">
        <f t="shared" si="260"/>
        <v>135</v>
      </c>
      <c r="EC132" s="84"/>
      <c r="ED132" s="49"/>
      <c r="EE132" s="49"/>
      <c r="EF132" s="49"/>
      <c r="EG132" s="49"/>
      <c r="EH132" s="49"/>
      <c r="EI132" s="49"/>
      <c r="EJ132" s="49"/>
      <c r="EK132" s="49">
        <f t="shared" si="261"/>
        <v>181.33</v>
      </c>
      <c r="EL132" s="84"/>
      <c r="EM132" s="49"/>
      <c r="EN132" s="49"/>
      <c r="EO132" s="49"/>
      <c r="EP132" s="49"/>
      <c r="EQ132" s="49"/>
      <c r="ER132" s="49"/>
      <c r="ES132" s="49"/>
      <c r="ET132" s="49"/>
      <c r="EU132" s="49"/>
      <c r="EV132" s="49"/>
      <c r="EW132" s="49"/>
      <c r="EX132" s="49"/>
      <c r="EY132" s="49"/>
      <c r="EZ132" s="49"/>
      <c r="FA132" s="67"/>
      <c r="FB132" s="67"/>
      <c r="FC132" s="67"/>
      <c r="FD132" s="49"/>
    </row>
    <row r="133" spans="1:160">
      <c r="A133" s="58">
        <v>127</v>
      </c>
      <c r="B133" s="59">
        <v>88</v>
      </c>
      <c r="C133" s="60">
        <v>75</v>
      </c>
      <c r="D133" s="61">
        <v>839.5</v>
      </c>
      <c r="E133" s="61">
        <v>3</v>
      </c>
      <c r="F133" s="62">
        <v>7</v>
      </c>
      <c r="G133" s="63">
        <v>0</v>
      </c>
      <c r="H133" s="63">
        <v>1</v>
      </c>
      <c r="I133" s="49"/>
      <c r="J133" s="62">
        <v>127</v>
      </c>
      <c r="K133" s="71">
        <f t="shared" si="198"/>
        <v>7</v>
      </c>
      <c r="L133" s="71">
        <f t="shared" si="199"/>
        <v>0</v>
      </c>
      <c r="M133" s="71">
        <f t="shared" si="200"/>
        <v>1</v>
      </c>
      <c r="N133" s="72">
        <f>INDEX($A:$A,MATCH(SUM($K$7:K133),$D:$D,1))</f>
        <v>136</v>
      </c>
      <c r="O133" s="72">
        <v>0</v>
      </c>
      <c r="P133" s="73">
        <v>0</v>
      </c>
      <c r="Q133" s="63">
        <f>INDEX(关卡产出!$V$8:$V$207,MATCH(N133,$A$7:$A$206,0))</f>
        <v>25700</v>
      </c>
      <c r="R133" s="63">
        <f>INDEX(关卡产出!$W$8:$W$207,MATCH(N133,$A$7:$A$206,0))</f>
        <v>5286800</v>
      </c>
      <c r="S133" s="63">
        <f>INDEX(关卡产出!$X$8:$X$207,MATCH(N133,$A$7:$A$206,0))</f>
        <v>36242</v>
      </c>
      <c r="T133" s="63">
        <f>INDEX(关卡产出!$Y$8:$Y$207,MATCH(N133,$A$7:$A$206,0))</f>
        <v>18122</v>
      </c>
      <c r="U133" s="63">
        <f>INDEX(关卡产出!$Z$8:$Z$207,MATCH(N133,$A$7:$A$206,0))</f>
        <v>8649</v>
      </c>
      <c r="V133" s="63">
        <f>INDEX(关卡产出!$AA$8:$AA$207,MATCH(N133,$A$7:$A$206,0))</f>
        <v>816</v>
      </c>
      <c r="W133" s="80">
        <f>INDEX(关卡产出!$C$8:$C$207,MATCH(N133,关卡产出!$B$8:$B$207,0))*K133</f>
        <v>749</v>
      </c>
      <c r="X133" s="80">
        <f>INDEX(关卡产出!$D$8:$D$207,MATCH(N133,关卡产出!$B$8:$B$207,0))*K133</f>
        <v>371</v>
      </c>
      <c r="Y133" s="80">
        <f>INDEX(关卡产出!$E$8:$E$207,MATCH(N133,关卡产出!$B$8:$B$207,0))*K133</f>
        <v>182</v>
      </c>
      <c r="Z133" s="80">
        <f>INDEX(关卡产出!$F$8:$F$207,MATCH(N133,关卡产出!$B$8:$B$207,0))*K133</f>
        <v>9870</v>
      </c>
      <c r="AA133" s="80">
        <f>SUM($W$7:W133)</f>
        <v>47880</v>
      </c>
      <c r="AB133" s="80">
        <f>SUM($X$7:X133)</f>
        <v>23751</v>
      </c>
      <c r="AC133" s="80">
        <f>SUM($Y$7:Y133)</f>
        <v>11389</v>
      </c>
      <c r="AD133" s="80">
        <f>SUM($Z$7:Z133)</f>
        <v>663740</v>
      </c>
      <c r="AE133" s="87">
        <f>INDEX(关卡产出!$C$8:$C$207,MATCH(N133,关卡产出!$B$8:$B$207,0))*8</f>
        <v>856</v>
      </c>
      <c r="AF133" s="87">
        <f>INDEX(关卡产出!$D$8:$D$207,MATCH(N133,关卡产出!$B$8:$B$207,0))*8</f>
        <v>424</v>
      </c>
      <c r="AG133" s="87">
        <f>INDEX(关卡产出!$E$8:$E$207,MATCH(N133,关卡产出!$B$8:$B$207,0))*8</f>
        <v>208</v>
      </c>
      <c r="AH133" s="87">
        <f>INDEX(关卡产出!$F$8:$F$207,MATCH(N133,关卡产出!$B$8:$B$207,0))*8</f>
        <v>11280</v>
      </c>
      <c r="AI133" s="87">
        <f>SUM($AE$7:AE133)</f>
        <v>54720</v>
      </c>
      <c r="AJ133" s="87">
        <f>SUM($AF$7:AF133)</f>
        <v>27144</v>
      </c>
      <c r="AK133" s="87">
        <f>SUM($AG$7:AG133)</f>
        <v>13016</v>
      </c>
      <c r="AL133" s="87">
        <f>SUM($AH$7:AH133)</f>
        <v>758560</v>
      </c>
      <c r="AM133" s="92">
        <f>SUM($M$7:M133)*关卡产出!$AS$11</f>
        <v>738000</v>
      </c>
      <c r="AN133" s="93">
        <v>0</v>
      </c>
      <c r="AO133" s="80">
        <v>0</v>
      </c>
      <c r="AP133" s="96">
        <v>0</v>
      </c>
      <c r="AQ133" s="62">
        <v>500</v>
      </c>
      <c r="AR133" s="97">
        <v>100</v>
      </c>
      <c r="AS133" s="62">
        <f>SUM($AQ$7:AQ133)</f>
        <v>63500</v>
      </c>
      <c r="AT133" s="71">
        <f>SUM($AR$7:AR133)</f>
        <v>12700</v>
      </c>
      <c r="AU133" s="49"/>
      <c r="AV133" s="62">
        <f t="shared" si="201"/>
        <v>25700</v>
      </c>
      <c r="AW133" s="71">
        <v>0</v>
      </c>
      <c r="AX133" s="71">
        <f t="shared" si="202"/>
        <v>12700</v>
      </c>
      <c r="AY133" s="71">
        <f t="shared" si="203"/>
        <v>12500</v>
      </c>
      <c r="AZ133" s="63">
        <f t="shared" si="204"/>
        <v>50900</v>
      </c>
      <c r="BA133" s="80">
        <v>0</v>
      </c>
      <c r="BB133" s="80">
        <f t="shared" si="205"/>
        <v>50900</v>
      </c>
      <c r="BC133" s="98">
        <f t="shared" si="206"/>
        <v>0.504911591355599</v>
      </c>
      <c r="BD133" s="98">
        <f t="shared" si="207"/>
        <v>0</v>
      </c>
      <c r="BE133" s="98">
        <f t="shared" si="208"/>
        <v>0.24950884086444</v>
      </c>
      <c r="BF133" s="98">
        <f t="shared" si="209"/>
        <v>0.245579567779961</v>
      </c>
      <c r="BG133" s="99"/>
      <c r="BH133" s="62">
        <f>INDEX(商城宝箱!$L:$L,MATCH(BB133,商城宝箱!$N:$N,1))</f>
        <v>9</v>
      </c>
      <c r="BI133" s="63">
        <f>INDEX(商城宝箱!$T:$T,MATCH(BH133,商城宝箱!$L:$L,0))+(BB133-VLOOKUP(BH133,商城宝箱!$L$2:$N$22,3,FALSE))/$BH$5*VLOOKUP(BH133+1,商城宝箱!$C$23:$I$42,3,FALSE)</f>
        <v>127250</v>
      </c>
      <c r="BJ133" s="71">
        <f>INDEX(商城宝箱!$U:$U,MATCH(BH133,商城宝箱!$L:$L,0))+(BB133-VLOOKUP(BH133,商城宝箱!$L$2:$N$22,3,FALSE))/$BH$5*VLOOKUP(BH133+1,商城宝箱!$C$23:$I$42,4,FALSE)</f>
        <v>80922.5</v>
      </c>
      <c r="BK133" s="71">
        <f>INDEX(商城宝箱!$V:$V,MATCH(BH133,商城宝箱!$L:$L,0))+(BB133-VLOOKUP(BH133,商城宝箱!$L$2:$N$22,3,FALSE))/$BH$5*VLOOKUP(BH133+1,商城宝箱!$C$23:$I$42,5,FALSE)</f>
        <v>50387</v>
      </c>
      <c r="BL133" s="71">
        <f>INDEX(商城宝箱!$W:$W,MATCH(BH133,商城宝箱!$L:$L,0))+(BB133-VLOOKUP(BH133,商城宝箱!$L$2:$N$22,3,FALSE))/$BH$5*VLOOKUP(BH133+1,商城宝箱!$C$23:$I$42,6,FALSE)</f>
        <v>6591.5</v>
      </c>
      <c r="BM133" s="49"/>
      <c r="BN133" s="101">
        <f t="shared" si="210"/>
        <v>5286800</v>
      </c>
      <c r="BO133" s="63">
        <f t="shared" si="211"/>
        <v>663740</v>
      </c>
      <c r="BP133" s="63">
        <f t="shared" si="212"/>
        <v>758560</v>
      </c>
      <c r="BQ133" s="63">
        <f t="shared" si="213"/>
        <v>738000</v>
      </c>
      <c r="BR133" s="63">
        <f t="shared" si="214"/>
        <v>0</v>
      </c>
      <c r="BS133" s="63">
        <f t="shared" si="215"/>
        <v>63500</v>
      </c>
      <c r="BT133" s="63">
        <f t="shared" si="216"/>
        <v>127250</v>
      </c>
      <c r="BU133" s="63">
        <f t="shared" si="217"/>
        <v>7637850</v>
      </c>
      <c r="BV133" s="98">
        <f t="shared" si="218"/>
        <v>0.69218431888555</v>
      </c>
      <c r="BW133" s="98">
        <f t="shared" si="219"/>
        <v>0.0869014185929286</v>
      </c>
      <c r="BX133" s="98">
        <f t="shared" si="220"/>
        <v>0.099315906963347</v>
      </c>
      <c r="BY133" s="98">
        <f t="shared" si="221"/>
        <v>0.0966240499617039</v>
      </c>
      <c r="BZ133" s="98">
        <f t="shared" si="222"/>
        <v>0</v>
      </c>
      <c r="CA133" s="98">
        <f t="shared" si="223"/>
        <v>0.00831385795740948</v>
      </c>
      <c r="CB133" s="98">
        <f t="shared" si="224"/>
        <v>0.0166604476390607</v>
      </c>
      <c r="CC133" s="49"/>
      <c r="CD133" s="101">
        <f t="shared" si="225"/>
        <v>136</v>
      </c>
      <c r="CE133" s="63">
        <f>INDEX(角色升级!A:A,MATCH(BU132,角色升级!K:K,1))</f>
        <v>656</v>
      </c>
      <c r="CF133" s="71">
        <f>VLOOKUP(CE133,角色升级!A:P,16,FALSE)</f>
        <v>33994.07015</v>
      </c>
      <c r="CG133" s="71">
        <f>VLOOKUP(CD133,关卡对比!$A$4:$K$206,11,FALSE)</f>
        <v>104400</v>
      </c>
      <c r="CH133" s="104">
        <f t="shared" si="226"/>
        <v>3.07112386187742</v>
      </c>
      <c r="CI133" s="87">
        <f>INDEX(角色升级!Q:Q,MATCH(CE133,角色升级!A:A,0))</f>
        <v>12500</v>
      </c>
      <c r="CJ133" s="80">
        <v>0.8</v>
      </c>
      <c r="CK133" s="49"/>
      <c r="CL133" s="101">
        <f t="shared" si="227"/>
        <v>36242</v>
      </c>
      <c r="CM133" s="63">
        <f t="shared" si="228"/>
        <v>47880</v>
      </c>
      <c r="CN133" s="63">
        <f t="shared" si="229"/>
        <v>856</v>
      </c>
      <c r="CO133" s="63">
        <f t="shared" si="230"/>
        <v>80922.5</v>
      </c>
      <c r="CP133" s="63">
        <f t="shared" si="231"/>
        <v>165900.5</v>
      </c>
      <c r="CQ133" s="98">
        <f t="shared" si="232"/>
        <v>0.218456243350683</v>
      </c>
      <c r="CR133" s="98">
        <f t="shared" si="233"/>
        <v>0.288606725115355</v>
      </c>
      <c r="CS133" s="98">
        <f t="shared" si="234"/>
        <v>0.00515971922929708</v>
      </c>
      <c r="CT133" s="98">
        <f t="shared" si="235"/>
        <v>0.487777312304665</v>
      </c>
      <c r="CU133" s="49"/>
      <c r="CV133" s="87">
        <f t="shared" si="236"/>
        <v>18122</v>
      </c>
      <c r="CW133" s="80">
        <f t="shared" si="237"/>
        <v>23751</v>
      </c>
      <c r="CX133" s="80">
        <f t="shared" si="238"/>
        <v>27144</v>
      </c>
      <c r="CY133" s="80">
        <f t="shared" si="239"/>
        <v>50387</v>
      </c>
      <c r="CZ133" s="80">
        <f t="shared" si="240"/>
        <v>119404</v>
      </c>
      <c r="DA133" s="143">
        <f t="shared" si="241"/>
        <v>0.15177045995109</v>
      </c>
      <c r="DB133" s="143">
        <f t="shared" si="242"/>
        <v>0.198912934240059</v>
      </c>
      <c r="DC133" s="143">
        <f t="shared" si="243"/>
        <v>0.227329067702925</v>
      </c>
      <c r="DD133" s="143">
        <f t="shared" si="244"/>
        <v>0.421987538105926</v>
      </c>
      <c r="DE133" s="49"/>
      <c r="DF133" s="87">
        <f t="shared" si="245"/>
        <v>8649</v>
      </c>
      <c r="DG133" s="80">
        <f t="shared" si="246"/>
        <v>11389</v>
      </c>
      <c r="DH133" s="80">
        <f t="shared" si="247"/>
        <v>13016</v>
      </c>
      <c r="DI133" s="80">
        <f t="shared" si="248"/>
        <v>6591.5</v>
      </c>
      <c r="DJ133" s="80">
        <f t="shared" si="249"/>
        <v>39645.5</v>
      </c>
      <c r="DK133" s="143">
        <f t="shared" si="250"/>
        <v>0.218158429077701</v>
      </c>
      <c r="DL133" s="143">
        <f t="shared" si="251"/>
        <v>0.287270938694177</v>
      </c>
      <c r="DM133" s="143">
        <f t="shared" si="252"/>
        <v>0.328309644221917</v>
      </c>
      <c r="DN133" s="143">
        <f t="shared" si="253"/>
        <v>0.166260988006205</v>
      </c>
      <c r="DO133" s="49"/>
      <c r="DP133" s="62">
        <f t="shared" si="254"/>
        <v>165900.5</v>
      </c>
      <c r="DQ133" s="71">
        <f t="shared" si="255"/>
        <v>119404</v>
      </c>
      <c r="DR133" s="71">
        <f t="shared" si="256"/>
        <v>39645.5</v>
      </c>
      <c r="DS133" s="63">
        <v>0</v>
      </c>
      <c r="DT133" s="63">
        <v>25</v>
      </c>
      <c r="DU133" s="63">
        <f>INDEX(武器升级!A:A,MATCH(DQ133/$DQ$5,武器升级!G:G,1))</f>
        <v>40</v>
      </c>
      <c r="DV133" s="63">
        <f>_xlfn.IFNA(INDEX(武器升级!A:A,MATCH(DR133/$DR$5,武器升级!H:H,1)),1)</f>
        <v>31</v>
      </c>
      <c r="DW133" s="63">
        <v>15</v>
      </c>
      <c r="DX133" s="63">
        <f t="shared" si="257"/>
        <v>47.7</v>
      </c>
      <c r="DY133" s="63">
        <f t="shared" si="258"/>
        <v>918.61</v>
      </c>
      <c r="DZ133" s="63">
        <f t="shared" si="259"/>
        <v>261.11</v>
      </c>
      <c r="EA133" s="71">
        <v>5.7</v>
      </c>
      <c r="EB133" s="67">
        <f t="shared" si="260"/>
        <v>136</v>
      </c>
      <c r="EC133" s="84"/>
      <c r="ED133" s="49"/>
      <c r="EE133" s="49"/>
      <c r="EF133" s="49"/>
      <c r="EG133" s="49"/>
      <c r="EH133" s="49"/>
      <c r="EI133" s="49"/>
      <c r="EJ133" s="49"/>
      <c r="EK133" s="49">
        <f t="shared" si="261"/>
        <v>181.33</v>
      </c>
      <c r="EL133" s="84"/>
      <c r="EM133" s="49"/>
      <c r="EN133" s="49"/>
      <c r="EO133" s="49"/>
      <c r="EP133" s="49"/>
      <c r="EQ133" s="49"/>
      <c r="ER133" s="49"/>
      <c r="ES133" s="49"/>
      <c r="ET133" s="49"/>
      <c r="EU133" s="49"/>
      <c r="EV133" s="49"/>
      <c r="EW133" s="49"/>
      <c r="EX133" s="49"/>
      <c r="EY133" s="49"/>
      <c r="EZ133" s="49"/>
      <c r="FA133" s="67"/>
      <c r="FB133" s="67"/>
      <c r="FC133" s="67"/>
      <c r="FD133" s="49"/>
    </row>
    <row r="134" spans="1:160">
      <c r="A134" s="58">
        <v>128</v>
      </c>
      <c r="B134" s="59">
        <v>88</v>
      </c>
      <c r="C134" s="60">
        <v>75</v>
      </c>
      <c r="D134" s="61">
        <v>842.5</v>
      </c>
      <c r="E134" s="61">
        <v>3</v>
      </c>
      <c r="F134" s="62">
        <v>7</v>
      </c>
      <c r="G134" s="63">
        <v>0</v>
      </c>
      <c r="H134" s="63">
        <v>1</v>
      </c>
      <c r="I134" s="49"/>
      <c r="J134" s="62">
        <v>128</v>
      </c>
      <c r="K134" s="71">
        <f t="shared" si="198"/>
        <v>7</v>
      </c>
      <c r="L134" s="71">
        <f t="shared" si="199"/>
        <v>0</v>
      </c>
      <c r="M134" s="71">
        <f t="shared" si="200"/>
        <v>1</v>
      </c>
      <c r="N134" s="72">
        <f>INDEX($A:$A,MATCH(SUM($K$7:K134),$D:$D,1))</f>
        <v>137</v>
      </c>
      <c r="O134" s="72">
        <v>0</v>
      </c>
      <c r="P134" s="73">
        <v>0</v>
      </c>
      <c r="Q134" s="63">
        <f>INDEX(关卡产出!$V$8:$V$207,MATCH(N134,$A$7:$A$206,0))</f>
        <v>25900</v>
      </c>
      <c r="R134" s="63">
        <f>INDEX(关卡产出!$W$8:$W$207,MATCH(N134,$A$7:$A$206,0))</f>
        <v>5366700</v>
      </c>
      <c r="S134" s="63">
        <f>INDEX(关卡产出!$X$8:$X$207,MATCH(N134,$A$7:$A$206,0))</f>
        <v>36782</v>
      </c>
      <c r="T134" s="63">
        <f>INDEX(关卡产出!$Y$8:$Y$207,MATCH(N134,$A$7:$A$206,0))</f>
        <v>18392</v>
      </c>
      <c r="U134" s="63">
        <f>INDEX(关卡产出!$Z$8:$Z$207,MATCH(N134,$A$7:$A$206,0))</f>
        <v>8781</v>
      </c>
      <c r="V134" s="63">
        <f>INDEX(关卡产出!$AA$8:$AA$207,MATCH(N134,$A$7:$A$206,0))</f>
        <v>822</v>
      </c>
      <c r="W134" s="80">
        <f>INDEX(关卡产出!$C$8:$C$207,MATCH(N134,关卡产出!$B$8:$B$207,0))*K134</f>
        <v>756</v>
      </c>
      <c r="X134" s="80">
        <f>INDEX(关卡产出!$D$8:$D$207,MATCH(N134,关卡产出!$B$8:$B$207,0))*K134</f>
        <v>378</v>
      </c>
      <c r="Y134" s="80">
        <f>INDEX(关卡产出!$E$8:$E$207,MATCH(N134,关卡产出!$B$8:$B$207,0))*K134</f>
        <v>182</v>
      </c>
      <c r="Z134" s="80">
        <f>INDEX(关卡产出!$F$8:$F$207,MATCH(N134,关卡产出!$B$8:$B$207,0))*K134</f>
        <v>10010</v>
      </c>
      <c r="AA134" s="80">
        <f>SUM($W$7:W134)</f>
        <v>48636</v>
      </c>
      <c r="AB134" s="80">
        <f>SUM($X$7:X134)</f>
        <v>24129</v>
      </c>
      <c r="AC134" s="80">
        <f>SUM($Y$7:Y134)</f>
        <v>11571</v>
      </c>
      <c r="AD134" s="80">
        <f>SUM($Z$7:Z134)</f>
        <v>673750</v>
      </c>
      <c r="AE134" s="87">
        <f>INDEX(关卡产出!$C$8:$C$207,MATCH(N134,关卡产出!$B$8:$B$207,0))*8</f>
        <v>864</v>
      </c>
      <c r="AF134" s="87">
        <f>INDEX(关卡产出!$D$8:$D$207,MATCH(N134,关卡产出!$B$8:$B$207,0))*8</f>
        <v>432</v>
      </c>
      <c r="AG134" s="87">
        <f>INDEX(关卡产出!$E$8:$E$207,MATCH(N134,关卡产出!$B$8:$B$207,0))*8</f>
        <v>208</v>
      </c>
      <c r="AH134" s="87">
        <f>INDEX(关卡产出!$F$8:$F$207,MATCH(N134,关卡产出!$B$8:$B$207,0))*8</f>
        <v>11440</v>
      </c>
      <c r="AI134" s="87">
        <f>SUM($AE$7:AE134)</f>
        <v>55584</v>
      </c>
      <c r="AJ134" s="87">
        <f>SUM($AF$7:AF134)</f>
        <v>27576</v>
      </c>
      <c r="AK134" s="87">
        <f>SUM($AG$7:AG134)</f>
        <v>13224</v>
      </c>
      <c r="AL134" s="87">
        <f>SUM($AH$7:AH134)</f>
        <v>770000</v>
      </c>
      <c r="AM134" s="92">
        <f>SUM($M$7:M134)*关卡产出!$AS$11</f>
        <v>744000</v>
      </c>
      <c r="AN134" s="93">
        <v>0</v>
      </c>
      <c r="AO134" s="80">
        <v>0</v>
      </c>
      <c r="AP134" s="96">
        <v>0</v>
      </c>
      <c r="AQ134" s="62">
        <v>500</v>
      </c>
      <c r="AR134" s="97">
        <v>100</v>
      </c>
      <c r="AS134" s="62">
        <f>SUM($AQ$7:AQ134)</f>
        <v>64000</v>
      </c>
      <c r="AT134" s="71">
        <f>SUM($AR$7:AR134)</f>
        <v>12800</v>
      </c>
      <c r="AU134" s="49"/>
      <c r="AV134" s="62">
        <f t="shared" si="201"/>
        <v>25900</v>
      </c>
      <c r="AW134" s="71">
        <v>0</v>
      </c>
      <c r="AX134" s="71">
        <f t="shared" si="202"/>
        <v>12800</v>
      </c>
      <c r="AY134" s="71">
        <f t="shared" si="203"/>
        <v>12500</v>
      </c>
      <c r="AZ134" s="63">
        <f t="shared" si="204"/>
        <v>51200</v>
      </c>
      <c r="BA134" s="80">
        <v>0</v>
      </c>
      <c r="BB134" s="80">
        <f t="shared" si="205"/>
        <v>51200</v>
      </c>
      <c r="BC134" s="98">
        <f t="shared" si="206"/>
        <v>0.505859375</v>
      </c>
      <c r="BD134" s="98">
        <f t="shared" si="207"/>
        <v>0</v>
      </c>
      <c r="BE134" s="98">
        <f t="shared" si="208"/>
        <v>0.25</v>
      </c>
      <c r="BF134" s="98">
        <f t="shared" si="209"/>
        <v>0.244140625</v>
      </c>
      <c r="BG134" s="99"/>
      <c r="BH134" s="62">
        <f>INDEX(商城宝箱!$L:$L,MATCH(BB134,商城宝箱!$N:$N,1))</f>
        <v>9</v>
      </c>
      <c r="BI134" s="63">
        <f>INDEX(商城宝箱!$T:$T,MATCH(BH134,商城宝箱!$L:$L,0))+(BB134-VLOOKUP(BH134,商城宝箱!$L$2:$N$22,3,FALSE))/$BH$5*VLOOKUP(BH134+1,商城宝箱!$C$23:$I$42,3,FALSE)</f>
        <v>128000</v>
      </c>
      <c r="BJ134" s="71">
        <f>INDEX(商城宝箱!$U:$U,MATCH(BH134,商城宝箱!$L:$L,0))+(BB134-VLOOKUP(BH134,商城宝箱!$L$2:$N$22,3,FALSE))/$BH$5*VLOOKUP(BH134+1,商城宝箱!$C$23:$I$42,4,FALSE)</f>
        <v>81732.5</v>
      </c>
      <c r="BK134" s="71">
        <f>INDEX(商城宝箱!$V:$V,MATCH(BH134,商城宝箱!$L:$L,0))+(BB134-VLOOKUP(BH134,商城宝箱!$L$2:$N$22,3,FALSE))/$BH$5*VLOOKUP(BH134+1,商城宝箱!$C$23:$I$42,5,FALSE)</f>
        <v>50762</v>
      </c>
      <c r="BL134" s="71">
        <f>INDEX(商城宝箱!$W:$W,MATCH(BH134,商城宝箱!$L:$L,0))+(BB134-VLOOKUP(BH134,商城宝箱!$L$2:$N$22,3,FALSE))/$BH$5*VLOOKUP(BH134+1,商城宝箱!$C$23:$I$42,6,FALSE)</f>
        <v>6651.5</v>
      </c>
      <c r="BM134" s="49"/>
      <c r="BN134" s="101">
        <f t="shared" si="210"/>
        <v>5366700</v>
      </c>
      <c r="BO134" s="63">
        <f t="shared" si="211"/>
        <v>673750</v>
      </c>
      <c r="BP134" s="63">
        <f t="shared" si="212"/>
        <v>770000</v>
      </c>
      <c r="BQ134" s="63">
        <f t="shared" si="213"/>
        <v>744000</v>
      </c>
      <c r="BR134" s="63">
        <f t="shared" si="214"/>
        <v>0</v>
      </c>
      <c r="BS134" s="63">
        <f t="shared" si="215"/>
        <v>64000</v>
      </c>
      <c r="BT134" s="63">
        <f t="shared" si="216"/>
        <v>128000</v>
      </c>
      <c r="BU134" s="63">
        <f t="shared" si="217"/>
        <v>7746450</v>
      </c>
      <c r="BV134" s="98">
        <f t="shared" si="218"/>
        <v>0.692794764053211</v>
      </c>
      <c r="BW134" s="98">
        <f t="shared" si="219"/>
        <v>0.0869753241807538</v>
      </c>
      <c r="BX134" s="98">
        <f t="shared" si="220"/>
        <v>0.09940037049229</v>
      </c>
      <c r="BY134" s="98">
        <f t="shared" si="221"/>
        <v>0.0960439943457971</v>
      </c>
      <c r="BZ134" s="98">
        <f t="shared" si="222"/>
        <v>0</v>
      </c>
      <c r="CA134" s="98">
        <f t="shared" si="223"/>
        <v>0.00826184897598255</v>
      </c>
      <c r="CB134" s="98">
        <f t="shared" si="224"/>
        <v>0.0165236979519651</v>
      </c>
      <c r="CC134" s="49"/>
      <c r="CD134" s="101">
        <f t="shared" si="225"/>
        <v>137</v>
      </c>
      <c r="CE134" s="63">
        <f>INDEX(角色升级!A:A,MATCH(BU133,角色升级!K:K,1))</f>
        <v>660</v>
      </c>
      <c r="CF134" s="71">
        <f>VLOOKUP(CE134,角色升级!A:P,16,FALSE)</f>
        <v>34055.45899</v>
      </c>
      <c r="CG134" s="71">
        <f>VLOOKUP(CD134,关卡对比!$A$4:$K$206,11,FALSE)</f>
        <v>105600</v>
      </c>
      <c r="CH134" s="104">
        <f t="shared" si="226"/>
        <v>3.10082445316647</v>
      </c>
      <c r="CI134" s="87">
        <f>INDEX(角色升级!Q:Q,MATCH(CE134,角色升级!A:A,0))</f>
        <v>12500</v>
      </c>
      <c r="CJ134" s="80">
        <v>0.8</v>
      </c>
      <c r="CK134" s="49"/>
      <c r="CL134" s="101">
        <f t="shared" si="227"/>
        <v>36782</v>
      </c>
      <c r="CM134" s="63">
        <f t="shared" si="228"/>
        <v>48636</v>
      </c>
      <c r="CN134" s="63">
        <f t="shared" si="229"/>
        <v>864</v>
      </c>
      <c r="CO134" s="63">
        <f t="shared" si="230"/>
        <v>81732.5</v>
      </c>
      <c r="CP134" s="63">
        <f t="shared" si="231"/>
        <v>168014.5</v>
      </c>
      <c r="CQ134" s="98">
        <f t="shared" si="232"/>
        <v>0.218921581173054</v>
      </c>
      <c r="CR134" s="98">
        <f t="shared" si="233"/>
        <v>0.289475015549253</v>
      </c>
      <c r="CS134" s="98">
        <f t="shared" si="234"/>
        <v>0.00514241330361368</v>
      </c>
      <c r="CT134" s="98">
        <f t="shared" si="235"/>
        <v>0.48646098997408</v>
      </c>
      <c r="CU134" s="49"/>
      <c r="CV134" s="87">
        <f t="shared" si="236"/>
        <v>18392</v>
      </c>
      <c r="CW134" s="80">
        <f t="shared" si="237"/>
        <v>24129</v>
      </c>
      <c r="CX134" s="80">
        <f t="shared" si="238"/>
        <v>27576</v>
      </c>
      <c r="CY134" s="80">
        <f t="shared" si="239"/>
        <v>50762</v>
      </c>
      <c r="CZ134" s="80">
        <f t="shared" si="240"/>
        <v>120859</v>
      </c>
      <c r="DA134" s="143">
        <f t="shared" si="241"/>
        <v>0.152177330608395</v>
      </c>
      <c r="DB134" s="143">
        <f t="shared" si="242"/>
        <v>0.1996458683259</v>
      </c>
      <c r="DC134" s="143">
        <f t="shared" si="243"/>
        <v>0.228166706658172</v>
      </c>
      <c r="DD134" s="143">
        <f t="shared" si="244"/>
        <v>0.420010094407533</v>
      </c>
      <c r="DE134" s="49"/>
      <c r="DF134" s="87">
        <f t="shared" si="245"/>
        <v>8781</v>
      </c>
      <c r="DG134" s="80">
        <f t="shared" si="246"/>
        <v>11571</v>
      </c>
      <c r="DH134" s="80">
        <f t="shared" si="247"/>
        <v>13224</v>
      </c>
      <c r="DI134" s="80">
        <f t="shared" si="248"/>
        <v>6651.5</v>
      </c>
      <c r="DJ134" s="80">
        <f t="shared" si="249"/>
        <v>40227.5</v>
      </c>
      <c r="DK134" s="143">
        <f t="shared" si="250"/>
        <v>0.218283512522528</v>
      </c>
      <c r="DL134" s="143">
        <f t="shared" si="251"/>
        <v>0.287639052886707</v>
      </c>
      <c r="DM134" s="143">
        <f t="shared" si="252"/>
        <v>0.328730346156236</v>
      </c>
      <c r="DN134" s="143">
        <f t="shared" si="253"/>
        <v>0.165347088434529</v>
      </c>
      <c r="DO134" s="49"/>
      <c r="DP134" s="62">
        <f t="shared" si="254"/>
        <v>168014.5</v>
      </c>
      <c r="DQ134" s="71">
        <f t="shared" si="255"/>
        <v>120859</v>
      </c>
      <c r="DR134" s="71">
        <f t="shared" si="256"/>
        <v>40227.5</v>
      </c>
      <c r="DS134" s="63">
        <v>0</v>
      </c>
      <c r="DT134" s="63">
        <v>25</v>
      </c>
      <c r="DU134" s="63">
        <f>INDEX(武器升级!A:A,MATCH(DQ134/$DQ$5,武器升级!G:G,1))</f>
        <v>41</v>
      </c>
      <c r="DV134" s="63">
        <f>_xlfn.IFNA(INDEX(武器升级!A:A,MATCH(DR134/$DR$5,武器升级!H:H,1)),1)</f>
        <v>31</v>
      </c>
      <c r="DW134" s="63">
        <v>16</v>
      </c>
      <c r="DX134" s="63">
        <f t="shared" si="257"/>
        <v>47.7</v>
      </c>
      <c r="DY134" s="63">
        <f t="shared" si="258"/>
        <v>1102.33</v>
      </c>
      <c r="DZ134" s="63">
        <f t="shared" si="259"/>
        <v>261.11</v>
      </c>
      <c r="EA134" s="71">
        <v>6</v>
      </c>
      <c r="EB134" s="67">
        <f t="shared" si="260"/>
        <v>137</v>
      </c>
      <c r="EC134" s="84"/>
      <c r="ED134" s="49"/>
      <c r="EE134" s="49"/>
      <c r="EF134" s="49"/>
      <c r="EG134" s="49"/>
      <c r="EH134" s="49"/>
      <c r="EI134" s="49"/>
      <c r="EJ134" s="49"/>
      <c r="EK134" s="49">
        <f t="shared" si="261"/>
        <v>217.59</v>
      </c>
      <c r="EL134" s="84"/>
      <c r="EM134" s="49"/>
      <c r="EN134" s="49"/>
      <c r="EO134" s="49"/>
      <c r="EP134" s="49"/>
      <c r="EQ134" s="49"/>
      <c r="ER134" s="49"/>
      <c r="ES134" s="49"/>
      <c r="ET134" s="49"/>
      <c r="EU134" s="49"/>
      <c r="EV134" s="49"/>
      <c r="EW134" s="49"/>
      <c r="EX134" s="49"/>
      <c r="EY134" s="49"/>
      <c r="EZ134" s="49"/>
      <c r="FA134" s="67"/>
      <c r="FB134" s="67"/>
      <c r="FC134" s="67"/>
      <c r="FD134" s="49"/>
    </row>
    <row r="135" spans="1:160">
      <c r="A135" s="58">
        <v>129</v>
      </c>
      <c r="B135" s="59">
        <v>89</v>
      </c>
      <c r="C135" s="60">
        <v>75</v>
      </c>
      <c r="D135" s="61">
        <v>848.5</v>
      </c>
      <c r="E135" s="61">
        <v>3</v>
      </c>
      <c r="F135" s="62">
        <v>7</v>
      </c>
      <c r="G135" s="63">
        <v>0</v>
      </c>
      <c r="H135" s="63">
        <v>1</v>
      </c>
      <c r="I135" s="49"/>
      <c r="J135" s="62">
        <v>129</v>
      </c>
      <c r="K135" s="71">
        <f t="shared" si="198"/>
        <v>7</v>
      </c>
      <c r="L135" s="71">
        <f t="shared" si="199"/>
        <v>0</v>
      </c>
      <c r="M135" s="71">
        <f t="shared" si="200"/>
        <v>1</v>
      </c>
      <c r="N135" s="72">
        <f>INDEX($A:$A,MATCH(SUM($K$7:K135),$D:$D,1))</f>
        <v>138</v>
      </c>
      <c r="O135" s="72">
        <v>0</v>
      </c>
      <c r="P135" s="73">
        <v>0</v>
      </c>
      <c r="Q135" s="63">
        <f>INDEX(关卡产出!$V$8:$V$207,MATCH(N135,$A$7:$A$206,0))</f>
        <v>26100</v>
      </c>
      <c r="R135" s="63">
        <f>INDEX(关卡产出!$W$8:$W$207,MATCH(N135,$A$7:$A$206,0))</f>
        <v>5447200</v>
      </c>
      <c r="S135" s="63">
        <f>INDEX(关卡产出!$X$8:$X$207,MATCH(N135,$A$7:$A$206,0))</f>
        <v>37326</v>
      </c>
      <c r="T135" s="63">
        <f>INDEX(关卡产出!$Y$8:$Y$207,MATCH(N135,$A$7:$A$206,0))</f>
        <v>18664</v>
      </c>
      <c r="U135" s="63">
        <f>INDEX(关卡产出!$Z$8:$Z$207,MATCH(N135,$A$7:$A$206,0))</f>
        <v>8914</v>
      </c>
      <c r="V135" s="63">
        <f>INDEX(关卡产出!$AA$8:$AA$207,MATCH(N135,$A$7:$A$206,0))</f>
        <v>828</v>
      </c>
      <c r="W135" s="80">
        <f>INDEX(关卡产出!$C$8:$C$207,MATCH(N135,关卡产出!$B$8:$B$207,0))*K135</f>
        <v>763</v>
      </c>
      <c r="X135" s="80">
        <f>INDEX(关卡产出!$D$8:$D$207,MATCH(N135,关卡产出!$B$8:$B$207,0))*K135</f>
        <v>378</v>
      </c>
      <c r="Y135" s="80">
        <f>INDEX(关卡产出!$E$8:$E$207,MATCH(N135,关卡产出!$B$8:$B$207,0))*K135</f>
        <v>189</v>
      </c>
      <c r="Z135" s="80">
        <f>INDEX(关卡产出!$F$8:$F$207,MATCH(N135,关卡产出!$B$8:$B$207,0))*K135</f>
        <v>10010</v>
      </c>
      <c r="AA135" s="80">
        <f>SUM($W$7:W135)</f>
        <v>49399</v>
      </c>
      <c r="AB135" s="80">
        <f>SUM($X$7:X135)</f>
        <v>24507</v>
      </c>
      <c r="AC135" s="80">
        <f>SUM($Y$7:Y135)</f>
        <v>11760</v>
      </c>
      <c r="AD135" s="80">
        <f>SUM($Z$7:Z135)</f>
        <v>683760</v>
      </c>
      <c r="AE135" s="87">
        <f>INDEX(关卡产出!$C$8:$C$207,MATCH(N135,关卡产出!$B$8:$B$207,0))*8</f>
        <v>872</v>
      </c>
      <c r="AF135" s="87">
        <f>INDEX(关卡产出!$D$8:$D$207,MATCH(N135,关卡产出!$B$8:$B$207,0))*8</f>
        <v>432</v>
      </c>
      <c r="AG135" s="87">
        <f>INDEX(关卡产出!$E$8:$E$207,MATCH(N135,关卡产出!$B$8:$B$207,0))*8</f>
        <v>216</v>
      </c>
      <c r="AH135" s="87">
        <f>INDEX(关卡产出!$F$8:$F$207,MATCH(N135,关卡产出!$B$8:$B$207,0))*8</f>
        <v>11440</v>
      </c>
      <c r="AI135" s="87">
        <f>SUM($AE$7:AE135)</f>
        <v>56456</v>
      </c>
      <c r="AJ135" s="87">
        <f>SUM($AF$7:AF135)</f>
        <v>28008</v>
      </c>
      <c r="AK135" s="87">
        <f>SUM($AG$7:AG135)</f>
        <v>13440</v>
      </c>
      <c r="AL135" s="87">
        <f>SUM($AH$7:AH135)</f>
        <v>781440</v>
      </c>
      <c r="AM135" s="92">
        <f>SUM($M$7:M135)*关卡产出!$AS$11</f>
        <v>750000</v>
      </c>
      <c r="AN135" s="93">
        <v>0</v>
      </c>
      <c r="AO135" s="80">
        <v>0</v>
      </c>
      <c r="AP135" s="96">
        <v>0</v>
      </c>
      <c r="AQ135" s="62">
        <v>500</v>
      </c>
      <c r="AR135" s="97">
        <v>100</v>
      </c>
      <c r="AS135" s="62">
        <f>SUM($AQ$7:AQ135)</f>
        <v>64500</v>
      </c>
      <c r="AT135" s="71">
        <f>SUM($AR$7:AR135)</f>
        <v>12900</v>
      </c>
      <c r="AU135" s="49"/>
      <c r="AV135" s="62">
        <f t="shared" si="201"/>
        <v>26100</v>
      </c>
      <c r="AW135" s="71">
        <v>0</v>
      </c>
      <c r="AX135" s="71">
        <f t="shared" si="202"/>
        <v>12900</v>
      </c>
      <c r="AY135" s="71">
        <f t="shared" si="203"/>
        <v>12500</v>
      </c>
      <c r="AZ135" s="63">
        <f t="shared" si="204"/>
        <v>51500</v>
      </c>
      <c r="BA135" s="80">
        <v>0</v>
      </c>
      <c r="BB135" s="80">
        <f t="shared" si="205"/>
        <v>51500</v>
      </c>
      <c r="BC135" s="98">
        <f t="shared" si="206"/>
        <v>0.506796116504854</v>
      </c>
      <c r="BD135" s="98">
        <f t="shared" si="207"/>
        <v>0</v>
      </c>
      <c r="BE135" s="98">
        <f t="shared" si="208"/>
        <v>0.250485436893204</v>
      </c>
      <c r="BF135" s="98">
        <f t="shared" si="209"/>
        <v>0.242718446601942</v>
      </c>
      <c r="BG135" s="99"/>
      <c r="BH135" s="62">
        <f>INDEX(商城宝箱!$L:$L,MATCH(BB135,商城宝箱!$N:$N,1))</f>
        <v>9</v>
      </c>
      <c r="BI135" s="63">
        <f>INDEX(商城宝箱!$T:$T,MATCH(BH135,商城宝箱!$L:$L,0))+(BB135-VLOOKUP(BH135,商城宝箱!$L$2:$N$22,3,FALSE))/$BH$5*VLOOKUP(BH135+1,商城宝箱!$C$23:$I$42,3,FALSE)</f>
        <v>128750</v>
      </c>
      <c r="BJ135" s="71">
        <f>INDEX(商城宝箱!$U:$U,MATCH(BH135,商城宝箱!$L:$L,0))+(BB135-VLOOKUP(BH135,商城宝箱!$L$2:$N$22,3,FALSE))/$BH$5*VLOOKUP(BH135+1,商城宝箱!$C$23:$I$42,4,FALSE)</f>
        <v>82542.5</v>
      </c>
      <c r="BK135" s="71">
        <f>INDEX(商城宝箱!$V:$V,MATCH(BH135,商城宝箱!$L:$L,0))+(BB135-VLOOKUP(BH135,商城宝箱!$L$2:$N$22,3,FALSE))/$BH$5*VLOOKUP(BH135+1,商城宝箱!$C$23:$I$42,5,FALSE)</f>
        <v>51137</v>
      </c>
      <c r="BL135" s="71">
        <f>INDEX(商城宝箱!$W:$W,MATCH(BH135,商城宝箱!$L:$L,0))+(BB135-VLOOKUP(BH135,商城宝箱!$L$2:$N$22,3,FALSE))/$BH$5*VLOOKUP(BH135+1,商城宝箱!$C$23:$I$42,6,FALSE)</f>
        <v>6711.5</v>
      </c>
      <c r="BM135" s="49"/>
      <c r="BN135" s="101">
        <f t="shared" si="210"/>
        <v>5447200</v>
      </c>
      <c r="BO135" s="63">
        <f t="shared" si="211"/>
        <v>683760</v>
      </c>
      <c r="BP135" s="63">
        <f t="shared" si="212"/>
        <v>781440</v>
      </c>
      <c r="BQ135" s="63">
        <f t="shared" si="213"/>
        <v>750000</v>
      </c>
      <c r="BR135" s="63">
        <f t="shared" si="214"/>
        <v>0</v>
      </c>
      <c r="BS135" s="63">
        <f t="shared" si="215"/>
        <v>64500</v>
      </c>
      <c r="BT135" s="63">
        <f t="shared" si="216"/>
        <v>128750</v>
      </c>
      <c r="BU135" s="63">
        <f t="shared" si="217"/>
        <v>7855650</v>
      </c>
      <c r="BV135" s="98">
        <f t="shared" si="218"/>
        <v>0.693411748232164</v>
      </c>
      <c r="BW135" s="98">
        <f t="shared" si="219"/>
        <v>0.0870405377021634</v>
      </c>
      <c r="BX135" s="98">
        <f t="shared" si="220"/>
        <v>0.0994749002310439</v>
      </c>
      <c r="BY135" s="98">
        <f t="shared" si="221"/>
        <v>0.0954726852647458</v>
      </c>
      <c r="BZ135" s="98">
        <f t="shared" si="222"/>
        <v>0</v>
      </c>
      <c r="CA135" s="98">
        <f t="shared" si="223"/>
        <v>0.00821065093276814</v>
      </c>
      <c r="CB135" s="98">
        <f t="shared" si="224"/>
        <v>0.0163894776371147</v>
      </c>
      <c r="CC135" s="49"/>
      <c r="CD135" s="101">
        <f t="shared" si="225"/>
        <v>138</v>
      </c>
      <c r="CE135" s="63">
        <f>INDEX(角色升级!A:A,MATCH(BU134,角色升级!K:K,1))</f>
        <v>663</v>
      </c>
      <c r="CF135" s="71">
        <f>VLOOKUP(CE135,角色升级!A:P,16,FALSE)</f>
        <v>34975.14573</v>
      </c>
      <c r="CG135" s="71">
        <f>VLOOKUP(CD135,关卡对比!$A$4:$K$206,11,FALSE)</f>
        <v>106800</v>
      </c>
      <c r="CH135" s="104">
        <f t="shared" si="226"/>
        <v>3.05359699783587</v>
      </c>
      <c r="CI135" s="87">
        <f>INDEX(角色升级!Q:Q,MATCH(CE135,角色升级!A:A,0))</f>
        <v>12500</v>
      </c>
      <c r="CJ135" s="80">
        <v>0.8</v>
      </c>
      <c r="CK135" s="49"/>
      <c r="CL135" s="101">
        <f t="shared" si="227"/>
        <v>37326</v>
      </c>
      <c r="CM135" s="63">
        <f t="shared" si="228"/>
        <v>49399</v>
      </c>
      <c r="CN135" s="63">
        <f t="shared" si="229"/>
        <v>872</v>
      </c>
      <c r="CO135" s="63">
        <f t="shared" si="230"/>
        <v>82542.5</v>
      </c>
      <c r="CP135" s="63">
        <f t="shared" si="231"/>
        <v>170139.5</v>
      </c>
      <c r="CQ135" s="98">
        <f t="shared" si="232"/>
        <v>0.219384681393797</v>
      </c>
      <c r="CR135" s="98">
        <f t="shared" si="233"/>
        <v>0.290344099988539</v>
      </c>
      <c r="CS135" s="98">
        <f t="shared" si="234"/>
        <v>0.00512520608089244</v>
      </c>
      <c r="CT135" s="98">
        <f t="shared" si="235"/>
        <v>0.485146012536771</v>
      </c>
      <c r="CU135" s="49"/>
      <c r="CV135" s="87">
        <f t="shared" si="236"/>
        <v>18664</v>
      </c>
      <c r="CW135" s="80">
        <f t="shared" si="237"/>
        <v>24507</v>
      </c>
      <c r="CX135" s="80">
        <f t="shared" si="238"/>
        <v>28008</v>
      </c>
      <c r="CY135" s="80">
        <f t="shared" si="239"/>
        <v>51137</v>
      </c>
      <c r="CZ135" s="80">
        <f t="shared" si="240"/>
        <v>122316</v>
      </c>
      <c r="DA135" s="143">
        <f t="shared" si="241"/>
        <v>0.152588377644789</v>
      </c>
      <c r="DB135" s="143">
        <f t="shared" si="242"/>
        <v>0.200358088884529</v>
      </c>
      <c r="DC135" s="143">
        <f t="shared" si="243"/>
        <v>0.22898067301089</v>
      </c>
      <c r="DD135" s="143">
        <f t="shared" si="244"/>
        <v>0.418072860459793</v>
      </c>
      <c r="DE135" s="49"/>
      <c r="DF135" s="87">
        <f t="shared" si="245"/>
        <v>8914</v>
      </c>
      <c r="DG135" s="80">
        <f t="shared" si="246"/>
        <v>11760</v>
      </c>
      <c r="DH135" s="80">
        <f t="shared" si="247"/>
        <v>13440</v>
      </c>
      <c r="DI135" s="80">
        <f t="shared" si="248"/>
        <v>6711.5</v>
      </c>
      <c r="DJ135" s="80">
        <f t="shared" si="249"/>
        <v>40825.5</v>
      </c>
      <c r="DK135" s="143">
        <f t="shared" si="250"/>
        <v>0.218343927202361</v>
      </c>
      <c r="DL135" s="143">
        <f t="shared" si="251"/>
        <v>0.288055259580409</v>
      </c>
      <c r="DM135" s="143">
        <f t="shared" si="252"/>
        <v>0.329206010949039</v>
      </c>
      <c r="DN135" s="143">
        <f t="shared" si="253"/>
        <v>0.16439480226819</v>
      </c>
      <c r="DO135" s="49"/>
      <c r="DP135" s="62">
        <f t="shared" si="254"/>
        <v>170139.5</v>
      </c>
      <c r="DQ135" s="71">
        <f t="shared" si="255"/>
        <v>122316</v>
      </c>
      <c r="DR135" s="71">
        <f t="shared" si="256"/>
        <v>40825.5</v>
      </c>
      <c r="DS135" s="63">
        <v>0</v>
      </c>
      <c r="DT135" s="63">
        <v>25</v>
      </c>
      <c r="DU135" s="63">
        <f>INDEX(武器升级!A:A,MATCH(DQ135/$DQ$5,武器升级!G:G,1))</f>
        <v>41</v>
      </c>
      <c r="DV135" s="63">
        <f>_xlfn.IFNA(INDEX(武器升级!A:A,MATCH(DR135/$DR$5,武器升级!H:H,1)),1)</f>
        <v>32</v>
      </c>
      <c r="DW135" s="63">
        <v>16</v>
      </c>
      <c r="DX135" s="63">
        <f t="shared" si="257"/>
        <v>47.7</v>
      </c>
      <c r="DY135" s="63">
        <f t="shared" si="258"/>
        <v>1102.33</v>
      </c>
      <c r="DZ135" s="63">
        <f t="shared" si="259"/>
        <v>313.34</v>
      </c>
      <c r="EA135" s="71">
        <v>6</v>
      </c>
      <c r="EB135" s="67">
        <f t="shared" si="260"/>
        <v>138</v>
      </c>
      <c r="EC135" s="84"/>
      <c r="ED135" s="49"/>
      <c r="EE135" s="49"/>
      <c r="EF135" s="49"/>
      <c r="EG135" s="49"/>
      <c r="EH135" s="49"/>
      <c r="EI135" s="49"/>
      <c r="EJ135" s="49"/>
      <c r="EK135" s="49">
        <f t="shared" si="261"/>
        <v>217.59</v>
      </c>
      <c r="EL135" s="84"/>
      <c r="EM135" s="49"/>
      <c r="EN135" s="49"/>
      <c r="EO135" s="49"/>
      <c r="EP135" s="49"/>
      <c r="EQ135" s="49"/>
      <c r="ER135" s="49"/>
      <c r="ES135" s="49"/>
      <c r="ET135" s="49"/>
      <c r="EU135" s="49"/>
      <c r="EV135" s="49"/>
      <c r="EW135" s="49"/>
      <c r="EX135" s="49"/>
      <c r="EY135" s="49"/>
      <c r="EZ135" s="49"/>
      <c r="FA135" s="67"/>
      <c r="FB135" s="67"/>
      <c r="FC135" s="67"/>
      <c r="FD135" s="49"/>
    </row>
    <row r="136" spans="1:160">
      <c r="A136" s="58">
        <v>130</v>
      </c>
      <c r="B136" s="59">
        <v>89</v>
      </c>
      <c r="C136" s="60">
        <v>76</v>
      </c>
      <c r="D136" s="61">
        <v>854.5</v>
      </c>
      <c r="E136" s="61">
        <v>3</v>
      </c>
      <c r="F136" s="62">
        <v>7</v>
      </c>
      <c r="G136" s="63">
        <v>0</v>
      </c>
      <c r="H136" s="63">
        <v>1</v>
      </c>
      <c r="I136" s="49"/>
      <c r="J136" s="62">
        <v>130</v>
      </c>
      <c r="K136" s="71">
        <f t="shared" ref="K136:K167" si="262">F136</f>
        <v>7</v>
      </c>
      <c r="L136" s="71">
        <f t="shared" ref="L136:L167" si="263">G136</f>
        <v>0</v>
      </c>
      <c r="M136" s="71">
        <f t="shared" ref="M136:M167" si="264">INDEX($H:$H,MATCH(N136,$A:$A,0))</f>
        <v>1</v>
      </c>
      <c r="N136" s="72">
        <f>INDEX($A:$A,MATCH(SUM($K$7:K136),$D:$D,1))</f>
        <v>140</v>
      </c>
      <c r="O136" s="72">
        <v>0</v>
      </c>
      <c r="P136" s="73">
        <v>0</v>
      </c>
      <c r="Q136" s="63">
        <f>INDEX(关卡产出!$V$8:$V$207,MATCH(N136,$A$7:$A$206,0))</f>
        <v>26500</v>
      </c>
      <c r="R136" s="63">
        <f>INDEX(关卡产出!$W$8:$W$207,MATCH(N136,$A$7:$A$206,0))</f>
        <v>5610000</v>
      </c>
      <c r="S136" s="63">
        <f>INDEX(关卡产出!$X$8:$X$207,MATCH(N136,$A$7:$A$206,0))</f>
        <v>38426</v>
      </c>
      <c r="T136" s="63">
        <f>INDEX(关卡产出!$Y$8:$Y$207,MATCH(N136,$A$7:$A$206,0))</f>
        <v>19214</v>
      </c>
      <c r="U136" s="63">
        <f>INDEX(关卡产出!$Z$8:$Z$207,MATCH(N136,$A$7:$A$206,0))</f>
        <v>9183</v>
      </c>
      <c r="V136" s="63">
        <f>INDEX(关卡产出!$AA$8:$AA$207,MATCH(N136,$A$7:$A$206,0))</f>
        <v>840</v>
      </c>
      <c r="W136" s="80">
        <f>INDEX(关卡产出!$C$8:$C$207,MATCH(N136,关卡产出!$B$8:$B$207,0))*K136</f>
        <v>770</v>
      </c>
      <c r="X136" s="80">
        <f>INDEX(关卡产出!$D$8:$D$207,MATCH(N136,关卡产出!$B$8:$B$207,0))*K136</f>
        <v>385</v>
      </c>
      <c r="Y136" s="80">
        <f>INDEX(关卡产出!$E$8:$E$207,MATCH(N136,关卡产出!$B$8:$B$207,0))*K136</f>
        <v>189</v>
      </c>
      <c r="Z136" s="80">
        <f>INDEX(关卡产出!$F$8:$F$207,MATCH(N136,关卡产出!$B$8:$B$207,0))*K136</f>
        <v>10150</v>
      </c>
      <c r="AA136" s="80">
        <f>SUM($W$7:W136)</f>
        <v>50169</v>
      </c>
      <c r="AB136" s="80">
        <f>SUM($X$7:X136)</f>
        <v>24892</v>
      </c>
      <c r="AC136" s="80">
        <f>SUM($Y$7:Y136)</f>
        <v>11949</v>
      </c>
      <c r="AD136" s="80">
        <f>SUM($Z$7:Z136)</f>
        <v>693910</v>
      </c>
      <c r="AE136" s="87">
        <f>INDEX(关卡产出!$C$8:$C$207,MATCH(N136,关卡产出!$B$8:$B$207,0))*8</f>
        <v>880</v>
      </c>
      <c r="AF136" s="87">
        <f>INDEX(关卡产出!$D$8:$D$207,MATCH(N136,关卡产出!$B$8:$B$207,0))*8</f>
        <v>440</v>
      </c>
      <c r="AG136" s="87">
        <f>INDEX(关卡产出!$E$8:$E$207,MATCH(N136,关卡产出!$B$8:$B$207,0))*8</f>
        <v>216</v>
      </c>
      <c r="AH136" s="87">
        <f>INDEX(关卡产出!$F$8:$F$207,MATCH(N136,关卡产出!$B$8:$B$207,0))*8</f>
        <v>11600</v>
      </c>
      <c r="AI136" s="87">
        <f>SUM($AE$7:AE136)</f>
        <v>57336</v>
      </c>
      <c r="AJ136" s="87">
        <f>SUM($AF$7:AF136)</f>
        <v>28448</v>
      </c>
      <c r="AK136" s="87">
        <f>SUM($AG$7:AG136)</f>
        <v>13656</v>
      </c>
      <c r="AL136" s="87">
        <f>SUM($AH$7:AH136)</f>
        <v>793040</v>
      </c>
      <c r="AM136" s="92">
        <f>SUM($M$7:M136)*关卡产出!$AS$11</f>
        <v>756000</v>
      </c>
      <c r="AN136" s="93">
        <v>0</v>
      </c>
      <c r="AO136" s="80">
        <v>0</v>
      </c>
      <c r="AP136" s="96">
        <v>0</v>
      </c>
      <c r="AQ136" s="62">
        <v>500</v>
      </c>
      <c r="AR136" s="97">
        <v>100</v>
      </c>
      <c r="AS136" s="62">
        <f>SUM($AQ$7:AQ136)</f>
        <v>65000</v>
      </c>
      <c r="AT136" s="71">
        <f>SUM($AR$7:AR136)</f>
        <v>13000</v>
      </c>
      <c r="AU136" s="49"/>
      <c r="AV136" s="62">
        <f t="shared" ref="AV136:AV167" si="265">Q136</f>
        <v>26500</v>
      </c>
      <c r="AW136" s="71">
        <v>0</v>
      </c>
      <c r="AX136" s="71">
        <f t="shared" ref="AX136:AX167" si="266">AT136</f>
        <v>13000</v>
      </c>
      <c r="AY136" s="71">
        <f t="shared" ref="AY136:AY167" si="267">CI136</f>
        <v>12500</v>
      </c>
      <c r="AZ136" s="63">
        <f t="shared" ref="AZ136:AZ167" si="268">SUM(AV136:AY136)</f>
        <v>52000</v>
      </c>
      <c r="BA136" s="80">
        <v>0</v>
      </c>
      <c r="BB136" s="80">
        <f t="shared" ref="BB136:BB167" si="269">SUM(AV136:AY136)</f>
        <v>52000</v>
      </c>
      <c r="BC136" s="98">
        <f t="shared" ref="BC136:BC167" si="270">AV136/BB136</f>
        <v>0.509615384615385</v>
      </c>
      <c r="BD136" s="98">
        <f t="shared" ref="BD136:BD167" si="271">AW136/BB136</f>
        <v>0</v>
      </c>
      <c r="BE136" s="98">
        <f t="shared" ref="BE136:BE167" si="272">AX136/BB136</f>
        <v>0.25</v>
      </c>
      <c r="BF136" s="98">
        <f t="shared" ref="BF136:BF167" si="273">AY136/BB136</f>
        <v>0.240384615384615</v>
      </c>
      <c r="BG136" s="99"/>
      <c r="BH136" s="62">
        <f>INDEX(商城宝箱!$L:$L,MATCH(BB136,商城宝箱!$N:$N,1))</f>
        <v>9</v>
      </c>
      <c r="BI136" s="63">
        <f>INDEX(商城宝箱!$T:$T,MATCH(BH136,商城宝箱!$L:$L,0))+(BB136-VLOOKUP(BH136,商城宝箱!$L$2:$N$22,3,FALSE))/$BH$5*VLOOKUP(BH136+1,商城宝箱!$C$23:$I$42,3,FALSE)</f>
        <v>130000</v>
      </c>
      <c r="BJ136" s="71">
        <f>INDEX(商城宝箱!$U:$U,MATCH(BH136,商城宝箱!$L:$L,0))+(BB136-VLOOKUP(BH136,商城宝箱!$L$2:$N$22,3,FALSE))/$BH$5*VLOOKUP(BH136+1,商城宝箱!$C$23:$I$42,4,FALSE)</f>
        <v>83892.5</v>
      </c>
      <c r="BK136" s="71">
        <f>INDEX(商城宝箱!$V:$V,MATCH(BH136,商城宝箱!$L:$L,0))+(BB136-VLOOKUP(BH136,商城宝箱!$L$2:$N$22,3,FALSE))/$BH$5*VLOOKUP(BH136+1,商城宝箱!$C$23:$I$42,5,FALSE)</f>
        <v>51762</v>
      </c>
      <c r="BL136" s="71">
        <f>INDEX(商城宝箱!$W:$W,MATCH(BH136,商城宝箱!$L:$L,0))+(BB136-VLOOKUP(BH136,商城宝箱!$L$2:$N$22,3,FALSE))/$BH$5*VLOOKUP(BH136+1,商城宝箱!$C$23:$I$42,6,FALSE)</f>
        <v>6811.5</v>
      </c>
      <c r="BM136" s="49"/>
      <c r="BN136" s="101">
        <f t="shared" ref="BN136:BN167" si="274">R136</f>
        <v>5610000</v>
      </c>
      <c r="BO136" s="63">
        <f t="shared" ref="BO136:BO167" si="275">AD136</f>
        <v>693910</v>
      </c>
      <c r="BP136" s="63">
        <f t="shared" ref="BP136:BP167" si="276">AL136</f>
        <v>793040</v>
      </c>
      <c r="BQ136" s="63">
        <f t="shared" ref="BQ136:BQ167" si="277">AM136</f>
        <v>756000</v>
      </c>
      <c r="BR136" s="63">
        <f t="shared" ref="BR136:BR167" si="278">AN136</f>
        <v>0</v>
      </c>
      <c r="BS136" s="63">
        <f t="shared" ref="BS136:BS167" si="279">AS136</f>
        <v>65000</v>
      </c>
      <c r="BT136" s="63">
        <f t="shared" ref="BT136:BT167" si="280">BI136</f>
        <v>130000</v>
      </c>
      <c r="BU136" s="63">
        <f t="shared" ref="BU136:BU167" si="281">SUM(BN136:BT136)</f>
        <v>8047950</v>
      </c>
      <c r="BV136" s="98">
        <f t="shared" ref="BV136:BV167" si="282">BN136/BU136</f>
        <v>0.69707192514864</v>
      </c>
      <c r="BW136" s="98">
        <f t="shared" ref="BW136:BW167" si="283">BO136/BU136</f>
        <v>0.086221957144366</v>
      </c>
      <c r="BX136" s="98">
        <f t="shared" ref="BX136:BX167" si="284">BP136/BU136</f>
        <v>0.0985393795935611</v>
      </c>
      <c r="BY136" s="98">
        <f t="shared" ref="BY136:BY167" si="285">BQ136/BU136</f>
        <v>0.0939369653141483</v>
      </c>
      <c r="BZ136" s="98">
        <f t="shared" ref="BZ136:BZ167" si="286">BR136/BU136</f>
        <v>0</v>
      </c>
      <c r="CA136" s="98">
        <f t="shared" ref="CA136:CA167" si="287">BS136/BU136</f>
        <v>0.00807659093309476</v>
      </c>
      <c r="CB136" s="98">
        <f t="shared" ref="CB136:CB167" si="288">BT136/BU136</f>
        <v>0.0161531818661895</v>
      </c>
      <c r="CC136" s="49"/>
      <c r="CD136" s="101">
        <f t="shared" ref="CD136:CD167" si="289">N136</f>
        <v>140</v>
      </c>
      <c r="CE136" s="63">
        <f>INDEX(角色升级!A:A,MATCH(BU135,角色升级!K:K,1))</f>
        <v>665</v>
      </c>
      <c r="CF136" s="71">
        <f>VLOOKUP(CE136,角色升级!A:P,16,FALSE)</f>
        <v>35597.28676</v>
      </c>
      <c r="CG136" s="71">
        <f>VLOOKUP(CD136,关卡对比!$A$4:$K$206,11,FALSE)</f>
        <v>109200</v>
      </c>
      <c r="CH136" s="104">
        <f t="shared" ref="CH136:CH167" si="290">CG136/CF136</f>
        <v>3.06764953003963</v>
      </c>
      <c r="CI136" s="87">
        <f>INDEX(角色升级!Q:Q,MATCH(CE136,角色升级!A:A,0))</f>
        <v>12500</v>
      </c>
      <c r="CJ136" s="80">
        <v>0.8</v>
      </c>
      <c r="CK136" s="49"/>
      <c r="CL136" s="101">
        <f t="shared" ref="CL136:CL167" si="291">S136</f>
        <v>38426</v>
      </c>
      <c r="CM136" s="63">
        <f t="shared" ref="CM136:CM167" si="292">AA136</f>
        <v>50169</v>
      </c>
      <c r="CN136" s="63">
        <f t="shared" ref="CN136:CN167" si="293">AE136</f>
        <v>880</v>
      </c>
      <c r="CO136" s="63">
        <f t="shared" ref="CO136:CO167" si="294">BJ136</f>
        <v>83892.5</v>
      </c>
      <c r="CP136" s="63">
        <f t="shared" ref="CP136:CP167" si="295">SUM(CL136:CO136)</f>
        <v>173367.5</v>
      </c>
      <c r="CQ136" s="98">
        <f t="shared" ref="CQ136:CQ167" si="296">CL136/CP136</f>
        <v>0.221644771943992</v>
      </c>
      <c r="CR136" s="98">
        <f t="shared" ref="CR136:CR167" si="297">CM136/CP136</f>
        <v>0.289379497310626</v>
      </c>
      <c r="CS136" s="98">
        <f t="shared" ref="CS136:CS167" si="298">CN136/CP136</f>
        <v>0.00507592253450041</v>
      </c>
      <c r="CT136" s="98">
        <f t="shared" ref="CT136:CT167" si="299">CO136/CP136</f>
        <v>0.483899808210882</v>
      </c>
      <c r="CU136" s="49"/>
      <c r="CV136" s="87">
        <f t="shared" ref="CV136:CV167" si="300">T136</f>
        <v>19214</v>
      </c>
      <c r="CW136" s="80">
        <f t="shared" ref="CW136:CW167" si="301">AB136</f>
        <v>24892</v>
      </c>
      <c r="CX136" s="80">
        <f t="shared" ref="CX136:CX167" si="302">AJ136</f>
        <v>28448</v>
      </c>
      <c r="CY136" s="80">
        <f t="shared" ref="CY136:CY167" si="303">BK136</f>
        <v>51762</v>
      </c>
      <c r="CZ136" s="80">
        <f t="shared" ref="CZ136:CZ167" si="304">SUM(CV136:CY136)</f>
        <v>124316</v>
      </c>
      <c r="DA136" s="143">
        <f t="shared" ref="DA136:DA167" si="305">CV136/CZ136</f>
        <v>0.154557739953023</v>
      </c>
      <c r="DB136" s="143">
        <f t="shared" ref="DB136:DB167" si="306">CW136/CZ136</f>
        <v>0.200231667685575</v>
      </c>
      <c r="DC136" s="143">
        <f t="shared" ref="DC136:DC167" si="307">CX136/CZ136</f>
        <v>0.228836191640658</v>
      </c>
      <c r="DD136" s="143">
        <f t="shared" ref="DD136:DD167" si="308">CY136/CZ136</f>
        <v>0.416374400720744</v>
      </c>
      <c r="DE136" s="49"/>
      <c r="DF136" s="87">
        <f t="shared" ref="DF136:DF167" si="309">U136</f>
        <v>9183</v>
      </c>
      <c r="DG136" s="80">
        <f t="shared" ref="DG136:DG167" si="310">AC136</f>
        <v>11949</v>
      </c>
      <c r="DH136" s="80">
        <f t="shared" ref="DH136:DH167" si="311">AK136</f>
        <v>13656</v>
      </c>
      <c r="DI136" s="80">
        <f t="shared" ref="DI136:DI167" si="312">BL136</f>
        <v>6811.5</v>
      </c>
      <c r="DJ136" s="80">
        <f t="shared" ref="DJ136:DJ167" si="313">SUM(DF136:DI136)</f>
        <v>41599.5</v>
      </c>
      <c r="DK136" s="143">
        <f t="shared" ref="DK136:DK167" si="314">IF(DJ136=0,0,DF136/DJ136)</f>
        <v>0.22074784552699</v>
      </c>
      <c r="DL136" s="143">
        <f t="shared" ref="DL136:DL167" si="315">IF(DJ136=0,0,DG136/DJ136)</f>
        <v>0.287239029315256</v>
      </c>
      <c r="DM136" s="143">
        <f t="shared" ref="DM136:DM167" si="316">IF(DJ136=0,0,DH136/DJ136)</f>
        <v>0.328273176360293</v>
      </c>
      <c r="DN136" s="143">
        <f t="shared" ref="DN136:DN167" si="317">IF(DJ136=0,0,DI136/DJ136)</f>
        <v>0.163739948797462</v>
      </c>
      <c r="DO136" s="49"/>
      <c r="DP136" s="62">
        <f t="shared" ref="DP136:DP167" si="318">CP136</f>
        <v>173367.5</v>
      </c>
      <c r="DQ136" s="71">
        <f t="shared" ref="DQ136:DQ167" si="319">CZ136</f>
        <v>124316</v>
      </c>
      <c r="DR136" s="71">
        <f t="shared" ref="DR136:DR167" si="320">DJ136</f>
        <v>41599.5</v>
      </c>
      <c r="DS136" s="63">
        <v>0</v>
      </c>
      <c r="DT136" s="63">
        <v>26</v>
      </c>
      <c r="DU136" s="63">
        <f>INDEX(武器升级!A:A,MATCH(DQ136/$DQ$5,武器升级!G:G,1))</f>
        <v>41</v>
      </c>
      <c r="DV136" s="63">
        <f>_xlfn.IFNA(INDEX(武器升级!A:A,MATCH(DR136/$DR$5,武器升级!H:H,1)),1)</f>
        <v>32</v>
      </c>
      <c r="DW136" s="63">
        <v>16</v>
      </c>
      <c r="DX136" s="63">
        <f t="shared" ref="DX136:DX167" si="321">ROUND($DX$4*(1.2^(DT136-1)),2)</f>
        <v>57.24</v>
      </c>
      <c r="DY136" s="63">
        <f t="shared" ref="DY136:DY167" si="322">ROUND($DY$4*1.2^(DU136-1),2)</f>
        <v>1102.33</v>
      </c>
      <c r="DZ136" s="63">
        <f t="shared" ref="DZ136:DZ167" si="323">ROUND($DZ$4*1.2^(DV136-1),2)</f>
        <v>313.34</v>
      </c>
      <c r="EA136" s="71">
        <v>6</v>
      </c>
      <c r="EB136" s="67">
        <f t="shared" ref="EB136:EB167" si="324">N136</f>
        <v>140</v>
      </c>
      <c r="EC136" s="84"/>
      <c r="ED136" s="49"/>
      <c r="EE136" s="49"/>
      <c r="EF136" s="49"/>
      <c r="EG136" s="49"/>
      <c r="EH136" s="49"/>
      <c r="EI136" s="49"/>
      <c r="EJ136" s="49"/>
      <c r="EK136" s="49">
        <f t="shared" si="261"/>
        <v>1</v>
      </c>
      <c r="EL136" s="84"/>
      <c r="EM136" s="49"/>
      <c r="EN136" s="49"/>
      <c r="EO136" s="49"/>
      <c r="EP136" s="49"/>
      <c r="EQ136" s="49"/>
      <c r="ER136" s="49"/>
      <c r="ES136" s="49"/>
      <c r="ET136" s="49"/>
      <c r="EU136" s="49"/>
      <c r="EV136" s="49"/>
      <c r="EW136" s="49"/>
      <c r="EX136" s="49"/>
      <c r="EY136" s="49"/>
      <c r="EZ136" s="49"/>
      <c r="FA136" s="67"/>
      <c r="FB136" s="67"/>
      <c r="FC136" s="67"/>
      <c r="FD136" s="49"/>
    </row>
    <row r="137" spans="1:160">
      <c r="A137" s="58">
        <v>131</v>
      </c>
      <c r="B137" s="59">
        <v>90</v>
      </c>
      <c r="C137" s="60">
        <v>76</v>
      </c>
      <c r="D137" s="61">
        <v>860.5</v>
      </c>
      <c r="E137" s="61">
        <v>3</v>
      </c>
      <c r="F137" s="62">
        <v>7</v>
      </c>
      <c r="G137" s="63">
        <v>0</v>
      </c>
      <c r="H137" s="63">
        <v>1</v>
      </c>
      <c r="I137" s="49"/>
      <c r="J137" s="62">
        <v>131</v>
      </c>
      <c r="K137" s="71">
        <f t="shared" si="262"/>
        <v>7</v>
      </c>
      <c r="L137" s="71">
        <f t="shared" si="263"/>
        <v>0</v>
      </c>
      <c r="M137" s="71">
        <f t="shared" si="264"/>
        <v>1</v>
      </c>
      <c r="N137" s="72">
        <f>INDEX($A:$A,MATCH(SUM($K$7:K137),$D:$D,1))</f>
        <v>141</v>
      </c>
      <c r="O137" s="72">
        <v>0</v>
      </c>
      <c r="P137" s="73">
        <v>0</v>
      </c>
      <c r="Q137" s="63">
        <f>INDEX(关卡产出!$V$8:$V$207,MATCH(N137,$A$7:$A$206,0))</f>
        <v>26700</v>
      </c>
      <c r="R137" s="63">
        <f>INDEX(关卡产出!$W$8:$W$207,MATCH(N137,$A$7:$A$206,0))</f>
        <v>5692300</v>
      </c>
      <c r="S137" s="63">
        <f>INDEX(关卡产出!$X$8:$X$207,MATCH(N137,$A$7:$A$206,0))</f>
        <v>38982</v>
      </c>
      <c r="T137" s="63">
        <f>INDEX(关卡产出!$Y$8:$Y$207,MATCH(N137,$A$7:$A$206,0))</f>
        <v>19492</v>
      </c>
      <c r="U137" s="63">
        <f>INDEX(关卡产出!$Z$8:$Z$207,MATCH(N137,$A$7:$A$206,0))</f>
        <v>9319</v>
      </c>
      <c r="V137" s="63">
        <f>INDEX(关卡产出!$AA$8:$AA$207,MATCH(N137,$A$7:$A$206,0))</f>
        <v>846</v>
      </c>
      <c r="W137" s="80">
        <f>INDEX(关卡产出!$C$8:$C$207,MATCH(N137,关卡产出!$B$8:$B$207,0))*K137</f>
        <v>777</v>
      </c>
      <c r="X137" s="80">
        <f>INDEX(关卡产出!$D$8:$D$207,MATCH(N137,关卡产出!$B$8:$B$207,0))*K137</f>
        <v>385</v>
      </c>
      <c r="Y137" s="80">
        <f>INDEX(关卡产出!$E$8:$E$207,MATCH(N137,关卡产出!$B$8:$B$207,0))*K137</f>
        <v>189</v>
      </c>
      <c r="Z137" s="80">
        <f>INDEX(关卡产出!$F$8:$F$207,MATCH(N137,关卡产出!$B$8:$B$207,0))*K137</f>
        <v>10290</v>
      </c>
      <c r="AA137" s="80">
        <f>SUM($W$7:W137)</f>
        <v>50946</v>
      </c>
      <c r="AB137" s="80">
        <f>SUM($X$7:X137)</f>
        <v>25277</v>
      </c>
      <c r="AC137" s="80">
        <f>SUM($Y$7:Y137)</f>
        <v>12138</v>
      </c>
      <c r="AD137" s="80">
        <f>SUM($Z$7:Z137)</f>
        <v>704200</v>
      </c>
      <c r="AE137" s="87">
        <f>INDEX(关卡产出!$C$8:$C$207,MATCH(N137,关卡产出!$B$8:$B$207,0))*8</f>
        <v>888</v>
      </c>
      <c r="AF137" s="87">
        <f>INDEX(关卡产出!$D$8:$D$207,MATCH(N137,关卡产出!$B$8:$B$207,0))*8</f>
        <v>440</v>
      </c>
      <c r="AG137" s="87">
        <f>INDEX(关卡产出!$E$8:$E$207,MATCH(N137,关卡产出!$B$8:$B$207,0))*8</f>
        <v>216</v>
      </c>
      <c r="AH137" s="87">
        <f>INDEX(关卡产出!$F$8:$F$207,MATCH(N137,关卡产出!$B$8:$B$207,0))*8</f>
        <v>11760</v>
      </c>
      <c r="AI137" s="87">
        <f>SUM($AE$7:AE137)</f>
        <v>58224</v>
      </c>
      <c r="AJ137" s="87">
        <f>SUM($AF$7:AF137)</f>
        <v>28888</v>
      </c>
      <c r="AK137" s="87">
        <f>SUM($AG$7:AG137)</f>
        <v>13872</v>
      </c>
      <c r="AL137" s="87">
        <f>SUM($AH$7:AH137)</f>
        <v>804800</v>
      </c>
      <c r="AM137" s="92">
        <f>SUM($M$7:M137)*关卡产出!$AS$11</f>
        <v>762000</v>
      </c>
      <c r="AN137" s="93">
        <v>0</v>
      </c>
      <c r="AO137" s="80">
        <v>0</v>
      </c>
      <c r="AP137" s="96">
        <v>0</v>
      </c>
      <c r="AQ137" s="62">
        <v>500</v>
      </c>
      <c r="AR137" s="97">
        <v>100</v>
      </c>
      <c r="AS137" s="62">
        <f>SUM($AQ$7:AQ137)</f>
        <v>65500</v>
      </c>
      <c r="AT137" s="71">
        <f>SUM($AR$7:AR137)</f>
        <v>13100</v>
      </c>
      <c r="AU137" s="49"/>
      <c r="AV137" s="62">
        <f t="shared" si="265"/>
        <v>26700</v>
      </c>
      <c r="AW137" s="71">
        <v>0</v>
      </c>
      <c r="AX137" s="71">
        <f t="shared" si="266"/>
        <v>13100</v>
      </c>
      <c r="AY137" s="71">
        <f t="shared" si="267"/>
        <v>12500</v>
      </c>
      <c r="AZ137" s="63">
        <f t="shared" si="268"/>
        <v>52300</v>
      </c>
      <c r="BA137" s="80">
        <v>0</v>
      </c>
      <c r="BB137" s="80">
        <f t="shared" si="269"/>
        <v>52300</v>
      </c>
      <c r="BC137" s="98">
        <f t="shared" si="270"/>
        <v>0.510516252390057</v>
      </c>
      <c r="BD137" s="98">
        <f t="shared" si="271"/>
        <v>0</v>
      </c>
      <c r="BE137" s="98">
        <f t="shared" si="272"/>
        <v>0.250478011472275</v>
      </c>
      <c r="BF137" s="98">
        <f t="shared" si="273"/>
        <v>0.239005736137667</v>
      </c>
      <c r="BG137" s="99"/>
      <c r="BH137" s="62">
        <f>INDEX(商城宝箱!$L:$L,MATCH(BB137,商城宝箱!$N:$N,1))</f>
        <v>9</v>
      </c>
      <c r="BI137" s="63">
        <f>INDEX(商城宝箱!$T:$T,MATCH(BH137,商城宝箱!$L:$L,0))+(BB137-VLOOKUP(BH137,商城宝箱!$L$2:$N$22,3,FALSE))/$BH$5*VLOOKUP(BH137+1,商城宝箱!$C$23:$I$42,3,FALSE)</f>
        <v>130750</v>
      </c>
      <c r="BJ137" s="71">
        <f>INDEX(商城宝箱!$U:$U,MATCH(BH137,商城宝箱!$L:$L,0))+(BB137-VLOOKUP(BH137,商城宝箱!$L$2:$N$22,3,FALSE))/$BH$5*VLOOKUP(BH137+1,商城宝箱!$C$23:$I$42,4,FALSE)</f>
        <v>84702.5</v>
      </c>
      <c r="BK137" s="71">
        <f>INDEX(商城宝箱!$V:$V,MATCH(BH137,商城宝箱!$L:$L,0))+(BB137-VLOOKUP(BH137,商城宝箱!$L$2:$N$22,3,FALSE))/$BH$5*VLOOKUP(BH137+1,商城宝箱!$C$23:$I$42,5,FALSE)</f>
        <v>52137</v>
      </c>
      <c r="BL137" s="71">
        <f>INDEX(商城宝箱!$W:$W,MATCH(BH137,商城宝箱!$L:$L,0))+(BB137-VLOOKUP(BH137,商城宝箱!$L$2:$N$22,3,FALSE))/$BH$5*VLOOKUP(BH137+1,商城宝箱!$C$23:$I$42,6,FALSE)</f>
        <v>6871.5</v>
      </c>
      <c r="BM137" s="49"/>
      <c r="BN137" s="101">
        <f t="shared" si="274"/>
        <v>5692300</v>
      </c>
      <c r="BO137" s="63">
        <f t="shared" si="275"/>
        <v>704200</v>
      </c>
      <c r="BP137" s="63">
        <f t="shared" si="276"/>
        <v>804800</v>
      </c>
      <c r="BQ137" s="63">
        <f t="shared" si="277"/>
        <v>762000</v>
      </c>
      <c r="BR137" s="63">
        <f t="shared" si="278"/>
        <v>0</v>
      </c>
      <c r="BS137" s="63">
        <f t="shared" si="279"/>
        <v>65500</v>
      </c>
      <c r="BT137" s="63">
        <f t="shared" si="280"/>
        <v>130750</v>
      </c>
      <c r="BU137" s="63">
        <f t="shared" si="281"/>
        <v>8159550</v>
      </c>
      <c r="BV137" s="98">
        <f t="shared" si="282"/>
        <v>0.697624256239621</v>
      </c>
      <c r="BW137" s="98">
        <f t="shared" si="283"/>
        <v>0.0863037790074208</v>
      </c>
      <c r="BX137" s="98">
        <f t="shared" si="284"/>
        <v>0.0986328902941951</v>
      </c>
      <c r="BY137" s="98">
        <f t="shared" si="285"/>
        <v>0.0933875029872971</v>
      </c>
      <c r="BZ137" s="98">
        <f t="shared" si="286"/>
        <v>0</v>
      </c>
      <c r="CA137" s="98">
        <f t="shared" si="287"/>
        <v>0.0080274034720052</v>
      </c>
      <c r="CB137" s="98">
        <f t="shared" si="288"/>
        <v>0.0160241679994608</v>
      </c>
      <c r="CC137" s="49"/>
      <c r="CD137" s="101">
        <f t="shared" si="289"/>
        <v>141</v>
      </c>
      <c r="CE137" s="63">
        <f>INDEX(角色升级!A:A,MATCH(BU136,角色升级!K:K,1))</f>
        <v>669</v>
      </c>
      <c r="CF137" s="71">
        <f>VLOOKUP(CE137,角色升级!A:P,16,FALSE)</f>
        <v>36841.56882</v>
      </c>
      <c r="CG137" s="71">
        <f>VLOOKUP(CD137,关卡对比!$A$4:$K$206,11,FALSE)</f>
        <v>110400</v>
      </c>
      <c r="CH137" s="104">
        <f t="shared" si="290"/>
        <v>2.99661506108469</v>
      </c>
      <c r="CI137" s="87">
        <f>INDEX(角色升级!Q:Q,MATCH(CE137,角色升级!A:A,0))</f>
        <v>12500</v>
      </c>
      <c r="CJ137" s="80">
        <v>0.8</v>
      </c>
      <c r="CK137" s="49"/>
      <c r="CL137" s="101">
        <f t="shared" si="291"/>
        <v>38982</v>
      </c>
      <c r="CM137" s="63">
        <f t="shared" si="292"/>
        <v>50946</v>
      </c>
      <c r="CN137" s="63">
        <f t="shared" si="293"/>
        <v>888</v>
      </c>
      <c r="CO137" s="63">
        <f t="shared" si="294"/>
        <v>84702.5</v>
      </c>
      <c r="CP137" s="63">
        <f t="shared" si="295"/>
        <v>175518.5</v>
      </c>
      <c r="CQ137" s="98">
        <f t="shared" si="296"/>
        <v>0.222096246264639</v>
      </c>
      <c r="CR137" s="98">
        <f t="shared" si="297"/>
        <v>0.290260001082507</v>
      </c>
      <c r="CS137" s="98">
        <f t="shared" si="298"/>
        <v>0.00505929574375351</v>
      </c>
      <c r="CT137" s="98">
        <f t="shared" si="299"/>
        <v>0.482584456909101</v>
      </c>
      <c r="CU137" s="49"/>
      <c r="CV137" s="87">
        <f t="shared" si="300"/>
        <v>19492</v>
      </c>
      <c r="CW137" s="80">
        <f t="shared" si="301"/>
        <v>25277</v>
      </c>
      <c r="CX137" s="80">
        <f t="shared" si="302"/>
        <v>28888</v>
      </c>
      <c r="CY137" s="80">
        <f t="shared" si="303"/>
        <v>52137</v>
      </c>
      <c r="CZ137" s="80">
        <f t="shared" si="304"/>
        <v>125794</v>
      </c>
      <c r="DA137" s="143">
        <f t="shared" si="305"/>
        <v>0.154951746506193</v>
      </c>
      <c r="DB137" s="143">
        <f t="shared" si="306"/>
        <v>0.20093963146096</v>
      </c>
      <c r="DC137" s="143">
        <f t="shared" si="307"/>
        <v>0.22964529309824</v>
      </c>
      <c r="DD137" s="143">
        <f t="shared" si="308"/>
        <v>0.414463328934607</v>
      </c>
      <c r="DE137" s="49"/>
      <c r="DF137" s="87">
        <f t="shared" si="309"/>
        <v>9319</v>
      </c>
      <c r="DG137" s="80">
        <f t="shared" si="310"/>
        <v>12138</v>
      </c>
      <c r="DH137" s="80">
        <f t="shared" si="311"/>
        <v>13872</v>
      </c>
      <c r="DI137" s="80">
        <f t="shared" si="312"/>
        <v>6871.5</v>
      </c>
      <c r="DJ137" s="80">
        <f t="shared" si="313"/>
        <v>42200.5</v>
      </c>
      <c r="DK137" s="143">
        <f t="shared" si="314"/>
        <v>0.220826767455362</v>
      </c>
      <c r="DL137" s="143">
        <f t="shared" si="315"/>
        <v>0.287626923851613</v>
      </c>
      <c r="DM137" s="143">
        <f t="shared" si="316"/>
        <v>0.328716484401844</v>
      </c>
      <c r="DN137" s="143">
        <f t="shared" si="317"/>
        <v>0.162829824291181</v>
      </c>
      <c r="DO137" s="49"/>
      <c r="DP137" s="62">
        <f t="shared" si="318"/>
        <v>175518.5</v>
      </c>
      <c r="DQ137" s="71">
        <f t="shared" si="319"/>
        <v>125794</v>
      </c>
      <c r="DR137" s="71">
        <f t="shared" si="320"/>
        <v>42200.5</v>
      </c>
      <c r="DS137" s="63">
        <v>0</v>
      </c>
      <c r="DT137" s="63">
        <v>26</v>
      </c>
      <c r="DU137" s="63">
        <f>INDEX(武器升级!A:A,MATCH(DQ137/$DQ$5,武器升级!G:G,1))</f>
        <v>41</v>
      </c>
      <c r="DV137" s="63">
        <f>_xlfn.IFNA(INDEX(武器升级!A:A,MATCH(DR137/$DR$5,武器升级!H:H,1)),1)</f>
        <v>32</v>
      </c>
      <c r="DW137" s="63">
        <v>16</v>
      </c>
      <c r="DX137" s="63">
        <f t="shared" si="321"/>
        <v>57.24</v>
      </c>
      <c r="DY137" s="63">
        <f t="shared" si="322"/>
        <v>1102.33</v>
      </c>
      <c r="DZ137" s="63">
        <f t="shared" si="323"/>
        <v>313.34</v>
      </c>
      <c r="EA137" s="71">
        <v>6</v>
      </c>
      <c r="EB137" s="67">
        <f t="shared" si="324"/>
        <v>141</v>
      </c>
      <c r="EC137" s="84"/>
      <c r="ED137" s="49"/>
      <c r="EE137" s="49"/>
      <c r="EF137" s="49"/>
      <c r="EG137" s="49"/>
      <c r="EH137" s="49"/>
      <c r="EI137" s="49"/>
      <c r="EJ137" s="49"/>
      <c r="EK137" s="49">
        <f t="shared" ref="EK137:EK168" si="325">_xlfn.IFNA(INDEX(DZ:DZ,MATCH(A137,EB:EB,0)),1)</f>
        <v>217.59</v>
      </c>
      <c r="EL137" s="84"/>
      <c r="EM137" s="49"/>
      <c r="EN137" s="49"/>
      <c r="EO137" s="49"/>
      <c r="EP137" s="49"/>
      <c r="EQ137" s="49"/>
      <c r="ER137" s="49"/>
      <c r="ES137" s="49"/>
      <c r="ET137" s="49"/>
      <c r="EU137" s="49"/>
      <c r="EV137" s="49"/>
      <c r="EW137" s="49"/>
      <c r="EX137" s="49"/>
      <c r="EY137" s="49"/>
      <c r="EZ137" s="49"/>
      <c r="FA137" s="67"/>
      <c r="FB137" s="67"/>
      <c r="FC137" s="67"/>
      <c r="FD137" s="49"/>
    </row>
    <row r="138" spans="1:160">
      <c r="A138" s="58">
        <v>132</v>
      </c>
      <c r="B138" s="59">
        <v>90</v>
      </c>
      <c r="C138" s="60">
        <v>76</v>
      </c>
      <c r="D138" s="61">
        <v>863.5</v>
      </c>
      <c r="E138" s="61">
        <v>3</v>
      </c>
      <c r="F138" s="62">
        <v>7</v>
      </c>
      <c r="G138" s="63">
        <v>0</v>
      </c>
      <c r="H138" s="63">
        <v>1</v>
      </c>
      <c r="I138" s="49"/>
      <c r="J138" s="62">
        <v>132</v>
      </c>
      <c r="K138" s="71">
        <f t="shared" si="262"/>
        <v>7</v>
      </c>
      <c r="L138" s="71">
        <f t="shared" si="263"/>
        <v>0</v>
      </c>
      <c r="M138" s="71">
        <f t="shared" si="264"/>
        <v>1</v>
      </c>
      <c r="N138" s="72">
        <f>INDEX($A:$A,MATCH(SUM($K$7:K138),$D:$D,1))</f>
        <v>142</v>
      </c>
      <c r="O138" s="72">
        <v>0</v>
      </c>
      <c r="P138" s="73">
        <v>0</v>
      </c>
      <c r="Q138" s="63">
        <f>INDEX(关卡产出!$V$8:$V$207,MATCH(N138,$A$7:$A$206,0))</f>
        <v>26900</v>
      </c>
      <c r="R138" s="63">
        <f>INDEX(关卡产出!$W$8:$W$207,MATCH(N138,$A$7:$A$206,0))</f>
        <v>5775200</v>
      </c>
      <c r="S138" s="63">
        <f>INDEX(关卡产出!$X$8:$X$207,MATCH(N138,$A$7:$A$206,0))</f>
        <v>39542</v>
      </c>
      <c r="T138" s="63">
        <f>INDEX(关卡产出!$Y$8:$Y$207,MATCH(N138,$A$7:$A$206,0))</f>
        <v>19772</v>
      </c>
      <c r="U138" s="63">
        <f>INDEX(关卡产出!$Z$8:$Z$207,MATCH(N138,$A$7:$A$206,0))</f>
        <v>9456</v>
      </c>
      <c r="V138" s="63">
        <f>INDEX(关卡产出!$AA$8:$AA$207,MATCH(N138,$A$7:$A$206,0))</f>
        <v>852</v>
      </c>
      <c r="W138" s="80">
        <f>INDEX(关卡产出!$C$8:$C$207,MATCH(N138,关卡产出!$B$8:$B$207,0))*K138</f>
        <v>784</v>
      </c>
      <c r="X138" s="80">
        <f>INDEX(关卡产出!$D$8:$D$207,MATCH(N138,关卡产出!$B$8:$B$207,0))*K138</f>
        <v>392</v>
      </c>
      <c r="Y138" s="80">
        <f>INDEX(关卡产出!$E$8:$E$207,MATCH(N138,关卡产出!$B$8:$B$207,0))*K138</f>
        <v>189</v>
      </c>
      <c r="Z138" s="80">
        <f>INDEX(关卡产出!$F$8:$F$207,MATCH(N138,关卡产出!$B$8:$B$207,0))*K138</f>
        <v>10290</v>
      </c>
      <c r="AA138" s="80">
        <f>SUM($W$7:W138)</f>
        <v>51730</v>
      </c>
      <c r="AB138" s="80">
        <f>SUM($X$7:X138)</f>
        <v>25669</v>
      </c>
      <c r="AC138" s="80">
        <f>SUM($Y$7:Y138)</f>
        <v>12327</v>
      </c>
      <c r="AD138" s="80">
        <f>SUM($Z$7:Z138)</f>
        <v>714490</v>
      </c>
      <c r="AE138" s="87">
        <f>INDEX(关卡产出!$C$8:$C$207,MATCH(N138,关卡产出!$B$8:$B$207,0))*8</f>
        <v>896</v>
      </c>
      <c r="AF138" s="87">
        <f>INDEX(关卡产出!$D$8:$D$207,MATCH(N138,关卡产出!$B$8:$B$207,0))*8</f>
        <v>448</v>
      </c>
      <c r="AG138" s="87">
        <f>INDEX(关卡产出!$E$8:$E$207,MATCH(N138,关卡产出!$B$8:$B$207,0))*8</f>
        <v>216</v>
      </c>
      <c r="AH138" s="87">
        <f>INDEX(关卡产出!$F$8:$F$207,MATCH(N138,关卡产出!$B$8:$B$207,0))*8</f>
        <v>11760</v>
      </c>
      <c r="AI138" s="87">
        <f>SUM($AE$7:AE138)</f>
        <v>59120</v>
      </c>
      <c r="AJ138" s="87">
        <f>SUM($AF$7:AF138)</f>
        <v>29336</v>
      </c>
      <c r="AK138" s="87">
        <f>SUM($AG$7:AG138)</f>
        <v>14088</v>
      </c>
      <c r="AL138" s="87">
        <f>SUM($AH$7:AH138)</f>
        <v>816560</v>
      </c>
      <c r="AM138" s="92">
        <f>SUM($M$7:M138)*关卡产出!$AS$11</f>
        <v>768000</v>
      </c>
      <c r="AN138" s="93">
        <v>0</v>
      </c>
      <c r="AO138" s="80">
        <v>0</v>
      </c>
      <c r="AP138" s="96">
        <v>0</v>
      </c>
      <c r="AQ138" s="62">
        <v>500</v>
      </c>
      <c r="AR138" s="97">
        <v>100</v>
      </c>
      <c r="AS138" s="62">
        <f>SUM($AQ$7:AQ138)</f>
        <v>66000</v>
      </c>
      <c r="AT138" s="71">
        <f>SUM($AR$7:AR138)</f>
        <v>13200</v>
      </c>
      <c r="AU138" s="49"/>
      <c r="AV138" s="62">
        <f t="shared" si="265"/>
        <v>26900</v>
      </c>
      <c r="AW138" s="71">
        <v>0</v>
      </c>
      <c r="AX138" s="71">
        <f t="shared" si="266"/>
        <v>13200</v>
      </c>
      <c r="AY138" s="71">
        <f t="shared" si="267"/>
        <v>14300</v>
      </c>
      <c r="AZ138" s="63">
        <f t="shared" si="268"/>
        <v>54400</v>
      </c>
      <c r="BA138" s="80">
        <v>0</v>
      </c>
      <c r="BB138" s="80">
        <f t="shared" si="269"/>
        <v>54400</v>
      </c>
      <c r="BC138" s="98">
        <f t="shared" si="270"/>
        <v>0.494485294117647</v>
      </c>
      <c r="BD138" s="98">
        <f t="shared" si="271"/>
        <v>0</v>
      </c>
      <c r="BE138" s="98">
        <f t="shared" si="272"/>
        <v>0.242647058823529</v>
      </c>
      <c r="BF138" s="98">
        <f t="shared" si="273"/>
        <v>0.262867647058824</v>
      </c>
      <c r="BG138" s="99"/>
      <c r="BH138" s="62">
        <f>INDEX(商城宝箱!$L:$L,MATCH(BB138,商城宝箱!$N:$N,1))</f>
        <v>9</v>
      </c>
      <c r="BI138" s="63">
        <f>INDEX(商城宝箱!$T:$T,MATCH(BH138,商城宝箱!$L:$L,0))+(BB138-VLOOKUP(BH138,商城宝箱!$L$2:$N$22,3,FALSE))/$BH$5*VLOOKUP(BH138+1,商城宝箱!$C$23:$I$42,3,FALSE)</f>
        <v>136000</v>
      </c>
      <c r="BJ138" s="71">
        <f>INDEX(商城宝箱!$U:$U,MATCH(BH138,商城宝箱!$L:$L,0))+(BB138-VLOOKUP(BH138,商城宝箱!$L$2:$N$22,3,FALSE))/$BH$5*VLOOKUP(BH138+1,商城宝箱!$C$23:$I$42,4,FALSE)</f>
        <v>90372.5</v>
      </c>
      <c r="BK138" s="71">
        <f>INDEX(商城宝箱!$V:$V,MATCH(BH138,商城宝箱!$L:$L,0))+(BB138-VLOOKUP(BH138,商城宝箱!$L$2:$N$22,3,FALSE))/$BH$5*VLOOKUP(BH138+1,商城宝箱!$C$23:$I$42,5,FALSE)</f>
        <v>54762</v>
      </c>
      <c r="BL138" s="71">
        <f>INDEX(商城宝箱!$W:$W,MATCH(BH138,商城宝箱!$L:$L,0))+(BB138-VLOOKUP(BH138,商城宝箱!$L$2:$N$22,3,FALSE))/$BH$5*VLOOKUP(BH138+1,商城宝箱!$C$23:$I$42,6,FALSE)</f>
        <v>7291.5</v>
      </c>
      <c r="BM138" s="49"/>
      <c r="BN138" s="101">
        <f t="shared" si="274"/>
        <v>5775200</v>
      </c>
      <c r="BO138" s="63">
        <f t="shared" si="275"/>
        <v>714490</v>
      </c>
      <c r="BP138" s="63">
        <f t="shared" si="276"/>
        <v>816560</v>
      </c>
      <c r="BQ138" s="63">
        <f t="shared" si="277"/>
        <v>768000</v>
      </c>
      <c r="BR138" s="63">
        <f t="shared" si="278"/>
        <v>0</v>
      </c>
      <c r="BS138" s="63">
        <f t="shared" si="279"/>
        <v>66000</v>
      </c>
      <c r="BT138" s="63">
        <f t="shared" si="280"/>
        <v>136000</v>
      </c>
      <c r="BU138" s="63">
        <f t="shared" si="281"/>
        <v>8276250</v>
      </c>
      <c r="BV138" s="98">
        <f t="shared" si="282"/>
        <v>0.697803957106177</v>
      </c>
      <c r="BW138" s="98">
        <f t="shared" si="283"/>
        <v>0.086330161607008</v>
      </c>
      <c r="BX138" s="98">
        <f t="shared" si="284"/>
        <v>0.0986630418365806</v>
      </c>
      <c r="BY138" s="98">
        <f t="shared" si="285"/>
        <v>0.0927956502038967</v>
      </c>
      <c r="BZ138" s="98">
        <f t="shared" si="286"/>
        <v>0</v>
      </c>
      <c r="CA138" s="98">
        <f t="shared" si="287"/>
        <v>0.00797462618939737</v>
      </c>
      <c r="CB138" s="98">
        <f t="shared" si="288"/>
        <v>0.01643256305694</v>
      </c>
      <c r="CC138" s="49"/>
      <c r="CD138" s="101">
        <f t="shared" si="289"/>
        <v>142</v>
      </c>
      <c r="CE138" s="63">
        <f>INDEX(角色升级!A:A,MATCH(BU137,角色升级!K:K,1))</f>
        <v>672</v>
      </c>
      <c r="CF138" s="71">
        <f>VLOOKUP(CE138,角色升级!A:P,16,FALSE)</f>
        <v>37213.59527</v>
      </c>
      <c r="CG138" s="71">
        <f>VLOOKUP(CD138,关卡对比!$A$4:$K$206,11,FALSE)</f>
        <v>111600</v>
      </c>
      <c r="CH138" s="104">
        <f t="shared" si="290"/>
        <v>2.99890400780403</v>
      </c>
      <c r="CI138" s="87">
        <f>INDEX(角色升级!Q:Q,MATCH(CE138,角色升级!A:A,0))</f>
        <v>14300</v>
      </c>
      <c r="CJ138" s="80">
        <v>0.8</v>
      </c>
      <c r="CK138" s="49"/>
      <c r="CL138" s="101">
        <f t="shared" si="291"/>
        <v>39542</v>
      </c>
      <c r="CM138" s="63">
        <f t="shared" si="292"/>
        <v>51730</v>
      </c>
      <c r="CN138" s="63">
        <f t="shared" si="293"/>
        <v>896</v>
      </c>
      <c r="CO138" s="63">
        <f t="shared" si="294"/>
        <v>90372.5</v>
      </c>
      <c r="CP138" s="63">
        <f t="shared" si="295"/>
        <v>182540.5</v>
      </c>
      <c r="CQ138" s="98">
        <f t="shared" si="296"/>
        <v>0.216620421221592</v>
      </c>
      <c r="CR138" s="98">
        <f t="shared" si="297"/>
        <v>0.283389165691997</v>
      </c>
      <c r="CS138" s="98">
        <f t="shared" si="298"/>
        <v>0.00490849975758804</v>
      </c>
      <c r="CT138" s="98">
        <f t="shared" si="299"/>
        <v>0.495081913328823</v>
      </c>
      <c r="CU138" s="49"/>
      <c r="CV138" s="87">
        <f t="shared" si="300"/>
        <v>19772</v>
      </c>
      <c r="CW138" s="80">
        <f t="shared" si="301"/>
        <v>25669</v>
      </c>
      <c r="CX138" s="80">
        <f t="shared" si="302"/>
        <v>29336</v>
      </c>
      <c r="CY138" s="80">
        <f t="shared" si="303"/>
        <v>54762</v>
      </c>
      <c r="CZ138" s="80">
        <f t="shared" si="304"/>
        <v>129539</v>
      </c>
      <c r="DA138" s="143">
        <f t="shared" si="305"/>
        <v>0.152633569812952</v>
      </c>
      <c r="DB138" s="143">
        <f t="shared" si="306"/>
        <v>0.198156539729348</v>
      </c>
      <c r="DC138" s="143">
        <f t="shared" si="307"/>
        <v>0.22646461683354</v>
      </c>
      <c r="DD138" s="143">
        <f t="shared" si="308"/>
        <v>0.42274527362416</v>
      </c>
      <c r="DE138" s="49"/>
      <c r="DF138" s="87">
        <f t="shared" si="309"/>
        <v>9456</v>
      </c>
      <c r="DG138" s="80">
        <f t="shared" si="310"/>
        <v>12327</v>
      </c>
      <c r="DH138" s="80">
        <f t="shared" si="311"/>
        <v>14088</v>
      </c>
      <c r="DI138" s="80">
        <f t="shared" si="312"/>
        <v>7291.5</v>
      </c>
      <c r="DJ138" s="80">
        <f t="shared" si="313"/>
        <v>43162.5</v>
      </c>
      <c r="DK138" s="143">
        <f t="shared" si="314"/>
        <v>0.219079061685491</v>
      </c>
      <c r="DL138" s="143">
        <f t="shared" si="315"/>
        <v>0.285595134665508</v>
      </c>
      <c r="DM138" s="143">
        <f t="shared" si="316"/>
        <v>0.326394439617724</v>
      </c>
      <c r="DN138" s="143">
        <f t="shared" si="317"/>
        <v>0.168931364031277</v>
      </c>
      <c r="DO138" s="49"/>
      <c r="DP138" s="62">
        <f t="shared" si="318"/>
        <v>182540.5</v>
      </c>
      <c r="DQ138" s="71">
        <f t="shared" si="319"/>
        <v>129539</v>
      </c>
      <c r="DR138" s="71">
        <f t="shared" si="320"/>
        <v>43162.5</v>
      </c>
      <c r="DS138" s="63">
        <v>0</v>
      </c>
      <c r="DT138" s="63">
        <v>26</v>
      </c>
      <c r="DU138" s="63">
        <f>INDEX(武器升级!A:A,MATCH(DQ138/$DQ$5,武器升级!G:G,1))</f>
        <v>42</v>
      </c>
      <c r="DV138" s="63">
        <f>_xlfn.IFNA(INDEX(武器升级!A:A,MATCH(DR138/$DR$5,武器升级!H:H,1)),1)</f>
        <v>33</v>
      </c>
      <c r="DW138" s="63">
        <v>16</v>
      </c>
      <c r="DX138" s="63">
        <f t="shared" si="321"/>
        <v>57.24</v>
      </c>
      <c r="DY138" s="63">
        <f t="shared" si="322"/>
        <v>1322.79</v>
      </c>
      <c r="DZ138" s="63">
        <f t="shared" si="323"/>
        <v>376</v>
      </c>
      <c r="EA138" s="71">
        <v>6</v>
      </c>
      <c r="EB138" s="67">
        <f t="shared" si="324"/>
        <v>142</v>
      </c>
      <c r="EC138" s="84"/>
      <c r="ED138" s="49"/>
      <c r="EE138" s="49"/>
      <c r="EF138" s="49"/>
      <c r="EG138" s="49"/>
      <c r="EH138" s="49"/>
      <c r="EI138" s="49"/>
      <c r="EJ138" s="49"/>
      <c r="EK138" s="49">
        <f t="shared" si="325"/>
        <v>217.59</v>
      </c>
      <c r="EL138" s="84"/>
      <c r="EM138" s="49"/>
      <c r="EN138" s="49"/>
      <c r="EO138" s="49"/>
      <c r="EP138" s="49"/>
      <c r="EQ138" s="49"/>
      <c r="ER138" s="49"/>
      <c r="ES138" s="49"/>
      <c r="ET138" s="49"/>
      <c r="EU138" s="49"/>
      <c r="EV138" s="49"/>
      <c r="EW138" s="49"/>
      <c r="EX138" s="49"/>
      <c r="EY138" s="49"/>
      <c r="EZ138" s="49"/>
      <c r="FA138" s="67"/>
      <c r="FB138" s="67"/>
      <c r="FC138" s="67"/>
      <c r="FD138" s="49"/>
    </row>
    <row r="139" spans="1:160">
      <c r="A139" s="58">
        <v>133</v>
      </c>
      <c r="B139" s="59">
        <v>91</v>
      </c>
      <c r="C139" s="60">
        <v>77</v>
      </c>
      <c r="D139" s="61">
        <v>872.5</v>
      </c>
      <c r="E139" s="61">
        <v>3</v>
      </c>
      <c r="F139" s="62">
        <v>7</v>
      </c>
      <c r="G139" s="63">
        <v>0</v>
      </c>
      <c r="H139" s="63">
        <v>1</v>
      </c>
      <c r="I139" s="49"/>
      <c r="J139" s="62">
        <v>133</v>
      </c>
      <c r="K139" s="71">
        <f t="shared" si="262"/>
        <v>7</v>
      </c>
      <c r="L139" s="71">
        <f t="shared" si="263"/>
        <v>0</v>
      </c>
      <c r="M139" s="71">
        <f t="shared" si="264"/>
        <v>1</v>
      </c>
      <c r="N139" s="72">
        <f>INDEX($A:$A,MATCH(SUM($K$7:K139),$D:$D,1))</f>
        <v>144</v>
      </c>
      <c r="O139" s="72">
        <v>0</v>
      </c>
      <c r="P139" s="73">
        <v>0</v>
      </c>
      <c r="Q139" s="63">
        <f>INDEX(关卡产出!$V$8:$V$207,MATCH(N139,$A$7:$A$206,0))</f>
        <v>27300</v>
      </c>
      <c r="R139" s="63">
        <f>INDEX(关卡产出!$W$8:$W$207,MATCH(N139,$A$7:$A$206,0))</f>
        <v>5942800</v>
      </c>
      <c r="S139" s="63">
        <f>INDEX(关卡产出!$X$8:$X$207,MATCH(N139,$A$7:$A$206,0))</f>
        <v>40674</v>
      </c>
      <c r="T139" s="63">
        <f>INDEX(关卡产出!$Y$8:$Y$207,MATCH(N139,$A$7:$A$206,0))</f>
        <v>20338</v>
      </c>
      <c r="U139" s="63">
        <f>INDEX(关卡产出!$Z$8:$Z$207,MATCH(N139,$A$7:$A$206,0))</f>
        <v>9733</v>
      </c>
      <c r="V139" s="63">
        <f>INDEX(关卡产出!$AA$8:$AA$207,MATCH(N139,$A$7:$A$206,0))</f>
        <v>864</v>
      </c>
      <c r="W139" s="80">
        <f>INDEX(关卡产出!$C$8:$C$207,MATCH(N139,关卡产出!$B$8:$B$207,0))*K139</f>
        <v>798</v>
      </c>
      <c r="X139" s="80">
        <f>INDEX(关卡产出!$D$8:$D$207,MATCH(N139,关卡产出!$B$8:$B$207,0))*K139</f>
        <v>399</v>
      </c>
      <c r="Y139" s="80">
        <f>INDEX(关卡产出!$E$8:$E$207,MATCH(N139,关卡产出!$B$8:$B$207,0))*K139</f>
        <v>196</v>
      </c>
      <c r="Z139" s="80">
        <f>INDEX(关卡产出!$F$8:$F$207,MATCH(N139,关卡产出!$B$8:$B$207,0))*K139</f>
        <v>10430</v>
      </c>
      <c r="AA139" s="80">
        <f>SUM($W$7:W139)</f>
        <v>52528</v>
      </c>
      <c r="AB139" s="80">
        <f>SUM($X$7:X139)</f>
        <v>26068</v>
      </c>
      <c r="AC139" s="80">
        <f>SUM($Y$7:Y139)</f>
        <v>12523</v>
      </c>
      <c r="AD139" s="80">
        <f>SUM($Z$7:Z139)</f>
        <v>724920</v>
      </c>
      <c r="AE139" s="87">
        <f>INDEX(关卡产出!$C$8:$C$207,MATCH(N139,关卡产出!$B$8:$B$207,0))*8</f>
        <v>912</v>
      </c>
      <c r="AF139" s="87">
        <f>INDEX(关卡产出!$D$8:$D$207,MATCH(N139,关卡产出!$B$8:$B$207,0))*8</f>
        <v>456</v>
      </c>
      <c r="AG139" s="87">
        <f>INDEX(关卡产出!$E$8:$E$207,MATCH(N139,关卡产出!$B$8:$B$207,0))*8</f>
        <v>224</v>
      </c>
      <c r="AH139" s="87">
        <f>INDEX(关卡产出!$F$8:$F$207,MATCH(N139,关卡产出!$B$8:$B$207,0))*8</f>
        <v>11920</v>
      </c>
      <c r="AI139" s="87">
        <f>SUM($AE$7:AE139)</f>
        <v>60032</v>
      </c>
      <c r="AJ139" s="87">
        <f>SUM($AF$7:AF139)</f>
        <v>29792</v>
      </c>
      <c r="AK139" s="87">
        <f>SUM($AG$7:AG139)</f>
        <v>14312</v>
      </c>
      <c r="AL139" s="87">
        <f>SUM($AH$7:AH139)</f>
        <v>828480</v>
      </c>
      <c r="AM139" s="92">
        <f>SUM($M$7:M139)*关卡产出!$AS$11</f>
        <v>774000</v>
      </c>
      <c r="AN139" s="93">
        <v>0</v>
      </c>
      <c r="AO139" s="80">
        <v>0</v>
      </c>
      <c r="AP139" s="96">
        <v>0</v>
      </c>
      <c r="AQ139" s="62">
        <v>500</v>
      </c>
      <c r="AR139" s="97">
        <v>100</v>
      </c>
      <c r="AS139" s="62">
        <f>SUM($AQ$7:AQ139)</f>
        <v>66500</v>
      </c>
      <c r="AT139" s="71">
        <f>SUM($AR$7:AR139)</f>
        <v>13300</v>
      </c>
      <c r="AU139" s="49"/>
      <c r="AV139" s="62">
        <f t="shared" si="265"/>
        <v>27300</v>
      </c>
      <c r="AW139" s="71">
        <v>0</v>
      </c>
      <c r="AX139" s="71">
        <f t="shared" si="266"/>
        <v>13300</v>
      </c>
      <c r="AY139" s="71">
        <f t="shared" si="267"/>
        <v>14300</v>
      </c>
      <c r="AZ139" s="63">
        <f t="shared" si="268"/>
        <v>54900</v>
      </c>
      <c r="BA139" s="80">
        <v>0</v>
      </c>
      <c r="BB139" s="80">
        <f t="shared" si="269"/>
        <v>54900</v>
      </c>
      <c r="BC139" s="98">
        <f t="shared" si="270"/>
        <v>0.497267759562842</v>
      </c>
      <c r="BD139" s="98">
        <f t="shared" si="271"/>
        <v>0</v>
      </c>
      <c r="BE139" s="98">
        <f t="shared" si="272"/>
        <v>0.242258652094718</v>
      </c>
      <c r="BF139" s="98">
        <f t="shared" si="273"/>
        <v>0.260473588342441</v>
      </c>
      <c r="BG139" s="99"/>
      <c r="BH139" s="62">
        <f>INDEX(商城宝箱!$L:$L,MATCH(BB139,商城宝箱!$N:$N,1))</f>
        <v>9</v>
      </c>
      <c r="BI139" s="63">
        <f>INDEX(商城宝箱!$T:$T,MATCH(BH139,商城宝箱!$L:$L,0))+(BB139-VLOOKUP(BH139,商城宝箱!$L$2:$N$22,3,FALSE))/$BH$5*VLOOKUP(BH139+1,商城宝箱!$C$23:$I$42,3,FALSE)</f>
        <v>137250</v>
      </c>
      <c r="BJ139" s="71">
        <f>INDEX(商城宝箱!$U:$U,MATCH(BH139,商城宝箱!$L:$L,0))+(BB139-VLOOKUP(BH139,商城宝箱!$L$2:$N$22,3,FALSE))/$BH$5*VLOOKUP(BH139+1,商城宝箱!$C$23:$I$42,4,FALSE)</f>
        <v>91722.5</v>
      </c>
      <c r="BK139" s="71">
        <f>INDEX(商城宝箱!$V:$V,MATCH(BH139,商城宝箱!$L:$L,0))+(BB139-VLOOKUP(BH139,商城宝箱!$L$2:$N$22,3,FALSE))/$BH$5*VLOOKUP(BH139+1,商城宝箱!$C$23:$I$42,5,FALSE)</f>
        <v>55387</v>
      </c>
      <c r="BL139" s="71">
        <f>INDEX(商城宝箱!$W:$W,MATCH(BH139,商城宝箱!$L:$L,0))+(BB139-VLOOKUP(BH139,商城宝箱!$L$2:$N$22,3,FALSE))/$BH$5*VLOOKUP(BH139+1,商城宝箱!$C$23:$I$42,6,FALSE)</f>
        <v>7391.5</v>
      </c>
      <c r="BM139" s="49"/>
      <c r="BN139" s="101">
        <f t="shared" si="274"/>
        <v>5942800</v>
      </c>
      <c r="BO139" s="63">
        <f t="shared" si="275"/>
        <v>724920</v>
      </c>
      <c r="BP139" s="63">
        <f t="shared" si="276"/>
        <v>828480</v>
      </c>
      <c r="BQ139" s="63">
        <f t="shared" si="277"/>
        <v>774000</v>
      </c>
      <c r="BR139" s="63">
        <f t="shared" si="278"/>
        <v>0</v>
      </c>
      <c r="BS139" s="63">
        <f t="shared" si="279"/>
        <v>66500</v>
      </c>
      <c r="BT139" s="63">
        <f t="shared" si="280"/>
        <v>137250</v>
      </c>
      <c r="BU139" s="63">
        <f t="shared" si="281"/>
        <v>8473950</v>
      </c>
      <c r="BV139" s="98">
        <f t="shared" si="282"/>
        <v>0.701302226234519</v>
      </c>
      <c r="BW139" s="98">
        <f t="shared" si="283"/>
        <v>0.0855468819145735</v>
      </c>
      <c r="BX139" s="98">
        <f t="shared" si="284"/>
        <v>0.0977678650452268</v>
      </c>
      <c r="BY139" s="98">
        <f t="shared" si="285"/>
        <v>0.0913387499336201</v>
      </c>
      <c r="BZ139" s="98">
        <f t="shared" si="286"/>
        <v>0</v>
      </c>
      <c r="CA139" s="98">
        <f t="shared" si="287"/>
        <v>0.00784757993615728</v>
      </c>
      <c r="CB139" s="98">
        <f t="shared" si="288"/>
        <v>0.0161966969359036</v>
      </c>
      <c r="CC139" s="49"/>
      <c r="CD139" s="101">
        <f t="shared" si="289"/>
        <v>144</v>
      </c>
      <c r="CE139" s="63">
        <f>INDEX(角色升级!A:A,MATCH(BU138,角色升级!K:K,1))</f>
        <v>676</v>
      </c>
      <c r="CF139" s="71">
        <f>VLOOKUP(CE139,角色升级!A:P,16,FALSE)</f>
        <v>37335.50713</v>
      </c>
      <c r="CG139" s="71">
        <f>VLOOKUP(CD139,关卡对比!$A$4:$K$206,11,FALSE)</f>
        <v>114000</v>
      </c>
      <c r="CH139" s="104">
        <f t="shared" si="290"/>
        <v>3.0533936395469</v>
      </c>
      <c r="CI139" s="87">
        <f>INDEX(角色升级!Q:Q,MATCH(CE139,角色升级!A:A,0))</f>
        <v>14300</v>
      </c>
      <c r="CJ139" s="80">
        <v>0.9</v>
      </c>
      <c r="CK139" s="49"/>
      <c r="CL139" s="101">
        <f t="shared" si="291"/>
        <v>40674</v>
      </c>
      <c r="CM139" s="63">
        <f t="shared" si="292"/>
        <v>52528</v>
      </c>
      <c r="CN139" s="63">
        <f t="shared" si="293"/>
        <v>912</v>
      </c>
      <c r="CO139" s="63">
        <f t="shared" si="294"/>
        <v>91722.5</v>
      </c>
      <c r="CP139" s="63">
        <f t="shared" si="295"/>
        <v>185836.5</v>
      </c>
      <c r="CQ139" s="98">
        <f t="shared" si="296"/>
        <v>0.218869812980765</v>
      </c>
      <c r="CR139" s="98">
        <f t="shared" si="297"/>
        <v>0.282657066830251</v>
      </c>
      <c r="CS139" s="98">
        <f t="shared" si="298"/>
        <v>0.00490753969214874</v>
      </c>
      <c r="CT139" s="98">
        <f t="shared" si="299"/>
        <v>0.493565580496835</v>
      </c>
      <c r="CU139" s="49"/>
      <c r="CV139" s="87">
        <f t="shared" si="300"/>
        <v>20338</v>
      </c>
      <c r="CW139" s="80">
        <f t="shared" si="301"/>
        <v>26068</v>
      </c>
      <c r="CX139" s="80">
        <f t="shared" si="302"/>
        <v>29792</v>
      </c>
      <c r="CY139" s="80">
        <f t="shared" si="303"/>
        <v>55387</v>
      </c>
      <c r="CZ139" s="80">
        <f t="shared" si="304"/>
        <v>131585</v>
      </c>
      <c r="DA139" s="143">
        <f t="shared" si="305"/>
        <v>0.154561690162253</v>
      </c>
      <c r="DB139" s="143">
        <f t="shared" si="306"/>
        <v>0.198107687046396</v>
      </c>
      <c r="DC139" s="143">
        <f t="shared" si="307"/>
        <v>0.226408785195881</v>
      </c>
      <c r="DD139" s="143">
        <f t="shared" si="308"/>
        <v>0.420921837595471</v>
      </c>
      <c r="DE139" s="49"/>
      <c r="DF139" s="87">
        <f t="shared" si="309"/>
        <v>9733</v>
      </c>
      <c r="DG139" s="80">
        <f t="shared" si="310"/>
        <v>12523</v>
      </c>
      <c r="DH139" s="80">
        <f t="shared" si="311"/>
        <v>14312</v>
      </c>
      <c r="DI139" s="80">
        <f t="shared" si="312"/>
        <v>7391.5</v>
      </c>
      <c r="DJ139" s="80">
        <f t="shared" si="313"/>
        <v>43959.5</v>
      </c>
      <c r="DK139" s="143">
        <f t="shared" si="314"/>
        <v>0.221408341769128</v>
      </c>
      <c r="DL139" s="143">
        <f t="shared" si="315"/>
        <v>0.284875851636165</v>
      </c>
      <c r="DM139" s="143">
        <f t="shared" si="316"/>
        <v>0.325572401869903</v>
      </c>
      <c r="DN139" s="143">
        <f t="shared" si="317"/>
        <v>0.168143404724804</v>
      </c>
      <c r="DO139" s="49"/>
      <c r="DP139" s="62">
        <f t="shared" si="318"/>
        <v>185836.5</v>
      </c>
      <c r="DQ139" s="71">
        <f t="shared" si="319"/>
        <v>131585</v>
      </c>
      <c r="DR139" s="71">
        <f t="shared" si="320"/>
        <v>43959.5</v>
      </c>
      <c r="DS139" s="63">
        <v>0</v>
      </c>
      <c r="DT139" s="63">
        <v>26</v>
      </c>
      <c r="DU139" s="63">
        <f>INDEX(武器升级!A:A,MATCH(DQ139/$DQ$5,武器升级!G:G,1))</f>
        <v>42</v>
      </c>
      <c r="DV139" s="63">
        <f>_xlfn.IFNA(INDEX(武器升级!A:A,MATCH(DR139/$DR$5,武器升级!H:H,1)),1)</f>
        <v>33</v>
      </c>
      <c r="DW139" s="63">
        <v>16</v>
      </c>
      <c r="DX139" s="63">
        <f t="shared" si="321"/>
        <v>57.24</v>
      </c>
      <c r="DY139" s="63">
        <f t="shared" si="322"/>
        <v>1322.79</v>
      </c>
      <c r="DZ139" s="63">
        <f t="shared" si="323"/>
        <v>376</v>
      </c>
      <c r="EA139" s="71">
        <v>6</v>
      </c>
      <c r="EB139" s="67">
        <f t="shared" si="324"/>
        <v>144</v>
      </c>
      <c r="EC139" s="84"/>
      <c r="ED139" s="49"/>
      <c r="EE139" s="49"/>
      <c r="EF139" s="49"/>
      <c r="EG139" s="49"/>
      <c r="EH139" s="49"/>
      <c r="EI139" s="49"/>
      <c r="EJ139" s="49"/>
      <c r="EK139" s="49">
        <f t="shared" si="325"/>
        <v>261.11</v>
      </c>
      <c r="EL139" s="84"/>
      <c r="EM139" s="49"/>
      <c r="EN139" s="49"/>
      <c r="EO139" s="49"/>
      <c r="EP139" s="49"/>
      <c r="EQ139" s="49"/>
      <c r="ER139" s="49"/>
      <c r="ES139" s="49"/>
      <c r="ET139" s="49"/>
      <c r="EU139" s="49"/>
      <c r="EV139" s="49"/>
      <c r="EW139" s="49"/>
      <c r="EX139" s="49"/>
      <c r="EY139" s="49"/>
      <c r="EZ139" s="49"/>
      <c r="FA139" s="67"/>
      <c r="FB139" s="67"/>
      <c r="FC139" s="67"/>
      <c r="FD139" s="49"/>
    </row>
    <row r="140" spans="1:160">
      <c r="A140" s="58">
        <v>134</v>
      </c>
      <c r="B140" s="59">
        <v>91</v>
      </c>
      <c r="C140" s="60">
        <v>77</v>
      </c>
      <c r="D140" s="61">
        <v>875.5</v>
      </c>
      <c r="E140" s="61">
        <v>3</v>
      </c>
      <c r="F140" s="62">
        <v>7</v>
      </c>
      <c r="G140" s="63">
        <v>0</v>
      </c>
      <c r="H140" s="63">
        <v>1</v>
      </c>
      <c r="I140" s="49"/>
      <c r="J140" s="62">
        <v>134</v>
      </c>
      <c r="K140" s="71">
        <f t="shared" si="262"/>
        <v>7</v>
      </c>
      <c r="L140" s="71">
        <f t="shared" si="263"/>
        <v>0</v>
      </c>
      <c r="M140" s="71">
        <f t="shared" si="264"/>
        <v>1</v>
      </c>
      <c r="N140" s="72">
        <f>INDEX($A:$A,MATCH(SUM($K$7:K140),$D:$D,1))</f>
        <v>144</v>
      </c>
      <c r="O140" s="72">
        <v>0</v>
      </c>
      <c r="P140" s="73">
        <v>0</v>
      </c>
      <c r="Q140" s="63">
        <f>INDEX(关卡产出!$V$8:$V$207,MATCH(N140,$A$7:$A$206,0))</f>
        <v>27300</v>
      </c>
      <c r="R140" s="63">
        <f>INDEX(关卡产出!$W$8:$W$207,MATCH(N140,$A$7:$A$206,0))</f>
        <v>5942800</v>
      </c>
      <c r="S140" s="63">
        <f>INDEX(关卡产出!$X$8:$X$207,MATCH(N140,$A$7:$A$206,0))</f>
        <v>40674</v>
      </c>
      <c r="T140" s="63">
        <f>INDEX(关卡产出!$Y$8:$Y$207,MATCH(N140,$A$7:$A$206,0))</f>
        <v>20338</v>
      </c>
      <c r="U140" s="63">
        <f>INDEX(关卡产出!$Z$8:$Z$207,MATCH(N140,$A$7:$A$206,0))</f>
        <v>9733</v>
      </c>
      <c r="V140" s="63">
        <f>INDEX(关卡产出!$AA$8:$AA$207,MATCH(N140,$A$7:$A$206,0))</f>
        <v>864</v>
      </c>
      <c r="W140" s="80">
        <f>INDEX(关卡产出!$C$8:$C$207,MATCH(N140,关卡产出!$B$8:$B$207,0))*K140</f>
        <v>798</v>
      </c>
      <c r="X140" s="80">
        <f>INDEX(关卡产出!$D$8:$D$207,MATCH(N140,关卡产出!$B$8:$B$207,0))*K140</f>
        <v>399</v>
      </c>
      <c r="Y140" s="80">
        <f>INDEX(关卡产出!$E$8:$E$207,MATCH(N140,关卡产出!$B$8:$B$207,0))*K140</f>
        <v>196</v>
      </c>
      <c r="Z140" s="80">
        <f>INDEX(关卡产出!$F$8:$F$207,MATCH(N140,关卡产出!$B$8:$B$207,0))*K140</f>
        <v>10430</v>
      </c>
      <c r="AA140" s="80">
        <f>SUM($W$7:W140)</f>
        <v>53326</v>
      </c>
      <c r="AB140" s="80">
        <f>SUM($X$7:X140)</f>
        <v>26467</v>
      </c>
      <c r="AC140" s="80">
        <f>SUM($Y$7:Y140)</f>
        <v>12719</v>
      </c>
      <c r="AD140" s="80">
        <f>SUM($Z$7:Z140)</f>
        <v>735350</v>
      </c>
      <c r="AE140" s="87">
        <f>INDEX(关卡产出!$C$8:$C$207,MATCH(N140,关卡产出!$B$8:$B$207,0))*8</f>
        <v>912</v>
      </c>
      <c r="AF140" s="87">
        <f>INDEX(关卡产出!$D$8:$D$207,MATCH(N140,关卡产出!$B$8:$B$207,0))*8</f>
        <v>456</v>
      </c>
      <c r="AG140" s="87">
        <f>INDEX(关卡产出!$E$8:$E$207,MATCH(N140,关卡产出!$B$8:$B$207,0))*8</f>
        <v>224</v>
      </c>
      <c r="AH140" s="87">
        <f>INDEX(关卡产出!$F$8:$F$207,MATCH(N140,关卡产出!$B$8:$B$207,0))*8</f>
        <v>11920</v>
      </c>
      <c r="AI140" s="87">
        <f>SUM($AE$7:AE140)</f>
        <v>60944</v>
      </c>
      <c r="AJ140" s="87">
        <f>SUM($AF$7:AF140)</f>
        <v>30248</v>
      </c>
      <c r="AK140" s="87">
        <f>SUM($AG$7:AG140)</f>
        <v>14536</v>
      </c>
      <c r="AL140" s="87">
        <f>SUM($AH$7:AH140)</f>
        <v>840400</v>
      </c>
      <c r="AM140" s="92">
        <f>SUM($M$7:M140)*关卡产出!$AS$11</f>
        <v>780000</v>
      </c>
      <c r="AN140" s="93">
        <v>0</v>
      </c>
      <c r="AO140" s="80">
        <v>0</v>
      </c>
      <c r="AP140" s="96">
        <v>0</v>
      </c>
      <c r="AQ140" s="62">
        <v>500</v>
      </c>
      <c r="AR140" s="97">
        <v>100</v>
      </c>
      <c r="AS140" s="62">
        <f>SUM($AQ$7:AQ140)</f>
        <v>67000</v>
      </c>
      <c r="AT140" s="71">
        <f>SUM($AR$7:AR140)</f>
        <v>13400</v>
      </c>
      <c r="AU140" s="49"/>
      <c r="AV140" s="62">
        <f t="shared" si="265"/>
        <v>27300</v>
      </c>
      <c r="AW140" s="71">
        <v>0</v>
      </c>
      <c r="AX140" s="71">
        <f t="shared" si="266"/>
        <v>13400</v>
      </c>
      <c r="AY140" s="71">
        <f t="shared" si="267"/>
        <v>14300</v>
      </c>
      <c r="AZ140" s="63">
        <f t="shared" si="268"/>
        <v>55000</v>
      </c>
      <c r="BA140" s="80">
        <v>0</v>
      </c>
      <c r="BB140" s="80">
        <f t="shared" si="269"/>
        <v>55000</v>
      </c>
      <c r="BC140" s="98">
        <f t="shared" si="270"/>
        <v>0.496363636363636</v>
      </c>
      <c r="BD140" s="98">
        <f t="shared" si="271"/>
        <v>0</v>
      </c>
      <c r="BE140" s="98">
        <f t="shared" si="272"/>
        <v>0.243636363636364</v>
      </c>
      <c r="BF140" s="98">
        <f t="shared" si="273"/>
        <v>0.26</v>
      </c>
      <c r="BG140" s="99"/>
      <c r="BH140" s="62">
        <f>INDEX(商城宝箱!$L:$L,MATCH(BB140,商城宝箱!$N:$N,1))</f>
        <v>9</v>
      </c>
      <c r="BI140" s="63">
        <f>INDEX(商城宝箱!$T:$T,MATCH(BH140,商城宝箱!$L:$L,0))+(BB140-VLOOKUP(BH140,商城宝箱!$L$2:$N$22,3,FALSE))/$BH$5*VLOOKUP(BH140+1,商城宝箱!$C$23:$I$42,3,FALSE)</f>
        <v>137500</v>
      </c>
      <c r="BJ140" s="71">
        <f>INDEX(商城宝箱!$U:$U,MATCH(BH140,商城宝箱!$L:$L,0))+(BB140-VLOOKUP(BH140,商城宝箱!$L$2:$N$22,3,FALSE))/$BH$5*VLOOKUP(BH140+1,商城宝箱!$C$23:$I$42,4,FALSE)</f>
        <v>91992.5</v>
      </c>
      <c r="BK140" s="71">
        <f>INDEX(商城宝箱!$V:$V,MATCH(BH140,商城宝箱!$L:$L,0))+(BB140-VLOOKUP(BH140,商城宝箱!$L$2:$N$22,3,FALSE))/$BH$5*VLOOKUP(BH140+1,商城宝箱!$C$23:$I$42,5,FALSE)</f>
        <v>55512</v>
      </c>
      <c r="BL140" s="71">
        <f>INDEX(商城宝箱!$W:$W,MATCH(BH140,商城宝箱!$L:$L,0))+(BB140-VLOOKUP(BH140,商城宝箱!$L$2:$N$22,3,FALSE))/$BH$5*VLOOKUP(BH140+1,商城宝箱!$C$23:$I$42,6,FALSE)</f>
        <v>7411.5</v>
      </c>
      <c r="BM140" s="49"/>
      <c r="BN140" s="101">
        <f t="shared" si="274"/>
        <v>5942800</v>
      </c>
      <c r="BO140" s="63">
        <f t="shared" si="275"/>
        <v>735350</v>
      </c>
      <c r="BP140" s="63">
        <f t="shared" si="276"/>
        <v>840400</v>
      </c>
      <c r="BQ140" s="63">
        <f t="shared" si="277"/>
        <v>780000</v>
      </c>
      <c r="BR140" s="63">
        <f t="shared" si="278"/>
        <v>0</v>
      </c>
      <c r="BS140" s="63">
        <f t="shared" si="279"/>
        <v>67000</v>
      </c>
      <c r="BT140" s="63">
        <f t="shared" si="280"/>
        <v>137500</v>
      </c>
      <c r="BU140" s="63">
        <f t="shared" si="281"/>
        <v>8503050</v>
      </c>
      <c r="BV140" s="98">
        <f t="shared" si="282"/>
        <v>0.698902158637195</v>
      </c>
      <c r="BW140" s="98">
        <f t="shared" si="283"/>
        <v>0.0864807333839034</v>
      </c>
      <c r="BX140" s="98">
        <f t="shared" si="284"/>
        <v>0.0988351238673182</v>
      </c>
      <c r="BY140" s="98">
        <f t="shared" si="285"/>
        <v>0.0917317903575776</v>
      </c>
      <c r="BZ140" s="98">
        <f t="shared" si="286"/>
        <v>0</v>
      </c>
      <c r="CA140" s="98">
        <f t="shared" si="287"/>
        <v>0.00787952558199705</v>
      </c>
      <c r="CB140" s="98">
        <f t="shared" si="288"/>
        <v>0.0161706681720089</v>
      </c>
      <c r="CC140" s="49"/>
      <c r="CD140" s="101">
        <f t="shared" si="289"/>
        <v>144</v>
      </c>
      <c r="CE140" s="63">
        <f>INDEX(角色升级!A:A,MATCH(BU139,角色升级!K:K,1))</f>
        <v>683</v>
      </c>
      <c r="CF140" s="71">
        <f>VLOOKUP(CE140,角色升级!A:P,16,FALSE)</f>
        <v>37508.05993</v>
      </c>
      <c r="CG140" s="71">
        <f>VLOOKUP(CD140,关卡对比!$A$4:$K$206,11,FALSE)</f>
        <v>114000</v>
      </c>
      <c r="CH140" s="104">
        <f t="shared" si="290"/>
        <v>3.03934674874558</v>
      </c>
      <c r="CI140" s="87">
        <f>INDEX(角色升级!Q:Q,MATCH(CE140,角色升级!A:A,0))</f>
        <v>14300</v>
      </c>
      <c r="CJ140" s="80">
        <v>0.9</v>
      </c>
      <c r="CK140" s="49"/>
      <c r="CL140" s="101">
        <f t="shared" si="291"/>
        <v>40674</v>
      </c>
      <c r="CM140" s="63">
        <f t="shared" si="292"/>
        <v>53326</v>
      </c>
      <c r="CN140" s="63">
        <f t="shared" si="293"/>
        <v>912</v>
      </c>
      <c r="CO140" s="63">
        <f t="shared" si="294"/>
        <v>91992.5</v>
      </c>
      <c r="CP140" s="63">
        <f t="shared" si="295"/>
        <v>186904.5</v>
      </c>
      <c r="CQ140" s="98">
        <f t="shared" si="296"/>
        <v>0.217619158447228</v>
      </c>
      <c r="CR140" s="98">
        <f t="shared" si="297"/>
        <v>0.285311482602078</v>
      </c>
      <c r="CS140" s="98">
        <f t="shared" si="298"/>
        <v>0.00487949728337199</v>
      </c>
      <c r="CT140" s="98">
        <f t="shared" si="299"/>
        <v>0.492189861667322</v>
      </c>
      <c r="CU140" s="49"/>
      <c r="CV140" s="87">
        <f t="shared" si="300"/>
        <v>20338</v>
      </c>
      <c r="CW140" s="80">
        <f t="shared" si="301"/>
        <v>26467</v>
      </c>
      <c r="CX140" s="80">
        <f t="shared" si="302"/>
        <v>30248</v>
      </c>
      <c r="CY140" s="80">
        <f t="shared" si="303"/>
        <v>55512</v>
      </c>
      <c r="CZ140" s="80">
        <f t="shared" si="304"/>
        <v>132565</v>
      </c>
      <c r="DA140" s="143">
        <f t="shared" si="305"/>
        <v>0.153419077433712</v>
      </c>
      <c r="DB140" s="143">
        <f t="shared" si="306"/>
        <v>0.199653000414891</v>
      </c>
      <c r="DC140" s="143">
        <f t="shared" si="307"/>
        <v>0.228174857617018</v>
      </c>
      <c r="DD140" s="143">
        <f t="shared" si="308"/>
        <v>0.418753064534379</v>
      </c>
      <c r="DE140" s="49"/>
      <c r="DF140" s="87">
        <f t="shared" si="309"/>
        <v>9733</v>
      </c>
      <c r="DG140" s="80">
        <f t="shared" si="310"/>
        <v>12719</v>
      </c>
      <c r="DH140" s="80">
        <f t="shared" si="311"/>
        <v>14536</v>
      </c>
      <c r="DI140" s="80">
        <f t="shared" si="312"/>
        <v>7411.5</v>
      </c>
      <c r="DJ140" s="80">
        <f t="shared" si="313"/>
        <v>44399.5</v>
      </c>
      <c r="DK140" s="143">
        <f t="shared" si="314"/>
        <v>0.219214180339869</v>
      </c>
      <c r="DL140" s="143">
        <f t="shared" si="315"/>
        <v>0.286467189945833</v>
      </c>
      <c r="DM140" s="143">
        <f t="shared" si="316"/>
        <v>0.327391074223809</v>
      </c>
      <c r="DN140" s="143">
        <f t="shared" si="317"/>
        <v>0.16692755549049</v>
      </c>
      <c r="DO140" s="49"/>
      <c r="DP140" s="62">
        <f t="shared" si="318"/>
        <v>186904.5</v>
      </c>
      <c r="DQ140" s="71">
        <f t="shared" si="319"/>
        <v>132565</v>
      </c>
      <c r="DR140" s="71">
        <f t="shared" si="320"/>
        <v>44399.5</v>
      </c>
      <c r="DS140" s="63">
        <v>0</v>
      </c>
      <c r="DT140" s="63">
        <v>26</v>
      </c>
      <c r="DU140" s="63">
        <f>INDEX(武器升级!A:A,MATCH(DQ140/$DQ$5,武器升级!G:G,1))</f>
        <v>42</v>
      </c>
      <c r="DV140" s="63">
        <f>_xlfn.IFNA(INDEX(武器升级!A:A,MATCH(DR140/$DR$5,武器升级!H:H,1)),1)</f>
        <v>33</v>
      </c>
      <c r="DW140" s="63">
        <v>16</v>
      </c>
      <c r="DX140" s="63">
        <f t="shared" si="321"/>
        <v>57.24</v>
      </c>
      <c r="DY140" s="63">
        <f t="shared" si="322"/>
        <v>1322.79</v>
      </c>
      <c r="DZ140" s="63">
        <f t="shared" si="323"/>
        <v>376</v>
      </c>
      <c r="EA140" s="71">
        <v>6</v>
      </c>
      <c r="EB140" s="67">
        <f t="shared" si="324"/>
        <v>144</v>
      </c>
      <c r="EC140" s="84"/>
      <c r="ED140" s="49"/>
      <c r="EE140" s="49"/>
      <c r="EF140" s="49"/>
      <c r="EG140" s="49"/>
      <c r="EH140" s="49"/>
      <c r="EI140" s="49"/>
      <c r="EJ140" s="49"/>
      <c r="EK140" s="49">
        <f t="shared" si="325"/>
        <v>1</v>
      </c>
      <c r="EL140" s="84"/>
      <c r="EM140" s="49"/>
      <c r="EN140" s="49"/>
      <c r="EO140" s="49"/>
      <c r="EP140" s="49"/>
      <c r="EQ140" s="49"/>
      <c r="ER140" s="49"/>
      <c r="ES140" s="49"/>
      <c r="ET140" s="49"/>
      <c r="EU140" s="49"/>
      <c r="EV140" s="49"/>
      <c r="EW140" s="49"/>
      <c r="EX140" s="49"/>
      <c r="EY140" s="49"/>
      <c r="EZ140" s="49"/>
      <c r="FA140" s="67"/>
      <c r="FB140" s="67"/>
      <c r="FC140" s="67"/>
      <c r="FD140" s="49"/>
    </row>
    <row r="141" spans="1:160">
      <c r="A141" s="58">
        <v>135</v>
      </c>
      <c r="B141" s="59">
        <v>92</v>
      </c>
      <c r="C141" s="60">
        <v>77</v>
      </c>
      <c r="D141" s="61">
        <v>881.5</v>
      </c>
      <c r="E141" s="61">
        <v>3</v>
      </c>
      <c r="F141" s="62">
        <v>7</v>
      </c>
      <c r="G141" s="63">
        <v>0</v>
      </c>
      <c r="H141" s="63">
        <v>1</v>
      </c>
      <c r="I141" s="49"/>
      <c r="J141" s="62">
        <v>135</v>
      </c>
      <c r="K141" s="71">
        <f t="shared" si="262"/>
        <v>7</v>
      </c>
      <c r="L141" s="71">
        <f t="shared" si="263"/>
        <v>0</v>
      </c>
      <c r="M141" s="71">
        <f t="shared" si="264"/>
        <v>1</v>
      </c>
      <c r="N141" s="72">
        <f>INDEX($A:$A,MATCH(SUM($K$7:K141),$D:$D,1))</f>
        <v>146</v>
      </c>
      <c r="O141" s="72">
        <v>0</v>
      </c>
      <c r="P141" s="73">
        <v>0</v>
      </c>
      <c r="Q141" s="63">
        <f>INDEX(关卡产出!$V$8:$V$207,MATCH(N141,$A$7:$A$206,0))</f>
        <v>27700</v>
      </c>
      <c r="R141" s="63">
        <f>INDEX(关卡产出!$W$8:$W$207,MATCH(N141,$A$7:$A$206,0))</f>
        <v>6112800</v>
      </c>
      <c r="S141" s="63">
        <f>INDEX(关卡产出!$X$8:$X$207,MATCH(N141,$A$7:$A$206,0))</f>
        <v>41822</v>
      </c>
      <c r="T141" s="63">
        <f>INDEX(关卡产出!$Y$8:$Y$207,MATCH(N141,$A$7:$A$206,0))</f>
        <v>20912</v>
      </c>
      <c r="U141" s="63">
        <f>INDEX(关卡产出!$Z$8:$Z$207,MATCH(N141,$A$7:$A$206,0))</f>
        <v>10014</v>
      </c>
      <c r="V141" s="63">
        <f>INDEX(关卡产出!$AA$8:$AA$207,MATCH(N141,$A$7:$A$206,0))</f>
        <v>876</v>
      </c>
      <c r="W141" s="80">
        <f>INDEX(关卡产出!$C$8:$C$207,MATCH(N141,关卡产出!$B$8:$B$207,0))*K141</f>
        <v>805</v>
      </c>
      <c r="X141" s="80">
        <f>INDEX(关卡产出!$D$8:$D$207,MATCH(N141,关卡产出!$B$8:$B$207,0))*K141</f>
        <v>399</v>
      </c>
      <c r="Y141" s="80">
        <f>INDEX(关卡产出!$E$8:$E$207,MATCH(N141,关卡产出!$B$8:$B$207,0))*K141</f>
        <v>196</v>
      </c>
      <c r="Z141" s="80">
        <f>INDEX(关卡产出!$F$8:$F$207,MATCH(N141,关卡产出!$B$8:$B$207,0))*K141</f>
        <v>10570</v>
      </c>
      <c r="AA141" s="80">
        <f>SUM($W$7:W141)</f>
        <v>54131</v>
      </c>
      <c r="AB141" s="80">
        <f>SUM($X$7:X141)</f>
        <v>26866</v>
      </c>
      <c r="AC141" s="80">
        <f>SUM($Y$7:Y141)</f>
        <v>12915</v>
      </c>
      <c r="AD141" s="80">
        <f>SUM($Z$7:Z141)</f>
        <v>745920</v>
      </c>
      <c r="AE141" s="87">
        <f>INDEX(关卡产出!$C$8:$C$207,MATCH(N141,关卡产出!$B$8:$B$207,0))*8</f>
        <v>920</v>
      </c>
      <c r="AF141" s="87">
        <f>INDEX(关卡产出!$D$8:$D$207,MATCH(N141,关卡产出!$B$8:$B$207,0))*8</f>
        <v>456</v>
      </c>
      <c r="AG141" s="87">
        <f>INDEX(关卡产出!$E$8:$E$207,MATCH(N141,关卡产出!$B$8:$B$207,0))*8</f>
        <v>224</v>
      </c>
      <c r="AH141" s="87">
        <f>INDEX(关卡产出!$F$8:$F$207,MATCH(N141,关卡产出!$B$8:$B$207,0))*8</f>
        <v>12080</v>
      </c>
      <c r="AI141" s="87">
        <f>SUM($AE$7:AE141)</f>
        <v>61864</v>
      </c>
      <c r="AJ141" s="87">
        <f>SUM($AF$7:AF141)</f>
        <v>30704</v>
      </c>
      <c r="AK141" s="87">
        <f>SUM($AG$7:AG141)</f>
        <v>14760</v>
      </c>
      <c r="AL141" s="87">
        <f>SUM($AH$7:AH141)</f>
        <v>852480</v>
      </c>
      <c r="AM141" s="92">
        <f>SUM($M$7:M141)*关卡产出!$AS$11</f>
        <v>786000</v>
      </c>
      <c r="AN141" s="93">
        <v>0</v>
      </c>
      <c r="AO141" s="80">
        <v>0</v>
      </c>
      <c r="AP141" s="96">
        <v>0</v>
      </c>
      <c r="AQ141" s="62">
        <v>500</v>
      </c>
      <c r="AR141" s="97">
        <v>100</v>
      </c>
      <c r="AS141" s="62">
        <f>SUM($AQ$7:AQ141)</f>
        <v>67500</v>
      </c>
      <c r="AT141" s="71">
        <f>SUM($AR$7:AR141)</f>
        <v>13500</v>
      </c>
      <c r="AU141" s="49"/>
      <c r="AV141" s="62">
        <f t="shared" si="265"/>
        <v>27700</v>
      </c>
      <c r="AW141" s="71">
        <v>0</v>
      </c>
      <c r="AX141" s="71">
        <f t="shared" si="266"/>
        <v>13500</v>
      </c>
      <c r="AY141" s="71">
        <f t="shared" si="267"/>
        <v>14300</v>
      </c>
      <c r="AZ141" s="63">
        <f t="shared" si="268"/>
        <v>55500</v>
      </c>
      <c r="BA141" s="80">
        <v>0</v>
      </c>
      <c r="BB141" s="80">
        <f t="shared" si="269"/>
        <v>55500</v>
      </c>
      <c r="BC141" s="98">
        <f t="shared" si="270"/>
        <v>0.499099099099099</v>
      </c>
      <c r="BD141" s="98">
        <f t="shared" si="271"/>
        <v>0</v>
      </c>
      <c r="BE141" s="98">
        <f t="shared" si="272"/>
        <v>0.243243243243243</v>
      </c>
      <c r="BF141" s="98">
        <f t="shared" si="273"/>
        <v>0.257657657657658</v>
      </c>
      <c r="BG141" s="99"/>
      <c r="BH141" s="62">
        <f>INDEX(商城宝箱!$L:$L,MATCH(BB141,商城宝箱!$N:$N,1))</f>
        <v>9</v>
      </c>
      <c r="BI141" s="63">
        <f>INDEX(商城宝箱!$T:$T,MATCH(BH141,商城宝箱!$L:$L,0))+(BB141-VLOOKUP(BH141,商城宝箱!$L$2:$N$22,3,FALSE))/$BH$5*VLOOKUP(BH141+1,商城宝箱!$C$23:$I$42,3,FALSE)</f>
        <v>138750</v>
      </c>
      <c r="BJ141" s="71">
        <f>INDEX(商城宝箱!$U:$U,MATCH(BH141,商城宝箱!$L:$L,0))+(BB141-VLOOKUP(BH141,商城宝箱!$L$2:$N$22,3,FALSE))/$BH$5*VLOOKUP(BH141+1,商城宝箱!$C$23:$I$42,4,FALSE)</f>
        <v>93342.5</v>
      </c>
      <c r="BK141" s="71">
        <f>INDEX(商城宝箱!$V:$V,MATCH(BH141,商城宝箱!$L:$L,0))+(BB141-VLOOKUP(BH141,商城宝箱!$L$2:$N$22,3,FALSE))/$BH$5*VLOOKUP(BH141+1,商城宝箱!$C$23:$I$42,5,FALSE)</f>
        <v>56137</v>
      </c>
      <c r="BL141" s="71">
        <f>INDEX(商城宝箱!$W:$W,MATCH(BH141,商城宝箱!$L:$L,0))+(BB141-VLOOKUP(BH141,商城宝箱!$L$2:$N$22,3,FALSE))/$BH$5*VLOOKUP(BH141+1,商城宝箱!$C$23:$I$42,6,FALSE)</f>
        <v>7511.5</v>
      </c>
      <c r="BM141" s="49"/>
      <c r="BN141" s="101">
        <f t="shared" si="274"/>
        <v>6112800</v>
      </c>
      <c r="BO141" s="63">
        <f t="shared" si="275"/>
        <v>745920</v>
      </c>
      <c r="BP141" s="63">
        <f t="shared" si="276"/>
        <v>852480</v>
      </c>
      <c r="BQ141" s="63">
        <f t="shared" si="277"/>
        <v>786000</v>
      </c>
      <c r="BR141" s="63">
        <f t="shared" si="278"/>
        <v>0</v>
      </c>
      <c r="BS141" s="63">
        <f t="shared" si="279"/>
        <v>67500</v>
      </c>
      <c r="BT141" s="63">
        <f t="shared" si="280"/>
        <v>138750</v>
      </c>
      <c r="BU141" s="63">
        <f t="shared" si="281"/>
        <v>8703450</v>
      </c>
      <c r="BV141" s="98">
        <f t="shared" si="282"/>
        <v>0.702342174654878</v>
      </c>
      <c r="BW141" s="98">
        <f t="shared" si="283"/>
        <v>0.0857039449873326</v>
      </c>
      <c r="BX141" s="98">
        <f t="shared" si="284"/>
        <v>0.0979473656998087</v>
      </c>
      <c r="BY141" s="98">
        <f t="shared" si="285"/>
        <v>0.0903090153904486</v>
      </c>
      <c r="BZ141" s="98">
        <f t="shared" si="286"/>
        <v>0</v>
      </c>
      <c r="CA141" s="98">
        <f t="shared" si="287"/>
        <v>0.0077555452148286</v>
      </c>
      <c r="CB141" s="98">
        <f t="shared" si="288"/>
        <v>0.0159419540527032</v>
      </c>
      <c r="CC141" s="49"/>
      <c r="CD141" s="101">
        <f t="shared" si="289"/>
        <v>146</v>
      </c>
      <c r="CE141" s="63">
        <f>INDEX(角色升级!A:A,MATCH(BU140,角色升级!K:K,1))</f>
        <v>684</v>
      </c>
      <c r="CF141" s="71">
        <f>VLOOKUP(CE141,角色升级!A:P,16,FALSE)</f>
        <v>37524.94025</v>
      </c>
      <c r="CG141" s="71">
        <f>VLOOKUP(CD141,关卡对比!$A$4:$K$206,11,FALSE)</f>
        <v>116400</v>
      </c>
      <c r="CH141" s="104">
        <f t="shared" si="290"/>
        <v>3.10193698442997</v>
      </c>
      <c r="CI141" s="87">
        <f>INDEX(角色升级!Q:Q,MATCH(CE141,角色升级!A:A,0))</f>
        <v>14300</v>
      </c>
      <c r="CJ141" s="80">
        <v>0.9</v>
      </c>
      <c r="CK141" s="49"/>
      <c r="CL141" s="101">
        <f t="shared" si="291"/>
        <v>41822</v>
      </c>
      <c r="CM141" s="63">
        <f t="shared" si="292"/>
        <v>54131</v>
      </c>
      <c r="CN141" s="63">
        <f t="shared" si="293"/>
        <v>920</v>
      </c>
      <c r="CO141" s="63">
        <f t="shared" si="294"/>
        <v>93342.5</v>
      </c>
      <c r="CP141" s="63">
        <f t="shared" si="295"/>
        <v>190215.5</v>
      </c>
      <c r="CQ141" s="98">
        <f t="shared" si="296"/>
        <v>0.21986641467178</v>
      </c>
      <c r="CR141" s="98">
        <f t="shared" si="297"/>
        <v>0.284577229510739</v>
      </c>
      <c r="CS141" s="98">
        <f t="shared" si="298"/>
        <v>0.00483661951838835</v>
      </c>
      <c r="CT141" s="98">
        <f t="shared" si="299"/>
        <v>0.490719736299092</v>
      </c>
      <c r="CU141" s="49"/>
      <c r="CV141" s="87">
        <f t="shared" si="300"/>
        <v>20912</v>
      </c>
      <c r="CW141" s="80">
        <f t="shared" si="301"/>
        <v>26866</v>
      </c>
      <c r="CX141" s="80">
        <f t="shared" si="302"/>
        <v>30704</v>
      </c>
      <c r="CY141" s="80">
        <f t="shared" si="303"/>
        <v>56137</v>
      </c>
      <c r="CZ141" s="80">
        <f t="shared" si="304"/>
        <v>134619</v>
      </c>
      <c r="DA141" s="143">
        <f t="shared" si="305"/>
        <v>0.155342113668947</v>
      </c>
      <c r="DB141" s="143">
        <f t="shared" si="306"/>
        <v>0.199570640102809</v>
      </c>
      <c r="DC141" s="143">
        <f t="shared" si="307"/>
        <v>0.228080731546067</v>
      </c>
      <c r="DD141" s="143">
        <f t="shared" si="308"/>
        <v>0.417006514682177</v>
      </c>
      <c r="DE141" s="49"/>
      <c r="DF141" s="87">
        <f t="shared" si="309"/>
        <v>10014</v>
      </c>
      <c r="DG141" s="80">
        <f t="shared" si="310"/>
        <v>12915</v>
      </c>
      <c r="DH141" s="80">
        <f t="shared" si="311"/>
        <v>14760</v>
      </c>
      <c r="DI141" s="80">
        <f t="shared" si="312"/>
        <v>7511.5</v>
      </c>
      <c r="DJ141" s="80">
        <f t="shared" si="313"/>
        <v>45200.5</v>
      </c>
      <c r="DK141" s="143">
        <f t="shared" si="314"/>
        <v>0.221546221833829</v>
      </c>
      <c r="DL141" s="143">
        <f t="shared" si="315"/>
        <v>0.285726927799471</v>
      </c>
      <c r="DM141" s="143">
        <f t="shared" si="316"/>
        <v>0.326545060342253</v>
      </c>
      <c r="DN141" s="143">
        <f t="shared" si="317"/>
        <v>0.166181790024447</v>
      </c>
      <c r="DO141" s="49"/>
      <c r="DP141" s="62">
        <f t="shared" si="318"/>
        <v>190215.5</v>
      </c>
      <c r="DQ141" s="71">
        <f t="shared" si="319"/>
        <v>134619</v>
      </c>
      <c r="DR141" s="71">
        <f t="shared" si="320"/>
        <v>45200.5</v>
      </c>
      <c r="DS141" s="63">
        <v>0</v>
      </c>
      <c r="DT141" s="63">
        <v>26</v>
      </c>
      <c r="DU141" s="63">
        <f>INDEX(武器升级!A:A,MATCH(DQ141/$DQ$5,武器升级!G:G,1))</f>
        <v>43</v>
      </c>
      <c r="DV141" s="63">
        <f>_xlfn.IFNA(INDEX(武器升级!A:A,MATCH(DR141/$DR$5,武器升级!H:H,1)),1)</f>
        <v>33</v>
      </c>
      <c r="DW141" s="63">
        <v>16</v>
      </c>
      <c r="DX141" s="63">
        <f t="shared" si="321"/>
        <v>57.24</v>
      </c>
      <c r="DY141" s="63">
        <f t="shared" si="322"/>
        <v>1587.35</v>
      </c>
      <c r="DZ141" s="63">
        <f t="shared" si="323"/>
        <v>376</v>
      </c>
      <c r="EA141" s="71">
        <v>6</v>
      </c>
      <c r="EB141" s="67">
        <f t="shared" si="324"/>
        <v>146</v>
      </c>
      <c r="EC141" s="84"/>
      <c r="ED141" s="49"/>
      <c r="EE141" s="49"/>
      <c r="EF141" s="49"/>
      <c r="EG141" s="49"/>
      <c r="EH141" s="49"/>
      <c r="EI141" s="49"/>
      <c r="EJ141" s="49"/>
      <c r="EK141" s="49">
        <f t="shared" si="325"/>
        <v>261.11</v>
      </c>
      <c r="EL141" s="84"/>
      <c r="EM141" s="49"/>
      <c r="EN141" s="49"/>
      <c r="EO141" s="49"/>
      <c r="EP141" s="49"/>
      <c r="EQ141" s="49"/>
      <c r="ER141" s="49"/>
      <c r="ES141" s="49"/>
      <c r="ET141" s="49"/>
      <c r="EU141" s="49"/>
      <c r="EV141" s="49"/>
      <c r="EW141" s="49"/>
      <c r="EX141" s="49"/>
      <c r="EY141" s="49"/>
      <c r="EZ141" s="49"/>
      <c r="FA141" s="67"/>
      <c r="FB141" s="67"/>
      <c r="FC141" s="67"/>
      <c r="FD141" s="49"/>
    </row>
    <row r="142" spans="1:160">
      <c r="A142" s="58">
        <v>136</v>
      </c>
      <c r="B142" s="59">
        <v>92</v>
      </c>
      <c r="C142" s="60">
        <v>78</v>
      </c>
      <c r="D142" s="61">
        <v>887.5</v>
      </c>
      <c r="E142" s="61">
        <v>3</v>
      </c>
      <c r="F142" s="62">
        <v>7</v>
      </c>
      <c r="G142" s="63">
        <v>0</v>
      </c>
      <c r="H142" s="63">
        <v>1</v>
      </c>
      <c r="I142" s="49"/>
      <c r="J142" s="62">
        <v>136</v>
      </c>
      <c r="K142" s="71">
        <f t="shared" si="262"/>
        <v>7</v>
      </c>
      <c r="L142" s="71">
        <f t="shared" si="263"/>
        <v>0</v>
      </c>
      <c r="M142" s="71">
        <f t="shared" si="264"/>
        <v>1</v>
      </c>
      <c r="N142" s="72">
        <f>INDEX($A:$A,MATCH(SUM($K$7:K142),$D:$D,1))</f>
        <v>147</v>
      </c>
      <c r="O142" s="72">
        <v>0</v>
      </c>
      <c r="P142" s="73">
        <v>0</v>
      </c>
      <c r="Q142" s="63">
        <f>INDEX(关卡产出!$V$8:$V$207,MATCH(N142,$A$7:$A$206,0))</f>
        <v>27900</v>
      </c>
      <c r="R142" s="63">
        <f>INDEX(关卡产出!$W$8:$W$207,MATCH(N142,$A$7:$A$206,0))</f>
        <v>6198700</v>
      </c>
      <c r="S142" s="63">
        <f>INDEX(关卡产出!$X$8:$X$207,MATCH(N142,$A$7:$A$206,0))</f>
        <v>42402</v>
      </c>
      <c r="T142" s="63">
        <f>INDEX(关卡产出!$Y$8:$Y$207,MATCH(N142,$A$7:$A$206,0))</f>
        <v>21202</v>
      </c>
      <c r="U142" s="63">
        <f>INDEX(关卡产出!$Z$8:$Z$207,MATCH(N142,$A$7:$A$206,0))</f>
        <v>10156</v>
      </c>
      <c r="V142" s="63">
        <f>INDEX(关卡产出!$AA$8:$AA$207,MATCH(N142,$A$7:$A$206,0))</f>
        <v>882</v>
      </c>
      <c r="W142" s="80">
        <f>INDEX(关卡产出!$C$8:$C$207,MATCH(N142,关卡产出!$B$8:$B$207,0))*K142</f>
        <v>812</v>
      </c>
      <c r="X142" s="80">
        <f>INDEX(关卡产出!$D$8:$D$207,MATCH(N142,关卡产出!$B$8:$B$207,0))*K142</f>
        <v>406</v>
      </c>
      <c r="Y142" s="80">
        <f>INDEX(关卡产出!$E$8:$E$207,MATCH(N142,关卡产出!$B$8:$B$207,0))*K142</f>
        <v>196</v>
      </c>
      <c r="Z142" s="80">
        <f>INDEX(关卡产出!$F$8:$F$207,MATCH(N142,关卡产出!$B$8:$B$207,0))*K142</f>
        <v>10710</v>
      </c>
      <c r="AA142" s="80">
        <f>SUM($W$7:W142)</f>
        <v>54943</v>
      </c>
      <c r="AB142" s="80">
        <f>SUM($X$7:X142)</f>
        <v>27272</v>
      </c>
      <c r="AC142" s="80">
        <f>SUM($Y$7:Y142)</f>
        <v>13111</v>
      </c>
      <c r="AD142" s="80">
        <f>SUM($Z$7:Z142)</f>
        <v>756630</v>
      </c>
      <c r="AE142" s="87">
        <f>INDEX(关卡产出!$C$8:$C$207,MATCH(N142,关卡产出!$B$8:$B$207,0))*8</f>
        <v>928</v>
      </c>
      <c r="AF142" s="87">
        <f>INDEX(关卡产出!$D$8:$D$207,MATCH(N142,关卡产出!$B$8:$B$207,0))*8</f>
        <v>464</v>
      </c>
      <c r="AG142" s="87">
        <f>INDEX(关卡产出!$E$8:$E$207,MATCH(N142,关卡产出!$B$8:$B$207,0))*8</f>
        <v>224</v>
      </c>
      <c r="AH142" s="87">
        <f>INDEX(关卡产出!$F$8:$F$207,MATCH(N142,关卡产出!$B$8:$B$207,0))*8</f>
        <v>12240</v>
      </c>
      <c r="AI142" s="87">
        <f>SUM($AE$7:AE142)</f>
        <v>62792</v>
      </c>
      <c r="AJ142" s="87">
        <f>SUM($AF$7:AF142)</f>
        <v>31168</v>
      </c>
      <c r="AK142" s="87">
        <f>SUM($AG$7:AG142)</f>
        <v>14984</v>
      </c>
      <c r="AL142" s="87">
        <f>SUM($AH$7:AH142)</f>
        <v>864720</v>
      </c>
      <c r="AM142" s="92">
        <f>SUM($M$7:M142)*关卡产出!$AS$11</f>
        <v>792000</v>
      </c>
      <c r="AN142" s="93">
        <v>0</v>
      </c>
      <c r="AO142" s="80">
        <v>0</v>
      </c>
      <c r="AP142" s="96">
        <v>0</v>
      </c>
      <c r="AQ142" s="62">
        <v>500</v>
      </c>
      <c r="AR142" s="97">
        <v>100</v>
      </c>
      <c r="AS142" s="62">
        <f>SUM($AQ$7:AQ142)</f>
        <v>68000</v>
      </c>
      <c r="AT142" s="71">
        <f>SUM($AR$7:AR142)</f>
        <v>13600</v>
      </c>
      <c r="AU142" s="49"/>
      <c r="AV142" s="62">
        <f t="shared" si="265"/>
        <v>27900</v>
      </c>
      <c r="AW142" s="71">
        <v>0</v>
      </c>
      <c r="AX142" s="71">
        <f t="shared" si="266"/>
        <v>13600</v>
      </c>
      <c r="AY142" s="71">
        <f t="shared" si="267"/>
        <v>14300</v>
      </c>
      <c r="AZ142" s="63">
        <f t="shared" si="268"/>
        <v>55800</v>
      </c>
      <c r="BA142" s="80">
        <v>0</v>
      </c>
      <c r="BB142" s="80">
        <f t="shared" si="269"/>
        <v>55800</v>
      </c>
      <c r="BC142" s="98">
        <f t="shared" si="270"/>
        <v>0.5</v>
      </c>
      <c r="BD142" s="98">
        <f t="shared" si="271"/>
        <v>0</v>
      </c>
      <c r="BE142" s="98">
        <f t="shared" si="272"/>
        <v>0.243727598566308</v>
      </c>
      <c r="BF142" s="98">
        <f t="shared" si="273"/>
        <v>0.256272401433692</v>
      </c>
      <c r="BG142" s="99"/>
      <c r="BH142" s="62">
        <f>INDEX(商城宝箱!$L:$L,MATCH(BB142,商城宝箱!$N:$N,1))</f>
        <v>9</v>
      </c>
      <c r="BI142" s="63">
        <f>INDEX(商城宝箱!$T:$T,MATCH(BH142,商城宝箱!$L:$L,0))+(BB142-VLOOKUP(BH142,商城宝箱!$L$2:$N$22,3,FALSE))/$BH$5*VLOOKUP(BH142+1,商城宝箱!$C$23:$I$42,3,FALSE)</f>
        <v>139500</v>
      </c>
      <c r="BJ142" s="71">
        <f>INDEX(商城宝箱!$U:$U,MATCH(BH142,商城宝箱!$L:$L,0))+(BB142-VLOOKUP(BH142,商城宝箱!$L$2:$N$22,3,FALSE))/$BH$5*VLOOKUP(BH142+1,商城宝箱!$C$23:$I$42,4,FALSE)</f>
        <v>94152.5</v>
      </c>
      <c r="BK142" s="71">
        <f>INDEX(商城宝箱!$V:$V,MATCH(BH142,商城宝箱!$L:$L,0))+(BB142-VLOOKUP(BH142,商城宝箱!$L$2:$N$22,3,FALSE))/$BH$5*VLOOKUP(BH142+1,商城宝箱!$C$23:$I$42,5,FALSE)</f>
        <v>56512</v>
      </c>
      <c r="BL142" s="71">
        <f>INDEX(商城宝箱!$W:$W,MATCH(BH142,商城宝箱!$L:$L,0))+(BB142-VLOOKUP(BH142,商城宝箱!$L$2:$N$22,3,FALSE))/$BH$5*VLOOKUP(BH142+1,商城宝箱!$C$23:$I$42,6,FALSE)</f>
        <v>7571.5</v>
      </c>
      <c r="BM142" s="49"/>
      <c r="BN142" s="101">
        <f t="shared" si="274"/>
        <v>6198700</v>
      </c>
      <c r="BO142" s="63">
        <f t="shared" si="275"/>
        <v>756630</v>
      </c>
      <c r="BP142" s="63">
        <f t="shared" si="276"/>
        <v>864720</v>
      </c>
      <c r="BQ142" s="63">
        <f t="shared" si="277"/>
        <v>792000</v>
      </c>
      <c r="BR142" s="63">
        <f t="shared" si="278"/>
        <v>0</v>
      </c>
      <c r="BS142" s="63">
        <f t="shared" si="279"/>
        <v>68000</v>
      </c>
      <c r="BT142" s="63">
        <f t="shared" si="280"/>
        <v>139500</v>
      </c>
      <c r="BU142" s="63">
        <f t="shared" si="281"/>
        <v>8819550</v>
      </c>
      <c r="BV142" s="98">
        <f t="shared" si="282"/>
        <v>0.702836312510275</v>
      </c>
      <c r="BW142" s="98">
        <f t="shared" si="283"/>
        <v>0.0857900913311904</v>
      </c>
      <c r="BX142" s="98">
        <f t="shared" si="284"/>
        <v>0.0980458186642176</v>
      </c>
      <c r="BY142" s="98">
        <f t="shared" si="285"/>
        <v>0.0898005000255115</v>
      </c>
      <c r="BZ142" s="98">
        <f t="shared" si="286"/>
        <v>0</v>
      </c>
      <c r="CA142" s="98">
        <f t="shared" si="287"/>
        <v>0.00771014394158432</v>
      </c>
      <c r="CB142" s="98">
        <f t="shared" si="288"/>
        <v>0.0158171335272208</v>
      </c>
      <c r="CC142" s="49"/>
      <c r="CD142" s="101">
        <f t="shared" si="289"/>
        <v>147</v>
      </c>
      <c r="CE142" s="63">
        <f>INDEX(角色升级!A:A,MATCH(BU141,角色升级!K:K,1))</f>
        <v>691</v>
      </c>
      <c r="CF142" s="71">
        <f>VLOOKUP(CE142,角色升级!A:P,16,FALSE)</f>
        <v>37941.25785</v>
      </c>
      <c r="CG142" s="71">
        <f>VLOOKUP(CD142,关卡对比!$A$4:$K$206,11,FALSE)</f>
        <v>117600</v>
      </c>
      <c r="CH142" s="104">
        <f t="shared" si="290"/>
        <v>3.09952823559327</v>
      </c>
      <c r="CI142" s="87">
        <f>INDEX(角色升级!Q:Q,MATCH(CE142,角色升级!A:A,0))</f>
        <v>14300</v>
      </c>
      <c r="CJ142" s="80">
        <v>0.9</v>
      </c>
      <c r="CK142" s="49"/>
      <c r="CL142" s="101">
        <f t="shared" si="291"/>
        <v>42402</v>
      </c>
      <c r="CM142" s="63">
        <f t="shared" si="292"/>
        <v>54943</v>
      </c>
      <c r="CN142" s="63">
        <f t="shared" si="293"/>
        <v>928</v>
      </c>
      <c r="CO142" s="63">
        <f t="shared" si="294"/>
        <v>94152.5</v>
      </c>
      <c r="CP142" s="63">
        <f t="shared" si="295"/>
        <v>192425.5</v>
      </c>
      <c r="CQ142" s="98">
        <f t="shared" si="296"/>
        <v>0.220355410275665</v>
      </c>
      <c r="CR142" s="98">
        <f t="shared" si="297"/>
        <v>0.285528685127491</v>
      </c>
      <c r="CS142" s="98">
        <f t="shared" si="298"/>
        <v>0.00482264564727648</v>
      </c>
      <c r="CT142" s="98">
        <f t="shared" si="299"/>
        <v>0.489293258949567</v>
      </c>
      <c r="CU142" s="49"/>
      <c r="CV142" s="87">
        <f t="shared" si="300"/>
        <v>21202</v>
      </c>
      <c r="CW142" s="80">
        <f t="shared" si="301"/>
        <v>27272</v>
      </c>
      <c r="CX142" s="80">
        <f t="shared" si="302"/>
        <v>31168</v>
      </c>
      <c r="CY142" s="80">
        <f t="shared" si="303"/>
        <v>56512</v>
      </c>
      <c r="CZ142" s="80">
        <f t="shared" si="304"/>
        <v>136154</v>
      </c>
      <c r="DA142" s="143">
        <f t="shared" si="305"/>
        <v>0.155720727999177</v>
      </c>
      <c r="DB142" s="143">
        <f t="shared" si="306"/>
        <v>0.200302598528137</v>
      </c>
      <c r="DC142" s="143">
        <f t="shared" si="307"/>
        <v>0.228917255460728</v>
      </c>
      <c r="DD142" s="143">
        <f t="shared" si="308"/>
        <v>0.415059418011957</v>
      </c>
      <c r="DE142" s="49"/>
      <c r="DF142" s="87">
        <f t="shared" si="309"/>
        <v>10156</v>
      </c>
      <c r="DG142" s="80">
        <f t="shared" si="310"/>
        <v>13111</v>
      </c>
      <c r="DH142" s="80">
        <f t="shared" si="311"/>
        <v>14984</v>
      </c>
      <c r="DI142" s="80">
        <f t="shared" si="312"/>
        <v>7571.5</v>
      </c>
      <c r="DJ142" s="80">
        <f t="shared" si="313"/>
        <v>45822.5</v>
      </c>
      <c r="DK142" s="143">
        <f t="shared" si="314"/>
        <v>0.221637841671668</v>
      </c>
      <c r="DL142" s="143">
        <f t="shared" si="315"/>
        <v>0.286125811555459</v>
      </c>
      <c r="DM142" s="143">
        <f t="shared" si="316"/>
        <v>0.327000927491953</v>
      </c>
      <c r="DN142" s="143">
        <f t="shared" si="317"/>
        <v>0.165235419280921</v>
      </c>
      <c r="DO142" s="49"/>
      <c r="DP142" s="62">
        <f t="shared" si="318"/>
        <v>192425.5</v>
      </c>
      <c r="DQ142" s="71">
        <f t="shared" si="319"/>
        <v>136154</v>
      </c>
      <c r="DR142" s="71">
        <f t="shared" si="320"/>
        <v>45822.5</v>
      </c>
      <c r="DS142" s="63">
        <v>0</v>
      </c>
      <c r="DT142" s="63">
        <v>27</v>
      </c>
      <c r="DU142" s="63">
        <f>INDEX(武器升级!A:A,MATCH(DQ142/$DQ$5,武器升级!G:G,1))</f>
        <v>43</v>
      </c>
      <c r="DV142" s="63">
        <f>_xlfn.IFNA(INDEX(武器升级!A:A,MATCH(DR142/$DR$5,武器升级!H:H,1)),1)</f>
        <v>34</v>
      </c>
      <c r="DW142" s="63">
        <v>16</v>
      </c>
      <c r="DX142" s="63">
        <f t="shared" si="321"/>
        <v>68.69</v>
      </c>
      <c r="DY142" s="63">
        <f t="shared" si="322"/>
        <v>1587.35</v>
      </c>
      <c r="DZ142" s="63">
        <f t="shared" si="323"/>
        <v>451.2</v>
      </c>
      <c r="EA142" s="71">
        <v>6</v>
      </c>
      <c r="EB142" s="67">
        <f t="shared" si="324"/>
        <v>147</v>
      </c>
      <c r="EC142" s="84"/>
      <c r="ED142" s="49"/>
      <c r="EE142" s="49"/>
      <c r="EF142" s="49"/>
      <c r="EG142" s="49"/>
      <c r="EH142" s="49"/>
      <c r="EI142" s="49"/>
      <c r="EJ142" s="49"/>
      <c r="EK142" s="49">
        <f t="shared" si="325"/>
        <v>261.11</v>
      </c>
      <c r="EL142" s="84"/>
      <c r="EM142" s="49"/>
      <c r="EN142" s="49"/>
      <c r="EO142" s="49"/>
      <c r="EP142" s="49"/>
      <c r="EQ142" s="49"/>
      <c r="ER142" s="49"/>
      <c r="ES142" s="49"/>
      <c r="ET142" s="49"/>
      <c r="EU142" s="49"/>
      <c r="EV142" s="49"/>
      <c r="EW142" s="49"/>
      <c r="EX142" s="49"/>
      <c r="EY142" s="49"/>
      <c r="EZ142" s="49"/>
      <c r="FA142" s="67"/>
      <c r="FB142" s="67"/>
      <c r="FC142" s="67"/>
      <c r="FD142" s="49"/>
    </row>
    <row r="143" spans="1:160">
      <c r="A143" s="58">
        <v>137</v>
      </c>
      <c r="B143" s="59">
        <v>93</v>
      </c>
      <c r="C143" s="60">
        <v>78</v>
      </c>
      <c r="D143" s="61">
        <v>893.5</v>
      </c>
      <c r="E143" s="61">
        <v>3</v>
      </c>
      <c r="F143" s="62">
        <v>7</v>
      </c>
      <c r="G143" s="63">
        <v>0</v>
      </c>
      <c r="H143" s="63">
        <v>1</v>
      </c>
      <c r="I143" s="49"/>
      <c r="J143" s="62">
        <v>137</v>
      </c>
      <c r="K143" s="71">
        <f t="shared" si="262"/>
        <v>7</v>
      </c>
      <c r="L143" s="71">
        <f t="shared" si="263"/>
        <v>0</v>
      </c>
      <c r="M143" s="71">
        <f t="shared" si="264"/>
        <v>1</v>
      </c>
      <c r="N143" s="72">
        <f>INDEX($A:$A,MATCH(SUM($K$7:K143),$D:$D,1))</f>
        <v>148</v>
      </c>
      <c r="O143" s="72">
        <v>0</v>
      </c>
      <c r="P143" s="73">
        <v>0</v>
      </c>
      <c r="Q143" s="63">
        <f>INDEX(关卡产出!$V$8:$V$207,MATCH(N143,$A$7:$A$206,0))</f>
        <v>28100</v>
      </c>
      <c r="R143" s="63">
        <f>INDEX(关卡产出!$W$8:$W$207,MATCH(N143,$A$7:$A$206,0))</f>
        <v>6285200</v>
      </c>
      <c r="S143" s="63">
        <f>INDEX(关卡产出!$X$8:$X$207,MATCH(N143,$A$7:$A$206,0))</f>
        <v>42986</v>
      </c>
      <c r="T143" s="63">
        <f>INDEX(关卡产出!$Y$8:$Y$207,MATCH(N143,$A$7:$A$206,0))</f>
        <v>21494</v>
      </c>
      <c r="U143" s="63">
        <f>INDEX(关卡产出!$Z$8:$Z$207,MATCH(N143,$A$7:$A$206,0))</f>
        <v>10299</v>
      </c>
      <c r="V143" s="63">
        <f>INDEX(关卡产出!$AA$8:$AA$207,MATCH(N143,$A$7:$A$206,0))</f>
        <v>888</v>
      </c>
      <c r="W143" s="80">
        <f>INDEX(关卡产出!$C$8:$C$207,MATCH(N143,关卡产出!$B$8:$B$207,0))*K143</f>
        <v>819</v>
      </c>
      <c r="X143" s="80">
        <f>INDEX(关卡产出!$D$8:$D$207,MATCH(N143,关卡产出!$B$8:$B$207,0))*K143</f>
        <v>406</v>
      </c>
      <c r="Y143" s="80">
        <f>INDEX(关卡产出!$E$8:$E$207,MATCH(N143,关卡产出!$B$8:$B$207,0))*K143</f>
        <v>203</v>
      </c>
      <c r="Z143" s="80">
        <f>INDEX(关卡产出!$F$8:$F$207,MATCH(N143,关卡产出!$B$8:$B$207,0))*K143</f>
        <v>10710</v>
      </c>
      <c r="AA143" s="80">
        <f>SUM($W$7:W143)</f>
        <v>55762</v>
      </c>
      <c r="AB143" s="80">
        <f>SUM($X$7:X143)</f>
        <v>27678</v>
      </c>
      <c r="AC143" s="80">
        <f>SUM($Y$7:Y143)</f>
        <v>13314</v>
      </c>
      <c r="AD143" s="80">
        <f>SUM($Z$7:Z143)</f>
        <v>767340</v>
      </c>
      <c r="AE143" s="87">
        <f>INDEX(关卡产出!$C$8:$C$207,MATCH(N143,关卡产出!$B$8:$B$207,0))*8</f>
        <v>936</v>
      </c>
      <c r="AF143" s="87">
        <f>INDEX(关卡产出!$D$8:$D$207,MATCH(N143,关卡产出!$B$8:$B$207,0))*8</f>
        <v>464</v>
      </c>
      <c r="AG143" s="87">
        <f>INDEX(关卡产出!$E$8:$E$207,MATCH(N143,关卡产出!$B$8:$B$207,0))*8</f>
        <v>232</v>
      </c>
      <c r="AH143" s="87">
        <f>INDEX(关卡产出!$F$8:$F$207,MATCH(N143,关卡产出!$B$8:$B$207,0))*8</f>
        <v>12240</v>
      </c>
      <c r="AI143" s="87">
        <f>SUM($AE$7:AE143)</f>
        <v>63728</v>
      </c>
      <c r="AJ143" s="87">
        <f>SUM($AF$7:AF143)</f>
        <v>31632</v>
      </c>
      <c r="AK143" s="87">
        <f>SUM($AG$7:AG143)</f>
        <v>15216</v>
      </c>
      <c r="AL143" s="87">
        <f>SUM($AH$7:AH143)</f>
        <v>876960</v>
      </c>
      <c r="AM143" s="92">
        <f>SUM($M$7:M143)*关卡产出!$AS$11</f>
        <v>798000</v>
      </c>
      <c r="AN143" s="93">
        <v>0</v>
      </c>
      <c r="AO143" s="80">
        <v>0</v>
      </c>
      <c r="AP143" s="96">
        <v>0</v>
      </c>
      <c r="AQ143" s="62">
        <v>500</v>
      </c>
      <c r="AR143" s="97">
        <v>100</v>
      </c>
      <c r="AS143" s="62">
        <f>SUM($AQ$7:AQ143)</f>
        <v>68500</v>
      </c>
      <c r="AT143" s="71">
        <f>SUM($AR$7:AR143)</f>
        <v>13700</v>
      </c>
      <c r="AU143" s="49"/>
      <c r="AV143" s="62">
        <f t="shared" si="265"/>
        <v>28100</v>
      </c>
      <c r="AW143" s="71">
        <v>0</v>
      </c>
      <c r="AX143" s="71">
        <f t="shared" si="266"/>
        <v>13700</v>
      </c>
      <c r="AY143" s="71">
        <f t="shared" si="267"/>
        <v>14300</v>
      </c>
      <c r="AZ143" s="63">
        <f t="shared" si="268"/>
        <v>56100</v>
      </c>
      <c r="BA143" s="80">
        <v>0</v>
      </c>
      <c r="BB143" s="80">
        <f t="shared" si="269"/>
        <v>56100</v>
      </c>
      <c r="BC143" s="98">
        <f t="shared" si="270"/>
        <v>0.500891265597148</v>
      </c>
      <c r="BD143" s="98">
        <f t="shared" si="271"/>
        <v>0</v>
      </c>
      <c r="BE143" s="98">
        <f t="shared" si="272"/>
        <v>0.244206773618538</v>
      </c>
      <c r="BF143" s="98">
        <f t="shared" si="273"/>
        <v>0.254901960784314</v>
      </c>
      <c r="BG143" s="99"/>
      <c r="BH143" s="62">
        <f>INDEX(商城宝箱!$L:$L,MATCH(BB143,商城宝箱!$N:$N,1))</f>
        <v>9</v>
      </c>
      <c r="BI143" s="63">
        <f>INDEX(商城宝箱!$T:$T,MATCH(BH143,商城宝箱!$L:$L,0))+(BB143-VLOOKUP(BH143,商城宝箱!$L$2:$N$22,3,FALSE))/$BH$5*VLOOKUP(BH143+1,商城宝箱!$C$23:$I$42,3,FALSE)</f>
        <v>140250</v>
      </c>
      <c r="BJ143" s="71">
        <f>INDEX(商城宝箱!$U:$U,MATCH(BH143,商城宝箱!$L:$L,0))+(BB143-VLOOKUP(BH143,商城宝箱!$L$2:$N$22,3,FALSE))/$BH$5*VLOOKUP(BH143+1,商城宝箱!$C$23:$I$42,4,FALSE)</f>
        <v>94962.5</v>
      </c>
      <c r="BK143" s="71">
        <f>INDEX(商城宝箱!$V:$V,MATCH(BH143,商城宝箱!$L:$L,0))+(BB143-VLOOKUP(BH143,商城宝箱!$L$2:$N$22,3,FALSE))/$BH$5*VLOOKUP(BH143+1,商城宝箱!$C$23:$I$42,5,FALSE)</f>
        <v>56887</v>
      </c>
      <c r="BL143" s="71">
        <f>INDEX(商城宝箱!$W:$W,MATCH(BH143,商城宝箱!$L:$L,0))+(BB143-VLOOKUP(BH143,商城宝箱!$L$2:$N$22,3,FALSE))/$BH$5*VLOOKUP(BH143+1,商城宝箱!$C$23:$I$42,6,FALSE)</f>
        <v>7631.5</v>
      </c>
      <c r="BM143" s="49"/>
      <c r="BN143" s="101">
        <f t="shared" si="274"/>
        <v>6285200</v>
      </c>
      <c r="BO143" s="63">
        <f t="shared" si="275"/>
        <v>767340</v>
      </c>
      <c r="BP143" s="63">
        <f t="shared" si="276"/>
        <v>876960</v>
      </c>
      <c r="BQ143" s="63">
        <f t="shared" si="277"/>
        <v>798000</v>
      </c>
      <c r="BR143" s="63">
        <f t="shared" si="278"/>
        <v>0</v>
      </c>
      <c r="BS143" s="63">
        <f t="shared" si="279"/>
        <v>68500</v>
      </c>
      <c r="BT143" s="63">
        <f t="shared" si="280"/>
        <v>140250</v>
      </c>
      <c r="BU143" s="63">
        <f t="shared" si="281"/>
        <v>8936250</v>
      </c>
      <c r="BV143" s="98">
        <f t="shared" si="282"/>
        <v>0.703337529724437</v>
      </c>
      <c r="BW143" s="98">
        <f t="shared" si="283"/>
        <v>0.0858682333193454</v>
      </c>
      <c r="BX143" s="98">
        <f t="shared" si="284"/>
        <v>0.0981351237935376</v>
      </c>
      <c r="BY143" s="98">
        <f t="shared" si="285"/>
        <v>0.0892992026856903</v>
      </c>
      <c r="BZ143" s="98">
        <f t="shared" si="286"/>
        <v>0</v>
      </c>
      <c r="CA143" s="98">
        <f t="shared" si="287"/>
        <v>0.00766540774933557</v>
      </c>
      <c r="CB143" s="98">
        <f t="shared" si="288"/>
        <v>0.0156945027276542</v>
      </c>
      <c r="CC143" s="49"/>
      <c r="CD143" s="101">
        <f t="shared" si="289"/>
        <v>148</v>
      </c>
      <c r="CE143" s="63">
        <f>INDEX(角色升级!A:A,MATCH(BU142,角色升级!K:K,1))</f>
        <v>693</v>
      </c>
      <c r="CF143" s="71">
        <f>VLOOKUP(CE143,角色升级!A:P,16,FALSE)</f>
        <v>38598.72369</v>
      </c>
      <c r="CG143" s="71">
        <f>VLOOKUP(CD143,关卡对比!$A$4:$K$206,11,FALSE)</f>
        <v>118800</v>
      </c>
      <c r="CH143" s="104">
        <f t="shared" si="290"/>
        <v>3.07782197551724</v>
      </c>
      <c r="CI143" s="87">
        <f>INDEX(角色升级!Q:Q,MATCH(CE143,角色升级!A:A,0))</f>
        <v>14300</v>
      </c>
      <c r="CJ143" s="80">
        <v>0.9</v>
      </c>
      <c r="CK143" s="49"/>
      <c r="CL143" s="101">
        <f t="shared" si="291"/>
        <v>42986</v>
      </c>
      <c r="CM143" s="63">
        <f t="shared" si="292"/>
        <v>55762</v>
      </c>
      <c r="CN143" s="63">
        <f t="shared" si="293"/>
        <v>936</v>
      </c>
      <c r="CO143" s="63">
        <f t="shared" si="294"/>
        <v>94962.5</v>
      </c>
      <c r="CP143" s="63">
        <f t="shared" si="295"/>
        <v>194646.5</v>
      </c>
      <c r="CQ143" s="98">
        <f t="shared" si="296"/>
        <v>0.220841371409196</v>
      </c>
      <c r="CR143" s="98">
        <f t="shared" si="297"/>
        <v>0.286478308112399</v>
      </c>
      <c r="CS143" s="98">
        <f t="shared" si="298"/>
        <v>0.00480871734143691</v>
      </c>
      <c r="CT143" s="98">
        <f t="shared" si="299"/>
        <v>0.487871603136969</v>
      </c>
      <c r="CU143" s="49"/>
      <c r="CV143" s="87">
        <f t="shared" si="300"/>
        <v>21494</v>
      </c>
      <c r="CW143" s="80">
        <f t="shared" si="301"/>
        <v>27678</v>
      </c>
      <c r="CX143" s="80">
        <f t="shared" si="302"/>
        <v>31632</v>
      </c>
      <c r="CY143" s="80">
        <f t="shared" si="303"/>
        <v>56887</v>
      </c>
      <c r="CZ143" s="80">
        <f t="shared" si="304"/>
        <v>137691</v>
      </c>
      <c r="DA143" s="143">
        <f t="shared" si="305"/>
        <v>0.156103158521617</v>
      </c>
      <c r="DB143" s="143">
        <f t="shared" si="306"/>
        <v>0.201015316905244</v>
      </c>
      <c r="DC143" s="143">
        <f t="shared" si="307"/>
        <v>0.229731790748851</v>
      </c>
      <c r="DD143" s="143">
        <f t="shared" si="308"/>
        <v>0.413149733824288</v>
      </c>
      <c r="DE143" s="49"/>
      <c r="DF143" s="87">
        <f t="shared" si="309"/>
        <v>10299</v>
      </c>
      <c r="DG143" s="80">
        <f t="shared" si="310"/>
        <v>13314</v>
      </c>
      <c r="DH143" s="80">
        <f t="shared" si="311"/>
        <v>15216</v>
      </c>
      <c r="DI143" s="80">
        <f t="shared" si="312"/>
        <v>7631.5</v>
      </c>
      <c r="DJ143" s="80">
        <f t="shared" si="313"/>
        <v>46460.5</v>
      </c>
      <c r="DK143" s="143">
        <f t="shared" si="314"/>
        <v>0.22167217313632</v>
      </c>
      <c r="DL143" s="143">
        <f t="shared" si="315"/>
        <v>0.286566007683947</v>
      </c>
      <c r="DM143" s="143">
        <f t="shared" si="316"/>
        <v>0.327504008781653</v>
      </c>
      <c r="DN143" s="143">
        <f t="shared" si="317"/>
        <v>0.16425781039808</v>
      </c>
      <c r="DO143" s="49"/>
      <c r="DP143" s="62">
        <f t="shared" si="318"/>
        <v>194646.5</v>
      </c>
      <c r="DQ143" s="71">
        <f t="shared" si="319"/>
        <v>137691</v>
      </c>
      <c r="DR143" s="71">
        <f t="shared" si="320"/>
        <v>46460.5</v>
      </c>
      <c r="DS143" s="63">
        <v>0</v>
      </c>
      <c r="DT143" s="63">
        <v>27</v>
      </c>
      <c r="DU143" s="63">
        <f>INDEX(武器升级!A:A,MATCH(DQ143/$DQ$5,武器升级!G:G,1))</f>
        <v>43</v>
      </c>
      <c r="DV143" s="63">
        <f>_xlfn.IFNA(INDEX(武器升级!A:A,MATCH(DR143/$DR$5,武器升级!H:H,1)),1)</f>
        <v>34</v>
      </c>
      <c r="DW143" s="63">
        <v>16</v>
      </c>
      <c r="DX143" s="63">
        <f t="shared" si="321"/>
        <v>68.69</v>
      </c>
      <c r="DY143" s="63">
        <f t="shared" si="322"/>
        <v>1587.35</v>
      </c>
      <c r="DZ143" s="63">
        <f t="shared" si="323"/>
        <v>451.2</v>
      </c>
      <c r="EA143" s="71">
        <v>6</v>
      </c>
      <c r="EB143" s="67">
        <f t="shared" si="324"/>
        <v>148</v>
      </c>
      <c r="EC143" s="84"/>
      <c r="ED143" s="49"/>
      <c r="EE143" s="49"/>
      <c r="EF143" s="49"/>
      <c r="EG143" s="49"/>
      <c r="EH143" s="49"/>
      <c r="EI143" s="49"/>
      <c r="EJ143" s="49"/>
      <c r="EK143" s="49">
        <f t="shared" si="325"/>
        <v>261.11</v>
      </c>
      <c r="EL143" s="84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67"/>
      <c r="FB143" s="67"/>
      <c r="FC143" s="67"/>
      <c r="FD143" s="49"/>
    </row>
    <row r="144" spans="1:160">
      <c r="A144" s="58">
        <v>138</v>
      </c>
      <c r="B144" s="59">
        <v>93</v>
      </c>
      <c r="C144" s="60">
        <v>78</v>
      </c>
      <c r="D144" s="61">
        <v>896.5</v>
      </c>
      <c r="E144" s="61">
        <v>3</v>
      </c>
      <c r="F144" s="62">
        <v>7</v>
      </c>
      <c r="G144" s="63">
        <v>0</v>
      </c>
      <c r="H144" s="63">
        <v>1</v>
      </c>
      <c r="I144" s="49"/>
      <c r="J144" s="62">
        <v>138</v>
      </c>
      <c r="K144" s="71">
        <f t="shared" si="262"/>
        <v>7</v>
      </c>
      <c r="L144" s="71">
        <f t="shared" si="263"/>
        <v>0</v>
      </c>
      <c r="M144" s="71">
        <f t="shared" si="264"/>
        <v>1</v>
      </c>
      <c r="N144" s="72">
        <f>INDEX($A:$A,MATCH(SUM($K$7:K144),$D:$D,1))</f>
        <v>150</v>
      </c>
      <c r="O144" s="72">
        <v>0</v>
      </c>
      <c r="P144" s="73">
        <v>0</v>
      </c>
      <c r="Q144" s="63">
        <f>INDEX(关卡产出!$V$8:$V$207,MATCH(N144,$A$7:$A$206,0))</f>
        <v>28500</v>
      </c>
      <c r="R144" s="63">
        <f>INDEX(关卡产出!$W$8:$W$207,MATCH(N144,$A$7:$A$206,0))</f>
        <v>6460000</v>
      </c>
      <c r="S144" s="63">
        <f>INDEX(关卡产出!$X$8:$X$207,MATCH(N144,$A$7:$A$206,0))</f>
        <v>44166</v>
      </c>
      <c r="T144" s="63">
        <f>INDEX(关卡产出!$Y$8:$Y$207,MATCH(N144,$A$7:$A$206,0))</f>
        <v>22084</v>
      </c>
      <c r="U144" s="63">
        <f>INDEX(关卡产出!$Z$8:$Z$207,MATCH(N144,$A$7:$A$206,0))</f>
        <v>10588</v>
      </c>
      <c r="V144" s="63">
        <f>INDEX(关卡产出!$AA$8:$AA$207,MATCH(N144,$A$7:$A$206,0))</f>
        <v>900</v>
      </c>
      <c r="W144" s="80">
        <f>INDEX(关卡产出!$C$8:$C$207,MATCH(N144,关卡产出!$B$8:$B$207,0))*K144</f>
        <v>826</v>
      </c>
      <c r="X144" s="80">
        <f>INDEX(关卡产出!$D$8:$D$207,MATCH(N144,关卡产出!$B$8:$B$207,0))*K144</f>
        <v>413</v>
      </c>
      <c r="Y144" s="80">
        <f>INDEX(关卡产出!$E$8:$E$207,MATCH(N144,关卡产出!$B$8:$B$207,0))*K144</f>
        <v>203</v>
      </c>
      <c r="Z144" s="80">
        <f>INDEX(关卡产出!$F$8:$F$207,MATCH(N144,关卡产出!$B$8:$B$207,0))*K144</f>
        <v>10850</v>
      </c>
      <c r="AA144" s="80">
        <f>SUM($W$7:W144)</f>
        <v>56588</v>
      </c>
      <c r="AB144" s="80">
        <f>SUM($X$7:X144)</f>
        <v>28091</v>
      </c>
      <c r="AC144" s="80">
        <f>SUM($Y$7:Y144)</f>
        <v>13517</v>
      </c>
      <c r="AD144" s="80">
        <f>SUM($Z$7:Z144)</f>
        <v>778190</v>
      </c>
      <c r="AE144" s="87">
        <f>INDEX(关卡产出!$C$8:$C$207,MATCH(N144,关卡产出!$B$8:$B$207,0))*8</f>
        <v>944</v>
      </c>
      <c r="AF144" s="87">
        <f>INDEX(关卡产出!$D$8:$D$207,MATCH(N144,关卡产出!$B$8:$B$207,0))*8</f>
        <v>472</v>
      </c>
      <c r="AG144" s="87">
        <f>INDEX(关卡产出!$E$8:$E$207,MATCH(N144,关卡产出!$B$8:$B$207,0))*8</f>
        <v>232</v>
      </c>
      <c r="AH144" s="87">
        <f>INDEX(关卡产出!$F$8:$F$207,MATCH(N144,关卡产出!$B$8:$B$207,0))*8</f>
        <v>12400</v>
      </c>
      <c r="AI144" s="87">
        <f>SUM($AE$7:AE144)</f>
        <v>64672</v>
      </c>
      <c r="AJ144" s="87">
        <f>SUM($AF$7:AF144)</f>
        <v>32104</v>
      </c>
      <c r="AK144" s="87">
        <f>SUM($AG$7:AG144)</f>
        <v>15448</v>
      </c>
      <c r="AL144" s="87">
        <f>SUM($AH$7:AH144)</f>
        <v>889360</v>
      </c>
      <c r="AM144" s="92">
        <f>SUM($M$7:M144)*关卡产出!$AS$11</f>
        <v>804000</v>
      </c>
      <c r="AN144" s="93">
        <v>0</v>
      </c>
      <c r="AO144" s="80">
        <v>0</v>
      </c>
      <c r="AP144" s="96">
        <v>0</v>
      </c>
      <c r="AQ144" s="62">
        <v>500</v>
      </c>
      <c r="AR144" s="97">
        <v>100</v>
      </c>
      <c r="AS144" s="62">
        <f>SUM($AQ$7:AQ144)</f>
        <v>69000</v>
      </c>
      <c r="AT144" s="71">
        <f>SUM($AR$7:AR144)</f>
        <v>13800</v>
      </c>
      <c r="AU144" s="49"/>
      <c r="AV144" s="62">
        <f t="shared" si="265"/>
        <v>28500</v>
      </c>
      <c r="AW144" s="71">
        <v>0</v>
      </c>
      <c r="AX144" s="71">
        <f t="shared" si="266"/>
        <v>13800</v>
      </c>
      <c r="AY144" s="71">
        <f t="shared" si="267"/>
        <v>14300</v>
      </c>
      <c r="AZ144" s="63">
        <f t="shared" si="268"/>
        <v>56600</v>
      </c>
      <c r="BA144" s="80">
        <v>0</v>
      </c>
      <c r="BB144" s="80">
        <f t="shared" si="269"/>
        <v>56600</v>
      </c>
      <c r="BC144" s="98">
        <f t="shared" si="270"/>
        <v>0.503533568904594</v>
      </c>
      <c r="BD144" s="98">
        <f t="shared" si="271"/>
        <v>0</v>
      </c>
      <c r="BE144" s="98">
        <f t="shared" si="272"/>
        <v>0.243816254416961</v>
      </c>
      <c r="BF144" s="98">
        <f t="shared" si="273"/>
        <v>0.252650176678445</v>
      </c>
      <c r="BG144" s="99"/>
      <c r="BH144" s="62">
        <f>INDEX(商城宝箱!$L:$L,MATCH(BB144,商城宝箱!$N:$N,1))</f>
        <v>9</v>
      </c>
      <c r="BI144" s="63">
        <f>INDEX(商城宝箱!$T:$T,MATCH(BH144,商城宝箱!$L:$L,0))+(BB144-VLOOKUP(BH144,商城宝箱!$L$2:$N$22,3,FALSE))/$BH$5*VLOOKUP(BH144+1,商城宝箱!$C$23:$I$42,3,FALSE)</f>
        <v>141500</v>
      </c>
      <c r="BJ144" s="71">
        <f>INDEX(商城宝箱!$U:$U,MATCH(BH144,商城宝箱!$L:$L,0))+(BB144-VLOOKUP(BH144,商城宝箱!$L$2:$N$22,3,FALSE))/$BH$5*VLOOKUP(BH144+1,商城宝箱!$C$23:$I$42,4,FALSE)</f>
        <v>96312.5</v>
      </c>
      <c r="BK144" s="71">
        <f>INDEX(商城宝箱!$V:$V,MATCH(BH144,商城宝箱!$L:$L,0))+(BB144-VLOOKUP(BH144,商城宝箱!$L$2:$N$22,3,FALSE))/$BH$5*VLOOKUP(BH144+1,商城宝箱!$C$23:$I$42,5,FALSE)</f>
        <v>57512</v>
      </c>
      <c r="BL144" s="71">
        <f>INDEX(商城宝箱!$W:$W,MATCH(BH144,商城宝箱!$L:$L,0))+(BB144-VLOOKUP(BH144,商城宝箱!$L$2:$N$22,3,FALSE))/$BH$5*VLOOKUP(BH144+1,商城宝箱!$C$23:$I$42,6,FALSE)</f>
        <v>7731.5</v>
      </c>
      <c r="BM144" s="49"/>
      <c r="BN144" s="101">
        <f t="shared" si="274"/>
        <v>6460000</v>
      </c>
      <c r="BO144" s="63">
        <f t="shared" si="275"/>
        <v>778190</v>
      </c>
      <c r="BP144" s="63">
        <f t="shared" si="276"/>
        <v>889360</v>
      </c>
      <c r="BQ144" s="63">
        <f t="shared" si="277"/>
        <v>804000</v>
      </c>
      <c r="BR144" s="63">
        <f t="shared" si="278"/>
        <v>0</v>
      </c>
      <c r="BS144" s="63">
        <f t="shared" si="279"/>
        <v>69000</v>
      </c>
      <c r="BT144" s="63">
        <f t="shared" si="280"/>
        <v>141500</v>
      </c>
      <c r="BU144" s="63">
        <f t="shared" si="281"/>
        <v>9142050</v>
      </c>
      <c r="BV144" s="98">
        <f t="shared" si="282"/>
        <v>0.70662488172784</v>
      </c>
      <c r="BW144" s="98">
        <f t="shared" si="283"/>
        <v>0.0851220459306173</v>
      </c>
      <c r="BX144" s="98">
        <f t="shared" si="284"/>
        <v>0.0972823382064198</v>
      </c>
      <c r="BY144" s="98">
        <f t="shared" si="285"/>
        <v>0.0879452639178303</v>
      </c>
      <c r="BZ144" s="98">
        <f t="shared" si="286"/>
        <v>0</v>
      </c>
      <c r="CA144" s="98">
        <f t="shared" si="287"/>
        <v>0.00754754130638095</v>
      </c>
      <c r="CB144" s="98">
        <f t="shared" si="288"/>
        <v>0.0154779289109117</v>
      </c>
      <c r="CC144" s="49"/>
      <c r="CD144" s="101">
        <f t="shared" si="289"/>
        <v>150</v>
      </c>
      <c r="CE144" s="63">
        <f>INDEX(角色升级!A:A,MATCH(BU143,角色升级!K:K,1))</f>
        <v>696</v>
      </c>
      <c r="CF144" s="71">
        <f>VLOOKUP(CE144,角色升级!A:P,16,FALSE)</f>
        <v>39584.92245</v>
      </c>
      <c r="CG144" s="71">
        <f>VLOOKUP(CD144,关卡对比!$A$4:$K$206,11,FALSE)</f>
        <v>121200</v>
      </c>
      <c r="CH144" s="104">
        <f t="shared" si="290"/>
        <v>3.06177181862838</v>
      </c>
      <c r="CI144" s="87">
        <f>INDEX(角色升级!Q:Q,MATCH(CE144,角色升级!A:A,0))</f>
        <v>14300</v>
      </c>
      <c r="CJ144" s="80">
        <v>0.9</v>
      </c>
      <c r="CK144" s="49"/>
      <c r="CL144" s="101">
        <f t="shared" si="291"/>
        <v>44166</v>
      </c>
      <c r="CM144" s="63">
        <f t="shared" si="292"/>
        <v>56588</v>
      </c>
      <c r="CN144" s="63">
        <f t="shared" si="293"/>
        <v>944</v>
      </c>
      <c r="CO144" s="63">
        <f t="shared" si="294"/>
        <v>96312.5</v>
      </c>
      <c r="CP144" s="63">
        <f t="shared" si="295"/>
        <v>198010.5</v>
      </c>
      <c r="CQ144" s="98">
        <f t="shared" si="296"/>
        <v>0.223048777716333</v>
      </c>
      <c r="CR144" s="98">
        <f t="shared" si="297"/>
        <v>0.285782824648188</v>
      </c>
      <c r="CS144" s="98">
        <f t="shared" si="298"/>
        <v>0.00476742394974004</v>
      </c>
      <c r="CT144" s="98">
        <f t="shared" si="299"/>
        <v>0.486400973685739</v>
      </c>
      <c r="CU144" s="49"/>
      <c r="CV144" s="87">
        <f t="shared" si="300"/>
        <v>22084</v>
      </c>
      <c r="CW144" s="80">
        <f t="shared" si="301"/>
        <v>28091</v>
      </c>
      <c r="CX144" s="80">
        <f t="shared" si="302"/>
        <v>32104</v>
      </c>
      <c r="CY144" s="80">
        <f t="shared" si="303"/>
        <v>57512</v>
      </c>
      <c r="CZ144" s="80">
        <f t="shared" si="304"/>
        <v>139791</v>
      </c>
      <c r="DA144" s="143">
        <f t="shared" si="305"/>
        <v>0.157978696768748</v>
      </c>
      <c r="DB144" s="143">
        <f t="shared" si="306"/>
        <v>0.200949989627372</v>
      </c>
      <c r="DC144" s="143">
        <f t="shared" si="307"/>
        <v>0.229657131002711</v>
      </c>
      <c r="DD144" s="143">
        <f t="shared" si="308"/>
        <v>0.411414182601169</v>
      </c>
      <c r="DE144" s="49"/>
      <c r="DF144" s="87">
        <f t="shared" si="309"/>
        <v>10588</v>
      </c>
      <c r="DG144" s="80">
        <f t="shared" si="310"/>
        <v>13517</v>
      </c>
      <c r="DH144" s="80">
        <f t="shared" si="311"/>
        <v>15448</v>
      </c>
      <c r="DI144" s="80">
        <f t="shared" si="312"/>
        <v>7731.5</v>
      </c>
      <c r="DJ144" s="80">
        <f t="shared" si="313"/>
        <v>47284.5</v>
      </c>
      <c r="DK144" s="143">
        <f t="shared" si="314"/>
        <v>0.223921158096205</v>
      </c>
      <c r="DL144" s="143">
        <f t="shared" si="315"/>
        <v>0.285865346995316</v>
      </c>
      <c r="DM144" s="143">
        <f t="shared" si="316"/>
        <v>0.326703253708932</v>
      </c>
      <c r="DN144" s="143">
        <f t="shared" si="317"/>
        <v>0.163510241199547</v>
      </c>
      <c r="DO144" s="49"/>
      <c r="DP144" s="62">
        <f t="shared" si="318"/>
        <v>198010.5</v>
      </c>
      <c r="DQ144" s="71">
        <f t="shared" si="319"/>
        <v>139791</v>
      </c>
      <c r="DR144" s="71">
        <f t="shared" si="320"/>
        <v>47284.5</v>
      </c>
      <c r="DS144" s="63">
        <v>0</v>
      </c>
      <c r="DT144" s="63">
        <v>27</v>
      </c>
      <c r="DU144" s="63">
        <f>INDEX(武器升级!A:A,MATCH(DQ144/$DQ$5,武器升级!G:G,1))</f>
        <v>44</v>
      </c>
      <c r="DV144" s="63">
        <f>_xlfn.IFNA(INDEX(武器升级!A:A,MATCH(DR144/$DR$5,武器升级!H:H,1)),1)</f>
        <v>34</v>
      </c>
      <c r="DW144" s="63">
        <v>16</v>
      </c>
      <c r="DX144" s="63">
        <f t="shared" si="321"/>
        <v>68.69</v>
      </c>
      <c r="DY144" s="63">
        <f t="shared" si="322"/>
        <v>1904.82</v>
      </c>
      <c r="DZ144" s="63">
        <f t="shared" si="323"/>
        <v>451.2</v>
      </c>
      <c r="EA144" s="71">
        <v>6</v>
      </c>
      <c r="EB144" s="67">
        <f t="shared" si="324"/>
        <v>150</v>
      </c>
      <c r="EC144" s="84"/>
      <c r="ED144" s="49"/>
      <c r="EE144" s="49"/>
      <c r="EF144" s="49"/>
      <c r="EG144" s="49"/>
      <c r="EH144" s="49"/>
      <c r="EI144" s="49"/>
      <c r="EJ144" s="49"/>
      <c r="EK144" s="49">
        <f t="shared" si="325"/>
        <v>313.34</v>
      </c>
      <c r="EL144" s="84"/>
      <c r="EM144" s="49"/>
      <c r="EN144" s="49"/>
      <c r="EO144" s="49"/>
      <c r="EP144" s="49"/>
      <c r="EQ144" s="49"/>
      <c r="ER144" s="49"/>
      <c r="ES144" s="49"/>
      <c r="ET144" s="49"/>
      <c r="EU144" s="49"/>
      <c r="EV144" s="49"/>
      <c r="EW144" s="49"/>
      <c r="EX144" s="49"/>
      <c r="EY144" s="49"/>
      <c r="EZ144" s="49"/>
      <c r="FA144" s="67"/>
      <c r="FB144" s="67"/>
      <c r="FC144" s="67"/>
      <c r="FD144" s="49"/>
    </row>
    <row r="145" spans="1:160">
      <c r="A145" s="58">
        <v>139</v>
      </c>
      <c r="B145" s="59">
        <v>94</v>
      </c>
      <c r="C145" s="60">
        <v>79</v>
      </c>
      <c r="D145" s="61">
        <v>905.5</v>
      </c>
      <c r="E145" s="61">
        <v>3</v>
      </c>
      <c r="F145" s="62">
        <v>7</v>
      </c>
      <c r="G145" s="63">
        <v>0</v>
      </c>
      <c r="H145" s="63">
        <v>1</v>
      </c>
      <c r="I145" s="49"/>
      <c r="J145" s="62">
        <v>139</v>
      </c>
      <c r="K145" s="71">
        <f t="shared" si="262"/>
        <v>7</v>
      </c>
      <c r="L145" s="71">
        <f t="shared" si="263"/>
        <v>0</v>
      </c>
      <c r="M145" s="71">
        <f t="shared" si="264"/>
        <v>1</v>
      </c>
      <c r="N145" s="72">
        <f>INDEX($A:$A,MATCH(SUM($K$7:K145),$D:$D,1))</f>
        <v>151</v>
      </c>
      <c r="O145" s="72">
        <v>0</v>
      </c>
      <c r="P145" s="73">
        <v>0</v>
      </c>
      <c r="Q145" s="63">
        <f>INDEX(关卡产出!$V$8:$V$207,MATCH(N145,$A$7:$A$206,0))</f>
        <v>28700</v>
      </c>
      <c r="R145" s="63">
        <f>INDEX(关卡产出!$W$8:$W$207,MATCH(N145,$A$7:$A$206,0))</f>
        <v>6548300</v>
      </c>
      <c r="S145" s="63">
        <f>INDEX(关卡产出!$X$8:$X$207,MATCH(N145,$A$7:$A$206,0))</f>
        <v>44762</v>
      </c>
      <c r="T145" s="63">
        <f>INDEX(关卡产出!$Y$8:$Y$207,MATCH(N145,$A$7:$A$206,0))</f>
        <v>22382</v>
      </c>
      <c r="U145" s="63">
        <f>INDEX(关卡产出!$Z$8:$Z$207,MATCH(N145,$A$7:$A$206,0))</f>
        <v>10734</v>
      </c>
      <c r="V145" s="63">
        <f>INDEX(关卡产出!$AA$8:$AA$207,MATCH(N145,$A$7:$A$206,0))</f>
        <v>906</v>
      </c>
      <c r="W145" s="80">
        <f>INDEX(关卡产出!$C$8:$C$207,MATCH(N145,关卡产出!$B$8:$B$207,0))*K145</f>
        <v>833</v>
      </c>
      <c r="X145" s="80">
        <f>INDEX(关卡产出!$D$8:$D$207,MATCH(N145,关卡产出!$B$8:$B$207,0))*K145</f>
        <v>413</v>
      </c>
      <c r="Y145" s="80">
        <f>INDEX(关卡产出!$E$8:$E$207,MATCH(N145,关卡产出!$B$8:$B$207,0))*K145</f>
        <v>203</v>
      </c>
      <c r="Z145" s="80">
        <f>INDEX(关卡产出!$F$8:$F$207,MATCH(N145,关卡产出!$B$8:$B$207,0))*K145</f>
        <v>10990</v>
      </c>
      <c r="AA145" s="80">
        <f>SUM($W$7:W145)</f>
        <v>57421</v>
      </c>
      <c r="AB145" s="80">
        <f>SUM($X$7:X145)</f>
        <v>28504</v>
      </c>
      <c r="AC145" s="80">
        <f>SUM($Y$7:Y145)</f>
        <v>13720</v>
      </c>
      <c r="AD145" s="80">
        <f>SUM($Z$7:Z145)</f>
        <v>789180</v>
      </c>
      <c r="AE145" s="87">
        <f>INDEX(关卡产出!$C$8:$C$207,MATCH(N145,关卡产出!$B$8:$B$207,0))*8</f>
        <v>952</v>
      </c>
      <c r="AF145" s="87">
        <f>INDEX(关卡产出!$D$8:$D$207,MATCH(N145,关卡产出!$B$8:$B$207,0))*8</f>
        <v>472</v>
      </c>
      <c r="AG145" s="87">
        <f>INDEX(关卡产出!$E$8:$E$207,MATCH(N145,关卡产出!$B$8:$B$207,0))*8</f>
        <v>232</v>
      </c>
      <c r="AH145" s="87">
        <f>INDEX(关卡产出!$F$8:$F$207,MATCH(N145,关卡产出!$B$8:$B$207,0))*8</f>
        <v>12560</v>
      </c>
      <c r="AI145" s="87">
        <f>SUM($AE$7:AE145)</f>
        <v>65624</v>
      </c>
      <c r="AJ145" s="87">
        <f>SUM($AF$7:AF145)</f>
        <v>32576</v>
      </c>
      <c r="AK145" s="87">
        <f>SUM($AG$7:AG145)</f>
        <v>15680</v>
      </c>
      <c r="AL145" s="87">
        <f>SUM($AH$7:AH145)</f>
        <v>901920</v>
      </c>
      <c r="AM145" s="92">
        <f>SUM($M$7:M145)*关卡产出!$AS$11</f>
        <v>810000</v>
      </c>
      <c r="AN145" s="93">
        <v>0</v>
      </c>
      <c r="AO145" s="80">
        <v>0</v>
      </c>
      <c r="AP145" s="96">
        <v>0</v>
      </c>
      <c r="AQ145" s="62">
        <v>500</v>
      </c>
      <c r="AR145" s="97">
        <v>100</v>
      </c>
      <c r="AS145" s="62">
        <f>SUM($AQ$7:AQ145)</f>
        <v>69500</v>
      </c>
      <c r="AT145" s="71">
        <f>SUM($AR$7:AR145)</f>
        <v>13900</v>
      </c>
      <c r="AU145" s="49"/>
      <c r="AV145" s="62">
        <f t="shared" si="265"/>
        <v>28700</v>
      </c>
      <c r="AW145" s="71">
        <v>0</v>
      </c>
      <c r="AX145" s="71">
        <f t="shared" si="266"/>
        <v>13900</v>
      </c>
      <c r="AY145" s="71">
        <f t="shared" si="267"/>
        <v>16200</v>
      </c>
      <c r="AZ145" s="63">
        <f t="shared" si="268"/>
        <v>58800</v>
      </c>
      <c r="BA145" s="80">
        <v>0</v>
      </c>
      <c r="BB145" s="80">
        <f t="shared" si="269"/>
        <v>58800</v>
      </c>
      <c r="BC145" s="98">
        <f t="shared" si="270"/>
        <v>0.488095238095238</v>
      </c>
      <c r="BD145" s="98">
        <f t="shared" si="271"/>
        <v>0</v>
      </c>
      <c r="BE145" s="98">
        <f t="shared" si="272"/>
        <v>0.236394557823129</v>
      </c>
      <c r="BF145" s="98">
        <f t="shared" si="273"/>
        <v>0.275510204081633</v>
      </c>
      <c r="BG145" s="99"/>
      <c r="BH145" s="62">
        <f>INDEX(商城宝箱!$L:$L,MATCH(BB145,商城宝箱!$N:$N,1))</f>
        <v>9</v>
      </c>
      <c r="BI145" s="63">
        <f>INDEX(商城宝箱!$T:$T,MATCH(BH145,商城宝箱!$L:$L,0))+(BB145-VLOOKUP(BH145,商城宝箱!$L$2:$N$22,3,FALSE))/$BH$5*VLOOKUP(BH145+1,商城宝箱!$C$23:$I$42,3,FALSE)</f>
        <v>147000</v>
      </c>
      <c r="BJ145" s="71">
        <f>INDEX(商城宝箱!$U:$U,MATCH(BH145,商城宝箱!$L:$L,0))+(BB145-VLOOKUP(BH145,商城宝箱!$L$2:$N$22,3,FALSE))/$BH$5*VLOOKUP(BH145+1,商城宝箱!$C$23:$I$42,4,FALSE)</f>
        <v>102252.5</v>
      </c>
      <c r="BK145" s="71">
        <f>INDEX(商城宝箱!$V:$V,MATCH(BH145,商城宝箱!$L:$L,0))+(BB145-VLOOKUP(BH145,商城宝箱!$L$2:$N$22,3,FALSE))/$BH$5*VLOOKUP(BH145+1,商城宝箱!$C$23:$I$42,5,FALSE)</f>
        <v>60262</v>
      </c>
      <c r="BL145" s="71">
        <f>INDEX(商城宝箱!$W:$W,MATCH(BH145,商城宝箱!$L:$L,0))+(BB145-VLOOKUP(BH145,商城宝箱!$L$2:$N$22,3,FALSE))/$BH$5*VLOOKUP(BH145+1,商城宝箱!$C$23:$I$42,6,FALSE)</f>
        <v>8171.5</v>
      </c>
      <c r="BM145" s="49"/>
      <c r="BN145" s="101">
        <f t="shared" si="274"/>
        <v>6548300</v>
      </c>
      <c r="BO145" s="63">
        <f t="shared" si="275"/>
        <v>789180</v>
      </c>
      <c r="BP145" s="63">
        <f t="shared" si="276"/>
        <v>901920</v>
      </c>
      <c r="BQ145" s="63">
        <f t="shared" si="277"/>
        <v>810000</v>
      </c>
      <c r="BR145" s="63">
        <f t="shared" si="278"/>
        <v>0</v>
      </c>
      <c r="BS145" s="63">
        <f t="shared" si="279"/>
        <v>69500</v>
      </c>
      <c r="BT145" s="63">
        <f t="shared" si="280"/>
        <v>147000</v>
      </c>
      <c r="BU145" s="63">
        <f t="shared" si="281"/>
        <v>9265900</v>
      </c>
      <c r="BV145" s="98">
        <f t="shared" si="282"/>
        <v>0.706709547912237</v>
      </c>
      <c r="BW145" s="98">
        <f t="shared" si="283"/>
        <v>0.0851703558208053</v>
      </c>
      <c r="BX145" s="98">
        <f t="shared" si="284"/>
        <v>0.0973375495094918</v>
      </c>
      <c r="BY145" s="98">
        <f t="shared" si="285"/>
        <v>0.0874173043093493</v>
      </c>
      <c r="BZ145" s="98">
        <f t="shared" si="286"/>
        <v>0</v>
      </c>
      <c r="CA145" s="98">
        <f t="shared" si="287"/>
        <v>0.007500620554938</v>
      </c>
      <c r="CB145" s="98">
        <f t="shared" si="288"/>
        <v>0.0158646218931782</v>
      </c>
      <c r="CC145" s="49"/>
      <c r="CD145" s="101">
        <f t="shared" si="289"/>
        <v>151</v>
      </c>
      <c r="CE145" s="63">
        <f>INDEX(角色升级!A:A,MATCH(BU144,角色升级!K:K,1))</f>
        <v>700</v>
      </c>
      <c r="CF145" s="71">
        <f>VLOOKUP(CE145,角色升级!A:P,16,FALSE)</f>
        <v>40899.85413</v>
      </c>
      <c r="CG145" s="71">
        <f>VLOOKUP(CD145,关卡对比!$A$4:$K$206,11,FALSE)</f>
        <v>122400</v>
      </c>
      <c r="CH145" s="104">
        <f t="shared" si="290"/>
        <v>2.99267571006371</v>
      </c>
      <c r="CI145" s="87">
        <f>INDEX(角色升级!Q:Q,MATCH(CE145,角色升级!A:A,0))</f>
        <v>16200</v>
      </c>
      <c r="CJ145" s="80">
        <v>0.9</v>
      </c>
      <c r="CK145" s="49"/>
      <c r="CL145" s="101">
        <f t="shared" si="291"/>
        <v>44762</v>
      </c>
      <c r="CM145" s="63">
        <f t="shared" si="292"/>
        <v>57421</v>
      </c>
      <c r="CN145" s="63">
        <f t="shared" si="293"/>
        <v>952</v>
      </c>
      <c r="CO145" s="63">
        <f t="shared" si="294"/>
        <v>102252.5</v>
      </c>
      <c r="CP145" s="63">
        <f t="shared" si="295"/>
        <v>205387.5</v>
      </c>
      <c r="CQ145" s="98">
        <f t="shared" si="296"/>
        <v>0.217939261152699</v>
      </c>
      <c r="CR145" s="98">
        <f t="shared" si="297"/>
        <v>0.279573976020936</v>
      </c>
      <c r="CS145" s="98">
        <f t="shared" si="298"/>
        <v>0.00463514089221593</v>
      </c>
      <c r="CT145" s="98">
        <f t="shared" si="299"/>
        <v>0.497851621934149</v>
      </c>
      <c r="CU145" s="49"/>
      <c r="CV145" s="87">
        <f t="shared" si="300"/>
        <v>22382</v>
      </c>
      <c r="CW145" s="80">
        <f t="shared" si="301"/>
        <v>28504</v>
      </c>
      <c r="CX145" s="80">
        <f t="shared" si="302"/>
        <v>32576</v>
      </c>
      <c r="CY145" s="80">
        <f t="shared" si="303"/>
        <v>60262</v>
      </c>
      <c r="CZ145" s="80">
        <f t="shared" si="304"/>
        <v>143724</v>
      </c>
      <c r="DA145" s="143">
        <f t="shared" si="305"/>
        <v>0.155729036208288</v>
      </c>
      <c r="DB145" s="143">
        <f t="shared" si="306"/>
        <v>0.198324566530294</v>
      </c>
      <c r="DC145" s="143">
        <f t="shared" si="307"/>
        <v>0.226656647463193</v>
      </c>
      <c r="DD145" s="143">
        <f t="shared" si="308"/>
        <v>0.419289749798224</v>
      </c>
      <c r="DE145" s="49"/>
      <c r="DF145" s="87">
        <f t="shared" si="309"/>
        <v>10734</v>
      </c>
      <c r="DG145" s="80">
        <f t="shared" si="310"/>
        <v>13720</v>
      </c>
      <c r="DH145" s="80">
        <f t="shared" si="311"/>
        <v>15680</v>
      </c>
      <c r="DI145" s="80">
        <f t="shared" si="312"/>
        <v>8171.5</v>
      </c>
      <c r="DJ145" s="80">
        <f t="shared" si="313"/>
        <v>48305.5</v>
      </c>
      <c r="DK145" s="143">
        <f t="shared" si="314"/>
        <v>0.222210721346431</v>
      </c>
      <c r="DL145" s="143">
        <f t="shared" si="315"/>
        <v>0.284025628551614</v>
      </c>
      <c r="DM145" s="143">
        <f t="shared" si="316"/>
        <v>0.324600718344702</v>
      </c>
      <c r="DN145" s="143">
        <f t="shared" si="317"/>
        <v>0.169162931757253</v>
      </c>
      <c r="DO145" s="49"/>
      <c r="DP145" s="62">
        <f t="shared" si="318"/>
        <v>205387.5</v>
      </c>
      <c r="DQ145" s="71">
        <f t="shared" si="319"/>
        <v>143724</v>
      </c>
      <c r="DR145" s="71">
        <f t="shared" si="320"/>
        <v>48305.5</v>
      </c>
      <c r="DS145" s="63">
        <v>0</v>
      </c>
      <c r="DT145" s="63">
        <v>27</v>
      </c>
      <c r="DU145" s="63">
        <f>INDEX(武器升级!A:A,MATCH(DQ145/$DQ$5,武器升级!G:G,1))</f>
        <v>44</v>
      </c>
      <c r="DV145" s="63">
        <f>_xlfn.IFNA(INDEX(武器升级!A:A,MATCH(DR145/$DR$5,武器升级!H:H,1)),1)</f>
        <v>34</v>
      </c>
      <c r="DW145" s="63">
        <v>16</v>
      </c>
      <c r="DX145" s="63">
        <f t="shared" si="321"/>
        <v>68.69</v>
      </c>
      <c r="DY145" s="63">
        <f t="shared" si="322"/>
        <v>1904.82</v>
      </c>
      <c r="DZ145" s="63">
        <f t="shared" si="323"/>
        <v>451.2</v>
      </c>
      <c r="EA145" s="71">
        <v>6</v>
      </c>
      <c r="EB145" s="67">
        <f t="shared" si="324"/>
        <v>151</v>
      </c>
      <c r="EC145" s="84"/>
      <c r="ED145" s="49"/>
      <c r="EE145" s="49"/>
      <c r="EF145" s="49"/>
      <c r="EG145" s="49"/>
      <c r="EH145" s="49"/>
      <c r="EI145" s="49"/>
      <c r="EJ145" s="49"/>
      <c r="EK145" s="49">
        <f t="shared" si="325"/>
        <v>1</v>
      </c>
      <c r="EL145" s="84"/>
      <c r="EM145" s="49"/>
      <c r="EN145" s="49"/>
      <c r="EO145" s="49"/>
      <c r="EP145" s="49"/>
      <c r="EQ145" s="49"/>
      <c r="ER145" s="49"/>
      <c r="ES145" s="49"/>
      <c r="ET145" s="49"/>
      <c r="EU145" s="49"/>
      <c r="EV145" s="49"/>
      <c r="EW145" s="49"/>
      <c r="EX145" s="49"/>
      <c r="EY145" s="49"/>
      <c r="EZ145" s="49"/>
      <c r="FA145" s="67"/>
      <c r="FB145" s="67"/>
      <c r="FC145" s="67"/>
      <c r="FD145" s="49"/>
    </row>
    <row r="146" spans="1:160">
      <c r="A146" s="58">
        <v>140</v>
      </c>
      <c r="B146" s="59">
        <v>94</v>
      </c>
      <c r="C146" s="60">
        <v>79</v>
      </c>
      <c r="D146" s="61">
        <v>908.5</v>
      </c>
      <c r="E146" s="61">
        <v>3</v>
      </c>
      <c r="F146" s="62">
        <v>7</v>
      </c>
      <c r="G146" s="63">
        <v>0</v>
      </c>
      <c r="H146" s="63">
        <v>1</v>
      </c>
      <c r="I146" s="49"/>
      <c r="J146" s="62">
        <v>140</v>
      </c>
      <c r="K146" s="71">
        <f t="shared" si="262"/>
        <v>7</v>
      </c>
      <c r="L146" s="71">
        <f t="shared" si="263"/>
        <v>0</v>
      </c>
      <c r="M146" s="71">
        <f t="shared" si="264"/>
        <v>1</v>
      </c>
      <c r="N146" s="72">
        <f>INDEX($A:$A,MATCH(SUM($K$7:K146),$D:$D,1))</f>
        <v>152</v>
      </c>
      <c r="O146" s="72">
        <v>0</v>
      </c>
      <c r="P146" s="73">
        <v>0</v>
      </c>
      <c r="Q146" s="63">
        <f>INDEX(关卡产出!$V$8:$V$207,MATCH(N146,$A$7:$A$206,0))</f>
        <v>28900</v>
      </c>
      <c r="R146" s="63">
        <f>INDEX(关卡产出!$W$8:$W$207,MATCH(N146,$A$7:$A$206,0))</f>
        <v>6637200</v>
      </c>
      <c r="S146" s="63">
        <f>INDEX(关卡产出!$X$8:$X$207,MATCH(N146,$A$7:$A$206,0))</f>
        <v>45362</v>
      </c>
      <c r="T146" s="63">
        <f>INDEX(关卡产出!$Y$8:$Y$207,MATCH(N146,$A$7:$A$206,0))</f>
        <v>22682</v>
      </c>
      <c r="U146" s="63">
        <f>INDEX(关卡产出!$Z$8:$Z$207,MATCH(N146,$A$7:$A$206,0))</f>
        <v>10881</v>
      </c>
      <c r="V146" s="63">
        <f>INDEX(关卡产出!$AA$8:$AA$207,MATCH(N146,$A$7:$A$206,0))</f>
        <v>912</v>
      </c>
      <c r="W146" s="80">
        <f>INDEX(关卡产出!$C$8:$C$207,MATCH(N146,关卡产出!$B$8:$B$207,0))*K146</f>
        <v>840</v>
      </c>
      <c r="X146" s="80">
        <f>INDEX(关卡产出!$D$8:$D$207,MATCH(N146,关卡产出!$B$8:$B$207,0))*K146</f>
        <v>420</v>
      </c>
      <c r="Y146" s="80">
        <f>INDEX(关卡产出!$E$8:$E$207,MATCH(N146,关卡产出!$B$8:$B$207,0))*K146</f>
        <v>203</v>
      </c>
      <c r="Z146" s="80">
        <f>INDEX(关卡产出!$F$8:$F$207,MATCH(N146,关卡产出!$B$8:$B$207,0))*K146</f>
        <v>10990</v>
      </c>
      <c r="AA146" s="80">
        <f>SUM($W$7:W146)</f>
        <v>58261</v>
      </c>
      <c r="AB146" s="80">
        <f>SUM($X$7:X146)</f>
        <v>28924</v>
      </c>
      <c r="AC146" s="80">
        <f>SUM($Y$7:Y146)</f>
        <v>13923</v>
      </c>
      <c r="AD146" s="80">
        <f>SUM($Z$7:Z146)</f>
        <v>800170</v>
      </c>
      <c r="AE146" s="87">
        <f>INDEX(关卡产出!$C$8:$C$207,MATCH(N146,关卡产出!$B$8:$B$207,0))*8</f>
        <v>960</v>
      </c>
      <c r="AF146" s="87">
        <f>INDEX(关卡产出!$D$8:$D$207,MATCH(N146,关卡产出!$B$8:$B$207,0))*8</f>
        <v>480</v>
      </c>
      <c r="AG146" s="87">
        <f>INDEX(关卡产出!$E$8:$E$207,MATCH(N146,关卡产出!$B$8:$B$207,0))*8</f>
        <v>232</v>
      </c>
      <c r="AH146" s="87">
        <f>INDEX(关卡产出!$F$8:$F$207,MATCH(N146,关卡产出!$B$8:$B$207,0))*8</f>
        <v>12560</v>
      </c>
      <c r="AI146" s="87">
        <f>SUM($AE$7:AE146)</f>
        <v>66584</v>
      </c>
      <c r="AJ146" s="87">
        <f>SUM($AF$7:AF146)</f>
        <v>33056</v>
      </c>
      <c r="AK146" s="87">
        <f>SUM($AG$7:AG146)</f>
        <v>15912</v>
      </c>
      <c r="AL146" s="87">
        <f>SUM($AH$7:AH146)</f>
        <v>914480</v>
      </c>
      <c r="AM146" s="92">
        <f>SUM($M$7:M146)*关卡产出!$AS$11</f>
        <v>816000</v>
      </c>
      <c r="AN146" s="93">
        <v>0</v>
      </c>
      <c r="AO146" s="80">
        <v>0</v>
      </c>
      <c r="AP146" s="96">
        <v>0</v>
      </c>
      <c r="AQ146" s="62">
        <v>500</v>
      </c>
      <c r="AR146" s="97">
        <v>100</v>
      </c>
      <c r="AS146" s="62">
        <f>SUM($AQ$7:AQ146)</f>
        <v>70000</v>
      </c>
      <c r="AT146" s="71">
        <f>SUM($AR$7:AR146)</f>
        <v>14000</v>
      </c>
      <c r="AU146" s="49"/>
      <c r="AV146" s="62">
        <f t="shared" si="265"/>
        <v>28900</v>
      </c>
      <c r="AW146" s="71">
        <v>0</v>
      </c>
      <c r="AX146" s="71">
        <f t="shared" si="266"/>
        <v>14000</v>
      </c>
      <c r="AY146" s="71">
        <f t="shared" si="267"/>
        <v>16200</v>
      </c>
      <c r="AZ146" s="63">
        <f t="shared" si="268"/>
        <v>59100</v>
      </c>
      <c r="BA146" s="80">
        <v>0</v>
      </c>
      <c r="BB146" s="80">
        <f t="shared" si="269"/>
        <v>59100</v>
      </c>
      <c r="BC146" s="98">
        <f t="shared" si="270"/>
        <v>0.489001692047377</v>
      </c>
      <c r="BD146" s="98">
        <f t="shared" si="271"/>
        <v>0</v>
      </c>
      <c r="BE146" s="98">
        <f t="shared" si="272"/>
        <v>0.236886632825719</v>
      </c>
      <c r="BF146" s="98">
        <f t="shared" si="273"/>
        <v>0.274111675126904</v>
      </c>
      <c r="BG146" s="99"/>
      <c r="BH146" s="62">
        <f>INDEX(商城宝箱!$L:$L,MATCH(BB146,商城宝箱!$N:$N,1))</f>
        <v>10</v>
      </c>
      <c r="BI146" s="63">
        <f>INDEX(商城宝箱!$T:$T,MATCH(BH146,商城宝箱!$L:$L,0))+(BB146-VLOOKUP(BH146,商城宝箱!$L$2:$N$22,3,FALSE))/$BH$5*VLOOKUP(BH146+1,商城宝箱!$C$23:$I$42,3,FALSE)</f>
        <v>147750</v>
      </c>
      <c r="BJ146" s="71">
        <f>INDEX(商城宝箱!$U:$U,MATCH(BH146,商城宝箱!$L:$L,0))+(BB146-VLOOKUP(BH146,商城宝箱!$L$2:$N$22,3,FALSE))/$BH$5*VLOOKUP(BH146+1,商城宝箱!$C$23:$I$42,4,FALSE)</f>
        <v>103062.5</v>
      </c>
      <c r="BK146" s="71">
        <f>INDEX(商城宝箱!$V:$V,MATCH(BH146,商城宝箱!$L:$L,0))+(BB146-VLOOKUP(BH146,商城宝箱!$L$2:$N$22,3,FALSE))/$BH$5*VLOOKUP(BH146+1,商城宝箱!$C$23:$I$42,5,FALSE)</f>
        <v>60637</v>
      </c>
      <c r="BL146" s="71">
        <f>INDEX(商城宝箱!$W:$W,MATCH(BH146,商城宝箱!$L:$L,0))+(BB146-VLOOKUP(BH146,商城宝箱!$L$2:$N$22,3,FALSE))/$BH$5*VLOOKUP(BH146+1,商城宝箱!$C$23:$I$42,6,FALSE)</f>
        <v>8231.5</v>
      </c>
      <c r="BM146" s="49"/>
      <c r="BN146" s="101">
        <f t="shared" si="274"/>
        <v>6637200</v>
      </c>
      <c r="BO146" s="63">
        <f t="shared" si="275"/>
        <v>800170</v>
      </c>
      <c r="BP146" s="63">
        <f t="shared" si="276"/>
        <v>914480</v>
      </c>
      <c r="BQ146" s="63">
        <f t="shared" si="277"/>
        <v>816000</v>
      </c>
      <c r="BR146" s="63">
        <f t="shared" si="278"/>
        <v>0</v>
      </c>
      <c r="BS146" s="63">
        <f t="shared" si="279"/>
        <v>70000</v>
      </c>
      <c r="BT146" s="63">
        <f t="shared" si="280"/>
        <v>147750</v>
      </c>
      <c r="BU146" s="63">
        <f t="shared" si="281"/>
        <v>9385600</v>
      </c>
      <c r="BV146" s="98">
        <f t="shared" si="282"/>
        <v>0.707168428230481</v>
      </c>
      <c r="BW146" s="98">
        <f t="shared" si="283"/>
        <v>0.0852550715990453</v>
      </c>
      <c r="BX146" s="98">
        <f t="shared" si="284"/>
        <v>0.0974343675417661</v>
      </c>
      <c r="BY146" s="98">
        <f t="shared" si="285"/>
        <v>0.0869416979202182</v>
      </c>
      <c r="BZ146" s="98">
        <f t="shared" si="286"/>
        <v>0</v>
      </c>
      <c r="CA146" s="98">
        <f t="shared" si="287"/>
        <v>0.0074582338902148</v>
      </c>
      <c r="CB146" s="98">
        <f t="shared" si="288"/>
        <v>0.0157422008182748</v>
      </c>
      <c r="CC146" s="49"/>
      <c r="CD146" s="101">
        <f t="shared" si="289"/>
        <v>152</v>
      </c>
      <c r="CE146" s="63">
        <f>INDEX(角色升级!A:A,MATCH(BU145,角色升级!K:K,1))</f>
        <v>704</v>
      </c>
      <c r="CF146" s="71">
        <f>VLOOKUP(CE146,角色升级!A:P,16,FALSE)</f>
        <v>41032.97001</v>
      </c>
      <c r="CG146" s="71">
        <f>VLOOKUP(CD146,关卡对比!$A$4:$K$206,11,FALSE)</f>
        <v>123600</v>
      </c>
      <c r="CH146" s="104">
        <f t="shared" si="290"/>
        <v>3.01221188643859</v>
      </c>
      <c r="CI146" s="87">
        <f>INDEX(角色升级!Q:Q,MATCH(CE146,角色升级!A:A,0))</f>
        <v>16200</v>
      </c>
      <c r="CJ146" s="80">
        <v>0.9</v>
      </c>
      <c r="CK146" s="49"/>
      <c r="CL146" s="101">
        <f t="shared" si="291"/>
        <v>45362</v>
      </c>
      <c r="CM146" s="63">
        <f t="shared" si="292"/>
        <v>58261</v>
      </c>
      <c r="CN146" s="63">
        <f t="shared" si="293"/>
        <v>960</v>
      </c>
      <c r="CO146" s="63">
        <f t="shared" si="294"/>
        <v>103062.5</v>
      </c>
      <c r="CP146" s="63">
        <f t="shared" si="295"/>
        <v>207645.5</v>
      </c>
      <c r="CQ146" s="98">
        <f t="shared" si="296"/>
        <v>0.218458863784671</v>
      </c>
      <c r="CR146" s="98">
        <f t="shared" si="297"/>
        <v>0.280579160155168</v>
      </c>
      <c r="CS146" s="98">
        <f t="shared" si="298"/>
        <v>0.00462326416898031</v>
      </c>
      <c r="CT146" s="98">
        <f t="shared" si="299"/>
        <v>0.49633871189118</v>
      </c>
      <c r="CU146" s="49"/>
      <c r="CV146" s="87">
        <f t="shared" si="300"/>
        <v>22682</v>
      </c>
      <c r="CW146" s="80">
        <f t="shared" si="301"/>
        <v>28924</v>
      </c>
      <c r="CX146" s="80">
        <f t="shared" si="302"/>
        <v>33056</v>
      </c>
      <c r="CY146" s="80">
        <f t="shared" si="303"/>
        <v>60637</v>
      </c>
      <c r="CZ146" s="80">
        <f t="shared" si="304"/>
        <v>145299</v>
      </c>
      <c r="DA146" s="143">
        <f t="shared" si="305"/>
        <v>0.15610568551745</v>
      </c>
      <c r="DB146" s="143">
        <f t="shared" si="306"/>
        <v>0.199065375535964</v>
      </c>
      <c r="DC146" s="143">
        <f t="shared" si="307"/>
        <v>0.227503286326816</v>
      </c>
      <c r="DD146" s="143">
        <f t="shared" si="308"/>
        <v>0.41732565261977</v>
      </c>
      <c r="DE146" s="49"/>
      <c r="DF146" s="87">
        <f t="shared" si="309"/>
        <v>10881</v>
      </c>
      <c r="DG146" s="80">
        <f t="shared" si="310"/>
        <v>13923</v>
      </c>
      <c r="DH146" s="80">
        <f t="shared" si="311"/>
        <v>15912</v>
      </c>
      <c r="DI146" s="80">
        <f t="shared" si="312"/>
        <v>8231.5</v>
      </c>
      <c r="DJ146" s="80">
        <f t="shared" si="313"/>
        <v>48947.5</v>
      </c>
      <c r="DK146" s="143">
        <f t="shared" si="314"/>
        <v>0.222299402420961</v>
      </c>
      <c r="DL146" s="143">
        <f t="shared" si="315"/>
        <v>0.284447622452628</v>
      </c>
      <c r="DM146" s="143">
        <f t="shared" si="316"/>
        <v>0.325082997088718</v>
      </c>
      <c r="DN146" s="143">
        <f t="shared" si="317"/>
        <v>0.168169978037693</v>
      </c>
      <c r="DO146" s="49"/>
      <c r="DP146" s="62">
        <f t="shared" si="318"/>
        <v>207645.5</v>
      </c>
      <c r="DQ146" s="71">
        <f t="shared" si="319"/>
        <v>145299</v>
      </c>
      <c r="DR146" s="71">
        <f t="shared" si="320"/>
        <v>48947.5</v>
      </c>
      <c r="DS146" s="63">
        <v>0</v>
      </c>
      <c r="DT146" s="63">
        <v>27</v>
      </c>
      <c r="DU146" s="63">
        <f>INDEX(武器升级!A:A,MATCH(DQ146/$DQ$5,武器升级!G:G,1))</f>
        <v>44</v>
      </c>
      <c r="DV146" s="63">
        <f>_xlfn.IFNA(INDEX(武器升级!A:A,MATCH(DR146/$DR$5,武器升级!H:H,1)),1)</f>
        <v>35</v>
      </c>
      <c r="DW146" s="63">
        <v>16</v>
      </c>
      <c r="DX146" s="63">
        <f t="shared" si="321"/>
        <v>68.69</v>
      </c>
      <c r="DY146" s="63">
        <f t="shared" si="322"/>
        <v>1904.82</v>
      </c>
      <c r="DZ146" s="63">
        <f t="shared" si="323"/>
        <v>541.45</v>
      </c>
      <c r="EA146" s="71">
        <v>6</v>
      </c>
      <c r="EB146" s="67">
        <f t="shared" si="324"/>
        <v>152</v>
      </c>
      <c r="EC146" s="84"/>
      <c r="ED146" s="49"/>
      <c r="EE146" s="49"/>
      <c r="EF146" s="49"/>
      <c r="EG146" s="49"/>
      <c r="EH146" s="49"/>
      <c r="EI146" s="49"/>
      <c r="EJ146" s="49"/>
      <c r="EK146" s="49">
        <f t="shared" si="325"/>
        <v>313.34</v>
      </c>
      <c r="EL146" s="84"/>
      <c r="EM146" s="49"/>
      <c r="EN146" s="49"/>
      <c r="EO146" s="49"/>
      <c r="EP146" s="49"/>
      <c r="EQ146" s="49"/>
      <c r="ER146" s="49"/>
      <c r="ES146" s="49"/>
      <c r="ET146" s="49"/>
      <c r="EU146" s="49"/>
      <c r="EV146" s="49"/>
      <c r="EW146" s="49"/>
      <c r="EX146" s="49"/>
      <c r="EY146" s="49"/>
      <c r="EZ146" s="49"/>
      <c r="FA146" s="67"/>
      <c r="FB146" s="67"/>
      <c r="FC146" s="67"/>
      <c r="FD146" s="49"/>
    </row>
    <row r="147" spans="1:160">
      <c r="A147" s="58">
        <v>141</v>
      </c>
      <c r="B147" s="59">
        <v>95</v>
      </c>
      <c r="C147" s="60">
        <v>79</v>
      </c>
      <c r="D147" s="61">
        <v>914.5</v>
      </c>
      <c r="E147" s="61">
        <v>3</v>
      </c>
      <c r="F147" s="62">
        <v>7</v>
      </c>
      <c r="G147" s="63">
        <v>0</v>
      </c>
      <c r="H147" s="63">
        <v>1</v>
      </c>
      <c r="I147" s="49"/>
      <c r="J147" s="62">
        <v>141</v>
      </c>
      <c r="K147" s="71">
        <f t="shared" si="262"/>
        <v>7</v>
      </c>
      <c r="L147" s="71">
        <f t="shared" si="263"/>
        <v>0</v>
      </c>
      <c r="M147" s="71">
        <f t="shared" si="264"/>
        <v>1</v>
      </c>
      <c r="N147" s="72">
        <f>INDEX($A:$A,MATCH(SUM($K$7:K147),$D:$D,1))</f>
        <v>154</v>
      </c>
      <c r="O147" s="72">
        <v>0</v>
      </c>
      <c r="P147" s="73">
        <v>0</v>
      </c>
      <c r="Q147" s="63">
        <f>INDEX(关卡产出!$V$8:$V$207,MATCH(N147,$A$7:$A$206,0))</f>
        <v>29300</v>
      </c>
      <c r="R147" s="63">
        <f>INDEX(关卡产出!$W$8:$W$207,MATCH(N147,$A$7:$A$206,0))</f>
        <v>6816800</v>
      </c>
      <c r="S147" s="63">
        <f>INDEX(关卡产出!$X$8:$X$207,MATCH(N147,$A$7:$A$206,0))</f>
        <v>46574</v>
      </c>
      <c r="T147" s="63">
        <f>INDEX(关卡产出!$Y$8:$Y$207,MATCH(N147,$A$7:$A$206,0))</f>
        <v>23288</v>
      </c>
      <c r="U147" s="63">
        <f>INDEX(关卡产出!$Z$8:$Z$207,MATCH(N147,$A$7:$A$206,0))</f>
        <v>11178</v>
      </c>
      <c r="V147" s="63">
        <f>INDEX(关卡产出!$AA$8:$AA$207,MATCH(N147,$A$7:$A$206,0))</f>
        <v>924</v>
      </c>
      <c r="W147" s="80">
        <f>INDEX(关卡产出!$C$8:$C$207,MATCH(N147,关卡产出!$B$8:$B$207,0))*K147</f>
        <v>854</v>
      </c>
      <c r="X147" s="80">
        <f>INDEX(关卡产出!$D$8:$D$207,MATCH(N147,关卡产出!$B$8:$B$207,0))*K147</f>
        <v>427</v>
      </c>
      <c r="Y147" s="80">
        <f>INDEX(关卡产出!$E$8:$E$207,MATCH(N147,关卡产出!$B$8:$B$207,0))*K147</f>
        <v>210</v>
      </c>
      <c r="Z147" s="80">
        <f>INDEX(关卡产出!$F$8:$F$207,MATCH(N147,关卡产出!$B$8:$B$207,0))*K147</f>
        <v>11130</v>
      </c>
      <c r="AA147" s="80">
        <f>SUM($W$7:W147)</f>
        <v>59115</v>
      </c>
      <c r="AB147" s="80">
        <f>SUM($X$7:X147)</f>
        <v>29351</v>
      </c>
      <c r="AC147" s="80">
        <f>SUM($Y$7:Y147)</f>
        <v>14133</v>
      </c>
      <c r="AD147" s="80">
        <f>SUM($Z$7:Z147)</f>
        <v>811300</v>
      </c>
      <c r="AE147" s="87">
        <f>INDEX(关卡产出!$C$8:$C$207,MATCH(N147,关卡产出!$B$8:$B$207,0))*8</f>
        <v>976</v>
      </c>
      <c r="AF147" s="87">
        <f>INDEX(关卡产出!$D$8:$D$207,MATCH(N147,关卡产出!$B$8:$B$207,0))*8</f>
        <v>488</v>
      </c>
      <c r="AG147" s="87">
        <f>INDEX(关卡产出!$E$8:$E$207,MATCH(N147,关卡产出!$B$8:$B$207,0))*8</f>
        <v>240</v>
      </c>
      <c r="AH147" s="87">
        <f>INDEX(关卡产出!$F$8:$F$207,MATCH(N147,关卡产出!$B$8:$B$207,0))*8</f>
        <v>12720</v>
      </c>
      <c r="AI147" s="87">
        <f>SUM($AE$7:AE147)</f>
        <v>67560</v>
      </c>
      <c r="AJ147" s="87">
        <f>SUM($AF$7:AF147)</f>
        <v>33544</v>
      </c>
      <c r="AK147" s="87">
        <f>SUM($AG$7:AG147)</f>
        <v>16152</v>
      </c>
      <c r="AL147" s="87">
        <f>SUM($AH$7:AH147)</f>
        <v>927200</v>
      </c>
      <c r="AM147" s="92">
        <f>SUM($M$7:M147)*关卡产出!$AS$11</f>
        <v>822000</v>
      </c>
      <c r="AN147" s="93">
        <v>0</v>
      </c>
      <c r="AO147" s="80">
        <v>0</v>
      </c>
      <c r="AP147" s="96">
        <v>0</v>
      </c>
      <c r="AQ147" s="62">
        <v>500</v>
      </c>
      <c r="AR147" s="97">
        <v>100</v>
      </c>
      <c r="AS147" s="62">
        <f>SUM($AQ$7:AQ147)</f>
        <v>70500</v>
      </c>
      <c r="AT147" s="71">
        <f>SUM($AR$7:AR147)</f>
        <v>14100</v>
      </c>
      <c r="AU147" s="49"/>
      <c r="AV147" s="62">
        <f t="shared" si="265"/>
        <v>29300</v>
      </c>
      <c r="AW147" s="71">
        <v>0</v>
      </c>
      <c r="AX147" s="71">
        <f t="shared" si="266"/>
        <v>14100</v>
      </c>
      <c r="AY147" s="71">
        <f t="shared" si="267"/>
        <v>16200</v>
      </c>
      <c r="AZ147" s="63">
        <f t="shared" si="268"/>
        <v>59600</v>
      </c>
      <c r="BA147" s="80">
        <v>0</v>
      </c>
      <c r="BB147" s="80">
        <f t="shared" si="269"/>
        <v>59600</v>
      </c>
      <c r="BC147" s="98">
        <f t="shared" si="270"/>
        <v>0.491610738255034</v>
      </c>
      <c r="BD147" s="98">
        <f t="shared" si="271"/>
        <v>0</v>
      </c>
      <c r="BE147" s="98">
        <f t="shared" si="272"/>
        <v>0.236577181208054</v>
      </c>
      <c r="BF147" s="98">
        <f t="shared" si="273"/>
        <v>0.271812080536913</v>
      </c>
      <c r="BG147" s="99"/>
      <c r="BH147" s="62">
        <f>INDEX(商城宝箱!$L:$L,MATCH(BB147,商城宝箱!$N:$N,1))</f>
        <v>10</v>
      </c>
      <c r="BI147" s="63">
        <f>INDEX(商城宝箱!$T:$T,MATCH(BH147,商城宝箱!$L:$L,0))+(BB147-VLOOKUP(BH147,商城宝箱!$L$2:$N$22,3,FALSE))/$BH$5*VLOOKUP(BH147+1,商城宝箱!$C$23:$I$42,3,FALSE)</f>
        <v>149000</v>
      </c>
      <c r="BJ147" s="71">
        <f>INDEX(商城宝箱!$U:$U,MATCH(BH147,商城宝箱!$L:$L,0))+(BB147-VLOOKUP(BH147,商城宝箱!$L$2:$N$22,3,FALSE))/$BH$5*VLOOKUP(BH147+1,商城宝箱!$C$23:$I$42,4,FALSE)</f>
        <v>104662.5</v>
      </c>
      <c r="BK147" s="71">
        <f>INDEX(商城宝箱!$V:$V,MATCH(BH147,商城宝箱!$L:$L,0))+(BB147-VLOOKUP(BH147,商城宝箱!$L$2:$N$22,3,FALSE))/$BH$5*VLOOKUP(BH147+1,商城宝箱!$C$23:$I$42,5,FALSE)</f>
        <v>61387</v>
      </c>
      <c r="BL147" s="71">
        <f>INDEX(商城宝箱!$W:$W,MATCH(BH147,商城宝箱!$L:$L,0))+(BB147-VLOOKUP(BH147,商城宝箱!$L$2:$N$22,3,FALSE))/$BH$5*VLOOKUP(BH147+1,商城宝箱!$C$23:$I$42,6,FALSE)</f>
        <v>8356.5</v>
      </c>
      <c r="BM147" s="49"/>
      <c r="BN147" s="101">
        <f t="shared" si="274"/>
        <v>6816800</v>
      </c>
      <c r="BO147" s="63">
        <f t="shared" si="275"/>
        <v>811300</v>
      </c>
      <c r="BP147" s="63">
        <f t="shared" si="276"/>
        <v>927200</v>
      </c>
      <c r="BQ147" s="63">
        <f t="shared" si="277"/>
        <v>822000</v>
      </c>
      <c r="BR147" s="63">
        <f t="shared" si="278"/>
        <v>0</v>
      </c>
      <c r="BS147" s="63">
        <f t="shared" si="279"/>
        <v>70500</v>
      </c>
      <c r="BT147" s="63">
        <f t="shared" si="280"/>
        <v>149000</v>
      </c>
      <c r="BU147" s="63">
        <f t="shared" si="281"/>
        <v>9596800</v>
      </c>
      <c r="BV147" s="98">
        <f t="shared" si="282"/>
        <v>0.710320106702234</v>
      </c>
      <c r="BW147" s="98">
        <f t="shared" si="283"/>
        <v>0.0845385961987329</v>
      </c>
      <c r="BX147" s="98">
        <f t="shared" si="284"/>
        <v>0.0966155385128376</v>
      </c>
      <c r="BY147" s="98">
        <f t="shared" si="285"/>
        <v>0.0856535511837279</v>
      </c>
      <c r="BZ147" s="98">
        <f t="shared" si="286"/>
        <v>0</v>
      </c>
      <c r="CA147" s="98">
        <f t="shared" si="287"/>
        <v>0.00734619873291097</v>
      </c>
      <c r="CB147" s="98">
        <f t="shared" si="288"/>
        <v>0.0155260086695565</v>
      </c>
      <c r="CC147" s="49"/>
      <c r="CD147" s="101">
        <f t="shared" si="289"/>
        <v>154</v>
      </c>
      <c r="CE147" s="63">
        <f>INDEX(角色升级!A:A,MATCH(BU146,角色升级!K:K,1))</f>
        <v>707</v>
      </c>
      <c r="CF147" s="71">
        <f>VLOOKUP(CE147,角色升级!A:P,16,FALSE)</f>
        <v>41132.80692</v>
      </c>
      <c r="CG147" s="71">
        <f>VLOOKUP(CD147,关卡对比!$A$4:$K$206,11,FALSE)</f>
        <v>126000</v>
      </c>
      <c r="CH147" s="104">
        <f t="shared" si="290"/>
        <v>3.06324827880236</v>
      </c>
      <c r="CI147" s="87">
        <f>INDEX(角色升级!Q:Q,MATCH(CE147,角色升级!A:A,0))</f>
        <v>16200</v>
      </c>
      <c r="CJ147" s="80">
        <v>0.9</v>
      </c>
      <c r="CK147" s="49"/>
      <c r="CL147" s="101">
        <f t="shared" si="291"/>
        <v>46574</v>
      </c>
      <c r="CM147" s="63">
        <f t="shared" si="292"/>
        <v>59115</v>
      </c>
      <c r="CN147" s="63">
        <f t="shared" si="293"/>
        <v>976</v>
      </c>
      <c r="CO147" s="63">
        <f t="shared" si="294"/>
        <v>104662.5</v>
      </c>
      <c r="CP147" s="63">
        <f t="shared" si="295"/>
        <v>211327.5</v>
      </c>
      <c r="CQ147" s="98">
        <f t="shared" si="296"/>
        <v>0.220387786729129</v>
      </c>
      <c r="CR147" s="98">
        <f t="shared" si="297"/>
        <v>0.279731696064166</v>
      </c>
      <c r="CS147" s="98">
        <f t="shared" si="298"/>
        <v>0.00461842401012646</v>
      </c>
      <c r="CT147" s="98">
        <f t="shared" si="299"/>
        <v>0.495262093196579</v>
      </c>
      <c r="CU147" s="49"/>
      <c r="CV147" s="87">
        <f t="shared" si="300"/>
        <v>23288</v>
      </c>
      <c r="CW147" s="80">
        <f t="shared" si="301"/>
        <v>29351</v>
      </c>
      <c r="CX147" s="80">
        <f t="shared" si="302"/>
        <v>33544</v>
      </c>
      <c r="CY147" s="80">
        <f t="shared" si="303"/>
        <v>61387</v>
      </c>
      <c r="CZ147" s="80">
        <f t="shared" si="304"/>
        <v>147570</v>
      </c>
      <c r="DA147" s="143">
        <f t="shared" si="305"/>
        <v>0.157809852951142</v>
      </c>
      <c r="DB147" s="143">
        <f t="shared" si="306"/>
        <v>0.198895439452463</v>
      </c>
      <c r="DC147" s="143">
        <f t="shared" si="307"/>
        <v>0.227309073659958</v>
      </c>
      <c r="DD147" s="143">
        <f t="shared" si="308"/>
        <v>0.415985633936437</v>
      </c>
      <c r="DE147" s="49"/>
      <c r="DF147" s="87">
        <f t="shared" si="309"/>
        <v>11178</v>
      </c>
      <c r="DG147" s="80">
        <f t="shared" si="310"/>
        <v>14133</v>
      </c>
      <c r="DH147" s="80">
        <f t="shared" si="311"/>
        <v>16152</v>
      </c>
      <c r="DI147" s="80">
        <f t="shared" si="312"/>
        <v>8356.5</v>
      </c>
      <c r="DJ147" s="80">
        <f t="shared" si="313"/>
        <v>49819.5</v>
      </c>
      <c r="DK147" s="143">
        <f t="shared" si="314"/>
        <v>0.224369975611959</v>
      </c>
      <c r="DL147" s="143">
        <f t="shared" si="315"/>
        <v>0.283684099599554</v>
      </c>
      <c r="DM147" s="143">
        <f t="shared" si="316"/>
        <v>0.324210399542348</v>
      </c>
      <c r="DN147" s="143">
        <f t="shared" si="317"/>
        <v>0.167735525246139</v>
      </c>
      <c r="DO147" s="49"/>
      <c r="DP147" s="62">
        <f t="shared" si="318"/>
        <v>211327.5</v>
      </c>
      <c r="DQ147" s="71">
        <f t="shared" si="319"/>
        <v>147570</v>
      </c>
      <c r="DR147" s="71">
        <f t="shared" si="320"/>
        <v>49819.5</v>
      </c>
      <c r="DS147" s="63">
        <v>0</v>
      </c>
      <c r="DT147" s="63">
        <v>27</v>
      </c>
      <c r="DU147" s="63">
        <f>INDEX(武器升级!A:A,MATCH(DQ147/$DQ$5,武器升级!G:G,1))</f>
        <v>45</v>
      </c>
      <c r="DV147" s="63">
        <f>_xlfn.IFNA(INDEX(武器升级!A:A,MATCH(DR147/$DR$5,武器升级!H:H,1)),1)</f>
        <v>35</v>
      </c>
      <c r="DW147" s="63">
        <v>16</v>
      </c>
      <c r="DX147" s="63">
        <f t="shared" si="321"/>
        <v>68.69</v>
      </c>
      <c r="DY147" s="63">
        <f t="shared" si="322"/>
        <v>2285.79</v>
      </c>
      <c r="DZ147" s="63">
        <f t="shared" si="323"/>
        <v>541.45</v>
      </c>
      <c r="EA147" s="71">
        <v>6</v>
      </c>
      <c r="EB147" s="67">
        <f t="shared" si="324"/>
        <v>154</v>
      </c>
      <c r="EC147" s="84"/>
      <c r="ED147" s="49"/>
      <c r="EE147" s="49"/>
      <c r="EF147" s="49"/>
      <c r="EG147" s="49"/>
      <c r="EH147" s="49"/>
      <c r="EI147" s="49"/>
      <c r="EJ147" s="49"/>
      <c r="EK147" s="49">
        <f t="shared" si="325"/>
        <v>313.34</v>
      </c>
      <c r="EL147" s="84"/>
      <c r="EM147" s="49"/>
      <c r="EN147" s="49"/>
      <c r="EO147" s="49"/>
      <c r="EP147" s="49"/>
      <c r="EQ147" s="49"/>
      <c r="ER147" s="49"/>
      <c r="ES147" s="49"/>
      <c r="ET147" s="49"/>
      <c r="EU147" s="49"/>
      <c r="EV147" s="49"/>
      <c r="EW147" s="49"/>
      <c r="EX147" s="49"/>
      <c r="EY147" s="49"/>
      <c r="EZ147" s="49"/>
      <c r="FA147" s="67"/>
      <c r="FB147" s="67"/>
      <c r="FC147" s="67"/>
      <c r="FD147" s="49"/>
    </row>
    <row r="148" spans="1:160">
      <c r="A148" s="58">
        <v>142</v>
      </c>
      <c r="B148" s="59">
        <v>95</v>
      </c>
      <c r="C148" s="60">
        <v>80</v>
      </c>
      <c r="D148" s="61">
        <v>920.5</v>
      </c>
      <c r="E148" s="61">
        <v>3</v>
      </c>
      <c r="F148" s="62">
        <v>7</v>
      </c>
      <c r="G148" s="63">
        <v>0</v>
      </c>
      <c r="H148" s="63">
        <v>1</v>
      </c>
      <c r="I148" s="49"/>
      <c r="J148" s="62">
        <v>142</v>
      </c>
      <c r="K148" s="71">
        <f t="shared" si="262"/>
        <v>7</v>
      </c>
      <c r="L148" s="71">
        <f t="shared" si="263"/>
        <v>0</v>
      </c>
      <c r="M148" s="71">
        <f t="shared" si="264"/>
        <v>1</v>
      </c>
      <c r="N148" s="72">
        <f>INDEX($A:$A,MATCH(SUM($K$7:K148),$D:$D,1))</f>
        <v>155</v>
      </c>
      <c r="O148" s="72">
        <v>0</v>
      </c>
      <c r="P148" s="73">
        <v>0</v>
      </c>
      <c r="Q148" s="63">
        <f>INDEX(关卡产出!$V$8:$V$207,MATCH(N148,$A$7:$A$206,0))</f>
        <v>29500</v>
      </c>
      <c r="R148" s="63">
        <f>INDEX(关卡产出!$W$8:$W$207,MATCH(N148,$A$7:$A$206,0))</f>
        <v>6907500</v>
      </c>
      <c r="S148" s="63">
        <f>INDEX(关卡产出!$X$8:$X$207,MATCH(N148,$A$7:$A$206,0))</f>
        <v>47186</v>
      </c>
      <c r="T148" s="63">
        <f>INDEX(关卡产出!$Y$8:$Y$207,MATCH(N148,$A$7:$A$206,0))</f>
        <v>23594</v>
      </c>
      <c r="U148" s="63">
        <f>INDEX(关卡产出!$Z$8:$Z$207,MATCH(N148,$A$7:$A$206,0))</f>
        <v>11328</v>
      </c>
      <c r="V148" s="63">
        <f>INDEX(关卡产出!$AA$8:$AA$207,MATCH(N148,$A$7:$A$206,0))</f>
        <v>930</v>
      </c>
      <c r="W148" s="80">
        <f>INDEX(关卡产出!$C$8:$C$207,MATCH(N148,关卡产出!$B$8:$B$207,0))*K148</f>
        <v>854</v>
      </c>
      <c r="X148" s="80">
        <f>INDEX(关卡产出!$D$8:$D$207,MATCH(N148,关卡产出!$B$8:$B$207,0))*K148</f>
        <v>427</v>
      </c>
      <c r="Y148" s="80">
        <f>INDEX(关卡产出!$E$8:$E$207,MATCH(N148,关卡产出!$B$8:$B$207,0))*K148</f>
        <v>210</v>
      </c>
      <c r="Z148" s="80">
        <f>INDEX(关卡产出!$F$8:$F$207,MATCH(N148,关卡产出!$B$8:$B$207,0))*K148</f>
        <v>11270</v>
      </c>
      <c r="AA148" s="80">
        <f>SUM($W$7:W148)</f>
        <v>59969</v>
      </c>
      <c r="AB148" s="80">
        <f>SUM($X$7:X148)</f>
        <v>29778</v>
      </c>
      <c r="AC148" s="80">
        <f>SUM($Y$7:Y148)</f>
        <v>14343</v>
      </c>
      <c r="AD148" s="80">
        <f>SUM($Z$7:Z148)</f>
        <v>822570</v>
      </c>
      <c r="AE148" s="87">
        <f>INDEX(关卡产出!$C$8:$C$207,MATCH(N148,关卡产出!$B$8:$B$207,0))*8</f>
        <v>976</v>
      </c>
      <c r="AF148" s="87">
        <f>INDEX(关卡产出!$D$8:$D$207,MATCH(N148,关卡产出!$B$8:$B$207,0))*8</f>
        <v>488</v>
      </c>
      <c r="AG148" s="87">
        <f>INDEX(关卡产出!$E$8:$E$207,MATCH(N148,关卡产出!$B$8:$B$207,0))*8</f>
        <v>240</v>
      </c>
      <c r="AH148" s="87">
        <f>INDEX(关卡产出!$F$8:$F$207,MATCH(N148,关卡产出!$B$8:$B$207,0))*8</f>
        <v>12880</v>
      </c>
      <c r="AI148" s="87">
        <f>SUM($AE$7:AE148)</f>
        <v>68536</v>
      </c>
      <c r="AJ148" s="87">
        <f>SUM($AF$7:AF148)</f>
        <v>34032</v>
      </c>
      <c r="AK148" s="87">
        <f>SUM($AG$7:AG148)</f>
        <v>16392</v>
      </c>
      <c r="AL148" s="87">
        <f>SUM($AH$7:AH148)</f>
        <v>940080</v>
      </c>
      <c r="AM148" s="92">
        <f>SUM($M$7:M148)*关卡产出!$AS$11</f>
        <v>828000</v>
      </c>
      <c r="AN148" s="93">
        <v>0</v>
      </c>
      <c r="AO148" s="80">
        <v>0</v>
      </c>
      <c r="AP148" s="96">
        <v>0</v>
      </c>
      <c r="AQ148" s="62">
        <v>500</v>
      </c>
      <c r="AR148" s="97">
        <v>100</v>
      </c>
      <c r="AS148" s="62">
        <f>SUM($AQ$7:AQ148)</f>
        <v>71000</v>
      </c>
      <c r="AT148" s="71">
        <f>SUM($AR$7:AR148)</f>
        <v>14200</v>
      </c>
      <c r="AU148" s="49"/>
      <c r="AV148" s="62">
        <f t="shared" si="265"/>
        <v>29500</v>
      </c>
      <c r="AW148" s="71">
        <v>0</v>
      </c>
      <c r="AX148" s="71">
        <f t="shared" si="266"/>
        <v>14200</v>
      </c>
      <c r="AY148" s="71">
        <f t="shared" si="267"/>
        <v>16200</v>
      </c>
      <c r="AZ148" s="63">
        <f t="shared" si="268"/>
        <v>59900</v>
      </c>
      <c r="BA148" s="80">
        <v>0</v>
      </c>
      <c r="BB148" s="80">
        <f t="shared" si="269"/>
        <v>59900</v>
      </c>
      <c r="BC148" s="98">
        <f t="shared" si="270"/>
        <v>0.492487479131886</v>
      </c>
      <c r="BD148" s="98">
        <f t="shared" si="271"/>
        <v>0</v>
      </c>
      <c r="BE148" s="98">
        <f t="shared" si="272"/>
        <v>0.237061769616027</v>
      </c>
      <c r="BF148" s="98">
        <f t="shared" si="273"/>
        <v>0.270450751252087</v>
      </c>
      <c r="BG148" s="99"/>
      <c r="BH148" s="62">
        <f>INDEX(商城宝箱!$L:$L,MATCH(BB148,商城宝箱!$N:$N,1))</f>
        <v>10</v>
      </c>
      <c r="BI148" s="63">
        <f>INDEX(商城宝箱!$T:$T,MATCH(BH148,商城宝箱!$L:$L,0))+(BB148-VLOOKUP(BH148,商城宝箱!$L$2:$N$22,3,FALSE))/$BH$5*VLOOKUP(BH148+1,商城宝箱!$C$23:$I$42,3,FALSE)</f>
        <v>149750</v>
      </c>
      <c r="BJ148" s="71">
        <f>INDEX(商城宝箱!$U:$U,MATCH(BH148,商城宝箱!$L:$L,0))+(BB148-VLOOKUP(BH148,商城宝箱!$L$2:$N$22,3,FALSE))/$BH$5*VLOOKUP(BH148+1,商城宝箱!$C$23:$I$42,4,FALSE)</f>
        <v>105622.5</v>
      </c>
      <c r="BK148" s="71">
        <f>INDEX(商城宝箱!$V:$V,MATCH(BH148,商城宝箱!$L:$L,0))+(BB148-VLOOKUP(BH148,商城宝箱!$L$2:$N$22,3,FALSE))/$BH$5*VLOOKUP(BH148+1,商城宝箱!$C$23:$I$42,5,FALSE)</f>
        <v>61837</v>
      </c>
      <c r="BL148" s="71">
        <f>INDEX(商城宝箱!$W:$W,MATCH(BH148,商城宝箱!$L:$L,0))+(BB148-VLOOKUP(BH148,商城宝箱!$L$2:$N$22,3,FALSE))/$BH$5*VLOOKUP(BH148+1,商城宝箱!$C$23:$I$42,6,FALSE)</f>
        <v>8431.5</v>
      </c>
      <c r="BM148" s="49"/>
      <c r="BN148" s="101">
        <f t="shared" si="274"/>
        <v>6907500</v>
      </c>
      <c r="BO148" s="63">
        <f t="shared" si="275"/>
        <v>822570</v>
      </c>
      <c r="BP148" s="63">
        <f t="shared" si="276"/>
        <v>940080</v>
      </c>
      <c r="BQ148" s="63">
        <f t="shared" si="277"/>
        <v>828000</v>
      </c>
      <c r="BR148" s="63">
        <f t="shared" si="278"/>
        <v>0</v>
      </c>
      <c r="BS148" s="63">
        <f t="shared" si="279"/>
        <v>71000</v>
      </c>
      <c r="BT148" s="63">
        <f t="shared" si="280"/>
        <v>149750</v>
      </c>
      <c r="BU148" s="63">
        <f t="shared" si="281"/>
        <v>9718900</v>
      </c>
      <c r="BV148" s="98">
        <f t="shared" si="282"/>
        <v>0.710728580394901</v>
      </c>
      <c r="BW148" s="98">
        <f t="shared" si="283"/>
        <v>0.0846361213717602</v>
      </c>
      <c r="BX148" s="98">
        <f t="shared" si="284"/>
        <v>0.0967269958534402</v>
      </c>
      <c r="BY148" s="98">
        <f t="shared" si="285"/>
        <v>0.0851948265750239</v>
      </c>
      <c r="BZ148" s="98">
        <f t="shared" si="286"/>
        <v>0</v>
      </c>
      <c r="CA148" s="98">
        <f t="shared" si="287"/>
        <v>0.00730535348650567</v>
      </c>
      <c r="CB148" s="98">
        <f t="shared" si="288"/>
        <v>0.0154081223183694</v>
      </c>
      <c r="CC148" s="49"/>
      <c r="CD148" s="101">
        <f t="shared" si="289"/>
        <v>155</v>
      </c>
      <c r="CE148" s="63">
        <f>INDEX(角色升级!A:A,MATCH(BU147,角色升级!K:K,1))</f>
        <v>715</v>
      </c>
      <c r="CF148" s="71">
        <f>VLOOKUP(CE148,角色升级!A:P,16,FALSE)</f>
        <v>41325.13518</v>
      </c>
      <c r="CG148" s="71">
        <f>VLOOKUP(CD148,关卡对比!$A$4:$K$206,11,FALSE)</f>
        <v>127200</v>
      </c>
      <c r="CH148" s="104">
        <f t="shared" si="290"/>
        <v>3.07802985872774</v>
      </c>
      <c r="CI148" s="87">
        <f>INDEX(角色升级!Q:Q,MATCH(CE148,角色升级!A:A,0))</f>
        <v>16200</v>
      </c>
      <c r="CJ148" s="80">
        <v>0.9</v>
      </c>
      <c r="CK148" s="49"/>
      <c r="CL148" s="101">
        <f t="shared" si="291"/>
        <v>47186</v>
      </c>
      <c r="CM148" s="63">
        <f t="shared" si="292"/>
        <v>59969</v>
      </c>
      <c r="CN148" s="63">
        <f t="shared" si="293"/>
        <v>976</v>
      </c>
      <c r="CO148" s="63">
        <f t="shared" si="294"/>
        <v>105622.5</v>
      </c>
      <c r="CP148" s="63">
        <f t="shared" si="295"/>
        <v>213753.5</v>
      </c>
      <c r="CQ148" s="98">
        <f t="shared" si="296"/>
        <v>0.220749601760907</v>
      </c>
      <c r="CR148" s="98">
        <f t="shared" si="297"/>
        <v>0.280552131310131</v>
      </c>
      <c r="CS148" s="98">
        <f t="shared" si="298"/>
        <v>0.00456600710631639</v>
      </c>
      <c r="CT148" s="98">
        <f t="shared" si="299"/>
        <v>0.494132259822646</v>
      </c>
      <c r="CU148" s="49"/>
      <c r="CV148" s="87">
        <f t="shared" si="300"/>
        <v>23594</v>
      </c>
      <c r="CW148" s="80">
        <f t="shared" si="301"/>
        <v>29778</v>
      </c>
      <c r="CX148" s="80">
        <f t="shared" si="302"/>
        <v>34032</v>
      </c>
      <c r="CY148" s="80">
        <f t="shared" si="303"/>
        <v>61837</v>
      </c>
      <c r="CZ148" s="80">
        <f t="shared" si="304"/>
        <v>149241</v>
      </c>
      <c r="DA148" s="143">
        <f t="shared" si="305"/>
        <v>0.158093285357241</v>
      </c>
      <c r="DB148" s="143">
        <f t="shared" si="306"/>
        <v>0.199529619876575</v>
      </c>
      <c r="DC148" s="143">
        <f t="shared" si="307"/>
        <v>0.228033851287515</v>
      </c>
      <c r="DD148" s="143">
        <f t="shared" si="308"/>
        <v>0.414343243478669</v>
      </c>
      <c r="DE148" s="49"/>
      <c r="DF148" s="87">
        <f t="shared" si="309"/>
        <v>11328</v>
      </c>
      <c r="DG148" s="80">
        <f t="shared" si="310"/>
        <v>14343</v>
      </c>
      <c r="DH148" s="80">
        <f t="shared" si="311"/>
        <v>16392</v>
      </c>
      <c r="DI148" s="80">
        <f t="shared" si="312"/>
        <v>8431.5</v>
      </c>
      <c r="DJ148" s="80">
        <f t="shared" si="313"/>
        <v>50494.5</v>
      </c>
      <c r="DK148" s="143">
        <f t="shared" si="314"/>
        <v>0.224341264890236</v>
      </c>
      <c r="DL148" s="143">
        <f t="shared" si="315"/>
        <v>0.28405073819921</v>
      </c>
      <c r="DM148" s="143">
        <f t="shared" si="316"/>
        <v>0.324629415084811</v>
      </c>
      <c r="DN148" s="143">
        <f t="shared" si="317"/>
        <v>0.166978581825743</v>
      </c>
      <c r="DO148" s="49"/>
      <c r="DP148" s="62">
        <f t="shared" si="318"/>
        <v>213753.5</v>
      </c>
      <c r="DQ148" s="71">
        <f t="shared" si="319"/>
        <v>149241</v>
      </c>
      <c r="DR148" s="71">
        <f t="shared" si="320"/>
        <v>50494.5</v>
      </c>
      <c r="DS148" s="63">
        <v>0</v>
      </c>
      <c r="DT148" s="63">
        <v>28</v>
      </c>
      <c r="DU148" s="63">
        <f>INDEX(武器升级!A:A,MATCH(DQ148/$DQ$5,武器升级!G:G,1))</f>
        <v>45</v>
      </c>
      <c r="DV148" s="63">
        <f>_xlfn.IFNA(INDEX(武器升级!A:A,MATCH(DR148/$DR$5,武器升级!H:H,1)),1)</f>
        <v>35</v>
      </c>
      <c r="DW148" s="63">
        <v>16</v>
      </c>
      <c r="DX148" s="63">
        <f t="shared" si="321"/>
        <v>82.42</v>
      </c>
      <c r="DY148" s="63">
        <f t="shared" si="322"/>
        <v>2285.79</v>
      </c>
      <c r="DZ148" s="63">
        <f t="shared" si="323"/>
        <v>541.45</v>
      </c>
      <c r="EA148" s="71">
        <v>6</v>
      </c>
      <c r="EB148" s="67">
        <f t="shared" si="324"/>
        <v>155</v>
      </c>
      <c r="EC148" s="84"/>
      <c r="ED148" s="49"/>
      <c r="EE148" s="49"/>
      <c r="EF148" s="49"/>
      <c r="EG148" s="49"/>
      <c r="EH148" s="49"/>
      <c r="EI148" s="49"/>
      <c r="EJ148" s="49"/>
      <c r="EK148" s="49">
        <f t="shared" si="325"/>
        <v>376</v>
      </c>
      <c r="EL148" s="84"/>
      <c r="EM148" s="49"/>
      <c r="EN148" s="49"/>
      <c r="EO148" s="49"/>
      <c r="EP148" s="49"/>
      <c r="EQ148" s="49"/>
      <c r="ER148" s="49"/>
      <c r="ES148" s="49"/>
      <c r="ET148" s="49"/>
      <c r="EU148" s="49"/>
      <c r="EV148" s="49"/>
      <c r="EW148" s="49"/>
      <c r="EX148" s="49"/>
      <c r="EY148" s="49"/>
      <c r="EZ148" s="49"/>
      <c r="FA148" s="67"/>
      <c r="FB148" s="67"/>
      <c r="FC148" s="67"/>
      <c r="FD148" s="49"/>
    </row>
    <row r="149" spans="1:160">
      <c r="A149" s="58">
        <v>143</v>
      </c>
      <c r="B149" s="59">
        <v>96</v>
      </c>
      <c r="C149" s="60">
        <v>80</v>
      </c>
      <c r="D149" s="61">
        <v>926.5</v>
      </c>
      <c r="E149" s="61">
        <v>3</v>
      </c>
      <c r="F149" s="62">
        <v>7</v>
      </c>
      <c r="G149" s="63">
        <v>0</v>
      </c>
      <c r="H149" s="63">
        <v>1</v>
      </c>
      <c r="I149" s="49"/>
      <c r="J149" s="62">
        <v>143</v>
      </c>
      <c r="K149" s="71">
        <f t="shared" si="262"/>
        <v>7</v>
      </c>
      <c r="L149" s="71">
        <f t="shared" si="263"/>
        <v>0</v>
      </c>
      <c r="M149" s="71">
        <f t="shared" si="264"/>
        <v>1</v>
      </c>
      <c r="N149" s="72">
        <f>INDEX($A:$A,MATCH(SUM($K$7:K149),$D:$D,1))</f>
        <v>156</v>
      </c>
      <c r="O149" s="72">
        <v>0</v>
      </c>
      <c r="P149" s="73">
        <v>0</v>
      </c>
      <c r="Q149" s="63">
        <f>INDEX(关卡产出!$V$8:$V$207,MATCH(N149,$A$7:$A$206,0))</f>
        <v>29700</v>
      </c>
      <c r="R149" s="63">
        <f>INDEX(关卡产出!$W$8:$W$207,MATCH(N149,$A$7:$A$206,0))</f>
        <v>6998800</v>
      </c>
      <c r="S149" s="63">
        <f>INDEX(关卡产出!$X$8:$X$207,MATCH(N149,$A$7:$A$206,0))</f>
        <v>47802</v>
      </c>
      <c r="T149" s="63">
        <f>INDEX(关卡产出!$Y$8:$Y$207,MATCH(N149,$A$7:$A$206,0))</f>
        <v>23902</v>
      </c>
      <c r="U149" s="63">
        <f>INDEX(关卡产出!$Z$8:$Z$207,MATCH(N149,$A$7:$A$206,0))</f>
        <v>11479</v>
      </c>
      <c r="V149" s="63">
        <f>INDEX(关卡产出!$AA$8:$AA$207,MATCH(N149,$A$7:$A$206,0))</f>
        <v>936</v>
      </c>
      <c r="W149" s="80">
        <f>INDEX(关卡产出!$C$8:$C$207,MATCH(N149,关卡产出!$B$8:$B$207,0))*K149</f>
        <v>861</v>
      </c>
      <c r="X149" s="80">
        <f>INDEX(关卡产出!$D$8:$D$207,MATCH(N149,关卡产出!$B$8:$B$207,0))*K149</f>
        <v>427</v>
      </c>
      <c r="Y149" s="80">
        <f>INDEX(关卡产出!$E$8:$E$207,MATCH(N149,关卡产出!$B$8:$B$207,0))*K149</f>
        <v>210</v>
      </c>
      <c r="Z149" s="80">
        <f>INDEX(关卡产出!$F$8:$F$207,MATCH(N149,关卡产出!$B$8:$B$207,0))*K149</f>
        <v>11270</v>
      </c>
      <c r="AA149" s="80">
        <f>SUM($W$7:W149)</f>
        <v>60830</v>
      </c>
      <c r="AB149" s="80">
        <f>SUM($X$7:X149)</f>
        <v>30205</v>
      </c>
      <c r="AC149" s="80">
        <f>SUM($Y$7:Y149)</f>
        <v>14553</v>
      </c>
      <c r="AD149" s="80">
        <f>SUM($Z$7:Z149)</f>
        <v>833840</v>
      </c>
      <c r="AE149" s="87">
        <f>INDEX(关卡产出!$C$8:$C$207,MATCH(N149,关卡产出!$B$8:$B$207,0))*8</f>
        <v>984</v>
      </c>
      <c r="AF149" s="87">
        <f>INDEX(关卡产出!$D$8:$D$207,MATCH(N149,关卡产出!$B$8:$B$207,0))*8</f>
        <v>488</v>
      </c>
      <c r="AG149" s="87">
        <f>INDEX(关卡产出!$E$8:$E$207,MATCH(N149,关卡产出!$B$8:$B$207,0))*8</f>
        <v>240</v>
      </c>
      <c r="AH149" s="87">
        <f>INDEX(关卡产出!$F$8:$F$207,MATCH(N149,关卡产出!$B$8:$B$207,0))*8</f>
        <v>12880</v>
      </c>
      <c r="AI149" s="87">
        <f>SUM($AE$7:AE149)</f>
        <v>69520</v>
      </c>
      <c r="AJ149" s="87">
        <f>SUM($AF$7:AF149)</f>
        <v>34520</v>
      </c>
      <c r="AK149" s="87">
        <f>SUM($AG$7:AG149)</f>
        <v>16632</v>
      </c>
      <c r="AL149" s="87">
        <f>SUM($AH$7:AH149)</f>
        <v>952960</v>
      </c>
      <c r="AM149" s="92">
        <f>SUM($M$7:M149)*关卡产出!$AS$11</f>
        <v>834000</v>
      </c>
      <c r="AN149" s="93">
        <v>0</v>
      </c>
      <c r="AO149" s="80">
        <v>0</v>
      </c>
      <c r="AP149" s="96">
        <v>0</v>
      </c>
      <c r="AQ149" s="62">
        <v>500</v>
      </c>
      <c r="AR149" s="97">
        <v>100</v>
      </c>
      <c r="AS149" s="62">
        <f>SUM($AQ$7:AQ149)</f>
        <v>71500</v>
      </c>
      <c r="AT149" s="71">
        <f>SUM($AR$7:AR149)</f>
        <v>14300</v>
      </c>
      <c r="AU149" s="49"/>
      <c r="AV149" s="62">
        <f t="shared" si="265"/>
        <v>29700</v>
      </c>
      <c r="AW149" s="71">
        <v>0</v>
      </c>
      <c r="AX149" s="71">
        <f t="shared" si="266"/>
        <v>14300</v>
      </c>
      <c r="AY149" s="71">
        <f t="shared" si="267"/>
        <v>16200</v>
      </c>
      <c r="AZ149" s="63">
        <f t="shared" si="268"/>
        <v>60200</v>
      </c>
      <c r="BA149" s="80">
        <v>0</v>
      </c>
      <c r="BB149" s="80">
        <f t="shared" si="269"/>
        <v>60200</v>
      </c>
      <c r="BC149" s="98">
        <f t="shared" si="270"/>
        <v>0.493355481727575</v>
      </c>
      <c r="BD149" s="98">
        <f t="shared" si="271"/>
        <v>0</v>
      </c>
      <c r="BE149" s="98">
        <f t="shared" si="272"/>
        <v>0.237541528239203</v>
      </c>
      <c r="BF149" s="98">
        <f t="shared" si="273"/>
        <v>0.269102990033223</v>
      </c>
      <c r="BG149" s="99"/>
      <c r="BH149" s="62">
        <f>INDEX(商城宝箱!$L:$L,MATCH(BB149,商城宝箱!$N:$N,1))</f>
        <v>10</v>
      </c>
      <c r="BI149" s="63">
        <f>INDEX(商城宝箱!$T:$T,MATCH(BH149,商城宝箱!$L:$L,0))+(BB149-VLOOKUP(BH149,商城宝箱!$L$2:$N$22,3,FALSE))/$BH$5*VLOOKUP(BH149+1,商城宝箱!$C$23:$I$42,3,FALSE)</f>
        <v>150500</v>
      </c>
      <c r="BJ149" s="71">
        <f>INDEX(商城宝箱!$U:$U,MATCH(BH149,商城宝箱!$L:$L,0))+(BB149-VLOOKUP(BH149,商城宝箱!$L$2:$N$22,3,FALSE))/$BH$5*VLOOKUP(BH149+1,商城宝箱!$C$23:$I$42,4,FALSE)</f>
        <v>106582.5</v>
      </c>
      <c r="BK149" s="71">
        <f>INDEX(商城宝箱!$V:$V,MATCH(BH149,商城宝箱!$L:$L,0))+(BB149-VLOOKUP(BH149,商城宝箱!$L$2:$N$22,3,FALSE))/$BH$5*VLOOKUP(BH149+1,商城宝箱!$C$23:$I$42,5,FALSE)</f>
        <v>62287</v>
      </c>
      <c r="BL149" s="71">
        <f>INDEX(商城宝箱!$W:$W,MATCH(BH149,商城宝箱!$L:$L,0))+(BB149-VLOOKUP(BH149,商城宝箱!$L$2:$N$22,3,FALSE))/$BH$5*VLOOKUP(BH149+1,商城宝箱!$C$23:$I$42,6,FALSE)</f>
        <v>8506.5</v>
      </c>
      <c r="BM149" s="49"/>
      <c r="BN149" s="101">
        <f t="shared" si="274"/>
        <v>6998800</v>
      </c>
      <c r="BO149" s="63">
        <f t="shared" si="275"/>
        <v>833840</v>
      </c>
      <c r="BP149" s="63">
        <f t="shared" si="276"/>
        <v>952960</v>
      </c>
      <c r="BQ149" s="63">
        <f t="shared" si="277"/>
        <v>834000</v>
      </c>
      <c r="BR149" s="63">
        <f t="shared" si="278"/>
        <v>0</v>
      </c>
      <c r="BS149" s="63">
        <f t="shared" si="279"/>
        <v>71500</v>
      </c>
      <c r="BT149" s="63">
        <f t="shared" si="280"/>
        <v>150500</v>
      </c>
      <c r="BU149" s="63">
        <f t="shared" si="281"/>
        <v>9841600</v>
      </c>
      <c r="BV149" s="98">
        <f t="shared" si="282"/>
        <v>0.711144529344822</v>
      </c>
      <c r="BW149" s="98">
        <f t="shared" si="283"/>
        <v>0.0847260608031214</v>
      </c>
      <c r="BX149" s="98">
        <f t="shared" si="284"/>
        <v>0.0968297837749959</v>
      </c>
      <c r="BY149" s="98">
        <f t="shared" si="285"/>
        <v>0.084742318322224</v>
      </c>
      <c r="BZ149" s="98">
        <f t="shared" si="286"/>
        <v>0</v>
      </c>
      <c r="CA149" s="98">
        <f t="shared" si="287"/>
        <v>0.00726507884896765</v>
      </c>
      <c r="CB149" s="98">
        <f t="shared" si="288"/>
        <v>0.015292228905869</v>
      </c>
      <c r="CC149" s="49"/>
      <c r="CD149" s="101">
        <f t="shared" si="289"/>
        <v>156</v>
      </c>
      <c r="CE149" s="63">
        <f>INDEX(角色升级!A:A,MATCH(BU148,角色升级!K:K,1))</f>
        <v>720</v>
      </c>
      <c r="CF149" s="71">
        <f>VLOOKUP(CE149,角色升级!A:P,16,FALSE)</f>
        <v>41417.62653</v>
      </c>
      <c r="CG149" s="71">
        <f>VLOOKUP(CD149,关卡对比!$A$4:$K$206,11,FALSE)</f>
        <v>128400</v>
      </c>
      <c r="CH149" s="104">
        <f t="shared" si="290"/>
        <v>3.10012935934405</v>
      </c>
      <c r="CI149" s="87">
        <f>INDEX(角色升级!Q:Q,MATCH(CE149,角色升级!A:A,0))</f>
        <v>16200</v>
      </c>
      <c r="CJ149" s="80">
        <v>0.9</v>
      </c>
      <c r="CK149" s="49"/>
      <c r="CL149" s="101">
        <f t="shared" si="291"/>
        <v>47802</v>
      </c>
      <c r="CM149" s="63">
        <f t="shared" si="292"/>
        <v>60830</v>
      </c>
      <c r="CN149" s="63">
        <f t="shared" si="293"/>
        <v>984</v>
      </c>
      <c r="CO149" s="63">
        <f t="shared" si="294"/>
        <v>106582.5</v>
      </c>
      <c r="CP149" s="63">
        <f t="shared" si="295"/>
        <v>216198.5</v>
      </c>
      <c r="CQ149" s="98">
        <f t="shared" si="296"/>
        <v>0.221102366575161</v>
      </c>
      <c r="CR149" s="98">
        <f t="shared" si="297"/>
        <v>0.281361804082822</v>
      </c>
      <c r="CS149" s="98">
        <f t="shared" si="298"/>
        <v>0.0045513729281193</v>
      </c>
      <c r="CT149" s="98">
        <f t="shared" si="299"/>
        <v>0.492984456413897</v>
      </c>
      <c r="CU149" s="49"/>
      <c r="CV149" s="87">
        <f t="shared" si="300"/>
        <v>23902</v>
      </c>
      <c r="CW149" s="80">
        <f t="shared" si="301"/>
        <v>30205</v>
      </c>
      <c r="CX149" s="80">
        <f t="shared" si="302"/>
        <v>34520</v>
      </c>
      <c r="CY149" s="80">
        <f t="shared" si="303"/>
        <v>62287</v>
      </c>
      <c r="CZ149" s="80">
        <f t="shared" si="304"/>
        <v>150914</v>
      </c>
      <c r="DA149" s="143">
        <f t="shared" si="305"/>
        <v>0.15838159481559</v>
      </c>
      <c r="DB149" s="143">
        <f t="shared" si="306"/>
        <v>0.200147103648436</v>
      </c>
      <c r="DC149" s="143">
        <f t="shared" si="307"/>
        <v>0.228739547026783</v>
      </c>
      <c r="DD149" s="143">
        <f t="shared" si="308"/>
        <v>0.412731754509191</v>
      </c>
      <c r="DE149" s="49"/>
      <c r="DF149" s="87">
        <f t="shared" si="309"/>
        <v>11479</v>
      </c>
      <c r="DG149" s="80">
        <f t="shared" si="310"/>
        <v>14553</v>
      </c>
      <c r="DH149" s="80">
        <f t="shared" si="311"/>
        <v>16632</v>
      </c>
      <c r="DI149" s="80">
        <f t="shared" si="312"/>
        <v>8506.5</v>
      </c>
      <c r="DJ149" s="80">
        <f t="shared" si="313"/>
        <v>51170.5</v>
      </c>
      <c r="DK149" s="143">
        <f t="shared" si="314"/>
        <v>0.224328470505467</v>
      </c>
      <c r="DL149" s="143">
        <f t="shared" si="315"/>
        <v>0.284402145767581</v>
      </c>
      <c r="DM149" s="143">
        <f t="shared" si="316"/>
        <v>0.325031023734378</v>
      </c>
      <c r="DN149" s="143">
        <f t="shared" si="317"/>
        <v>0.166238359992574</v>
      </c>
      <c r="DO149" s="49"/>
      <c r="DP149" s="62">
        <f t="shared" si="318"/>
        <v>216198.5</v>
      </c>
      <c r="DQ149" s="71">
        <f t="shared" si="319"/>
        <v>150914</v>
      </c>
      <c r="DR149" s="71">
        <f t="shared" si="320"/>
        <v>51170.5</v>
      </c>
      <c r="DS149" s="63">
        <v>0</v>
      </c>
      <c r="DT149" s="63">
        <v>28</v>
      </c>
      <c r="DU149" s="63">
        <f>INDEX(武器升级!A:A,MATCH(DQ149/$DQ$5,武器升级!G:G,1))</f>
        <v>45</v>
      </c>
      <c r="DV149" s="63">
        <f>_xlfn.IFNA(INDEX(武器升级!A:A,MATCH(DR149/$DR$5,武器升级!H:H,1)),1)</f>
        <v>35</v>
      </c>
      <c r="DW149" s="63">
        <v>17</v>
      </c>
      <c r="DX149" s="63">
        <f t="shared" si="321"/>
        <v>82.42</v>
      </c>
      <c r="DY149" s="63">
        <f t="shared" si="322"/>
        <v>2285.79</v>
      </c>
      <c r="DZ149" s="63">
        <f t="shared" si="323"/>
        <v>541.45</v>
      </c>
      <c r="EA149" s="71">
        <v>6.3</v>
      </c>
      <c r="EB149" s="67">
        <f t="shared" si="324"/>
        <v>156</v>
      </c>
      <c r="EC149" s="84"/>
      <c r="ED149" s="49"/>
      <c r="EE149" s="49"/>
      <c r="EF149" s="49"/>
      <c r="EG149" s="49"/>
      <c r="EH149" s="49"/>
      <c r="EI149" s="49"/>
      <c r="EJ149" s="49"/>
      <c r="EK149" s="49">
        <f t="shared" si="325"/>
        <v>1</v>
      </c>
      <c r="EL149" s="84"/>
      <c r="EM149" s="49"/>
      <c r="EN149" s="49"/>
      <c r="EO149" s="49"/>
      <c r="EP149" s="49"/>
      <c r="EQ149" s="49"/>
      <c r="ER149" s="49"/>
      <c r="ES149" s="49"/>
      <c r="ET149" s="49"/>
      <c r="EU149" s="49"/>
      <c r="EV149" s="49"/>
      <c r="EW149" s="49"/>
      <c r="EX149" s="49"/>
      <c r="EY149" s="49"/>
      <c r="EZ149" s="49"/>
      <c r="FA149" s="67"/>
      <c r="FB149" s="67"/>
      <c r="FC149" s="67"/>
      <c r="FD149" s="49"/>
    </row>
    <row r="150" spans="1:160">
      <c r="A150" s="58">
        <v>144</v>
      </c>
      <c r="B150" s="59">
        <v>96</v>
      </c>
      <c r="C150" s="60">
        <v>80</v>
      </c>
      <c r="D150" s="61">
        <v>929.5</v>
      </c>
      <c r="E150" s="61">
        <v>3</v>
      </c>
      <c r="F150" s="62">
        <v>7</v>
      </c>
      <c r="G150" s="63">
        <v>0</v>
      </c>
      <c r="H150" s="63">
        <v>1</v>
      </c>
      <c r="I150" s="49"/>
      <c r="J150" s="62">
        <v>144</v>
      </c>
      <c r="K150" s="71">
        <f t="shared" si="262"/>
        <v>7</v>
      </c>
      <c r="L150" s="71">
        <f t="shared" si="263"/>
        <v>0</v>
      </c>
      <c r="M150" s="71">
        <f t="shared" si="264"/>
        <v>1</v>
      </c>
      <c r="N150" s="72">
        <f>INDEX($A:$A,MATCH(SUM($K$7:K150),$D:$D,1))</f>
        <v>158</v>
      </c>
      <c r="O150" s="72">
        <v>0</v>
      </c>
      <c r="P150" s="73">
        <v>0</v>
      </c>
      <c r="Q150" s="63">
        <f>INDEX(关卡产出!$V$8:$V$207,MATCH(N150,$A$7:$A$206,0))</f>
        <v>30100</v>
      </c>
      <c r="R150" s="63">
        <f>INDEX(关卡产出!$W$8:$W$207,MATCH(N150,$A$7:$A$206,0))</f>
        <v>7183200</v>
      </c>
      <c r="S150" s="63">
        <f>INDEX(关卡产出!$X$8:$X$207,MATCH(N150,$A$7:$A$206,0))</f>
        <v>49046</v>
      </c>
      <c r="T150" s="63">
        <f>INDEX(关卡产出!$Y$8:$Y$207,MATCH(N150,$A$7:$A$206,0))</f>
        <v>24524</v>
      </c>
      <c r="U150" s="63">
        <f>INDEX(关卡产出!$Z$8:$Z$207,MATCH(N150,$A$7:$A$206,0))</f>
        <v>11784</v>
      </c>
      <c r="V150" s="63">
        <f>INDEX(关卡产出!$AA$8:$AA$207,MATCH(N150,$A$7:$A$206,0))</f>
        <v>948</v>
      </c>
      <c r="W150" s="80">
        <f>INDEX(关卡产出!$C$8:$C$207,MATCH(N150,关卡产出!$B$8:$B$207,0))*K150</f>
        <v>875</v>
      </c>
      <c r="X150" s="80">
        <f>INDEX(关卡产出!$D$8:$D$207,MATCH(N150,关卡产出!$B$8:$B$207,0))*K150</f>
        <v>434</v>
      </c>
      <c r="Y150" s="80">
        <f>INDEX(关卡产出!$E$8:$E$207,MATCH(N150,关卡产出!$B$8:$B$207,0))*K150</f>
        <v>217</v>
      </c>
      <c r="Z150" s="80">
        <f>INDEX(关卡产出!$F$8:$F$207,MATCH(N150,关卡产出!$B$8:$B$207,0))*K150</f>
        <v>11410</v>
      </c>
      <c r="AA150" s="80">
        <f>SUM($W$7:W150)</f>
        <v>61705</v>
      </c>
      <c r="AB150" s="80">
        <f>SUM($X$7:X150)</f>
        <v>30639</v>
      </c>
      <c r="AC150" s="80">
        <f>SUM($Y$7:Y150)</f>
        <v>14770</v>
      </c>
      <c r="AD150" s="80">
        <f>SUM($Z$7:Z150)</f>
        <v>845250</v>
      </c>
      <c r="AE150" s="87">
        <f>INDEX(关卡产出!$C$8:$C$207,MATCH(N150,关卡产出!$B$8:$B$207,0))*8</f>
        <v>1000</v>
      </c>
      <c r="AF150" s="87">
        <f>INDEX(关卡产出!$D$8:$D$207,MATCH(N150,关卡产出!$B$8:$B$207,0))*8</f>
        <v>496</v>
      </c>
      <c r="AG150" s="87">
        <f>INDEX(关卡产出!$E$8:$E$207,MATCH(N150,关卡产出!$B$8:$B$207,0))*8</f>
        <v>248</v>
      </c>
      <c r="AH150" s="87">
        <f>INDEX(关卡产出!$F$8:$F$207,MATCH(N150,关卡产出!$B$8:$B$207,0))*8</f>
        <v>13040</v>
      </c>
      <c r="AI150" s="87">
        <f>SUM($AE$7:AE150)</f>
        <v>70520</v>
      </c>
      <c r="AJ150" s="87">
        <f>SUM($AF$7:AF150)</f>
        <v>35016</v>
      </c>
      <c r="AK150" s="87">
        <f>SUM($AG$7:AG150)</f>
        <v>16880</v>
      </c>
      <c r="AL150" s="87">
        <f>SUM($AH$7:AH150)</f>
        <v>966000</v>
      </c>
      <c r="AM150" s="92">
        <f>SUM($M$7:M150)*关卡产出!$AS$11</f>
        <v>840000</v>
      </c>
      <c r="AN150" s="93">
        <v>0</v>
      </c>
      <c r="AO150" s="80">
        <v>0</v>
      </c>
      <c r="AP150" s="96">
        <v>0</v>
      </c>
      <c r="AQ150" s="62">
        <v>500</v>
      </c>
      <c r="AR150" s="97">
        <v>100</v>
      </c>
      <c r="AS150" s="62">
        <f>SUM($AQ$7:AQ150)</f>
        <v>72000</v>
      </c>
      <c r="AT150" s="71">
        <f>SUM($AR$7:AR150)</f>
        <v>14400</v>
      </c>
      <c r="AU150" s="49"/>
      <c r="AV150" s="62">
        <f t="shared" si="265"/>
        <v>30100</v>
      </c>
      <c r="AW150" s="71">
        <v>0</v>
      </c>
      <c r="AX150" s="71">
        <f t="shared" si="266"/>
        <v>14400</v>
      </c>
      <c r="AY150" s="71">
        <f t="shared" si="267"/>
        <v>16200</v>
      </c>
      <c r="AZ150" s="63">
        <f t="shared" si="268"/>
        <v>60700</v>
      </c>
      <c r="BA150" s="80">
        <v>0</v>
      </c>
      <c r="BB150" s="80">
        <f t="shared" si="269"/>
        <v>60700</v>
      </c>
      <c r="BC150" s="98">
        <f t="shared" si="270"/>
        <v>0.495881383855025</v>
      </c>
      <c r="BD150" s="98">
        <f t="shared" si="271"/>
        <v>0</v>
      </c>
      <c r="BE150" s="98">
        <f t="shared" si="272"/>
        <v>0.237232289950577</v>
      </c>
      <c r="BF150" s="98">
        <f t="shared" si="273"/>
        <v>0.266886326194399</v>
      </c>
      <c r="BG150" s="99"/>
      <c r="BH150" s="62">
        <f>INDEX(商城宝箱!$L:$L,MATCH(BB150,商城宝箱!$N:$N,1))</f>
        <v>10</v>
      </c>
      <c r="BI150" s="63">
        <f>INDEX(商城宝箱!$T:$T,MATCH(BH150,商城宝箱!$L:$L,0))+(BB150-VLOOKUP(BH150,商城宝箱!$L$2:$N$22,3,FALSE))/$BH$5*VLOOKUP(BH150+1,商城宝箱!$C$23:$I$42,3,FALSE)</f>
        <v>151750</v>
      </c>
      <c r="BJ150" s="71">
        <f>INDEX(商城宝箱!$U:$U,MATCH(BH150,商城宝箱!$L:$L,0))+(BB150-VLOOKUP(BH150,商城宝箱!$L$2:$N$22,3,FALSE))/$BH$5*VLOOKUP(BH150+1,商城宝箱!$C$23:$I$42,4,FALSE)</f>
        <v>108182.5</v>
      </c>
      <c r="BK150" s="71">
        <f>INDEX(商城宝箱!$V:$V,MATCH(BH150,商城宝箱!$L:$L,0))+(BB150-VLOOKUP(BH150,商城宝箱!$L$2:$N$22,3,FALSE))/$BH$5*VLOOKUP(BH150+1,商城宝箱!$C$23:$I$42,5,FALSE)</f>
        <v>63037</v>
      </c>
      <c r="BL150" s="71">
        <f>INDEX(商城宝箱!$W:$W,MATCH(BH150,商城宝箱!$L:$L,0))+(BB150-VLOOKUP(BH150,商城宝箱!$L$2:$N$22,3,FALSE))/$BH$5*VLOOKUP(BH150+1,商城宝箱!$C$23:$I$42,6,FALSE)</f>
        <v>8631.5</v>
      </c>
      <c r="BM150" s="49"/>
      <c r="BN150" s="101">
        <f t="shared" si="274"/>
        <v>7183200</v>
      </c>
      <c r="BO150" s="63">
        <f t="shared" si="275"/>
        <v>845250</v>
      </c>
      <c r="BP150" s="63">
        <f t="shared" si="276"/>
        <v>966000</v>
      </c>
      <c r="BQ150" s="63">
        <f t="shared" si="277"/>
        <v>840000</v>
      </c>
      <c r="BR150" s="63">
        <f t="shared" si="278"/>
        <v>0</v>
      </c>
      <c r="BS150" s="63">
        <f t="shared" si="279"/>
        <v>72000</v>
      </c>
      <c r="BT150" s="63">
        <f t="shared" si="280"/>
        <v>151750</v>
      </c>
      <c r="BU150" s="63">
        <f t="shared" si="281"/>
        <v>10058200</v>
      </c>
      <c r="BV150" s="98">
        <f t="shared" si="282"/>
        <v>0.714163568034042</v>
      </c>
      <c r="BW150" s="98">
        <f t="shared" si="283"/>
        <v>0.0840359109979917</v>
      </c>
      <c r="BX150" s="98">
        <f t="shared" si="284"/>
        <v>0.0960410411405619</v>
      </c>
      <c r="BY150" s="98">
        <f t="shared" si="285"/>
        <v>0.0835139488178799</v>
      </c>
      <c r="BZ150" s="98">
        <f t="shared" si="286"/>
        <v>0</v>
      </c>
      <c r="CA150" s="98">
        <f t="shared" si="287"/>
        <v>0.00715833847010399</v>
      </c>
      <c r="CB150" s="98">
        <f t="shared" si="288"/>
        <v>0.0150871925394206</v>
      </c>
      <c r="CC150" s="49"/>
      <c r="CD150" s="101">
        <f t="shared" si="289"/>
        <v>158</v>
      </c>
      <c r="CE150" s="63">
        <f>INDEX(角色升级!A:A,MATCH(BU149,角色升级!K:K,1))</f>
        <v>722</v>
      </c>
      <c r="CF150" s="71">
        <f>VLOOKUP(CE150,角色升级!A:P,16,FALSE)</f>
        <v>42097.28618</v>
      </c>
      <c r="CG150" s="71">
        <f>VLOOKUP(CD150,关卡对比!$A$4:$K$206,11,FALSE)</f>
        <v>130800</v>
      </c>
      <c r="CH150" s="104">
        <f t="shared" si="290"/>
        <v>3.10708864796472</v>
      </c>
      <c r="CI150" s="87">
        <f>INDEX(角色升级!Q:Q,MATCH(CE150,角色升级!A:A,0))</f>
        <v>16200</v>
      </c>
      <c r="CJ150" s="80">
        <v>0.9</v>
      </c>
      <c r="CK150" s="49"/>
      <c r="CL150" s="101">
        <f t="shared" si="291"/>
        <v>49046</v>
      </c>
      <c r="CM150" s="63">
        <f t="shared" si="292"/>
        <v>61705</v>
      </c>
      <c r="CN150" s="63">
        <f t="shared" si="293"/>
        <v>1000</v>
      </c>
      <c r="CO150" s="63">
        <f t="shared" si="294"/>
        <v>108182.5</v>
      </c>
      <c r="CP150" s="63">
        <f t="shared" si="295"/>
        <v>219933.5</v>
      </c>
      <c r="CQ150" s="98">
        <f t="shared" si="296"/>
        <v>0.223003771594596</v>
      </c>
      <c r="CR150" s="98">
        <f t="shared" si="297"/>
        <v>0.280562078992059</v>
      </c>
      <c r="CS150" s="98">
        <f t="shared" si="298"/>
        <v>0.004546828927835</v>
      </c>
      <c r="CT150" s="98">
        <f t="shared" si="299"/>
        <v>0.49188732048551</v>
      </c>
      <c r="CU150" s="49"/>
      <c r="CV150" s="87">
        <f t="shared" si="300"/>
        <v>24524</v>
      </c>
      <c r="CW150" s="80">
        <f t="shared" si="301"/>
        <v>30639</v>
      </c>
      <c r="CX150" s="80">
        <f t="shared" si="302"/>
        <v>35016</v>
      </c>
      <c r="CY150" s="80">
        <f t="shared" si="303"/>
        <v>63037</v>
      </c>
      <c r="CZ150" s="80">
        <f t="shared" si="304"/>
        <v>153216</v>
      </c>
      <c r="DA150" s="143">
        <f t="shared" si="305"/>
        <v>0.160061612364244</v>
      </c>
      <c r="DB150" s="143">
        <f t="shared" si="306"/>
        <v>0.199972587719298</v>
      </c>
      <c r="DC150" s="143">
        <f t="shared" si="307"/>
        <v>0.228540100250627</v>
      </c>
      <c r="DD150" s="143">
        <f t="shared" si="308"/>
        <v>0.411425699665831</v>
      </c>
      <c r="DE150" s="49"/>
      <c r="DF150" s="87">
        <f t="shared" si="309"/>
        <v>11784</v>
      </c>
      <c r="DG150" s="80">
        <f t="shared" si="310"/>
        <v>14770</v>
      </c>
      <c r="DH150" s="80">
        <f t="shared" si="311"/>
        <v>16880</v>
      </c>
      <c r="DI150" s="80">
        <f t="shared" si="312"/>
        <v>8631.5</v>
      </c>
      <c r="DJ150" s="80">
        <f t="shared" si="313"/>
        <v>52065.5</v>
      </c>
      <c r="DK150" s="143">
        <f t="shared" si="314"/>
        <v>0.226330295493177</v>
      </c>
      <c r="DL150" s="143">
        <f t="shared" si="315"/>
        <v>0.283681132419741</v>
      </c>
      <c r="DM150" s="143">
        <f t="shared" si="316"/>
        <v>0.324207008479703</v>
      </c>
      <c r="DN150" s="143">
        <f t="shared" si="317"/>
        <v>0.165781563607379</v>
      </c>
      <c r="DO150" s="49"/>
      <c r="DP150" s="62">
        <f t="shared" si="318"/>
        <v>219933.5</v>
      </c>
      <c r="DQ150" s="71">
        <f t="shared" si="319"/>
        <v>153216</v>
      </c>
      <c r="DR150" s="71">
        <f t="shared" si="320"/>
        <v>52065.5</v>
      </c>
      <c r="DS150" s="63">
        <v>0</v>
      </c>
      <c r="DT150" s="63">
        <v>28</v>
      </c>
      <c r="DU150" s="63">
        <f>INDEX(武器升级!A:A,MATCH(DQ150/$DQ$5,武器升级!G:G,1))</f>
        <v>45</v>
      </c>
      <c r="DV150" s="63">
        <f>_xlfn.IFNA(INDEX(武器升级!A:A,MATCH(DR150/$DR$5,武器升级!H:H,1)),1)</f>
        <v>36</v>
      </c>
      <c r="DW150" s="63">
        <v>17</v>
      </c>
      <c r="DX150" s="63">
        <f t="shared" si="321"/>
        <v>82.42</v>
      </c>
      <c r="DY150" s="63">
        <f t="shared" si="322"/>
        <v>2285.79</v>
      </c>
      <c r="DZ150" s="63">
        <f t="shared" si="323"/>
        <v>649.74</v>
      </c>
      <c r="EA150" s="71">
        <v>6.3</v>
      </c>
      <c r="EB150" s="67">
        <f t="shared" si="324"/>
        <v>158</v>
      </c>
      <c r="EC150" s="84"/>
      <c r="ED150" s="49"/>
      <c r="EE150" s="49"/>
      <c r="EF150" s="49"/>
      <c r="EG150" s="49"/>
      <c r="EH150" s="49"/>
      <c r="EI150" s="49"/>
      <c r="EJ150" s="49"/>
      <c r="EK150" s="49">
        <f t="shared" si="325"/>
        <v>376</v>
      </c>
      <c r="EL150" s="84"/>
      <c r="EM150" s="49"/>
      <c r="EN150" s="49"/>
      <c r="EO150" s="49"/>
      <c r="EP150" s="49"/>
      <c r="EQ150" s="49"/>
      <c r="ER150" s="49"/>
      <c r="ES150" s="49"/>
      <c r="ET150" s="49"/>
      <c r="EU150" s="49"/>
      <c r="EV150" s="49"/>
      <c r="EW150" s="49"/>
      <c r="EX150" s="49"/>
      <c r="EY150" s="49"/>
      <c r="EZ150" s="49"/>
      <c r="FA150" s="67"/>
      <c r="FB150" s="67"/>
      <c r="FC150" s="67"/>
      <c r="FD150" s="49"/>
    </row>
    <row r="151" spans="1:160">
      <c r="A151" s="58">
        <v>145</v>
      </c>
      <c r="B151" s="59">
        <v>97</v>
      </c>
      <c r="C151" s="60">
        <v>81</v>
      </c>
      <c r="D151" s="61">
        <v>938.5</v>
      </c>
      <c r="E151" s="61">
        <v>3</v>
      </c>
      <c r="F151" s="62">
        <v>7</v>
      </c>
      <c r="G151" s="63">
        <v>0</v>
      </c>
      <c r="H151" s="63">
        <v>1</v>
      </c>
      <c r="I151" s="49"/>
      <c r="J151" s="62">
        <v>145</v>
      </c>
      <c r="K151" s="71">
        <f t="shared" si="262"/>
        <v>7</v>
      </c>
      <c r="L151" s="71">
        <f t="shared" si="263"/>
        <v>0</v>
      </c>
      <c r="M151" s="71">
        <f t="shared" si="264"/>
        <v>1</v>
      </c>
      <c r="N151" s="72">
        <f>INDEX($A:$A,MATCH(SUM($K$7:K151),$D:$D,1))</f>
        <v>159</v>
      </c>
      <c r="O151" s="72">
        <v>0</v>
      </c>
      <c r="P151" s="73">
        <v>0</v>
      </c>
      <c r="Q151" s="63">
        <f>INDEX(关卡产出!$V$8:$V$207,MATCH(N151,$A$7:$A$206,0))</f>
        <v>30300</v>
      </c>
      <c r="R151" s="63">
        <f>INDEX(关卡产出!$W$8:$W$207,MATCH(N151,$A$7:$A$206,0))</f>
        <v>7276300</v>
      </c>
      <c r="S151" s="63">
        <f>INDEX(关卡产出!$X$8:$X$207,MATCH(N151,$A$7:$A$206,0))</f>
        <v>49674</v>
      </c>
      <c r="T151" s="63">
        <f>INDEX(关卡产出!$Y$8:$Y$207,MATCH(N151,$A$7:$A$206,0))</f>
        <v>24838</v>
      </c>
      <c r="U151" s="63">
        <f>INDEX(关卡产出!$Z$8:$Z$207,MATCH(N151,$A$7:$A$206,0))</f>
        <v>11938</v>
      </c>
      <c r="V151" s="63">
        <f>INDEX(关卡产出!$AA$8:$AA$207,MATCH(N151,$A$7:$A$206,0))</f>
        <v>954</v>
      </c>
      <c r="W151" s="80">
        <f>INDEX(关卡产出!$C$8:$C$207,MATCH(N151,关卡产出!$B$8:$B$207,0))*K151</f>
        <v>882</v>
      </c>
      <c r="X151" s="80">
        <f>INDEX(关卡产出!$D$8:$D$207,MATCH(N151,关卡产出!$B$8:$B$207,0))*K151</f>
        <v>441</v>
      </c>
      <c r="Y151" s="80">
        <f>INDEX(关卡产出!$E$8:$E$207,MATCH(N151,关卡产出!$B$8:$B$207,0))*K151</f>
        <v>217</v>
      </c>
      <c r="Z151" s="80">
        <f>INDEX(关卡产出!$F$8:$F$207,MATCH(N151,关卡产出!$B$8:$B$207,0))*K151</f>
        <v>11550</v>
      </c>
      <c r="AA151" s="80">
        <f>SUM($W$7:W151)</f>
        <v>62587</v>
      </c>
      <c r="AB151" s="80">
        <f>SUM($X$7:X151)</f>
        <v>31080</v>
      </c>
      <c r="AC151" s="80">
        <f>SUM($Y$7:Y151)</f>
        <v>14987</v>
      </c>
      <c r="AD151" s="80">
        <f>SUM($Z$7:Z151)</f>
        <v>856800</v>
      </c>
      <c r="AE151" s="87">
        <f>INDEX(关卡产出!$C$8:$C$207,MATCH(N151,关卡产出!$B$8:$B$207,0))*8</f>
        <v>1008</v>
      </c>
      <c r="AF151" s="87">
        <f>INDEX(关卡产出!$D$8:$D$207,MATCH(N151,关卡产出!$B$8:$B$207,0))*8</f>
        <v>504</v>
      </c>
      <c r="AG151" s="87">
        <f>INDEX(关卡产出!$E$8:$E$207,MATCH(N151,关卡产出!$B$8:$B$207,0))*8</f>
        <v>248</v>
      </c>
      <c r="AH151" s="87">
        <f>INDEX(关卡产出!$F$8:$F$207,MATCH(N151,关卡产出!$B$8:$B$207,0))*8</f>
        <v>13200</v>
      </c>
      <c r="AI151" s="87">
        <f>SUM($AE$7:AE151)</f>
        <v>71528</v>
      </c>
      <c r="AJ151" s="87">
        <f>SUM($AF$7:AF151)</f>
        <v>35520</v>
      </c>
      <c r="AK151" s="87">
        <f>SUM($AG$7:AG151)</f>
        <v>17128</v>
      </c>
      <c r="AL151" s="87">
        <f>SUM($AH$7:AH151)</f>
        <v>979200</v>
      </c>
      <c r="AM151" s="92">
        <f>SUM($M$7:M151)*关卡产出!$AS$11</f>
        <v>846000</v>
      </c>
      <c r="AN151" s="93">
        <v>0</v>
      </c>
      <c r="AO151" s="80">
        <v>0</v>
      </c>
      <c r="AP151" s="96">
        <v>0</v>
      </c>
      <c r="AQ151" s="62">
        <v>500</v>
      </c>
      <c r="AR151" s="97">
        <v>100</v>
      </c>
      <c r="AS151" s="62">
        <f>SUM($AQ$7:AQ151)</f>
        <v>72500</v>
      </c>
      <c r="AT151" s="71">
        <f>SUM($AR$7:AR151)</f>
        <v>14500</v>
      </c>
      <c r="AU151" s="49"/>
      <c r="AV151" s="62">
        <f t="shared" si="265"/>
        <v>30300</v>
      </c>
      <c r="AW151" s="71">
        <v>0</v>
      </c>
      <c r="AX151" s="71">
        <f t="shared" si="266"/>
        <v>14500</v>
      </c>
      <c r="AY151" s="71">
        <f t="shared" si="267"/>
        <v>16200</v>
      </c>
      <c r="AZ151" s="63">
        <f t="shared" si="268"/>
        <v>61000</v>
      </c>
      <c r="BA151" s="80">
        <v>0</v>
      </c>
      <c r="BB151" s="80">
        <f t="shared" si="269"/>
        <v>61000</v>
      </c>
      <c r="BC151" s="98">
        <f t="shared" si="270"/>
        <v>0.49672131147541</v>
      </c>
      <c r="BD151" s="98">
        <f t="shared" si="271"/>
        <v>0</v>
      </c>
      <c r="BE151" s="98">
        <f t="shared" si="272"/>
        <v>0.237704918032787</v>
      </c>
      <c r="BF151" s="98">
        <f t="shared" si="273"/>
        <v>0.265573770491803</v>
      </c>
      <c r="BG151" s="99"/>
      <c r="BH151" s="62">
        <f>INDEX(商城宝箱!$L:$L,MATCH(BB151,商城宝箱!$N:$N,1))</f>
        <v>10</v>
      </c>
      <c r="BI151" s="63">
        <f>INDEX(商城宝箱!$T:$T,MATCH(BH151,商城宝箱!$L:$L,0))+(BB151-VLOOKUP(BH151,商城宝箱!$L$2:$N$22,3,FALSE))/$BH$5*VLOOKUP(BH151+1,商城宝箱!$C$23:$I$42,3,FALSE)</f>
        <v>152500</v>
      </c>
      <c r="BJ151" s="71">
        <f>INDEX(商城宝箱!$U:$U,MATCH(BH151,商城宝箱!$L:$L,0))+(BB151-VLOOKUP(BH151,商城宝箱!$L$2:$N$22,3,FALSE))/$BH$5*VLOOKUP(BH151+1,商城宝箱!$C$23:$I$42,4,FALSE)</f>
        <v>109142.5</v>
      </c>
      <c r="BK151" s="71">
        <f>INDEX(商城宝箱!$V:$V,MATCH(BH151,商城宝箱!$L:$L,0))+(BB151-VLOOKUP(BH151,商城宝箱!$L$2:$N$22,3,FALSE))/$BH$5*VLOOKUP(BH151+1,商城宝箱!$C$23:$I$42,5,FALSE)</f>
        <v>63487</v>
      </c>
      <c r="BL151" s="71">
        <f>INDEX(商城宝箱!$W:$W,MATCH(BH151,商城宝箱!$L:$L,0))+(BB151-VLOOKUP(BH151,商城宝箱!$L$2:$N$22,3,FALSE))/$BH$5*VLOOKUP(BH151+1,商城宝箱!$C$23:$I$42,6,FALSE)</f>
        <v>8706.5</v>
      </c>
      <c r="BM151" s="49"/>
      <c r="BN151" s="101">
        <f t="shared" si="274"/>
        <v>7276300</v>
      </c>
      <c r="BO151" s="63">
        <f t="shared" si="275"/>
        <v>856800</v>
      </c>
      <c r="BP151" s="63">
        <f t="shared" si="276"/>
        <v>979200</v>
      </c>
      <c r="BQ151" s="63">
        <f t="shared" si="277"/>
        <v>846000</v>
      </c>
      <c r="BR151" s="63">
        <f t="shared" si="278"/>
        <v>0</v>
      </c>
      <c r="BS151" s="63">
        <f t="shared" si="279"/>
        <v>72500</v>
      </c>
      <c r="BT151" s="63">
        <f t="shared" si="280"/>
        <v>152500</v>
      </c>
      <c r="BU151" s="63">
        <f t="shared" si="281"/>
        <v>10183300</v>
      </c>
      <c r="BV151" s="98">
        <f t="shared" si="282"/>
        <v>0.714532617128043</v>
      </c>
      <c r="BW151" s="98">
        <f t="shared" si="283"/>
        <v>0.0841377549517347</v>
      </c>
      <c r="BX151" s="98">
        <f t="shared" si="284"/>
        <v>0.096157434230554</v>
      </c>
      <c r="BY151" s="98">
        <f t="shared" si="285"/>
        <v>0.0830771950153683</v>
      </c>
      <c r="BZ151" s="98">
        <f t="shared" si="286"/>
        <v>0</v>
      </c>
      <c r="CA151" s="98">
        <f t="shared" si="287"/>
        <v>0.00711949957283003</v>
      </c>
      <c r="CB151" s="98">
        <f t="shared" si="288"/>
        <v>0.0149754991014701</v>
      </c>
      <c r="CC151" s="49"/>
      <c r="CD151" s="101">
        <f t="shared" si="289"/>
        <v>159</v>
      </c>
      <c r="CE151" s="63">
        <f>INDEX(角色升级!A:A,MATCH(BU150,角色升级!K:K,1))</f>
        <v>726</v>
      </c>
      <c r="CF151" s="71">
        <f>VLOOKUP(CE151,角色升级!A:P,16,FALSE)</f>
        <v>43484.34668</v>
      </c>
      <c r="CG151" s="71">
        <f>VLOOKUP(CD151,关卡对比!$A$4:$K$206,11,FALSE)</f>
        <v>132000</v>
      </c>
      <c r="CH151" s="104">
        <f t="shared" si="290"/>
        <v>3.03557509950383</v>
      </c>
      <c r="CI151" s="87">
        <f>INDEX(角色升级!Q:Q,MATCH(CE151,角色升级!A:A,0))</f>
        <v>16200</v>
      </c>
      <c r="CJ151" s="80">
        <v>0.9</v>
      </c>
      <c r="CK151" s="49"/>
      <c r="CL151" s="101">
        <f t="shared" si="291"/>
        <v>49674</v>
      </c>
      <c r="CM151" s="63">
        <f t="shared" si="292"/>
        <v>62587</v>
      </c>
      <c r="CN151" s="63">
        <f t="shared" si="293"/>
        <v>1008</v>
      </c>
      <c r="CO151" s="63">
        <f t="shared" si="294"/>
        <v>109142.5</v>
      </c>
      <c r="CP151" s="63">
        <f t="shared" si="295"/>
        <v>222411.5</v>
      </c>
      <c r="CQ151" s="98">
        <f t="shared" si="296"/>
        <v>0.223342767797528</v>
      </c>
      <c r="CR151" s="98">
        <f t="shared" si="297"/>
        <v>0.281401816003219</v>
      </c>
      <c r="CS151" s="98">
        <f t="shared" si="298"/>
        <v>0.00453213974996796</v>
      </c>
      <c r="CT151" s="98">
        <f t="shared" si="299"/>
        <v>0.490723276449284</v>
      </c>
      <c r="CU151" s="49"/>
      <c r="CV151" s="87">
        <f t="shared" si="300"/>
        <v>24838</v>
      </c>
      <c r="CW151" s="80">
        <f t="shared" si="301"/>
        <v>31080</v>
      </c>
      <c r="CX151" s="80">
        <f t="shared" si="302"/>
        <v>35520</v>
      </c>
      <c r="CY151" s="80">
        <f t="shared" si="303"/>
        <v>63487</v>
      </c>
      <c r="CZ151" s="80">
        <f t="shared" si="304"/>
        <v>154925</v>
      </c>
      <c r="DA151" s="143">
        <f t="shared" si="305"/>
        <v>0.160322736808133</v>
      </c>
      <c r="DB151" s="143">
        <f t="shared" si="306"/>
        <v>0.200613199935453</v>
      </c>
      <c r="DC151" s="143">
        <f t="shared" si="307"/>
        <v>0.22927222849766</v>
      </c>
      <c r="DD151" s="143">
        <f t="shared" si="308"/>
        <v>0.409791834758754</v>
      </c>
      <c r="DE151" s="49"/>
      <c r="DF151" s="87">
        <f t="shared" si="309"/>
        <v>11938</v>
      </c>
      <c r="DG151" s="80">
        <f t="shared" si="310"/>
        <v>14987</v>
      </c>
      <c r="DH151" s="80">
        <f t="shared" si="311"/>
        <v>17128</v>
      </c>
      <c r="DI151" s="80">
        <f t="shared" si="312"/>
        <v>8706.5</v>
      </c>
      <c r="DJ151" s="80">
        <f t="shared" si="313"/>
        <v>52759.5</v>
      </c>
      <c r="DK151" s="143">
        <f t="shared" si="314"/>
        <v>0.226272045792701</v>
      </c>
      <c r="DL151" s="143">
        <f t="shared" si="315"/>
        <v>0.284062585885006</v>
      </c>
      <c r="DM151" s="143">
        <f t="shared" si="316"/>
        <v>0.32464295529715</v>
      </c>
      <c r="DN151" s="143">
        <f t="shared" si="317"/>
        <v>0.165022413025142</v>
      </c>
      <c r="DO151" s="49"/>
      <c r="DP151" s="62">
        <f t="shared" si="318"/>
        <v>222411.5</v>
      </c>
      <c r="DQ151" s="71">
        <f t="shared" si="319"/>
        <v>154925</v>
      </c>
      <c r="DR151" s="71">
        <f t="shared" si="320"/>
        <v>52759.5</v>
      </c>
      <c r="DS151" s="63">
        <v>0</v>
      </c>
      <c r="DT151" s="63">
        <v>28</v>
      </c>
      <c r="DU151" s="63">
        <f>INDEX(武器升级!A:A,MATCH(DQ151/$DQ$5,武器升级!G:G,1))</f>
        <v>46</v>
      </c>
      <c r="DV151" s="63">
        <f>_xlfn.IFNA(INDEX(武器升级!A:A,MATCH(DR151/$DR$5,武器升级!H:H,1)),1)</f>
        <v>36</v>
      </c>
      <c r="DW151" s="63">
        <v>17</v>
      </c>
      <c r="DX151" s="63">
        <f t="shared" si="321"/>
        <v>82.42</v>
      </c>
      <c r="DY151" s="63">
        <f t="shared" si="322"/>
        <v>2742.95</v>
      </c>
      <c r="DZ151" s="63">
        <f t="shared" si="323"/>
        <v>649.74</v>
      </c>
      <c r="EA151" s="71">
        <v>6.3</v>
      </c>
      <c r="EB151" s="67">
        <f t="shared" si="324"/>
        <v>159</v>
      </c>
      <c r="EC151" s="84"/>
      <c r="ED151" s="49"/>
      <c r="EE151" s="49"/>
      <c r="EF151" s="49"/>
      <c r="EG151" s="49"/>
      <c r="EH151" s="49"/>
      <c r="EI151" s="49"/>
      <c r="EJ151" s="49"/>
      <c r="EK151" s="49">
        <f t="shared" si="325"/>
        <v>1</v>
      </c>
      <c r="EL151" s="84"/>
      <c r="EM151" s="49"/>
      <c r="EN151" s="49"/>
      <c r="EO151" s="49"/>
      <c r="EP151" s="49"/>
      <c r="EQ151" s="49"/>
      <c r="ER151" s="49"/>
      <c r="ES151" s="49"/>
      <c r="ET151" s="49"/>
      <c r="EU151" s="49"/>
      <c r="EV151" s="49"/>
      <c r="EW151" s="49"/>
      <c r="EX151" s="49"/>
      <c r="EY151" s="49"/>
      <c r="EZ151" s="49"/>
      <c r="FA151" s="67"/>
      <c r="FB151" s="67"/>
      <c r="FC151" s="67"/>
      <c r="FD151" s="49"/>
    </row>
    <row r="152" spans="1:160">
      <c r="A152" s="58">
        <v>146</v>
      </c>
      <c r="B152" s="59">
        <v>97</v>
      </c>
      <c r="C152" s="60">
        <v>81</v>
      </c>
      <c r="D152" s="61">
        <v>941.5</v>
      </c>
      <c r="E152" s="61">
        <v>3</v>
      </c>
      <c r="F152" s="62">
        <v>7</v>
      </c>
      <c r="G152" s="63">
        <v>0</v>
      </c>
      <c r="H152" s="63">
        <v>1</v>
      </c>
      <c r="I152" s="49"/>
      <c r="J152" s="62">
        <v>146</v>
      </c>
      <c r="K152" s="71">
        <f t="shared" si="262"/>
        <v>7</v>
      </c>
      <c r="L152" s="71">
        <f t="shared" si="263"/>
        <v>0</v>
      </c>
      <c r="M152" s="71">
        <f t="shared" si="264"/>
        <v>1</v>
      </c>
      <c r="N152" s="72">
        <f>INDEX($A:$A,MATCH(SUM($K$7:K152),$D:$D,1))</f>
        <v>160</v>
      </c>
      <c r="O152" s="72">
        <v>0</v>
      </c>
      <c r="P152" s="73">
        <v>0</v>
      </c>
      <c r="Q152" s="63">
        <f>INDEX(关卡产出!$V$8:$V$207,MATCH(N152,$A$7:$A$206,0))</f>
        <v>30500</v>
      </c>
      <c r="R152" s="63">
        <f>INDEX(关卡产出!$W$8:$W$207,MATCH(N152,$A$7:$A$206,0))</f>
        <v>7370000</v>
      </c>
      <c r="S152" s="63">
        <f>INDEX(关卡产出!$X$8:$X$207,MATCH(N152,$A$7:$A$206,0))</f>
        <v>50306</v>
      </c>
      <c r="T152" s="63">
        <f>INDEX(关卡产出!$Y$8:$Y$207,MATCH(N152,$A$7:$A$206,0))</f>
        <v>25154</v>
      </c>
      <c r="U152" s="63">
        <f>INDEX(关卡产出!$Z$8:$Z$207,MATCH(N152,$A$7:$A$206,0))</f>
        <v>12093</v>
      </c>
      <c r="V152" s="63">
        <f>INDEX(关卡产出!$AA$8:$AA$207,MATCH(N152,$A$7:$A$206,0))</f>
        <v>960</v>
      </c>
      <c r="W152" s="80">
        <f>INDEX(关卡产出!$C$8:$C$207,MATCH(N152,关卡产出!$B$8:$B$207,0))*K152</f>
        <v>882</v>
      </c>
      <c r="X152" s="80">
        <f>INDEX(关卡产出!$D$8:$D$207,MATCH(N152,关卡产出!$B$8:$B$207,0))*K152</f>
        <v>441</v>
      </c>
      <c r="Y152" s="80">
        <f>INDEX(关卡产出!$E$8:$E$207,MATCH(N152,关卡产出!$B$8:$B$207,0))*K152</f>
        <v>217</v>
      </c>
      <c r="Z152" s="80">
        <f>INDEX(关卡产出!$F$8:$F$207,MATCH(N152,关卡产出!$B$8:$B$207,0))*K152</f>
        <v>11550</v>
      </c>
      <c r="AA152" s="80">
        <f>SUM($W$7:W152)</f>
        <v>63469</v>
      </c>
      <c r="AB152" s="80">
        <f>SUM($X$7:X152)</f>
        <v>31521</v>
      </c>
      <c r="AC152" s="80">
        <f>SUM($Y$7:Y152)</f>
        <v>15204</v>
      </c>
      <c r="AD152" s="80">
        <f>SUM($Z$7:Z152)</f>
        <v>868350</v>
      </c>
      <c r="AE152" s="87">
        <f>INDEX(关卡产出!$C$8:$C$207,MATCH(N152,关卡产出!$B$8:$B$207,0))*8</f>
        <v>1008</v>
      </c>
      <c r="AF152" s="87">
        <f>INDEX(关卡产出!$D$8:$D$207,MATCH(N152,关卡产出!$B$8:$B$207,0))*8</f>
        <v>504</v>
      </c>
      <c r="AG152" s="87">
        <f>INDEX(关卡产出!$E$8:$E$207,MATCH(N152,关卡产出!$B$8:$B$207,0))*8</f>
        <v>248</v>
      </c>
      <c r="AH152" s="87">
        <f>INDEX(关卡产出!$F$8:$F$207,MATCH(N152,关卡产出!$B$8:$B$207,0))*8</f>
        <v>13200</v>
      </c>
      <c r="AI152" s="87">
        <f>SUM($AE$7:AE152)</f>
        <v>72536</v>
      </c>
      <c r="AJ152" s="87">
        <f>SUM($AF$7:AF152)</f>
        <v>36024</v>
      </c>
      <c r="AK152" s="87">
        <f>SUM($AG$7:AG152)</f>
        <v>17376</v>
      </c>
      <c r="AL152" s="87">
        <f>SUM($AH$7:AH152)</f>
        <v>992400</v>
      </c>
      <c r="AM152" s="92">
        <f>SUM($M$7:M152)*关卡产出!$AS$11</f>
        <v>852000</v>
      </c>
      <c r="AN152" s="93">
        <v>0</v>
      </c>
      <c r="AO152" s="80">
        <v>0</v>
      </c>
      <c r="AP152" s="96">
        <v>0</v>
      </c>
      <c r="AQ152" s="62">
        <v>500</v>
      </c>
      <c r="AR152" s="97">
        <v>100</v>
      </c>
      <c r="AS152" s="62">
        <f>SUM($AQ$7:AQ152)</f>
        <v>73000</v>
      </c>
      <c r="AT152" s="71">
        <f>SUM($AR$7:AR152)</f>
        <v>14600</v>
      </c>
      <c r="AU152" s="49"/>
      <c r="AV152" s="62">
        <f t="shared" si="265"/>
        <v>30500</v>
      </c>
      <c r="AW152" s="71">
        <v>0</v>
      </c>
      <c r="AX152" s="71">
        <f t="shared" si="266"/>
        <v>14600</v>
      </c>
      <c r="AY152" s="71">
        <f t="shared" si="267"/>
        <v>16200</v>
      </c>
      <c r="AZ152" s="63">
        <f t="shared" si="268"/>
        <v>61300</v>
      </c>
      <c r="BA152" s="80">
        <v>0</v>
      </c>
      <c r="BB152" s="80">
        <f t="shared" si="269"/>
        <v>61300</v>
      </c>
      <c r="BC152" s="98">
        <f t="shared" si="270"/>
        <v>0.497553017944535</v>
      </c>
      <c r="BD152" s="98">
        <f t="shared" si="271"/>
        <v>0</v>
      </c>
      <c r="BE152" s="98">
        <f t="shared" si="272"/>
        <v>0.238172920065253</v>
      </c>
      <c r="BF152" s="98">
        <f t="shared" si="273"/>
        <v>0.264274061990212</v>
      </c>
      <c r="BG152" s="99"/>
      <c r="BH152" s="62">
        <f>INDEX(商城宝箱!$L:$L,MATCH(BB152,商城宝箱!$N:$N,1))</f>
        <v>10</v>
      </c>
      <c r="BI152" s="63">
        <f>INDEX(商城宝箱!$T:$T,MATCH(BH152,商城宝箱!$L:$L,0))+(BB152-VLOOKUP(BH152,商城宝箱!$L$2:$N$22,3,FALSE))/$BH$5*VLOOKUP(BH152+1,商城宝箱!$C$23:$I$42,3,FALSE)</f>
        <v>153250</v>
      </c>
      <c r="BJ152" s="71">
        <f>INDEX(商城宝箱!$U:$U,MATCH(BH152,商城宝箱!$L:$L,0))+(BB152-VLOOKUP(BH152,商城宝箱!$L$2:$N$22,3,FALSE))/$BH$5*VLOOKUP(BH152+1,商城宝箱!$C$23:$I$42,4,FALSE)</f>
        <v>110102.5</v>
      </c>
      <c r="BK152" s="71">
        <f>INDEX(商城宝箱!$V:$V,MATCH(BH152,商城宝箱!$L:$L,0))+(BB152-VLOOKUP(BH152,商城宝箱!$L$2:$N$22,3,FALSE))/$BH$5*VLOOKUP(BH152+1,商城宝箱!$C$23:$I$42,5,FALSE)</f>
        <v>63937</v>
      </c>
      <c r="BL152" s="71">
        <f>INDEX(商城宝箱!$W:$W,MATCH(BH152,商城宝箱!$L:$L,0))+(BB152-VLOOKUP(BH152,商城宝箱!$L$2:$N$22,3,FALSE))/$BH$5*VLOOKUP(BH152+1,商城宝箱!$C$23:$I$42,6,FALSE)</f>
        <v>8781.5</v>
      </c>
      <c r="BM152" s="49"/>
      <c r="BN152" s="101">
        <f t="shared" si="274"/>
        <v>7370000</v>
      </c>
      <c r="BO152" s="63">
        <f t="shared" si="275"/>
        <v>868350</v>
      </c>
      <c r="BP152" s="63">
        <f t="shared" si="276"/>
        <v>992400</v>
      </c>
      <c r="BQ152" s="63">
        <f t="shared" si="277"/>
        <v>852000</v>
      </c>
      <c r="BR152" s="63">
        <f t="shared" si="278"/>
        <v>0</v>
      </c>
      <c r="BS152" s="63">
        <f t="shared" si="279"/>
        <v>73000</v>
      </c>
      <c r="BT152" s="63">
        <f t="shared" si="280"/>
        <v>153250</v>
      </c>
      <c r="BU152" s="63">
        <f t="shared" si="281"/>
        <v>10309000</v>
      </c>
      <c r="BV152" s="98">
        <f t="shared" si="282"/>
        <v>0.714909302551169</v>
      </c>
      <c r="BW152" s="98">
        <f t="shared" si="283"/>
        <v>0.0842322242700553</v>
      </c>
      <c r="BX152" s="98">
        <f t="shared" si="284"/>
        <v>0.0962653991657775</v>
      </c>
      <c r="BY152" s="98">
        <f t="shared" si="285"/>
        <v>0.0826462314482491</v>
      </c>
      <c r="BZ152" s="98">
        <f t="shared" si="286"/>
        <v>0</v>
      </c>
      <c r="CA152" s="98">
        <f t="shared" si="287"/>
        <v>0.00708119119216219</v>
      </c>
      <c r="CB152" s="98">
        <f t="shared" si="288"/>
        <v>0.0148656513725871</v>
      </c>
      <c r="CC152" s="49"/>
      <c r="CD152" s="101">
        <f t="shared" si="289"/>
        <v>160</v>
      </c>
      <c r="CE152" s="63">
        <f>INDEX(角色升级!A:A,MATCH(BU151,角色升级!K:K,1))</f>
        <v>729</v>
      </c>
      <c r="CF152" s="71">
        <f>VLOOKUP(CE152,角色升级!A:P,16,FALSE)</f>
        <v>44524.64205</v>
      </c>
      <c r="CG152" s="71">
        <f>VLOOKUP(CD152,关卡对比!$A$4:$K$206,11,FALSE)</f>
        <v>133200</v>
      </c>
      <c r="CH152" s="104">
        <f t="shared" si="290"/>
        <v>2.99160181569612</v>
      </c>
      <c r="CI152" s="87">
        <f>INDEX(角色升级!Q:Q,MATCH(CE152,角色升级!A:A,0))</f>
        <v>16200</v>
      </c>
      <c r="CJ152" s="80">
        <v>0.9</v>
      </c>
      <c r="CK152" s="49"/>
      <c r="CL152" s="101">
        <f t="shared" si="291"/>
        <v>50306</v>
      </c>
      <c r="CM152" s="63">
        <f t="shared" si="292"/>
        <v>63469</v>
      </c>
      <c r="CN152" s="63">
        <f t="shared" si="293"/>
        <v>1008</v>
      </c>
      <c r="CO152" s="63">
        <f t="shared" si="294"/>
        <v>110102.5</v>
      </c>
      <c r="CP152" s="63">
        <f t="shared" si="295"/>
        <v>224885.5</v>
      </c>
      <c r="CQ152" s="98">
        <f t="shared" si="296"/>
        <v>0.223696058660963</v>
      </c>
      <c r="CR152" s="98">
        <f t="shared" si="297"/>
        <v>0.282228067171961</v>
      </c>
      <c r="CS152" s="98">
        <f t="shared" si="298"/>
        <v>0.00448228098298912</v>
      </c>
      <c r="CT152" s="98">
        <f t="shared" si="299"/>
        <v>0.489593593184087</v>
      </c>
      <c r="CU152" s="49"/>
      <c r="CV152" s="87">
        <f t="shared" si="300"/>
        <v>25154</v>
      </c>
      <c r="CW152" s="80">
        <f t="shared" si="301"/>
        <v>31521</v>
      </c>
      <c r="CX152" s="80">
        <f t="shared" si="302"/>
        <v>36024</v>
      </c>
      <c r="CY152" s="80">
        <f t="shared" si="303"/>
        <v>63937</v>
      </c>
      <c r="CZ152" s="80">
        <f t="shared" si="304"/>
        <v>156636</v>
      </c>
      <c r="DA152" s="143">
        <f t="shared" si="305"/>
        <v>0.160588881227815</v>
      </c>
      <c r="DB152" s="143">
        <f t="shared" si="306"/>
        <v>0.201237263464338</v>
      </c>
      <c r="DC152" s="143">
        <f t="shared" si="307"/>
        <v>0.229985443959243</v>
      </c>
      <c r="DD152" s="143">
        <f t="shared" si="308"/>
        <v>0.408188411348604</v>
      </c>
      <c r="DE152" s="49"/>
      <c r="DF152" s="87">
        <f t="shared" si="309"/>
        <v>12093</v>
      </c>
      <c r="DG152" s="80">
        <f t="shared" si="310"/>
        <v>15204</v>
      </c>
      <c r="DH152" s="80">
        <f t="shared" si="311"/>
        <v>17376</v>
      </c>
      <c r="DI152" s="80">
        <f t="shared" si="312"/>
        <v>8781.5</v>
      </c>
      <c r="DJ152" s="80">
        <f t="shared" si="313"/>
        <v>53454.5</v>
      </c>
      <c r="DK152" s="143">
        <f t="shared" si="314"/>
        <v>0.226229784209</v>
      </c>
      <c r="DL152" s="143">
        <f t="shared" si="315"/>
        <v>0.284428813289807</v>
      </c>
      <c r="DM152" s="143">
        <f t="shared" si="316"/>
        <v>0.325061500902637</v>
      </c>
      <c r="DN152" s="143">
        <f t="shared" si="317"/>
        <v>0.164279901598556</v>
      </c>
      <c r="DO152" s="49"/>
      <c r="DP152" s="62">
        <f t="shared" si="318"/>
        <v>224885.5</v>
      </c>
      <c r="DQ152" s="71">
        <f t="shared" si="319"/>
        <v>156636</v>
      </c>
      <c r="DR152" s="71">
        <f t="shared" si="320"/>
        <v>53454.5</v>
      </c>
      <c r="DS152" s="63">
        <v>0</v>
      </c>
      <c r="DT152" s="63">
        <v>28</v>
      </c>
      <c r="DU152" s="63">
        <f>INDEX(武器升级!A:A,MATCH(DQ152/$DQ$5,武器升级!G:G,1))</f>
        <v>46</v>
      </c>
      <c r="DV152" s="63">
        <f>_xlfn.IFNA(INDEX(武器升级!A:A,MATCH(DR152/$DR$5,武器升级!H:H,1)),1)</f>
        <v>36</v>
      </c>
      <c r="DW152" s="63">
        <v>17</v>
      </c>
      <c r="DX152" s="63">
        <f t="shared" si="321"/>
        <v>82.42</v>
      </c>
      <c r="DY152" s="63">
        <f t="shared" si="322"/>
        <v>2742.95</v>
      </c>
      <c r="DZ152" s="63">
        <f t="shared" si="323"/>
        <v>649.74</v>
      </c>
      <c r="EA152" s="71">
        <v>6.3</v>
      </c>
      <c r="EB152" s="67">
        <f t="shared" si="324"/>
        <v>160</v>
      </c>
      <c r="EC152" s="84"/>
      <c r="ED152" s="49"/>
      <c r="EE152" s="49"/>
      <c r="EF152" s="49"/>
      <c r="EG152" s="49"/>
      <c r="EH152" s="49"/>
      <c r="EI152" s="49"/>
      <c r="EJ152" s="49"/>
      <c r="EK152" s="49">
        <f t="shared" si="325"/>
        <v>376</v>
      </c>
      <c r="EL152" s="84"/>
      <c r="EM152" s="49"/>
      <c r="EN152" s="49"/>
      <c r="EO152" s="49"/>
      <c r="EP152" s="49"/>
      <c r="EQ152" s="49"/>
      <c r="ER152" s="49"/>
      <c r="ES152" s="49"/>
      <c r="ET152" s="49"/>
      <c r="EU152" s="49"/>
      <c r="EV152" s="49"/>
      <c r="EW152" s="49"/>
      <c r="EX152" s="49"/>
      <c r="EY152" s="49"/>
      <c r="EZ152" s="49"/>
      <c r="FA152" s="67"/>
      <c r="FB152" s="67"/>
      <c r="FC152" s="67"/>
      <c r="FD152" s="49"/>
    </row>
    <row r="153" spans="1:160">
      <c r="A153" s="58">
        <v>147</v>
      </c>
      <c r="B153" s="59">
        <v>98</v>
      </c>
      <c r="C153" s="60">
        <v>81</v>
      </c>
      <c r="D153" s="61">
        <v>947.5</v>
      </c>
      <c r="E153" s="61">
        <v>3</v>
      </c>
      <c r="F153" s="62">
        <v>7</v>
      </c>
      <c r="G153" s="63">
        <v>0</v>
      </c>
      <c r="H153" s="63">
        <v>1</v>
      </c>
      <c r="I153" s="49"/>
      <c r="J153" s="62">
        <v>147</v>
      </c>
      <c r="K153" s="71">
        <f t="shared" si="262"/>
        <v>7</v>
      </c>
      <c r="L153" s="71">
        <f t="shared" si="263"/>
        <v>0</v>
      </c>
      <c r="M153" s="71">
        <f t="shared" si="264"/>
        <v>1</v>
      </c>
      <c r="N153" s="72">
        <f>INDEX($A:$A,MATCH(SUM($K$7:K153),$D:$D,1))</f>
        <v>162</v>
      </c>
      <c r="O153" s="72">
        <v>0</v>
      </c>
      <c r="P153" s="73">
        <v>0</v>
      </c>
      <c r="Q153" s="63">
        <f>INDEX(关卡产出!$V$8:$V$207,MATCH(N153,$A$7:$A$206,0))</f>
        <v>30900</v>
      </c>
      <c r="R153" s="63">
        <f>INDEX(关卡产出!$W$8:$W$207,MATCH(N153,$A$7:$A$206,0))</f>
        <v>7559200</v>
      </c>
      <c r="S153" s="63">
        <f>INDEX(关卡产出!$X$8:$X$207,MATCH(N153,$A$7:$A$206,0))</f>
        <v>51582</v>
      </c>
      <c r="T153" s="63">
        <f>INDEX(关卡产出!$Y$8:$Y$207,MATCH(N153,$A$7:$A$206,0))</f>
        <v>25792</v>
      </c>
      <c r="U153" s="63">
        <f>INDEX(关卡产出!$Z$8:$Z$207,MATCH(N153,$A$7:$A$206,0))</f>
        <v>12406</v>
      </c>
      <c r="V153" s="63">
        <f>INDEX(关卡产出!$AA$8:$AA$207,MATCH(N153,$A$7:$A$206,0))</f>
        <v>972</v>
      </c>
      <c r="W153" s="80">
        <f>INDEX(关卡产出!$C$8:$C$207,MATCH(N153,关卡产出!$B$8:$B$207,0))*K153</f>
        <v>896</v>
      </c>
      <c r="X153" s="80">
        <f>INDEX(关卡产出!$D$8:$D$207,MATCH(N153,关卡产出!$B$8:$B$207,0))*K153</f>
        <v>448</v>
      </c>
      <c r="Y153" s="80">
        <f>INDEX(关卡产出!$E$8:$E$207,MATCH(N153,关卡产出!$B$8:$B$207,0))*K153</f>
        <v>217</v>
      </c>
      <c r="Z153" s="80">
        <f>INDEX(关卡产出!$F$8:$F$207,MATCH(N153,关卡产出!$B$8:$B$207,0))*K153</f>
        <v>11690</v>
      </c>
      <c r="AA153" s="80">
        <f>SUM($W$7:W153)</f>
        <v>64365</v>
      </c>
      <c r="AB153" s="80">
        <f>SUM($X$7:X153)</f>
        <v>31969</v>
      </c>
      <c r="AC153" s="80">
        <f>SUM($Y$7:Y153)</f>
        <v>15421</v>
      </c>
      <c r="AD153" s="80">
        <f>SUM($Z$7:Z153)</f>
        <v>880040</v>
      </c>
      <c r="AE153" s="87">
        <f>INDEX(关卡产出!$C$8:$C$207,MATCH(N153,关卡产出!$B$8:$B$207,0))*8</f>
        <v>1024</v>
      </c>
      <c r="AF153" s="87">
        <f>INDEX(关卡产出!$D$8:$D$207,MATCH(N153,关卡产出!$B$8:$B$207,0))*8</f>
        <v>512</v>
      </c>
      <c r="AG153" s="87">
        <f>INDEX(关卡产出!$E$8:$E$207,MATCH(N153,关卡产出!$B$8:$B$207,0))*8</f>
        <v>248</v>
      </c>
      <c r="AH153" s="87">
        <f>INDEX(关卡产出!$F$8:$F$207,MATCH(N153,关卡产出!$B$8:$B$207,0))*8</f>
        <v>13360</v>
      </c>
      <c r="AI153" s="87">
        <f>SUM($AE$7:AE153)</f>
        <v>73560</v>
      </c>
      <c r="AJ153" s="87">
        <f>SUM($AF$7:AF153)</f>
        <v>36536</v>
      </c>
      <c r="AK153" s="87">
        <f>SUM($AG$7:AG153)</f>
        <v>17624</v>
      </c>
      <c r="AL153" s="87">
        <f>SUM($AH$7:AH153)</f>
        <v>1005760</v>
      </c>
      <c r="AM153" s="92">
        <f>SUM($M$7:M153)*关卡产出!$AS$11</f>
        <v>858000</v>
      </c>
      <c r="AN153" s="93">
        <v>0</v>
      </c>
      <c r="AO153" s="80">
        <v>0</v>
      </c>
      <c r="AP153" s="96">
        <v>0</v>
      </c>
      <c r="AQ153" s="62">
        <v>500</v>
      </c>
      <c r="AR153" s="97">
        <v>100</v>
      </c>
      <c r="AS153" s="62">
        <f>SUM($AQ$7:AQ153)</f>
        <v>73500</v>
      </c>
      <c r="AT153" s="71">
        <f>SUM($AR$7:AR153)</f>
        <v>14700</v>
      </c>
      <c r="AU153" s="49"/>
      <c r="AV153" s="62">
        <f t="shared" si="265"/>
        <v>30900</v>
      </c>
      <c r="AW153" s="71">
        <v>0</v>
      </c>
      <c r="AX153" s="71">
        <f t="shared" si="266"/>
        <v>14700</v>
      </c>
      <c r="AY153" s="71">
        <f t="shared" si="267"/>
        <v>18200</v>
      </c>
      <c r="AZ153" s="63">
        <f t="shared" si="268"/>
        <v>63800</v>
      </c>
      <c r="BA153" s="80">
        <v>0</v>
      </c>
      <c r="BB153" s="80">
        <f t="shared" si="269"/>
        <v>63800</v>
      </c>
      <c r="BC153" s="98">
        <f t="shared" si="270"/>
        <v>0.484326018808777</v>
      </c>
      <c r="BD153" s="98">
        <f t="shared" si="271"/>
        <v>0</v>
      </c>
      <c r="BE153" s="98">
        <f t="shared" si="272"/>
        <v>0.230407523510972</v>
      </c>
      <c r="BF153" s="98">
        <f t="shared" si="273"/>
        <v>0.285266457680251</v>
      </c>
      <c r="BG153" s="99"/>
      <c r="BH153" s="62">
        <f>INDEX(商城宝箱!$L:$L,MATCH(BB153,商城宝箱!$N:$N,1))</f>
        <v>10</v>
      </c>
      <c r="BI153" s="63">
        <f>INDEX(商城宝箱!$T:$T,MATCH(BH153,商城宝箱!$L:$L,0))+(BB153-VLOOKUP(BH153,商城宝箱!$L$2:$N$22,3,FALSE))/$BH$5*VLOOKUP(BH153+1,商城宝箱!$C$23:$I$42,3,FALSE)</f>
        <v>159500</v>
      </c>
      <c r="BJ153" s="71">
        <f>INDEX(商城宝箱!$U:$U,MATCH(BH153,商城宝箱!$L:$L,0))+(BB153-VLOOKUP(BH153,商城宝箱!$L$2:$N$22,3,FALSE))/$BH$5*VLOOKUP(BH153+1,商城宝箱!$C$23:$I$42,4,FALSE)</f>
        <v>118102.5</v>
      </c>
      <c r="BK153" s="71">
        <f>INDEX(商城宝箱!$V:$V,MATCH(BH153,商城宝箱!$L:$L,0))+(BB153-VLOOKUP(BH153,商城宝箱!$L$2:$N$22,3,FALSE))/$BH$5*VLOOKUP(BH153+1,商城宝箱!$C$23:$I$42,5,FALSE)</f>
        <v>67687</v>
      </c>
      <c r="BL153" s="71">
        <f>INDEX(商城宝箱!$W:$W,MATCH(BH153,商城宝箱!$L:$L,0))+(BB153-VLOOKUP(BH153,商城宝箱!$L$2:$N$22,3,FALSE))/$BH$5*VLOOKUP(BH153+1,商城宝箱!$C$23:$I$42,6,FALSE)</f>
        <v>9406.5</v>
      </c>
      <c r="BM153" s="49"/>
      <c r="BN153" s="101">
        <f t="shared" si="274"/>
        <v>7559200</v>
      </c>
      <c r="BO153" s="63">
        <f t="shared" si="275"/>
        <v>880040</v>
      </c>
      <c r="BP153" s="63">
        <f t="shared" si="276"/>
        <v>1005760</v>
      </c>
      <c r="BQ153" s="63">
        <f t="shared" si="277"/>
        <v>858000</v>
      </c>
      <c r="BR153" s="63">
        <f t="shared" si="278"/>
        <v>0</v>
      </c>
      <c r="BS153" s="63">
        <f t="shared" si="279"/>
        <v>73500</v>
      </c>
      <c r="BT153" s="63">
        <f t="shared" si="280"/>
        <v>159500</v>
      </c>
      <c r="BU153" s="63">
        <f t="shared" si="281"/>
        <v>10536000</v>
      </c>
      <c r="BV153" s="98">
        <f t="shared" si="282"/>
        <v>0.717463933181473</v>
      </c>
      <c r="BW153" s="98">
        <f t="shared" si="283"/>
        <v>0.0835269552012149</v>
      </c>
      <c r="BX153" s="98">
        <f t="shared" si="284"/>
        <v>0.095459377372817</v>
      </c>
      <c r="BY153" s="98">
        <f t="shared" si="285"/>
        <v>0.0814350797266515</v>
      </c>
      <c r="BZ153" s="98">
        <f t="shared" si="286"/>
        <v>0</v>
      </c>
      <c r="CA153" s="98">
        <f t="shared" si="287"/>
        <v>0.00697608200455581</v>
      </c>
      <c r="CB153" s="98">
        <f t="shared" si="288"/>
        <v>0.0151385725132878</v>
      </c>
      <c r="CC153" s="49"/>
      <c r="CD153" s="101">
        <f t="shared" si="289"/>
        <v>162</v>
      </c>
      <c r="CE153" s="63">
        <f>INDEX(角色升级!A:A,MATCH(BU152,角色升级!K:K,1))</f>
        <v>732</v>
      </c>
      <c r="CF153" s="71">
        <f>VLOOKUP(CE153,角色升级!A:P,16,FALSE)</f>
        <v>44943.83883</v>
      </c>
      <c r="CG153" s="71">
        <f>VLOOKUP(CD153,关卡对比!$A$4:$K$206,11,FALSE)</f>
        <v>135600</v>
      </c>
      <c r="CH153" s="104">
        <f t="shared" si="290"/>
        <v>3.01709875101917</v>
      </c>
      <c r="CI153" s="87">
        <f>INDEX(角色升级!Q:Q,MATCH(CE153,角色升级!A:A,0))</f>
        <v>18200</v>
      </c>
      <c r="CJ153" s="80">
        <v>0.9</v>
      </c>
      <c r="CK153" s="49"/>
      <c r="CL153" s="101">
        <f t="shared" si="291"/>
        <v>51582</v>
      </c>
      <c r="CM153" s="63">
        <f t="shared" si="292"/>
        <v>64365</v>
      </c>
      <c r="CN153" s="63">
        <f t="shared" si="293"/>
        <v>1024</v>
      </c>
      <c r="CO153" s="63">
        <f t="shared" si="294"/>
        <v>118102.5</v>
      </c>
      <c r="CP153" s="63">
        <f t="shared" si="295"/>
        <v>235073.5</v>
      </c>
      <c r="CQ153" s="98">
        <f t="shared" si="296"/>
        <v>0.219429242343352</v>
      </c>
      <c r="CR153" s="98">
        <f t="shared" si="297"/>
        <v>0.273807979206504</v>
      </c>
      <c r="CS153" s="98">
        <f t="shared" si="298"/>
        <v>0.00435608437361081</v>
      </c>
      <c r="CT153" s="98">
        <f t="shared" si="299"/>
        <v>0.502406694076533</v>
      </c>
      <c r="CU153" s="49"/>
      <c r="CV153" s="87">
        <f t="shared" si="300"/>
        <v>25792</v>
      </c>
      <c r="CW153" s="80">
        <f t="shared" si="301"/>
        <v>31969</v>
      </c>
      <c r="CX153" s="80">
        <f t="shared" si="302"/>
        <v>36536</v>
      </c>
      <c r="CY153" s="80">
        <f t="shared" si="303"/>
        <v>67687</v>
      </c>
      <c r="CZ153" s="80">
        <f t="shared" si="304"/>
        <v>161984</v>
      </c>
      <c r="DA153" s="143">
        <f t="shared" si="305"/>
        <v>0.159225602528645</v>
      </c>
      <c r="DB153" s="143">
        <f t="shared" si="306"/>
        <v>0.197358998419597</v>
      </c>
      <c r="DC153" s="143">
        <f t="shared" si="307"/>
        <v>0.225553141050968</v>
      </c>
      <c r="DD153" s="143">
        <f t="shared" si="308"/>
        <v>0.41786225800079</v>
      </c>
      <c r="DE153" s="49"/>
      <c r="DF153" s="87">
        <f t="shared" si="309"/>
        <v>12406</v>
      </c>
      <c r="DG153" s="80">
        <f t="shared" si="310"/>
        <v>15421</v>
      </c>
      <c r="DH153" s="80">
        <f t="shared" si="311"/>
        <v>17624</v>
      </c>
      <c r="DI153" s="80">
        <f t="shared" si="312"/>
        <v>9406.5</v>
      </c>
      <c r="DJ153" s="80">
        <f t="shared" si="313"/>
        <v>54857.5</v>
      </c>
      <c r="DK153" s="143">
        <f t="shared" si="314"/>
        <v>0.226149569338741</v>
      </c>
      <c r="DL153" s="143">
        <f t="shared" si="315"/>
        <v>0.281110149022467</v>
      </c>
      <c r="DM153" s="143">
        <f t="shared" si="316"/>
        <v>0.321268741739963</v>
      </c>
      <c r="DN153" s="143">
        <f t="shared" si="317"/>
        <v>0.171471539898829</v>
      </c>
      <c r="DO153" s="49"/>
      <c r="DP153" s="62">
        <f t="shared" si="318"/>
        <v>235073.5</v>
      </c>
      <c r="DQ153" s="71">
        <f t="shared" si="319"/>
        <v>161984</v>
      </c>
      <c r="DR153" s="71">
        <f t="shared" si="320"/>
        <v>54857.5</v>
      </c>
      <c r="DS153" s="63">
        <v>0</v>
      </c>
      <c r="DT153" s="63">
        <v>28</v>
      </c>
      <c r="DU153" s="63">
        <f>INDEX(武器升级!A:A,MATCH(DQ153/$DQ$5,武器升级!G:G,1))</f>
        <v>47</v>
      </c>
      <c r="DV153" s="63">
        <f>_xlfn.IFNA(INDEX(武器升级!A:A,MATCH(DR153/$DR$5,武器升级!H:H,1)),1)</f>
        <v>37</v>
      </c>
      <c r="DW153" s="63">
        <v>17</v>
      </c>
      <c r="DX153" s="63">
        <f t="shared" si="321"/>
        <v>82.42</v>
      </c>
      <c r="DY153" s="63">
        <f t="shared" si="322"/>
        <v>3291.54</v>
      </c>
      <c r="DZ153" s="63">
        <f t="shared" si="323"/>
        <v>779.68</v>
      </c>
      <c r="EA153" s="71">
        <v>6.3</v>
      </c>
      <c r="EB153" s="67">
        <f t="shared" si="324"/>
        <v>162</v>
      </c>
      <c r="EC153" s="84"/>
      <c r="ED153" s="49"/>
      <c r="EE153" s="49"/>
      <c r="EF153" s="49"/>
      <c r="EG153" s="49"/>
      <c r="EH153" s="49"/>
      <c r="EI153" s="49"/>
      <c r="EJ153" s="49"/>
      <c r="EK153" s="49">
        <f t="shared" si="325"/>
        <v>451.2</v>
      </c>
      <c r="EL153" s="84"/>
      <c r="EM153" s="49"/>
      <c r="EN153" s="49"/>
      <c r="EO153" s="49"/>
      <c r="EP153" s="49"/>
      <c r="EQ153" s="49"/>
      <c r="ER153" s="49"/>
      <c r="ES153" s="49"/>
      <c r="ET153" s="49"/>
      <c r="EU153" s="49"/>
      <c r="EV153" s="49"/>
      <c r="EW153" s="49"/>
      <c r="EX153" s="49"/>
      <c r="EY153" s="49"/>
      <c r="EZ153" s="49"/>
      <c r="FA153" s="67"/>
      <c r="FB153" s="67"/>
      <c r="FC153" s="67"/>
      <c r="FD153" s="49"/>
    </row>
    <row r="154" spans="1:160">
      <c r="A154" s="58">
        <v>148</v>
      </c>
      <c r="B154" s="59">
        <v>98</v>
      </c>
      <c r="C154" s="60">
        <v>82</v>
      </c>
      <c r="D154" s="61">
        <v>953.5</v>
      </c>
      <c r="E154" s="61">
        <v>3</v>
      </c>
      <c r="F154" s="62">
        <v>7</v>
      </c>
      <c r="G154" s="63">
        <v>0</v>
      </c>
      <c r="H154" s="63">
        <v>1</v>
      </c>
      <c r="I154" s="49"/>
      <c r="J154" s="62">
        <v>148</v>
      </c>
      <c r="K154" s="71">
        <f t="shared" si="262"/>
        <v>7</v>
      </c>
      <c r="L154" s="71">
        <f t="shared" si="263"/>
        <v>0</v>
      </c>
      <c r="M154" s="71">
        <f t="shared" si="264"/>
        <v>1</v>
      </c>
      <c r="N154" s="72">
        <f>INDEX($A:$A,MATCH(SUM($K$7:K154),$D:$D,1))</f>
        <v>162</v>
      </c>
      <c r="O154" s="72">
        <v>0</v>
      </c>
      <c r="P154" s="73">
        <v>0</v>
      </c>
      <c r="Q154" s="63">
        <f>INDEX(关卡产出!$V$8:$V$207,MATCH(N154,$A$7:$A$206,0))</f>
        <v>30900</v>
      </c>
      <c r="R154" s="63">
        <f>INDEX(关卡产出!$W$8:$W$207,MATCH(N154,$A$7:$A$206,0))</f>
        <v>7559200</v>
      </c>
      <c r="S154" s="63">
        <f>INDEX(关卡产出!$X$8:$X$207,MATCH(N154,$A$7:$A$206,0))</f>
        <v>51582</v>
      </c>
      <c r="T154" s="63">
        <f>INDEX(关卡产出!$Y$8:$Y$207,MATCH(N154,$A$7:$A$206,0))</f>
        <v>25792</v>
      </c>
      <c r="U154" s="63">
        <f>INDEX(关卡产出!$Z$8:$Z$207,MATCH(N154,$A$7:$A$206,0))</f>
        <v>12406</v>
      </c>
      <c r="V154" s="63">
        <f>INDEX(关卡产出!$AA$8:$AA$207,MATCH(N154,$A$7:$A$206,0))</f>
        <v>972</v>
      </c>
      <c r="W154" s="80">
        <f>INDEX(关卡产出!$C$8:$C$207,MATCH(N154,关卡产出!$B$8:$B$207,0))*K154</f>
        <v>896</v>
      </c>
      <c r="X154" s="80">
        <f>INDEX(关卡产出!$D$8:$D$207,MATCH(N154,关卡产出!$B$8:$B$207,0))*K154</f>
        <v>448</v>
      </c>
      <c r="Y154" s="80">
        <f>INDEX(关卡产出!$E$8:$E$207,MATCH(N154,关卡产出!$B$8:$B$207,0))*K154</f>
        <v>217</v>
      </c>
      <c r="Z154" s="80">
        <f>INDEX(关卡产出!$F$8:$F$207,MATCH(N154,关卡产出!$B$8:$B$207,0))*K154</f>
        <v>11690</v>
      </c>
      <c r="AA154" s="80">
        <f>SUM($W$7:W154)</f>
        <v>65261</v>
      </c>
      <c r="AB154" s="80">
        <f>SUM($X$7:X154)</f>
        <v>32417</v>
      </c>
      <c r="AC154" s="80">
        <f>SUM($Y$7:Y154)</f>
        <v>15638</v>
      </c>
      <c r="AD154" s="80">
        <f>SUM($Z$7:Z154)</f>
        <v>891730</v>
      </c>
      <c r="AE154" s="87">
        <f>INDEX(关卡产出!$C$8:$C$207,MATCH(N154,关卡产出!$B$8:$B$207,0))*8</f>
        <v>1024</v>
      </c>
      <c r="AF154" s="87">
        <f>INDEX(关卡产出!$D$8:$D$207,MATCH(N154,关卡产出!$B$8:$B$207,0))*8</f>
        <v>512</v>
      </c>
      <c r="AG154" s="87">
        <f>INDEX(关卡产出!$E$8:$E$207,MATCH(N154,关卡产出!$B$8:$B$207,0))*8</f>
        <v>248</v>
      </c>
      <c r="AH154" s="87">
        <f>INDEX(关卡产出!$F$8:$F$207,MATCH(N154,关卡产出!$B$8:$B$207,0))*8</f>
        <v>13360</v>
      </c>
      <c r="AI154" s="87">
        <f>SUM($AE$7:AE154)</f>
        <v>74584</v>
      </c>
      <c r="AJ154" s="87">
        <f>SUM($AF$7:AF154)</f>
        <v>37048</v>
      </c>
      <c r="AK154" s="87">
        <f>SUM($AG$7:AG154)</f>
        <v>17872</v>
      </c>
      <c r="AL154" s="87">
        <f>SUM($AH$7:AH154)</f>
        <v>1019120</v>
      </c>
      <c r="AM154" s="92">
        <f>SUM($M$7:M154)*关卡产出!$AS$11</f>
        <v>864000</v>
      </c>
      <c r="AN154" s="93">
        <v>0</v>
      </c>
      <c r="AO154" s="80">
        <v>0</v>
      </c>
      <c r="AP154" s="96">
        <v>0</v>
      </c>
      <c r="AQ154" s="62">
        <v>500</v>
      </c>
      <c r="AR154" s="97">
        <v>100</v>
      </c>
      <c r="AS154" s="62">
        <f>SUM($AQ$7:AQ154)</f>
        <v>74000</v>
      </c>
      <c r="AT154" s="71">
        <f>SUM($AR$7:AR154)</f>
        <v>14800</v>
      </c>
      <c r="AU154" s="49"/>
      <c r="AV154" s="62">
        <f t="shared" si="265"/>
        <v>30900</v>
      </c>
      <c r="AW154" s="71">
        <v>0</v>
      </c>
      <c r="AX154" s="71">
        <f t="shared" si="266"/>
        <v>14800</v>
      </c>
      <c r="AY154" s="71">
        <f t="shared" si="267"/>
        <v>18200</v>
      </c>
      <c r="AZ154" s="63">
        <f t="shared" si="268"/>
        <v>63900</v>
      </c>
      <c r="BA154" s="80">
        <v>0</v>
      </c>
      <c r="BB154" s="80">
        <f t="shared" si="269"/>
        <v>63900</v>
      </c>
      <c r="BC154" s="98">
        <f t="shared" si="270"/>
        <v>0.483568075117371</v>
      </c>
      <c r="BD154" s="98">
        <f t="shared" si="271"/>
        <v>0</v>
      </c>
      <c r="BE154" s="98">
        <f t="shared" si="272"/>
        <v>0.231611893583725</v>
      </c>
      <c r="BF154" s="98">
        <f t="shared" si="273"/>
        <v>0.284820031298905</v>
      </c>
      <c r="BG154" s="99"/>
      <c r="BH154" s="62">
        <f>INDEX(商城宝箱!$L:$L,MATCH(BB154,商城宝箱!$N:$N,1))</f>
        <v>10</v>
      </c>
      <c r="BI154" s="63">
        <f>INDEX(商城宝箱!$T:$T,MATCH(BH154,商城宝箱!$L:$L,0))+(BB154-VLOOKUP(BH154,商城宝箱!$L$2:$N$22,3,FALSE))/$BH$5*VLOOKUP(BH154+1,商城宝箱!$C$23:$I$42,3,FALSE)</f>
        <v>159750</v>
      </c>
      <c r="BJ154" s="71">
        <f>INDEX(商城宝箱!$U:$U,MATCH(BH154,商城宝箱!$L:$L,0))+(BB154-VLOOKUP(BH154,商城宝箱!$L$2:$N$22,3,FALSE))/$BH$5*VLOOKUP(BH154+1,商城宝箱!$C$23:$I$42,4,FALSE)</f>
        <v>118422.5</v>
      </c>
      <c r="BK154" s="71">
        <f>INDEX(商城宝箱!$V:$V,MATCH(BH154,商城宝箱!$L:$L,0))+(BB154-VLOOKUP(BH154,商城宝箱!$L$2:$N$22,3,FALSE))/$BH$5*VLOOKUP(BH154+1,商城宝箱!$C$23:$I$42,5,FALSE)</f>
        <v>67837</v>
      </c>
      <c r="BL154" s="71">
        <f>INDEX(商城宝箱!$W:$W,MATCH(BH154,商城宝箱!$L:$L,0))+(BB154-VLOOKUP(BH154,商城宝箱!$L$2:$N$22,3,FALSE))/$BH$5*VLOOKUP(BH154+1,商城宝箱!$C$23:$I$42,6,FALSE)</f>
        <v>9431.5</v>
      </c>
      <c r="BM154" s="49"/>
      <c r="BN154" s="101">
        <f t="shared" si="274"/>
        <v>7559200</v>
      </c>
      <c r="BO154" s="63">
        <f t="shared" si="275"/>
        <v>891730</v>
      </c>
      <c r="BP154" s="63">
        <f t="shared" si="276"/>
        <v>1019120</v>
      </c>
      <c r="BQ154" s="63">
        <f t="shared" si="277"/>
        <v>864000</v>
      </c>
      <c r="BR154" s="63">
        <f t="shared" si="278"/>
        <v>0</v>
      </c>
      <c r="BS154" s="63">
        <f t="shared" si="279"/>
        <v>74000</v>
      </c>
      <c r="BT154" s="63">
        <f t="shared" si="280"/>
        <v>159750</v>
      </c>
      <c r="BU154" s="63">
        <f t="shared" si="281"/>
        <v>10567800</v>
      </c>
      <c r="BV154" s="98">
        <f t="shared" si="282"/>
        <v>0.715304983061754</v>
      </c>
      <c r="BW154" s="98">
        <f t="shared" si="283"/>
        <v>0.084381801320994</v>
      </c>
      <c r="BX154" s="98">
        <f t="shared" si="284"/>
        <v>0.0964363443668502</v>
      </c>
      <c r="BY154" s="98">
        <f t="shared" si="285"/>
        <v>0.0817577925396014</v>
      </c>
      <c r="BZ154" s="98">
        <f t="shared" si="286"/>
        <v>0</v>
      </c>
      <c r="CA154" s="98">
        <f t="shared" si="287"/>
        <v>0.00700240352769734</v>
      </c>
      <c r="CB154" s="98">
        <f t="shared" si="288"/>
        <v>0.0151166751831034</v>
      </c>
      <c r="CC154" s="49"/>
      <c r="CD154" s="101">
        <f t="shared" si="289"/>
        <v>162</v>
      </c>
      <c r="CE154" s="63">
        <f>INDEX(角色升级!A:A,MATCH(BU153,角色升级!K:K,1))</f>
        <v>738</v>
      </c>
      <c r="CF154" s="71">
        <f>VLOOKUP(CE154,角色升级!A:P,16,FALSE)</f>
        <v>45161.13378</v>
      </c>
      <c r="CG154" s="71">
        <f>VLOOKUP(CD154,关卡对比!$A$4:$K$206,11,FALSE)</f>
        <v>135600</v>
      </c>
      <c r="CH154" s="104">
        <f t="shared" si="290"/>
        <v>3.00258183642085</v>
      </c>
      <c r="CI154" s="87">
        <f>INDEX(角色升级!Q:Q,MATCH(CE154,角色升级!A:A,0))</f>
        <v>18200</v>
      </c>
      <c r="CJ154" s="80">
        <v>0.9</v>
      </c>
      <c r="CK154" s="49"/>
      <c r="CL154" s="101">
        <f t="shared" si="291"/>
        <v>51582</v>
      </c>
      <c r="CM154" s="63">
        <f t="shared" si="292"/>
        <v>65261</v>
      </c>
      <c r="CN154" s="63">
        <f t="shared" si="293"/>
        <v>1024</v>
      </c>
      <c r="CO154" s="63">
        <f t="shared" si="294"/>
        <v>118422.5</v>
      </c>
      <c r="CP154" s="63">
        <f t="shared" si="295"/>
        <v>236289.5</v>
      </c>
      <c r="CQ154" s="98">
        <f t="shared" si="296"/>
        <v>0.218300009099008</v>
      </c>
      <c r="CR154" s="98">
        <f t="shared" si="297"/>
        <v>0.276190859094458</v>
      </c>
      <c r="CS154" s="98">
        <f t="shared" si="298"/>
        <v>0.00433366696361878</v>
      </c>
      <c r="CT154" s="98">
        <f t="shared" si="299"/>
        <v>0.501175464842915</v>
      </c>
      <c r="CU154" s="49"/>
      <c r="CV154" s="87">
        <f t="shared" si="300"/>
        <v>25792</v>
      </c>
      <c r="CW154" s="80">
        <f t="shared" si="301"/>
        <v>32417</v>
      </c>
      <c r="CX154" s="80">
        <f t="shared" si="302"/>
        <v>37048</v>
      </c>
      <c r="CY154" s="80">
        <f t="shared" si="303"/>
        <v>67837</v>
      </c>
      <c r="CZ154" s="80">
        <f t="shared" si="304"/>
        <v>163094</v>
      </c>
      <c r="DA154" s="143">
        <f t="shared" si="305"/>
        <v>0.158141930420494</v>
      </c>
      <c r="DB154" s="143">
        <f t="shared" si="306"/>
        <v>0.198762676738568</v>
      </c>
      <c r="DC154" s="143">
        <f t="shared" si="307"/>
        <v>0.227157344844078</v>
      </c>
      <c r="DD154" s="143">
        <f t="shared" si="308"/>
        <v>0.415938047996861</v>
      </c>
      <c r="DE154" s="49"/>
      <c r="DF154" s="87">
        <f t="shared" si="309"/>
        <v>12406</v>
      </c>
      <c r="DG154" s="80">
        <f t="shared" si="310"/>
        <v>15638</v>
      </c>
      <c r="DH154" s="80">
        <f t="shared" si="311"/>
        <v>17872</v>
      </c>
      <c r="DI154" s="80">
        <f t="shared" si="312"/>
        <v>9431.5</v>
      </c>
      <c r="DJ154" s="80">
        <f t="shared" si="313"/>
        <v>55347.5</v>
      </c>
      <c r="DK154" s="143">
        <f t="shared" si="314"/>
        <v>0.224147432133339</v>
      </c>
      <c r="DL154" s="143">
        <f t="shared" si="315"/>
        <v>0.2825421202403</v>
      </c>
      <c r="DM154" s="143">
        <f t="shared" si="316"/>
        <v>0.322905280274629</v>
      </c>
      <c r="DN154" s="143">
        <f t="shared" si="317"/>
        <v>0.170405167351732</v>
      </c>
      <c r="DO154" s="49"/>
      <c r="DP154" s="62">
        <f t="shared" si="318"/>
        <v>236289.5</v>
      </c>
      <c r="DQ154" s="71">
        <f t="shared" si="319"/>
        <v>163094</v>
      </c>
      <c r="DR154" s="71">
        <f t="shared" si="320"/>
        <v>55347.5</v>
      </c>
      <c r="DS154" s="63">
        <v>0</v>
      </c>
      <c r="DT154" s="63">
        <v>28</v>
      </c>
      <c r="DU154" s="63">
        <f>INDEX(武器升级!A:A,MATCH(DQ154/$DQ$5,武器升级!G:G,1))</f>
        <v>47</v>
      </c>
      <c r="DV154" s="63">
        <f>_xlfn.IFNA(INDEX(武器升级!A:A,MATCH(DR154/$DR$5,武器升级!H:H,1)),1)</f>
        <v>37</v>
      </c>
      <c r="DW154" s="63">
        <v>17</v>
      </c>
      <c r="DX154" s="63">
        <f t="shared" si="321"/>
        <v>82.42</v>
      </c>
      <c r="DY154" s="63">
        <f t="shared" si="322"/>
        <v>3291.54</v>
      </c>
      <c r="DZ154" s="63">
        <f t="shared" si="323"/>
        <v>779.68</v>
      </c>
      <c r="EA154" s="71">
        <v>6.3</v>
      </c>
      <c r="EB154" s="67">
        <f t="shared" si="324"/>
        <v>162</v>
      </c>
      <c r="EC154" s="84"/>
      <c r="ED154" s="49"/>
      <c r="EE154" s="49"/>
      <c r="EF154" s="49"/>
      <c r="EG154" s="49"/>
      <c r="EH154" s="49"/>
      <c r="EI154" s="49"/>
      <c r="EJ154" s="49"/>
      <c r="EK154" s="49">
        <f t="shared" si="325"/>
        <v>451.2</v>
      </c>
      <c r="EL154" s="84"/>
      <c r="EM154" s="49"/>
      <c r="EN154" s="49"/>
      <c r="EO154" s="49"/>
      <c r="EP154" s="49"/>
      <c r="EQ154" s="49"/>
      <c r="ER154" s="49"/>
      <c r="ES154" s="49"/>
      <c r="ET154" s="49"/>
      <c r="EU154" s="49"/>
      <c r="EV154" s="49"/>
      <c r="EW154" s="49"/>
      <c r="EX154" s="49"/>
      <c r="EY154" s="49"/>
      <c r="EZ154" s="49"/>
      <c r="FA154" s="67"/>
      <c r="FB154" s="67"/>
      <c r="FC154" s="67"/>
      <c r="FD154" s="49"/>
    </row>
    <row r="155" spans="1:160">
      <c r="A155" s="58">
        <v>149</v>
      </c>
      <c r="B155" s="59">
        <v>99</v>
      </c>
      <c r="C155" s="60">
        <v>82</v>
      </c>
      <c r="D155" s="61">
        <v>959.5</v>
      </c>
      <c r="E155" s="61">
        <v>3</v>
      </c>
      <c r="F155" s="62">
        <v>7</v>
      </c>
      <c r="G155" s="63">
        <v>0</v>
      </c>
      <c r="H155" s="63">
        <v>1</v>
      </c>
      <c r="I155" s="49"/>
      <c r="J155" s="62">
        <v>149</v>
      </c>
      <c r="K155" s="71">
        <f t="shared" si="262"/>
        <v>7</v>
      </c>
      <c r="L155" s="71">
        <f t="shared" si="263"/>
        <v>0</v>
      </c>
      <c r="M155" s="71">
        <f t="shared" si="264"/>
        <v>1</v>
      </c>
      <c r="N155" s="72">
        <f>INDEX($A:$A,MATCH(SUM($K$7:K155),$D:$D,1))</f>
        <v>164</v>
      </c>
      <c r="O155" s="72">
        <v>0</v>
      </c>
      <c r="P155" s="73">
        <v>0</v>
      </c>
      <c r="Q155" s="63">
        <f>INDEX(关卡产出!$V$8:$V$207,MATCH(N155,$A$7:$A$206,0))</f>
        <v>31300</v>
      </c>
      <c r="R155" s="63">
        <f>INDEX(关卡产出!$W$8:$W$207,MATCH(N155,$A$7:$A$206,0))</f>
        <v>7750800</v>
      </c>
      <c r="S155" s="63">
        <f>INDEX(关卡产出!$X$8:$X$207,MATCH(N155,$A$7:$A$206,0))</f>
        <v>52874</v>
      </c>
      <c r="T155" s="63">
        <f>INDEX(关卡产出!$Y$8:$Y$207,MATCH(N155,$A$7:$A$206,0))</f>
        <v>26438</v>
      </c>
      <c r="U155" s="63">
        <f>INDEX(关卡产出!$Z$8:$Z$207,MATCH(N155,$A$7:$A$206,0))</f>
        <v>12723</v>
      </c>
      <c r="V155" s="63">
        <f>INDEX(关卡产出!$AA$8:$AA$207,MATCH(N155,$A$7:$A$206,0))</f>
        <v>984</v>
      </c>
      <c r="W155" s="80">
        <f>INDEX(关卡产出!$C$8:$C$207,MATCH(N155,关卡产出!$B$8:$B$207,0))*K155</f>
        <v>910</v>
      </c>
      <c r="X155" s="80">
        <f>INDEX(关卡产出!$D$8:$D$207,MATCH(N155,关卡产出!$B$8:$B$207,0))*K155</f>
        <v>455</v>
      </c>
      <c r="Y155" s="80">
        <f>INDEX(关卡产出!$E$8:$E$207,MATCH(N155,关卡产出!$B$8:$B$207,0))*K155</f>
        <v>224</v>
      </c>
      <c r="Z155" s="80">
        <f>INDEX(关卡产出!$F$8:$F$207,MATCH(N155,关卡产出!$B$8:$B$207,0))*K155</f>
        <v>11830</v>
      </c>
      <c r="AA155" s="80">
        <f>SUM($W$7:W155)</f>
        <v>66171</v>
      </c>
      <c r="AB155" s="80">
        <f>SUM($X$7:X155)</f>
        <v>32872</v>
      </c>
      <c r="AC155" s="80">
        <f>SUM($Y$7:Y155)</f>
        <v>15862</v>
      </c>
      <c r="AD155" s="80">
        <f>SUM($Z$7:Z155)</f>
        <v>903560</v>
      </c>
      <c r="AE155" s="87">
        <f>INDEX(关卡产出!$C$8:$C$207,MATCH(N155,关卡产出!$B$8:$B$207,0))*8</f>
        <v>1040</v>
      </c>
      <c r="AF155" s="87">
        <f>INDEX(关卡产出!$D$8:$D$207,MATCH(N155,关卡产出!$B$8:$B$207,0))*8</f>
        <v>520</v>
      </c>
      <c r="AG155" s="87">
        <f>INDEX(关卡产出!$E$8:$E$207,MATCH(N155,关卡产出!$B$8:$B$207,0))*8</f>
        <v>256</v>
      </c>
      <c r="AH155" s="87">
        <f>INDEX(关卡产出!$F$8:$F$207,MATCH(N155,关卡产出!$B$8:$B$207,0))*8</f>
        <v>13520</v>
      </c>
      <c r="AI155" s="87">
        <f>SUM($AE$7:AE155)</f>
        <v>75624</v>
      </c>
      <c r="AJ155" s="87">
        <f>SUM($AF$7:AF155)</f>
        <v>37568</v>
      </c>
      <c r="AK155" s="87">
        <f>SUM($AG$7:AG155)</f>
        <v>18128</v>
      </c>
      <c r="AL155" s="87">
        <f>SUM($AH$7:AH155)</f>
        <v>1032640</v>
      </c>
      <c r="AM155" s="92">
        <f>SUM($M$7:M155)*关卡产出!$AS$11</f>
        <v>870000</v>
      </c>
      <c r="AN155" s="93">
        <v>0</v>
      </c>
      <c r="AO155" s="80">
        <v>0</v>
      </c>
      <c r="AP155" s="96">
        <v>0</v>
      </c>
      <c r="AQ155" s="62">
        <v>500</v>
      </c>
      <c r="AR155" s="97">
        <v>100</v>
      </c>
      <c r="AS155" s="62">
        <f>SUM($AQ$7:AQ155)</f>
        <v>74500</v>
      </c>
      <c r="AT155" s="71">
        <f>SUM($AR$7:AR155)</f>
        <v>14900</v>
      </c>
      <c r="AU155" s="49"/>
      <c r="AV155" s="62">
        <f t="shared" si="265"/>
        <v>31300</v>
      </c>
      <c r="AW155" s="71">
        <v>0</v>
      </c>
      <c r="AX155" s="71">
        <f t="shared" si="266"/>
        <v>14900</v>
      </c>
      <c r="AY155" s="71">
        <f t="shared" si="267"/>
        <v>18200</v>
      </c>
      <c r="AZ155" s="63">
        <f t="shared" si="268"/>
        <v>64400</v>
      </c>
      <c r="BA155" s="80">
        <v>0</v>
      </c>
      <c r="BB155" s="80">
        <f t="shared" si="269"/>
        <v>64400</v>
      </c>
      <c r="BC155" s="98">
        <f t="shared" si="270"/>
        <v>0.486024844720497</v>
      </c>
      <c r="BD155" s="98">
        <f t="shared" si="271"/>
        <v>0</v>
      </c>
      <c r="BE155" s="98">
        <f t="shared" si="272"/>
        <v>0.231366459627329</v>
      </c>
      <c r="BF155" s="98">
        <f t="shared" si="273"/>
        <v>0.282608695652174</v>
      </c>
      <c r="BG155" s="99"/>
      <c r="BH155" s="62">
        <f>INDEX(商城宝箱!$L:$L,MATCH(BB155,商城宝箱!$N:$N,1))</f>
        <v>10</v>
      </c>
      <c r="BI155" s="63">
        <f>INDEX(商城宝箱!$T:$T,MATCH(BH155,商城宝箱!$L:$L,0))+(BB155-VLOOKUP(BH155,商城宝箱!$L$2:$N$22,3,FALSE))/$BH$5*VLOOKUP(BH155+1,商城宝箱!$C$23:$I$42,3,FALSE)</f>
        <v>161000</v>
      </c>
      <c r="BJ155" s="71">
        <f>INDEX(商城宝箱!$U:$U,MATCH(BH155,商城宝箱!$L:$L,0))+(BB155-VLOOKUP(BH155,商城宝箱!$L$2:$N$22,3,FALSE))/$BH$5*VLOOKUP(BH155+1,商城宝箱!$C$23:$I$42,4,FALSE)</f>
        <v>120022.5</v>
      </c>
      <c r="BK155" s="71">
        <f>INDEX(商城宝箱!$V:$V,MATCH(BH155,商城宝箱!$L:$L,0))+(BB155-VLOOKUP(BH155,商城宝箱!$L$2:$N$22,3,FALSE))/$BH$5*VLOOKUP(BH155+1,商城宝箱!$C$23:$I$42,5,FALSE)</f>
        <v>68587</v>
      </c>
      <c r="BL155" s="71">
        <f>INDEX(商城宝箱!$W:$W,MATCH(BH155,商城宝箱!$L:$L,0))+(BB155-VLOOKUP(BH155,商城宝箱!$L$2:$N$22,3,FALSE))/$BH$5*VLOOKUP(BH155+1,商城宝箱!$C$23:$I$42,6,FALSE)</f>
        <v>9556.5</v>
      </c>
      <c r="BM155" s="49"/>
      <c r="BN155" s="101">
        <f t="shared" si="274"/>
        <v>7750800</v>
      </c>
      <c r="BO155" s="63">
        <f t="shared" si="275"/>
        <v>903560</v>
      </c>
      <c r="BP155" s="63">
        <f t="shared" si="276"/>
        <v>1032640</v>
      </c>
      <c r="BQ155" s="63">
        <f t="shared" si="277"/>
        <v>870000</v>
      </c>
      <c r="BR155" s="63">
        <f t="shared" si="278"/>
        <v>0</v>
      </c>
      <c r="BS155" s="63">
        <f t="shared" si="279"/>
        <v>74500</v>
      </c>
      <c r="BT155" s="63">
        <f t="shared" si="280"/>
        <v>161000</v>
      </c>
      <c r="BU155" s="63">
        <f t="shared" si="281"/>
        <v>10792500</v>
      </c>
      <c r="BV155" s="98">
        <f t="shared" si="282"/>
        <v>0.718165392633773</v>
      </c>
      <c r="BW155" s="98">
        <f t="shared" si="283"/>
        <v>0.0837211026175585</v>
      </c>
      <c r="BX155" s="98">
        <f t="shared" si="284"/>
        <v>0.0956812601343526</v>
      </c>
      <c r="BY155" s="98">
        <f t="shared" si="285"/>
        <v>0.0806115357887422</v>
      </c>
      <c r="BZ155" s="98">
        <f t="shared" si="286"/>
        <v>0</v>
      </c>
      <c r="CA155" s="98">
        <f t="shared" si="287"/>
        <v>0.0069029418577716</v>
      </c>
      <c r="CB155" s="98">
        <f t="shared" si="288"/>
        <v>0.0149177669678017</v>
      </c>
      <c r="CC155" s="49"/>
      <c r="CD155" s="101">
        <f t="shared" si="289"/>
        <v>164</v>
      </c>
      <c r="CE155" s="63">
        <f>INDEX(角色升级!A:A,MATCH(BU154,角色升级!K:K,1))</f>
        <v>739</v>
      </c>
      <c r="CF155" s="71">
        <f>VLOOKUP(CE155,角色升级!A:P,16,FALSE)</f>
        <v>45197.3496</v>
      </c>
      <c r="CG155" s="71">
        <f>VLOOKUP(CD155,关卡对比!$A$4:$K$206,11,FALSE)</f>
        <v>138000</v>
      </c>
      <c r="CH155" s="104">
        <f t="shared" si="290"/>
        <v>3.05327638061326</v>
      </c>
      <c r="CI155" s="87">
        <f>INDEX(角色升级!Q:Q,MATCH(CE155,角色升级!A:A,0))</f>
        <v>18200</v>
      </c>
      <c r="CJ155" s="80">
        <v>0.9</v>
      </c>
      <c r="CK155" s="49"/>
      <c r="CL155" s="101">
        <f t="shared" si="291"/>
        <v>52874</v>
      </c>
      <c r="CM155" s="63">
        <f t="shared" si="292"/>
        <v>66171</v>
      </c>
      <c r="CN155" s="63">
        <f t="shared" si="293"/>
        <v>1040</v>
      </c>
      <c r="CO155" s="63">
        <f t="shared" si="294"/>
        <v>120022.5</v>
      </c>
      <c r="CP155" s="63">
        <f t="shared" si="295"/>
        <v>240107.5</v>
      </c>
      <c r="CQ155" s="98">
        <f t="shared" si="296"/>
        <v>0.220209697739554</v>
      </c>
      <c r="CR155" s="98">
        <f t="shared" si="297"/>
        <v>0.275589059067293</v>
      </c>
      <c r="CS155" s="98">
        <f t="shared" si="298"/>
        <v>0.00433139323011568</v>
      </c>
      <c r="CT155" s="98">
        <f t="shared" si="299"/>
        <v>0.499869849963037</v>
      </c>
      <c r="CU155" s="49"/>
      <c r="CV155" s="87">
        <f t="shared" si="300"/>
        <v>26438</v>
      </c>
      <c r="CW155" s="80">
        <f t="shared" si="301"/>
        <v>32872</v>
      </c>
      <c r="CX155" s="80">
        <f t="shared" si="302"/>
        <v>37568</v>
      </c>
      <c r="CY155" s="80">
        <f t="shared" si="303"/>
        <v>68587</v>
      </c>
      <c r="CZ155" s="80">
        <f t="shared" si="304"/>
        <v>165465</v>
      </c>
      <c r="DA155" s="143">
        <f t="shared" si="305"/>
        <v>0.159780013900221</v>
      </c>
      <c r="DB155" s="143">
        <f t="shared" si="306"/>
        <v>0.198664370108482</v>
      </c>
      <c r="DC155" s="143">
        <f t="shared" si="307"/>
        <v>0.227044994409694</v>
      </c>
      <c r="DD155" s="143">
        <f t="shared" si="308"/>
        <v>0.414510621581603</v>
      </c>
      <c r="DE155" s="49"/>
      <c r="DF155" s="87">
        <f t="shared" si="309"/>
        <v>12723</v>
      </c>
      <c r="DG155" s="80">
        <f t="shared" si="310"/>
        <v>15862</v>
      </c>
      <c r="DH155" s="80">
        <f t="shared" si="311"/>
        <v>18128</v>
      </c>
      <c r="DI155" s="80">
        <f t="shared" si="312"/>
        <v>9556.5</v>
      </c>
      <c r="DJ155" s="80">
        <f t="shared" si="313"/>
        <v>56269.5</v>
      </c>
      <c r="DK155" s="143">
        <f t="shared" si="314"/>
        <v>0.22610828246208</v>
      </c>
      <c r="DL155" s="143">
        <f t="shared" si="315"/>
        <v>0.281893388069914</v>
      </c>
      <c r="DM155" s="143">
        <f t="shared" si="316"/>
        <v>0.322163872079901</v>
      </c>
      <c r="DN155" s="143">
        <f t="shared" si="317"/>
        <v>0.169834457388105</v>
      </c>
      <c r="DO155" s="49"/>
      <c r="DP155" s="62">
        <f t="shared" si="318"/>
        <v>240107.5</v>
      </c>
      <c r="DQ155" s="71">
        <f t="shared" si="319"/>
        <v>165465</v>
      </c>
      <c r="DR155" s="71">
        <f t="shared" si="320"/>
        <v>56269.5</v>
      </c>
      <c r="DS155" s="63">
        <v>0</v>
      </c>
      <c r="DT155" s="63">
        <v>29</v>
      </c>
      <c r="DU155" s="63">
        <f>INDEX(武器升级!A:A,MATCH(DQ155/$DQ$5,武器升级!G:G,1))</f>
        <v>47</v>
      </c>
      <c r="DV155" s="63">
        <f>_xlfn.IFNA(INDEX(武器升级!A:A,MATCH(DR155/$DR$5,武器升级!H:H,1)),1)</f>
        <v>37</v>
      </c>
      <c r="DW155" s="63">
        <v>17</v>
      </c>
      <c r="DX155" s="63">
        <f t="shared" si="321"/>
        <v>98.91</v>
      </c>
      <c r="DY155" s="63">
        <f t="shared" si="322"/>
        <v>3291.54</v>
      </c>
      <c r="DZ155" s="63">
        <f t="shared" si="323"/>
        <v>779.68</v>
      </c>
      <c r="EA155" s="71">
        <v>6.3</v>
      </c>
      <c r="EB155" s="67">
        <f t="shared" si="324"/>
        <v>164</v>
      </c>
      <c r="EC155" s="84"/>
      <c r="ED155" s="49"/>
      <c r="EE155" s="49"/>
      <c r="EF155" s="49"/>
      <c r="EG155" s="49"/>
      <c r="EH155" s="49"/>
      <c r="EI155" s="49"/>
      <c r="EJ155" s="49"/>
      <c r="EK155" s="49">
        <f t="shared" si="325"/>
        <v>1</v>
      </c>
      <c r="EL155" s="84"/>
      <c r="EM155" s="49"/>
      <c r="EN155" s="49"/>
      <c r="EO155" s="49"/>
      <c r="EP155" s="49"/>
      <c r="EQ155" s="49"/>
      <c r="ER155" s="49"/>
      <c r="ES155" s="49"/>
      <c r="ET155" s="49"/>
      <c r="EU155" s="49"/>
      <c r="EV155" s="49"/>
      <c r="EW155" s="49"/>
      <c r="EX155" s="49"/>
      <c r="EY155" s="49"/>
      <c r="EZ155" s="49"/>
      <c r="FA155" s="67"/>
      <c r="FB155" s="67"/>
      <c r="FC155" s="67"/>
      <c r="FD155" s="49"/>
    </row>
    <row r="156" spans="1:160">
      <c r="A156" s="58">
        <v>150</v>
      </c>
      <c r="B156" s="59">
        <v>99</v>
      </c>
      <c r="C156" s="60">
        <v>82</v>
      </c>
      <c r="D156" s="61">
        <v>962.5</v>
      </c>
      <c r="E156" s="61">
        <v>3</v>
      </c>
      <c r="F156" s="62">
        <v>7</v>
      </c>
      <c r="G156" s="63">
        <v>0</v>
      </c>
      <c r="H156" s="63">
        <v>1</v>
      </c>
      <c r="I156" s="49"/>
      <c r="J156" s="62">
        <v>150</v>
      </c>
      <c r="K156" s="71">
        <f t="shared" si="262"/>
        <v>7</v>
      </c>
      <c r="L156" s="71">
        <f t="shared" si="263"/>
        <v>0</v>
      </c>
      <c r="M156" s="71">
        <f t="shared" si="264"/>
        <v>1</v>
      </c>
      <c r="N156" s="72">
        <f>INDEX($A:$A,MATCH(SUM($K$7:K156),$D:$D,1))</f>
        <v>165</v>
      </c>
      <c r="O156" s="72">
        <v>0</v>
      </c>
      <c r="P156" s="73">
        <v>0</v>
      </c>
      <c r="Q156" s="63">
        <f>INDEX(关卡产出!$V$8:$V$207,MATCH(N156,$A$7:$A$206,0))</f>
        <v>31500</v>
      </c>
      <c r="R156" s="63">
        <f>INDEX(关卡产出!$W$8:$W$207,MATCH(N156,$A$7:$A$206,0))</f>
        <v>7847500</v>
      </c>
      <c r="S156" s="63">
        <f>INDEX(关卡产出!$X$8:$X$207,MATCH(N156,$A$7:$A$206,0))</f>
        <v>53526</v>
      </c>
      <c r="T156" s="63">
        <f>INDEX(关卡产出!$Y$8:$Y$207,MATCH(N156,$A$7:$A$206,0))</f>
        <v>26764</v>
      </c>
      <c r="U156" s="63">
        <f>INDEX(关卡产出!$Z$8:$Z$207,MATCH(N156,$A$7:$A$206,0))</f>
        <v>12883</v>
      </c>
      <c r="V156" s="63">
        <f>INDEX(关卡产出!$AA$8:$AA$207,MATCH(N156,$A$7:$A$206,0))</f>
        <v>990</v>
      </c>
      <c r="W156" s="80">
        <f>INDEX(关卡产出!$C$8:$C$207,MATCH(N156,关卡产出!$B$8:$B$207,0))*K156</f>
        <v>910</v>
      </c>
      <c r="X156" s="80">
        <f>INDEX(关卡产出!$D$8:$D$207,MATCH(N156,关卡产出!$B$8:$B$207,0))*K156</f>
        <v>455</v>
      </c>
      <c r="Y156" s="80">
        <f>INDEX(关卡产出!$E$8:$E$207,MATCH(N156,关卡产出!$B$8:$B$207,0))*K156</f>
        <v>224</v>
      </c>
      <c r="Z156" s="80">
        <f>INDEX(关卡产出!$F$8:$F$207,MATCH(N156,关卡产出!$B$8:$B$207,0))*K156</f>
        <v>11970</v>
      </c>
      <c r="AA156" s="80">
        <f>SUM($W$7:W156)</f>
        <v>67081</v>
      </c>
      <c r="AB156" s="80">
        <f>SUM($X$7:X156)</f>
        <v>33327</v>
      </c>
      <c r="AC156" s="80">
        <f>SUM($Y$7:Y156)</f>
        <v>16086</v>
      </c>
      <c r="AD156" s="80">
        <f>SUM($Z$7:Z156)</f>
        <v>915530</v>
      </c>
      <c r="AE156" s="87">
        <f>INDEX(关卡产出!$C$8:$C$207,MATCH(N156,关卡产出!$B$8:$B$207,0))*8</f>
        <v>1040</v>
      </c>
      <c r="AF156" s="87">
        <f>INDEX(关卡产出!$D$8:$D$207,MATCH(N156,关卡产出!$B$8:$B$207,0))*8</f>
        <v>520</v>
      </c>
      <c r="AG156" s="87">
        <f>INDEX(关卡产出!$E$8:$E$207,MATCH(N156,关卡产出!$B$8:$B$207,0))*8</f>
        <v>256</v>
      </c>
      <c r="AH156" s="87">
        <f>INDEX(关卡产出!$F$8:$F$207,MATCH(N156,关卡产出!$B$8:$B$207,0))*8</f>
        <v>13680</v>
      </c>
      <c r="AI156" s="87">
        <f>SUM($AE$7:AE156)</f>
        <v>76664</v>
      </c>
      <c r="AJ156" s="87">
        <f>SUM($AF$7:AF156)</f>
        <v>38088</v>
      </c>
      <c r="AK156" s="87">
        <f>SUM($AG$7:AG156)</f>
        <v>18384</v>
      </c>
      <c r="AL156" s="87">
        <f>SUM($AH$7:AH156)</f>
        <v>1046320</v>
      </c>
      <c r="AM156" s="92">
        <f>SUM($M$7:M156)*关卡产出!$AS$11</f>
        <v>876000</v>
      </c>
      <c r="AN156" s="93">
        <v>0</v>
      </c>
      <c r="AO156" s="80">
        <v>0</v>
      </c>
      <c r="AP156" s="96">
        <v>0</v>
      </c>
      <c r="AQ156" s="62">
        <v>500</v>
      </c>
      <c r="AR156" s="97">
        <v>100</v>
      </c>
      <c r="AS156" s="62">
        <f>SUM($AQ$7:AQ156)</f>
        <v>75000</v>
      </c>
      <c r="AT156" s="71">
        <f>SUM($AR$7:AR156)</f>
        <v>15000</v>
      </c>
      <c r="AU156" s="49"/>
      <c r="AV156" s="62">
        <f t="shared" si="265"/>
        <v>31500</v>
      </c>
      <c r="AW156" s="71">
        <v>0</v>
      </c>
      <c r="AX156" s="71">
        <f t="shared" si="266"/>
        <v>15000</v>
      </c>
      <c r="AY156" s="71">
        <f t="shared" si="267"/>
        <v>18200</v>
      </c>
      <c r="AZ156" s="63">
        <f t="shared" si="268"/>
        <v>64700</v>
      </c>
      <c r="BA156" s="80">
        <v>0</v>
      </c>
      <c r="BB156" s="80">
        <f t="shared" si="269"/>
        <v>64700</v>
      </c>
      <c r="BC156" s="98">
        <f t="shared" si="270"/>
        <v>0.486862442040185</v>
      </c>
      <c r="BD156" s="98">
        <f t="shared" si="271"/>
        <v>0</v>
      </c>
      <c r="BE156" s="98">
        <f t="shared" si="272"/>
        <v>0.231839258114374</v>
      </c>
      <c r="BF156" s="98">
        <f t="shared" si="273"/>
        <v>0.28129829984544</v>
      </c>
      <c r="BG156" s="99"/>
      <c r="BH156" s="62">
        <f>INDEX(商城宝箱!$L:$L,MATCH(BB156,商城宝箱!$N:$N,1))</f>
        <v>10</v>
      </c>
      <c r="BI156" s="63">
        <f>INDEX(商城宝箱!$T:$T,MATCH(BH156,商城宝箱!$L:$L,0))+(BB156-VLOOKUP(BH156,商城宝箱!$L$2:$N$22,3,FALSE))/$BH$5*VLOOKUP(BH156+1,商城宝箱!$C$23:$I$42,3,FALSE)</f>
        <v>161750</v>
      </c>
      <c r="BJ156" s="71">
        <f>INDEX(商城宝箱!$U:$U,MATCH(BH156,商城宝箱!$L:$L,0))+(BB156-VLOOKUP(BH156,商城宝箱!$L$2:$N$22,3,FALSE))/$BH$5*VLOOKUP(BH156+1,商城宝箱!$C$23:$I$42,4,FALSE)</f>
        <v>120982.5</v>
      </c>
      <c r="BK156" s="71">
        <f>INDEX(商城宝箱!$V:$V,MATCH(BH156,商城宝箱!$L:$L,0))+(BB156-VLOOKUP(BH156,商城宝箱!$L$2:$N$22,3,FALSE))/$BH$5*VLOOKUP(BH156+1,商城宝箱!$C$23:$I$42,5,FALSE)</f>
        <v>69037</v>
      </c>
      <c r="BL156" s="71">
        <f>INDEX(商城宝箱!$W:$W,MATCH(BH156,商城宝箱!$L:$L,0))+(BB156-VLOOKUP(BH156,商城宝箱!$L$2:$N$22,3,FALSE))/$BH$5*VLOOKUP(BH156+1,商城宝箱!$C$23:$I$42,6,FALSE)</f>
        <v>9631.5</v>
      </c>
      <c r="BM156" s="49"/>
      <c r="BN156" s="101">
        <f t="shared" si="274"/>
        <v>7847500</v>
      </c>
      <c r="BO156" s="63">
        <f t="shared" si="275"/>
        <v>915530</v>
      </c>
      <c r="BP156" s="63">
        <f t="shared" si="276"/>
        <v>1046320</v>
      </c>
      <c r="BQ156" s="63">
        <f t="shared" si="277"/>
        <v>876000</v>
      </c>
      <c r="BR156" s="63">
        <f t="shared" si="278"/>
        <v>0</v>
      </c>
      <c r="BS156" s="63">
        <f t="shared" si="279"/>
        <v>75000</v>
      </c>
      <c r="BT156" s="63">
        <f t="shared" si="280"/>
        <v>161750</v>
      </c>
      <c r="BU156" s="63">
        <f t="shared" si="281"/>
        <v>10922100</v>
      </c>
      <c r="BV156" s="98">
        <f t="shared" si="282"/>
        <v>0.718497358566576</v>
      </c>
      <c r="BW156" s="98">
        <f t="shared" si="283"/>
        <v>0.0838236236621163</v>
      </c>
      <c r="BX156" s="98">
        <f t="shared" si="284"/>
        <v>0.0957984270424186</v>
      </c>
      <c r="BY156" s="98">
        <f t="shared" si="285"/>
        <v>0.0802043563051062</v>
      </c>
      <c r="BZ156" s="98">
        <f t="shared" si="286"/>
        <v>0</v>
      </c>
      <c r="CA156" s="98">
        <f t="shared" si="287"/>
        <v>0.00686681132749197</v>
      </c>
      <c r="CB156" s="98">
        <f t="shared" si="288"/>
        <v>0.014809423096291</v>
      </c>
      <c r="CC156" s="49"/>
      <c r="CD156" s="101">
        <f t="shared" si="289"/>
        <v>165</v>
      </c>
      <c r="CE156" s="63">
        <f>INDEX(角色升级!A:A,MATCH(BU155,角色升级!K:K,1))</f>
        <v>748</v>
      </c>
      <c r="CF156" s="71">
        <f>VLOOKUP(CE156,角色升级!A:P,16,FALSE)</f>
        <v>45395.18603</v>
      </c>
      <c r="CG156" s="71">
        <f>VLOOKUP(CD156,关卡对比!$A$4:$K$206,11,FALSE)</f>
        <v>139200</v>
      </c>
      <c r="CH156" s="104">
        <f t="shared" si="290"/>
        <v>3.06640444006569</v>
      </c>
      <c r="CI156" s="87">
        <f>INDEX(角色升级!Q:Q,MATCH(CE156,角色升级!A:A,0))</f>
        <v>18200</v>
      </c>
      <c r="CJ156" s="80">
        <v>0.9</v>
      </c>
      <c r="CK156" s="49"/>
      <c r="CL156" s="101">
        <f t="shared" si="291"/>
        <v>53526</v>
      </c>
      <c r="CM156" s="63">
        <f t="shared" si="292"/>
        <v>67081</v>
      </c>
      <c r="CN156" s="63">
        <f t="shared" si="293"/>
        <v>1040</v>
      </c>
      <c r="CO156" s="63">
        <f t="shared" si="294"/>
        <v>120982.5</v>
      </c>
      <c r="CP156" s="63">
        <f t="shared" si="295"/>
        <v>242629.5</v>
      </c>
      <c r="CQ156" s="98">
        <f t="shared" si="296"/>
        <v>0.220607963994485</v>
      </c>
      <c r="CR156" s="98">
        <f t="shared" si="297"/>
        <v>0.276475037042074</v>
      </c>
      <c r="CS156" s="98">
        <f t="shared" si="298"/>
        <v>0.0042863707834373</v>
      </c>
      <c r="CT156" s="98">
        <f t="shared" si="299"/>
        <v>0.498630628180003</v>
      </c>
      <c r="CU156" s="49"/>
      <c r="CV156" s="87">
        <f t="shared" si="300"/>
        <v>26764</v>
      </c>
      <c r="CW156" s="80">
        <f t="shared" si="301"/>
        <v>33327</v>
      </c>
      <c r="CX156" s="80">
        <f t="shared" si="302"/>
        <v>38088</v>
      </c>
      <c r="CY156" s="80">
        <f t="shared" si="303"/>
        <v>69037</v>
      </c>
      <c r="CZ156" s="80">
        <f t="shared" si="304"/>
        <v>167216</v>
      </c>
      <c r="DA156" s="143">
        <f t="shared" si="305"/>
        <v>0.160056453927854</v>
      </c>
      <c r="DB156" s="143">
        <f t="shared" si="306"/>
        <v>0.199305090421969</v>
      </c>
      <c r="DC156" s="143">
        <f t="shared" si="307"/>
        <v>0.227777246196536</v>
      </c>
      <c r="DD156" s="143">
        <f t="shared" si="308"/>
        <v>0.412861209453641</v>
      </c>
      <c r="DE156" s="49"/>
      <c r="DF156" s="87">
        <f t="shared" si="309"/>
        <v>12883</v>
      </c>
      <c r="DG156" s="80">
        <f t="shared" si="310"/>
        <v>16086</v>
      </c>
      <c r="DH156" s="80">
        <f t="shared" si="311"/>
        <v>18384</v>
      </c>
      <c r="DI156" s="80">
        <f t="shared" si="312"/>
        <v>9631.5</v>
      </c>
      <c r="DJ156" s="80">
        <f t="shared" si="313"/>
        <v>56984.5</v>
      </c>
      <c r="DK156" s="143">
        <f t="shared" si="314"/>
        <v>0.226079021488299</v>
      </c>
      <c r="DL156" s="143">
        <f t="shared" si="315"/>
        <v>0.282287288648668</v>
      </c>
      <c r="DM156" s="143">
        <f t="shared" si="316"/>
        <v>0.322614044169906</v>
      </c>
      <c r="DN156" s="143">
        <f t="shared" si="317"/>
        <v>0.169019645693127</v>
      </c>
      <c r="DO156" s="49"/>
      <c r="DP156" s="62">
        <f t="shared" si="318"/>
        <v>242629.5</v>
      </c>
      <c r="DQ156" s="71">
        <f t="shared" si="319"/>
        <v>167216</v>
      </c>
      <c r="DR156" s="71">
        <f t="shared" si="320"/>
        <v>56984.5</v>
      </c>
      <c r="DS156" s="63">
        <v>0</v>
      </c>
      <c r="DT156" s="63">
        <v>29</v>
      </c>
      <c r="DU156" s="63">
        <f>INDEX(武器升级!A:A,MATCH(DQ156/$DQ$5,武器升级!G:G,1))</f>
        <v>47</v>
      </c>
      <c r="DV156" s="63">
        <f>_xlfn.IFNA(INDEX(武器升级!A:A,MATCH(DR156/$DR$5,武器升级!H:H,1)),1)</f>
        <v>37</v>
      </c>
      <c r="DW156" s="63">
        <v>17</v>
      </c>
      <c r="DX156" s="63">
        <f t="shared" si="321"/>
        <v>98.91</v>
      </c>
      <c r="DY156" s="63">
        <f t="shared" si="322"/>
        <v>3291.54</v>
      </c>
      <c r="DZ156" s="63">
        <f t="shared" si="323"/>
        <v>779.68</v>
      </c>
      <c r="EA156" s="71">
        <v>6.3</v>
      </c>
      <c r="EB156" s="67">
        <f t="shared" si="324"/>
        <v>165</v>
      </c>
      <c r="EC156" s="84"/>
      <c r="ED156" s="49"/>
      <c r="EE156" s="49"/>
      <c r="EF156" s="49"/>
      <c r="EG156" s="49"/>
      <c r="EH156" s="49"/>
      <c r="EI156" s="49"/>
      <c r="EJ156" s="49"/>
      <c r="EK156" s="49">
        <f t="shared" si="325"/>
        <v>451.2</v>
      </c>
      <c r="EL156" s="84"/>
      <c r="EM156" s="49"/>
      <c r="EN156" s="49"/>
      <c r="EO156" s="49"/>
      <c r="EP156" s="49"/>
      <c r="EQ156" s="49"/>
      <c r="ER156" s="49"/>
      <c r="ES156" s="49"/>
      <c r="ET156" s="49"/>
      <c r="EU156" s="49"/>
      <c r="EV156" s="49"/>
      <c r="EW156" s="49"/>
      <c r="EX156" s="49"/>
      <c r="EY156" s="49"/>
      <c r="EZ156" s="49"/>
      <c r="FA156" s="67"/>
      <c r="FB156" s="67"/>
      <c r="FC156" s="67"/>
      <c r="FD156" s="49"/>
    </row>
    <row r="157" spans="1:160">
      <c r="A157" s="58">
        <v>151</v>
      </c>
      <c r="B157" s="59">
        <v>100</v>
      </c>
      <c r="C157" s="60">
        <v>83</v>
      </c>
      <c r="D157" s="61">
        <v>971.5</v>
      </c>
      <c r="E157" s="61">
        <v>3</v>
      </c>
      <c r="F157" s="62">
        <v>7</v>
      </c>
      <c r="G157" s="63">
        <v>0</v>
      </c>
      <c r="H157" s="63">
        <v>1</v>
      </c>
      <c r="I157" s="49"/>
      <c r="J157" s="62">
        <v>151</v>
      </c>
      <c r="K157" s="71">
        <f t="shared" si="262"/>
        <v>7</v>
      </c>
      <c r="L157" s="71">
        <f t="shared" si="263"/>
        <v>0</v>
      </c>
      <c r="M157" s="71">
        <f t="shared" si="264"/>
        <v>1</v>
      </c>
      <c r="N157" s="72">
        <f>INDEX($A:$A,MATCH(SUM($K$7:K157),$D:$D,1))</f>
        <v>166</v>
      </c>
      <c r="O157" s="72">
        <v>0</v>
      </c>
      <c r="P157" s="73">
        <v>0</v>
      </c>
      <c r="Q157" s="63">
        <f>INDEX(关卡产出!$V$8:$V$207,MATCH(N157,$A$7:$A$206,0))</f>
        <v>31700</v>
      </c>
      <c r="R157" s="63">
        <f>INDEX(关卡产出!$W$8:$W$207,MATCH(N157,$A$7:$A$206,0))</f>
        <v>7944800</v>
      </c>
      <c r="S157" s="63">
        <f>INDEX(关卡产出!$X$8:$X$207,MATCH(N157,$A$7:$A$206,0))</f>
        <v>54182</v>
      </c>
      <c r="T157" s="63">
        <f>INDEX(关卡产出!$Y$8:$Y$207,MATCH(N157,$A$7:$A$206,0))</f>
        <v>27092</v>
      </c>
      <c r="U157" s="63">
        <f>INDEX(关卡产出!$Z$8:$Z$207,MATCH(N157,$A$7:$A$206,0))</f>
        <v>13044</v>
      </c>
      <c r="V157" s="63">
        <f>INDEX(关卡产出!$AA$8:$AA$207,MATCH(N157,$A$7:$A$206,0))</f>
        <v>996</v>
      </c>
      <c r="W157" s="80">
        <f>INDEX(关卡产出!$C$8:$C$207,MATCH(N157,关卡产出!$B$8:$B$207,0))*K157</f>
        <v>917</v>
      </c>
      <c r="X157" s="80">
        <f>INDEX(关卡产出!$D$8:$D$207,MATCH(N157,关卡产出!$B$8:$B$207,0))*K157</f>
        <v>455</v>
      </c>
      <c r="Y157" s="80">
        <f>INDEX(关卡产出!$E$8:$E$207,MATCH(N157,关卡产出!$B$8:$B$207,0))*K157</f>
        <v>224</v>
      </c>
      <c r="Z157" s="80">
        <f>INDEX(关卡产出!$F$8:$F$207,MATCH(N157,关卡产出!$B$8:$B$207,0))*K157</f>
        <v>11970</v>
      </c>
      <c r="AA157" s="80">
        <f>SUM($W$7:W157)</f>
        <v>67998</v>
      </c>
      <c r="AB157" s="80">
        <f>SUM($X$7:X157)</f>
        <v>33782</v>
      </c>
      <c r="AC157" s="80">
        <f>SUM($Y$7:Y157)</f>
        <v>16310</v>
      </c>
      <c r="AD157" s="80">
        <f>SUM($Z$7:Z157)</f>
        <v>927500</v>
      </c>
      <c r="AE157" s="87">
        <f>INDEX(关卡产出!$C$8:$C$207,MATCH(N157,关卡产出!$B$8:$B$207,0))*8</f>
        <v>1048</v>
      </c>
      <c r="AF157" s="87">
        <f>INDEX(关卡产出!$D$8:$D$207,MATCH(N157,关卡产出!$B$8:$B$207,0))*8</f>
        <v>520</v>
      </c>
      <c r="AG157" s="87">
        <f>INDEX(关卡产出!$E$8:$E$207,MATCH(N157,关卡产出!$B$8:$B$207,0))*8</f>
        <v>256</v>
      </c>
      <c r="AH157" s="87">
        <f>INDEX(关卡产出!$F$8:$F$207,MATCH(N157,关卡产出!$B$8:$B$207,0))*8</f>
        <v>13680</v>
      </c>
      <c r="AI157" s="87">
        <f>SUM($AE$7:AE157)</f>
        <v>77712</v>
      </c>
      <c r="AJ157" s="87">
        <f>SUM($AF$7:AF157)</f>
        <v>38608</v>
      </c>
      <c r="AK157" s="87">
        <f>SUM($AG$7:AG157)</f>
        <v>18640</v>
      </c>
      <c r="AL157" s="87">
        <f>SUM($AH$7:AH157)</f>
        <v>1060000</v>
      </c>
      <c r="AM157" s="92">
        <f>SUM($M$7:M157)*关卡产出!$AS$11</f>
        <v>882000</v>
      </c>
      <c r="AN157" s="93">
        <v>0</v>
      </c>
      <c r="AO157" s="80">
        <v>0</v>
      </c>
      <c r="AP157" s="96">
        <v>0</v>
      </c>
      <c r="AQ157" s="62">
        <v>500</v>
      </c>
      <c r="AR157" s="97">
        <v>100</v>
      </c>
      <c r="AS157" s="62">
        <f>SUM($AQ$7:AQ157)</f>
        <v>75500</v>
      </c>
      <c r="AT157" s="71">
        <f>SUM($AR$7:AR157)</f>
        <v>15100</v>
      </c>
      <c r="AU157" s="49"/>
      <c r="AV157" s="62">
        <f t="shared" si="265"/>
        <v>31700</v>
      </c>
      <c r="AW157" s="71">
        <v>0</v>
      </c>
      <c r="AX157" s="71">
        <f t="shared" si="266"/>
        <v>15100</v>
      </c>
      <c r="AY157" s="71">
        <f t="shared" si="267"/>
        <v>18200</v>
      </c>
      <c r="AZ157" s="63">
        <f t="shared" si="268"/>
        <v>65000</v>
      </c>
      <c r="BA157" s="80">
        <v>0</v>
      </c>
      <c r="BB157" s="80">
        <f t="shared" si="269"/>
        <v>65000</v>
      </c>
      <c r="BC157" s="98">
        <f t="shared" si="270"/>
        <v>0.487692307692308</v>
      </c>
      <c r="BD157" s="98">
        <f t="shared" si="271"/>
        <v>0</v>
      </c>
      <c r="BE157" s="98">
        <f t="shared" si="272"/>
        <v>0.232307692307692</v>
      </c>
      <c r="BF157" s="98">
        <f t="shared" si="273"/>
        <v>0.28</v>
      </c>
      <c r="BG157" s="99"/>
      <c r="BH157" s="62">
        <f>INDEX(商城宝箱!$L:$L,MATCH(BB157,商城宝箱!$N:$N,1))</f>
        <v>10</v>
      </c>
      <c r="BI157" s="63">
        <f>INDEX(商城宝箱!$T:$T,MATCH(BH157,商城宝箱!$L:$L,0))+(BB157-VLOOKUP(BH157,商城宝箱!$L$2:$N$22,3,FALSE))/$BH$5*VLOOKUP(BH157+1,商城宝箱!$C$23:$I$42,3,FALSE)</f>
        <v>162500</v>
      </c>
      <c r="BJ157" s="71">
        <f>INDEX(商城宝箱!$U:$U,MATCH(BH157,商城宝箱!$L:$L,0))+(BB157-VLOOKUP(BH157,商城宝箱!$L$2:$N$22,3,FALSE))/$BH$5*VLOOKUP(BH157+1,商城宝箱!$C$23:$I$42,4,FALSE)</f>
        <v>121942.5</v>
      </c>
      <c r="BK157" s="71">
        <f>INDEX(商城宝箱!$V:$V,MATCH(BH157,商城宝箱!$L:$L,0))+(BB157-VLOOKUP(BH157,商城宝箱!$L$2:$N$22,3,FALSE))/$BH$5*VLOOKUP(BH157+1,商城宝箱!$C$23:$I$42,5,FALSE)</f>
        <v>69487</v>
      </c>
      <c r="BL157" s="71">
        <f>INDEX(商城宝箱!$W:$W,MATCH(BH157,商城宝箱!$L:$L,0))+(BB157-VLOOKUP(BH157,商城宝箱!$L$2:$N$22,3,FALSE))/$BH$5*VLOOKUP(BH157+1,商城宝箱!$C$23:$I$42,6,FALSE)</f>
        <v>9706.5</v>
      </c>
      <c r="BM157" s="49"/>
      <c r="BN157" s="101">
        <f t="shared" si="274"/>
        <v>7944800</v>
      </c>
      <c r="BO157" s="63">
        <f t="shared" si="275"/>
        <v>927500</v>
      </c>
      <c r="BP157" s="63">
        <f t="shared" si="276"/>
        <v>1060000</v>
      </c>
      <c r="BQ157" s="63">
        <f t="shared" si="277"/>
        <v>882000</v>
      </c>
      <c r="BR157" s="63">
        <f t="shared" si="278"/>
        <v>0</v>
      </c>
      <c r="BS157" s="63">
        <f t="shared" si="279"/>
        <v>75500</v>
      </c>
      <c r="BT157" s="63">
        <f t="shared" si="280"/>
        <v>162500</v>
      </c>
      <c r="BU157" s="63">
        <f t="shared" si="281"/>
        <v>11052300</v>
      </c>
      <c r="BV157" s="98">
        <f t="shared" si="282"/>
        <v>0.718836803199334</v>
      </c>
      <c r="BW157" s="98">
        <f t="shared" si="283"/>
        <v>0.0839191842421939</v>
      </c>
      <c r="BX157" s="98">
        <f t="shared" si="284"/>
        <v>0.0959076391339359</v>
      </c>
      <c r="BY157" s="98">
        <f t="shared" si="285"/>
        <v>0.0798023940718222</v>
      </c>
      <c r="BZ157" s="98">
        <f t="shared" si="286"/>
        <v>0</v>
      </c>
      <c r="CA157" s="98">
        <f t="shared" si="287"/>
        <v>0.00683115731567185</v>
      </c>
      <c r="CB157" s="98">
        <f t="shared" si="288"/>
        <v>0.0147028220370421</v>
      </c>
      <c r="CC157" s="49"/>
      <c r="CD157" s="101">
        <f t="shared" si="289"/>
        <v>166</v>
      </c>
      <c r="CE157" s="63">
        <f>INDEX(角色升级!A:A,MATCH(BU156,角色升级!K:K,1))</f>
        <v>751</v>
      </c>
      <c r="CF157" s="71">
        <f>VLOOKUP(CE157,角色升级!A:P,16,FALSE)</f>
        <v>45786.7163</v>
      </c>
      <c r="CG157" s="71">
        <f>VLOOKUP(CD157,关卡对比!$A$4:$K$206,11,FALSE)</f>
        <v>140400</v>
      </c>
      <c r="CH157" s="104">
        <f t="shared" si="290"/>
        <v>3.06639155077386</v>
      </c>
      <c r="CI157" s="87">
        <f>INDEX(角色升级!Q:Q,MATCH(CE157,角色升级!A:A,0))</f>
        <v>18200</v>
      </c>
      <c r="CJ157" s="80">
        <v>0.9</v>
      </c>
      <c r="CK157" s="49"/>
      <c r="CL157" s="101">
        <f t="shared" si="291"/>
        <v>54182</v>
      </c>
      <c r="CM157" s="63">
        <f t="shared" si="292"/>
        <v>67998</v>
      </c>
      <c r="CN157" s="63">
        <f t="shared" si="293"/>
        <v>1048</v>
      </c>
      <c r="CO157" s="63">
        <f t="shared" si="294"/>
        <v>121942.5</v>
      </c>
      <c r="CP157" s="63">
        <f t="shared" si="295"/>
        <v>245170.5</v>
      </c>
      <c r="CQ157" s="98">
        <f t="shared" si="296"/>
        <v>0.220997224380584</v>
      </c>
      <c r="CR157" s="98">
        <f t="shared" si="297"/>
        <v>0.277349844292034</v>
      </c>
      <c r="CS157" s="98">
        <f t="shared" si="298"/>
        <v>0.00427457626427323</v>
      </c>
      <c r="CT157" s="98">
        <f t="shared" si="299"/>
        <v>0.497378355063109</v>
      </c>
      <c r="CU157" s="49"/>
      <c r="CV157" s="87">
        <f t="shared" si="300"/>
        <v>27092</v>
      </c>
      <c r="CW157" s="80">
        <f t="shared" si="301"/>
        <v>33782</v>
      </c>
      <c r="CX157" s="80">
        <f t="shared" si="302"/>
        <v>38608</v>
      </c>
      <c r="CY157" s="80">
        <f t="shared" si="303"/>
        <v>69487</v>
      </c>
      <c r="CZ157" s="80">
        <f t="shared" si="304"/>
        <v>168969</v>
      </c>
      <c r="DA157" s="143">
        <f t="shared" si="305"/>
        <v>0.160337103255627</v>
      </c>
      <c r="DB157" s="143">
        <f t="shared" si="306"/>
        <v>0.199930164704768</v>
      </c>
      <c r="DC157" s="143">
        <f t="shared" si="307"/>
        <v>0.22849161680545</v>
      </c>
      <c r="DD157" s="143">
        <f t="shared" si="308"/>
        <v>0.411241115234155</v>
      </c>
      <c r="DE157" s="49"/>
      <c r="DF157" s="87">
        <f t="shared" si="309"/>
        <v>13044</v>
      </c>
      <c r="DG157" s="80">
        <f t="shared" si="310"/>
        <v>16310</v>
      </c>
      <c r="DH157" s="80">
        <f t="shared" si="311"/>
        <v>18640</v>
      </c>
      <c r="DI157" s="80">
        <f t="shared" si="312"/>
        <v>9706.5</v>
      </c>
      <c r="DJ157" s="80">
        <f t="shared" si="313"/>
        <v>57700.5</v>
      </c>
      <c r="DK157" s="143">
        <f t="shared" si="314"/>
        <v>0.226063898926352</v>
      </c>
      <c r="DL157" s="143">
        <f t="shared" si="315"/>
        <v>0.282666528019688</v>
      </c>
      <c r="DM157" s="143">
        <f t="shared" si="316"/>
        <v>0.323047460593929</v>
      </c>
      <c r="DN157" s="143">
        <f t="shared" si="317"/>
        <v>0.168222112460031</v>
      </c>
      <c r="DO157" s="49"/>
      <c r="DP157" s="62">
        <f t="shared" si="318"/>
        <v>245170.5</v>
      </c>
      <c r="DQ157" s="71">
        <f t="shared" si="319"/>
        <v>168969</v>
      </c>
      <c r="DR157" s="71">
        <f t="shared" si="320"/>
        <v>57700.5</v>
      </c>
      <c r="DS157" s="63">
        <v>0</v>
      </c>
      <c r="DT157" s="63">
        <v>29</v>
      </c>
      <c r="DU157" s="63">
        <f>INDEX(武器升级!A:A,MATCH(DQ157/$DQ$5,武器升级!G:G,1))</f>
        <v>48</v>
      </c>
      <c r="DV157" s="63">
        <f>_xlfn.IFNA(INDEX(武器升级!A:A,MATCH(DR157/$DR$5,武器升级!H:H,1)),1)</f>
        <v>38</v>
      </c>
      <c r="DW157" s="63">
        <v>17</v>
      </c>
      <c r="DX157" s="63">
        <f t="shared" si="321"/>
        <v>98.91</v>
      </c>
      <c r="DY157" s="63">
        <f t="shared" si="322"/>
        <v>3949.84</v>
      </c>
      <c r="DZ157" s="63">
        <f t="shared" si="323"/>
        <v>935.62</v>
      </c>
      <c r="EA157" s="71">
        <v>6.3</v>
      </c>
      <c r="EB157" s="67">
        <f t="shared" si="324"/>
        <v>166</v>
      </c>
      <c r="EC157" s="84"/>
      <c r="ED157" s="49"/>
      <c r="EE157" s="49"/>
      <c r="EF157" s="49"/>
      <c r="EG157" s="49"/>
      <c r="EH157" s="49"/>
      <c r="EI157" s="49"/>
      <c r="EJ157" s="49"/>
      <c r="EK157" s="49">
        <f t="shared" si="325"/>
        <v>451.2</v>
      </c>
      <c r="EL157" s="84"/>
      <c r="EM157" s="49"/>
      <c r="EN157" s="49"/>
      <c r="EO157" s="49"/>
      <c r="EP157" s="49"/>
      <c r="EQ157" s="49"/>
      <c r="ER157" s="49"/>
      <c r="ES157" s="49"/>
      <c r="ET157" s="49"/>
      <c r="EU157" s="49"/>
      <c r="EV157" s="49"/>
      <c r="EW157" s="49"/>
      <c r="EX157" s="49"/>
      <c r="EY157" s="49"/>
      <c r="EZ157" s="49"/>
      <c r="FA157" s="67"/>
      <c r="FB157" s="67"/>
      <c r="FC157" s="67"/>
      <c r="FD157" s="49"/>
    </row>
    <row r="158" spans="1:160">
      <c r="A158" s="58">
        <v>152</v>
      </c>
      <c r="B158" s="59">
        <v>100</v>
      </c>
      <c r="C158" s="60">
        <v>83</v>
      </c>
      <c r="D158" s="61">
        <v>974.5</v>
      </c>
      <c r="E158" s="61">
        <v>3</v>
      </c>
      <c r="F158" s="62">
        <v>7</v>
      </c>
      <c r="G158" s="63">
        <v>0</v>
      </c>
      <c r="H158" s="63">
        <v>1</v>
      </c>
      <c r="I158" s="49"/>
      <c r="J158" s="62">
        <v>152</v>
      </c>
      <c r="K158" s="71">
        <f t="shared" si="262"/>
        <v>7</v>
      </c>
      <c r="L158" s="71">
        <f t="shared" si="263"/>
        <v>0</v>
      </c>
      <c r="M158" s="71">
        <f t="shared" si="264"/>
        <v>1</v>
      </c>
      <c r="N158" s="72">
        <f>INDEX($A:$A,MATCH(SUM($K$7:K158),$D:$D,1))</f>
        <v>168</v>
      </c>
      <c r="O158" s="72">
        <v>0</v>
      </c>
      <c r="P158" s="73">
        <v>0</v>
      </c>
      <c r="Q158" s="63">
        <f>INDEX(关卡产出!$V$8:$V$207,MATCH(N158,$A$7:$A$206,0))</f>
        <v>32100</v>
      </c>
      <c r="R158" s="63">
        <f>INDEX(关卡产出!$W$8:$W$207,MATCH(N158,$A$7:$A$206,0))</f>
        <v>8141200</v>
      </c>
      <c r="S158" s="63">
        <f>INDEX(关卡产出!$X$8:$X$207,MATCH(N158,$A$7:$A$206,0))</f>
        <v>55506</v>
      </c>
      <c r="T158" s="63">
        <f>INDEX(关卡产出!$Y$8:$Y$207,MATCH(N158,$A$7:$A$206,0))</f>
        <v>27754</v>
      </c>
      <c r="U158" s="63">
        <f>INDEX(关卡产出!$Z$8:$Z$207,MATCH(N158,$A$7:$A$206,0))</f>
        <v>13369</v>
      </c>
      <c r="V158" s="63">
        <f>INDEX(关卡产出!$AA$8:$AA$207,MATCH(N158,$A$7:$A$206,0))</f>
        <v>1008</v>
      </c>
      <c r="W158" s="80">
        <f>INDEX(关卡产出!$C$8:$C$207,MATCH(N158,关卡产出!$B$8:$B$207,0))*K158</f>
        <v>931</v>
      </c>
      <c r="X158" s="80">
        <f>INDEX(关卡产出!$D$8:$D$207,MATCH(N158,关卡产出!$B$8:$B$207,0))*K158</f>
        <v>462</v>
      </c>
      <c r="Y158" s="80">
        <f>INDEX(关卡产出!$E$8:$E$207,MATCH(N158,关卡产出!$B$8:$B$207,0))*K158</f>
        <v>231</v>
      </c>
      <c r="Z158" s="80">
        <f>INDEX(关卡产出!$F$8:$F$207,MATCH(N158,关卡产出!$B$8:$B$207,0))*K158</f>
        <v>12110</v>
      </c>
      <c r="AA158" s="80">
        <f>SUM($W$7:W158)</f>
        <v>68929</v>
      </c>
      <c r="AB158" s="80">
        <f>SUM($X$7:X158)</f>
        <v>34244</v>
      </c>
      <c r="AC158" s="80">
        <f>SUM($Y$7:Y158)</f>
        <v>16541</v>
      </c>
      <c r="AD158" s="80">
        <f>SUM($Z$7:Z158)</f>
        <v>939610</v>
      </c>
      <c r="AE158" s="87">
        <f>INDEX(关卡产出!$C$8:$C$207,MATCH(N158,关卡产出!$B$8:$B$207,0))*8</f>
        <v>1064</v>
      </c>
      <c r="AF158" s="87">
        <f>INDEX(关卡产出!$D$8:$D$207,MATCH(N158,关卡产出!$B$8:$B$207,0))*8</f>
        <v>528</v>
      </c>
      <c r="AG158" s="87">
        <f>INDEX(关卡产出!$E$8:$E$207,MATCH(N158,关卡产出!$B$8:$B$207,0))*8</f>
        <v>264</v>
      </c>
      <c r="AH158" s="87">
        <f>INDEX(关卡产出!$F$8:$F$207,MATCH(N158,关卡产出!$B$8:$B$207,0))*8</f>
        <v>13840</v>
      </c>
      <c r="AI158" s="87">
        <f>SUM($AE$7:AE158)</f>
        <v>78776</v>
      </c>
      <c r="AJ158" s="87">
        <f>SUM($AF$7:AF158)</f>
        <v>39136</v>
      </c>
      <c r="AK158" s="87">
        <f>SUM($AG$7:AG158)</f>
        <v>18904</v>
      </c>
      <c r="AL158" s="87">
        <f>SUM($AH$7:AH158)</f>
        <v>1073840</v>
      </c>
      <c r="AM158" s="92">
        <f>SUM($M$7:M158)*关卡产出!$AS$11</f>
        <v>888000</v>
      </c>
      <c r="AN158" s="93">
        <v>0</v>
      </c>
      <c r="AO158" s="80">
        <v>0</v>
      </c>
      <c r="AP158" s="96">
        <v>0</v>
      </c>
      <c r="AQ158" s="62">
        <v>500</v>
      </c>
      <c r="AR158" s="97">
        <v>100</v>
      </c>
      <c r="AS158" s="62">
        <f>SUM($AQ$7:AQ158)</f>
        <v>76000</v>
      </c>
      <c r="AT158" s="71">
        <f>SUM($AR$7:AR158)</f>
        <v>15200</v>
      </c>
      <c r="AU158" s="49"/>
      <c r="AV158" s="62">
        <f t="shared" si="265"/>
        <v>32100</v>
      </c>
      <c r="AW158" s="71">
        <v>0</v>
      </c>
      <c r="AX158" s="71">
        <f t="shared" si="266"/>
        <v>15200</v>
      </c>
      <c r="AY158" s="71">
        <f t="shared" si="267"/>
        <v>18200</v>
      </c>
      <c r="AZ158" s="63">
        <f t="shared" si="268"/>
        <v>65500</v>
      </c>
      <c r="BA158" s="80">
        <v>0</v>
      </c>
      <c r="BB158" s="80">
        <f t="shared" si="269"/>
        <v>65500</v>
      </c>
      <c r="BC158" s="98">
        <f t="shared" si="270"/>
        <v>0.490076335877863</v>
      </c>
      <c r="BD158" s="98">
        <f t="shared" si="271"/>
        <v>0</v>
      </c>
      <c r="BE158" s="98">
        <f t="shared" si="272"/>
        <v>0.23206106870229</v>
      </c>
      <c r="BF158" s="98">
        <f t="shared" si="273"/>
        <v>0.277862595419847</v>
      </c>
      <c r="BG158" s="99"/>
      <c r="BH158" s="62">
        <f>INDEX(商城宝箱!$L:$L,MATCH(BB158,商城宝箱!$N:$N,1))</f>
        <v>10</v>
      </c>
      <c r="BI158" s="63">
        <f>INDEX(商城宝箱!$T:$T,MATCH(BH158,商城宝箱!$L:$L,0))+(BB158-VLOOKUP(BH158,商城宝箱!$L$2:$N$22,3,FALSE))/$BH$5*VLOOKUP(BH158+1,商城宝箱!$C$23:$I$42,3,FALSE)</f>
        <v>163750</v>
      </c>
      <c r="BJ158" s="71">
        <f>INDEX(商城宝箱!$U:$U,MATCH(BH158,商城宝箱!$L:$L,0))+(BB158-VLOOKUP(BH158,商城宝箱!$L$2:$N$22,3,FALSE))/$BH$5*VLOOKUP(BH158+1,商城宝箱!$C$23:$I$42,4,FALSE)</f>
        <v>123542.5</v>
      </c>
      <c r="BK158" s="71">
        <f>INDEX(商城宝箱!$V:$V,MATCH(BH158,商城宝箱!$L:$L,0))+(BB158-VLOOKUP(BH158,商城宝箱!$L$2:$N$22,3,FALSE))/$BH$5*VLOOKUP(BH158+1,商城宝箱!$C$23:$I$42,5,FALSE)</f>
        <v>70237</v>
      </c>
      <c r="BL158" s="71">
        <f>INDEX(商城宝箱!$W:$W,MATCH(BH158,商城宝箱!$L:$L,0))+(BB158-VLOOKUP(BH158,商城宝箱!$L$2:$N$22,3,FALSE))/$BH$5*VLOOKUP(BH158+1,商城宝箱!$C$23:$I$42,6,FALSE)</f>
        <v>9831.5</v>
      </c>
      <c r="BM158" s="49"/>
      <c r="BN158" s="101">
        <f t="shared" si="274"/>
        <v>8141200</v>
      </c>
      <c r="BO158" s="63">
        <f t="shared" si="275"/>
        <v>939610</v>
      </c>
      <c r="BP158" s="63">
        <f t="shared" si="276"/>
        <v>1073840</v>
      </c>
      <c r="BQ158" s="63">
        <f t="shared" si="277"/>
        <v>888000</v>
      </c>
      <c r="BR158" s="63">
        <f t="shared" si="278"/>
        <v>0</v>
      </c>
      <c r="BS158" s="63">
        <f t="shared" si="279"/>
        <v>76000</v>
      </c>
      <c r="BT158" s="63">
        <f t="shared" si="280"/>
        <v>163750</v>
      </c>
      <c r="BU158" s="63">
        <f t="shared" si="281"/>
        <v>11282400</v>
      </c>
      <c r="BV158" s="98">
        <f t="shared" si="282"/>
        <v>0.721584060129051</v>
      </c>
      <c r="BW158" s="98">
        <f t="shared" si="283"/>
        <v>0.0832810394951429</v>
      </c>
      <c r="BX158" s="98">
        <f t="shared" si="284"/>
        <v>0.0951783308515919</v>
      </c>
      <c r="BY158" s="98">
        <f t="shared" si="285"/>
        <v>0.0787066581578388</v>
      </c>
      <c r="BZ158" s="98">
        <f t="shared" si="286"/>
        <v>0</v>
      </c>
      <c r="CA158" s="98">
        <f t="shared" si="287"/>
        <v>0.00673615542792314</v>
      </c>
      <c r="CB158" s="98">
        <f t="shared" si="288"/>
        <v>0.0145137559384528</v>
      </c>
      <c r="CC158" s="49"/>
      <c r="CD158" s="101">
        <f t="shared" si="289"/>
        <v>168</v>
      </c>
      <c r="CE158" s="63">
        <f>INDEX(角色升级!A:A,MATCH(BU157,角色升级!K:K,1))</f>
        <v>753</v>
      </c>
      <c r="CF158" s="71">
        <f>VLOOKUP(CE158,角色升级!A:P,16,FALSE)</f>
        <v>46517.05656</v>
      </c>
      <c r="CG158" s="71">
        <f>VLOOKUP(CD158,关卡对比!$A$4:$K$206,11,FALSE)</f>
        <v>142800</v>
      </c>
      <c r="CH158" s="104">
        <f t="shared" si="290"/>
        <v>3.06984170023332</v>
      </c>
      <c r="CI158" s="87">
        <f>INDEX(角色升级!Q:Q,MATCH(CE158,角色升级!A:A,0))</f>
        <v>18200</v>
      </c>
      <c r="CJ158" s="80">
        <v>0.9</v>
      </c>
      <c r="CK158" s="49"/>
      <c r="CL158" s="101">
        <f t="shared" si="291"/>
        <v>55506</v>
      </c>
      <c r="CM158" s="63">
        <f t="shared" si="292"/>
        <v>68929</v>
      </c>
      <c r="CN158" s="63">
        <f t="shared" si="293"/>
        <v>1064</v>
      </c>
      <c r="CO158" s="63">
        <f t="shared" si="294"/>
        <v>123542.5</v>
      </c>
      <c r="CP158" s="63">
        <f t="shared" si="295"/>
        <v>249041.5</v>
      </c>
      <c r="CQ158" s="98">
        <f t="shared" si="296"/>
        <v>0.222878516231231</v>
      </c>
      <c r="CR158" s="98">
        <f t="shared" si="297"/>
        <v>0.276777163645417</v>
      </c>
      <c r="CS158" s="98">
        <f t="shared" si="298"/>
        <v>0.00427238030609356</v>
      </c>
      <c r="CT158" s="98">
        <f t="shared" si="299"/>
        <v>0.496071939817259</v>
      </c>
      <c r="CU158" s="49"/>
      <c r="CV158" s="87">
        <f t="shared" si="300"/>
        <v>27754</v>
      </c>
      <c r="CW158" s="80">
        <f t="shared" si="301"/>
        <v>34244</v>
      </c>
      <c r="CX158" s="80">
        <f t="shared" si="302"/>
        <v>39136</v>
      </c>
      <c r="CY158" s="80">
        <f t="shared" si="303"/>
        <v>70237</v>
      </c>
      <c r="CZ158" s="80">
        <f t="shared" si="304"/>
        <v>171371</v>
      </c>
      <c r="DA158" s="143">
        <f t="shared" si="305"/>
        <v>0.161952722455958</v>
      </c>
      <c r="DB158" s="143">
        <f t="shared" si="306"/>
        <v>0.199823774150819</v>
      </c>
      <c r="DC158" s="143">
        <f t="shared" si="307"/>
        <v>0.228370027600936</v>
      </c>
      <c r="DD158" s="143">
        <f t="shared" si="308"/>
        <v>0.409853475792287</v>
      </c>
      <c r="DE158" s="49"/>
      <c r="DF158" s="87">
        <f t="shared" si="309"/>
        <v>13369</v>
      </c>
      <c r="DG158" s="80">
        <f t="shared" si="310"/>
        <v>16541</v>
      </c>
      <c r="DH158" s="80">
        <f t="shared" si="311"/>
        <v>18904</v>
      </c>
      <c r="DI158" s="80">
        <f t="shared" si="312"/>
        <v>9831.5</v>
      </c>
      <c r="DJ158" s="80">
        <f t="shared" si="313"/>
        <v>58645.5</v>
      </c>
      <c r="DK158" s="143">
        <f t="shared" si="314"/>
        <v>0.227962929807061</v>
      </c>
      <c r="DL158" s="143">
        <f t="shared" si="315"/>
        <v>0.282050626220256</v>
      </c>
      <c r="DM158" s="143">
        <f t="shared" si="316"/>
        <v>0.322343572823149</v>
      </c>
      <c r="DN158" s="143">
        <f t="shared" si="317"/>
        <v>0.167642871149534</v>
      </c>
      <c r="DO158" s="49"/>
      <c r="DP158" s="62">
        <f t="shared" si="318"/>
        <v>249041.5</v>
      </c>
      <c r="DQ158" s="71">
        <f t="shared" si="319"/>
        <v>171371</v>
      </c>
      <c r="DR158" s="71">
        <f t="shared" si="320"/>
        <v>58645.5</v>
      </c>
      <c r="DS158" s="63">
        <v>0</v>
      </c>
      <c r="DT158" s="63">
        <v>29</v>
      </c>
      <c r="DU158" s="63">
        <f>INDEX(武器升级!A:A,MATCH(DQ158/$DQ$5,武器升级!G:G,1))</f>
        <v>48</v>
      </c>
      <c r="DV158" s="63">
        <f>_xlfn.IFNA(INDEX(武器升级!A:A,MATCH(DR158/$DR$5,武器升级!H:H,1)),1)</f>
        <v>38</v>
      </c>
      <c r="DW158" s="63">
        <v>17</v>
      </c>
      <c r="DX158" s="63">
        <f t="shared" si="321"/>
        <v>98.91</v>
      </c>
      <c r="DY158" s="63">
        <f t="shared" si="322"/>
        <v>3949.84</v>
      </c>
      <c r="DZ158" s="63">
        <f t="shared" si="323"/>
        <v>935.62</v>
      </c>
      <c r="EA158" s="71">
        <v>6.3</v>
      </c>
      <c r="EB158" s="67">
        <f t="shared" si="324"/>
        <v>168</v>
      </c>
      <c r="EC158" s="84"/>
      <c r="ED158" s="49"/>
      <c r="EE158" s="49"/>
      <c r="EF158" s="49"/>
      <c r="EG158" s="49"/>
      <c r="EH158" s="49"/>
      <c r="EI158" s="49"/>
      <c r="EJ158" s="49"/>
      <c r="EK158" s="49">
        <f t="shared" si="325"/>
        <v>541.45</v>
      </c>
      <c r="EL158" s="84"/>
      <c r="EM158" s="49"/>
      <c r="EN158" s="49"/>
      <c r="EO158" s="49"/>
      <c r="EP158" s="49"/>
      <c r="EQ158" s="49"/>
      <c r="ER158" s="49"/>
      <c r="ES158" s="49"/>
      <c r="ET158" s="49"/>
      <c r="EU158" s="49"/>
      <c r="EV158" s="49"/>
      <c r="EW158" s="49"/>
      <c r="EX158" s="49"/>
      <c r="EY158" s="49"/>
      <c r="EZ158" s="49"/>
      <c r="FA158" s="67"/>
      <c r="FB158" s="67"/>
      <c r="FC158" s="67"/>
      <c r="FD158" s="49"/>
    </row>
    <row r="159" spans="1:160">
      <c r="A159" s="58">
        <v>153</v>
      </c>
      <c r="B159" s="59">
        <v>101</v>
      </c>
      <c r="C159" s="60">
        <v>83</v>
      </c>
      <c r="D159" s="61">
        <v>980.5</v>
      </c>
      <c r="E159" s="61">
        <v>3</v>
      </c>
      <c r="F159" s="62">
        <v>7</v>
      </c>
      <c r="G159" s="63">
        <v>0</v>
      </c>
      <c r="H159" s="63">
        <v>1</v>
      </c>
      <c r="I159" s="49"/>
      <c r="J159" s="62">
        <v>153</v>
      </c>
      <c r="K159" s="71">
        <f t="shared" si="262"/>
        <v>7</v>
      </c>
      <c r="L159" s="71">
        <f t="shared" si="263"/>
        <v>0</v>
      </c>
      <c r="M159" s="71">
        <f t="shared" si="264"/>
        <v>1</v>
      </c>
      <c r="N159" s="72">
        <f>INDEX($A:$A,MATCH(SUM($K$7:K159),$D:$D,1))</f>
        <v>169</v>
      </c>
      <c r="O159" s="72">
        <v>0</v>
      </c>
      <c r="P159" s="73">
        <v>0</v>
      </c>
      <c r="Q159" s="63">
        <f>INDEX(关卡产出!$V$8:$V$207,MATCH(N159,$A$7:$A$206,0))</f>
        <v>32300</v>
      </c>
      <c r="R159" s="63">
        <f>INDEX(关卡产出!$W$8:$W$207,MATCH(N159,$A$7:$A$206,0))</f>
        <v>8240300</v>
      </c>
      <c r="S159" s="63">
        <f>INDEX(关卡产出!$X$8:$X$207,MATCH(N159,$A$7:$A$206,0))</f>
        <v>56174</v>
      </c>
      <c r="T159" s="63">
        <f>INDEX(关卡产出!$Y$8:$Y$207,MATCH(N159,$A$7:$A$206,0))</f>
        <v>28088</v>
      </c>
      <c r="U159" s="63">
        <f>INDEX(关卡产出!$Z$8:$Z$207,MATCH(N159,$A$7:$A$206,0))</f>
        <v>13533</v>
      </c>
      <c r="V159" s="63">
        <f>INDEX(关卡产出!$AA$8:$AA$207,MATCH(N159,$A$7:$A$206,0))</f>
        <v>1014</v>
      </c>
      <c r="W159" s="80">
        <f>INDEX(关卡产出!$C$8:$C$207,MATCH(N159,关卡产出!$B$8:$B$207,0))*K159</f>
        <v>938</v>
      </c>
      <c r="X159" s="80">
        <f>INDEX(关卡产出!$D$8:$D$207,MATCH(N159,关卡产出!$B$8:$B$207,0))*K159</f>
        <v>469</v>
      </c>
      <c r="Y159" s="80">
        <f>INDEX(关卡产出!$E$8:$E$207,MATCH(N159,关卡产出!$B$8:$B$207,0))*K159</f>
        <v>231</v>
      </c>
      <c r="Z159" s="80">
        <f>INDEX(关卡产出!$F$8:$F$207,MATCH(N159,关卡产出!$B$8:$B$207,0))*K159</f>
        <v>12250</v>
      </c>
      <c r="AA159" s="80">
        <f>SUM($W$7:W159)</f>
        <v>69867</v>
      </c>
      <c r="AB159" s="80">
        <f>SUM($X$7:X159)</f>
        <v>34713</v>
      </c>
      <c r="AC159" s="80">
        <f>SUM($Y$7:Y159)</f>
        <v>16772</v>
      </c>
      <c r="AD159" s="80">
        <f>SUM($Z$7:Z159)</f>
        <v>951860</v>
      </c>
      <c r="AE159" s="87">
        <f>INDEX(关卡产出!$C$8:$C$207,MATCH(N159,关卡产出!$B$8:$B$207,0))*8</f>
        <v>1072</v>
      </c>
      <c r="AF159" s="87">
        <f>INDEX(关卡产出!$D$8:$D$207,MATCH(N159,关卡产出!$B$8:$B$207,0))*8</f>
        <v>536</v>
      </c>
      <c r="AG159" s="87">
        <f>INDEX(关卡产出!$E$8:$E$207,MATCH(N159,关卡产出!$B$8:$B$207,0))*8</f>
        <v>264</v>
      </c>
      <c r="AH159" s="87">
        <f>INDEX(关卡产出!$F$8:$F$207,MATCH(N159,关卡产出!$B$8:$B$207,0))*8</f>
        <v>14000</v>
      </c>
      <c r="AI159" s="87">
        <f>SUM($AE$7:AE159)</f>
        <v>79848</v>
      </c>
      <c r="AJ159" s="87">
        <f>SUM($AF$7:AF159)</f>
        <v>39672</v>
      </c>
      <c r="AK159" s="87">
        <f>SUM($AG$7:AG159)</f>
        <v>19168</v>
      </c>
      <c r="AL159" s="87">
        <f>SUM($AH$7:AH159)</f>
        <v>1087840</v>
      </c>
      <c r="AM159" s="92">
        <f>SUM($M$7:M159)*关卡产出!$AS$11</f>
        <v>894000</v>
      </c>
      <c r="AN159" s="93">
        <v>0</v>
      </c>
      <c r="AO159" s="80">
        <v>0</v>
      </c>
      <c r="AP159" s="96">
        <v>0</v>
      </c>
      <c r="AQ159" s="62">
        <v>500</v>
      </c>
      <c r="AR159" s="97">
        <v>100</v>
      </c>
      <c r="AS159" s="62">
        <f>SUM($AQ$7:AQ159)</f>
        <v>76500</v>
      </c>
      <c r="AT159" s="71">
        <f>SUM($AR$7:AR159)</f>
        <v>15300</v>
      </c>
      <c r="AU159" s="49"/>
      <c r="AV159" s="62">
        <f t="shared" si="265"/>
        <v>32300</v>
      </c>
      <c r="AW159" s="71">
        <v>0</v>
      </c>
      <c r="AX159" s="71">
        <f t="shared" si="266"/>
        <v>15300</v>
      </c>
      <c r="AY159" s="71">
        <f t="shared" si="267"/>
        <v>18200</v>
      </c>
      <c r="AZ159" s="63">
        <f t="shared" si="268"/>
        <v>65800</v>
      </c>
      <c r="BA159" s="80">
        <v>0</v>
      </c>
      <c r="BB159" s="80">
        <f t="shared" si="269"/>
        <v>65800</v>
      </c>
      <c r="BC159" s="98">
        <f t="shared" si="270"/>
        <v>0.490881458966565</v>
      </c>
      <c r="BD159" s="98">
        <f t="shared" si="271"/>
        <v>0</v>
      </c>
      <c r="BE159" s="98">
        <f t="shared" si="272"/>
        <v>0.232522796352584</v>
      </c>
      <c r="BF159" s="98">
        <f t="shared" si="273"/>
        <v>0.276595744680851</v>
      </c>
      <c r="BG159" s="99"/>
      <c r="BH159" s="62">
        <f>INDEX(商城宝箱!$L:$L,MATCH(BB159,商城宝箱!$N:$N,1))</f>
        <v>10</v>
      </c>
      <c r="BI159" s="63">
        <f>INDEX(商城宝箱!$T:$T,MATCH(BH159,商城宝箱!$L:$L,0))+(BB159-VLOOKUP(BH159,商城宝箱!$L$2:$N$22,3,FALSE))/$BH$5*VLOOKUP(BH159+1,商城宝箱!$C$23:$I$42,3,FALSE)</f>
        <v>164500</v>
      </c>
      <c r="BJ159" s="71">
        <f>INDEX(商城宝箱!$U:$U,MATCH(BH159,商城宝箱!$L:$L,0))+(BB159-VLOOKUP(BH159,商城宝箱!$L$2:$N$22,3,FALSE))/$BH$5*VLOOKUP(BH159+1,商城宝箱!$C$23:$I$42,4,FALSE)</f>
        <v>124502.5</v>
      </c>
      <c r="BK159" s="71">
        <f>INDEX(商城宝箱!$V:$V,MATCH(BH159,商城宝箱!$L:$L,0))+(BB159-VLOOKUP(BH159,商城宝箱!$L$2:$N$22,3,FALSE))/$BH$5*VLOOKUP(BH159+1,商城宝箱!$C$23:$I$42,5,FALSE)</f>
        <v>70687</v>
      </c>
      <c r="BL159" s="71">
        <f>INDEX(商城宝箱!$W:$W,MATCH(BH159,商城宝箱!$L:$L,0))+(BB159-VLOOKUP(BH159,商城宝箱!$L$2:$N$22,3,FALSE))/$BH$5*VLOOKUP(BH159+1,商城宝箱!$C$23:$I$42,6,FALSE)</f>
        <v>9906.5</v>
      </c>
      <c r="BM159" s="49"/>
      <c r="BN159" s="101">
        <f t="shared" si="274"/>
        <v>8240300</v>
      </c>
      <c r="BO159" s="63">
        <f t="shared" si="275"/>
        <v>951860</v>
      </c>
      <c r="BP159" s="63">
        <f t="shared" si="276"/>
        <v>1087840</v>
      </c>
      <c r="BQ159" s="63">
        <f t="shared" si="277"/>
        <v>894000</v>
      </c>
      <c r="BR159" s="63">
        <f t="shared" si="278"/>
        <v>0</v>
      </c>
      <c r="BS159" s="63">
        <f t="shared" si="279"/>
        <v>76500</v>
      </c>
      <c r="BT159" s="63">
        <f t="shared" si="280"/>
        <v>164500</v>
      </c>
      <c r="BU159" s="63">
        <f t="shared" si="281"/>
        <v>11415000</v>
      </c>
      <c r="BV159" s="98">
        <f t="shared" si="282"/>
        <v>0.721883486640385</v>
      </c>
      <c r="BW159" s="98">
        <f t="shared" si="283"/>
        <v>0.0833867717915024</v>
      </c>
      <c r="BX159" s="98">
        <f t="shared" si="284"/>
        <v>0.095299167761717</v>
      </c>
      <c r="BY159" s="98">
        <f t="shared" si="285"/>
        <v>0.0783180026281209</v>
      </c>
      <c r="BZ159" s="98">
        <f t="shared" si="286"/>
        <v>0</v>
      </c>
      <c r="CA159" s="98">
        <f t="shared" si="287"/>
        <v>0.00670170827858081</v>
      </c>
      <c r="CB159" s="98">
        <f t="shared" si="288"/>
        <v>0.0144108628996934</v>
      </c>
      <c r="CC159" s="49"/>
      <c r="CD159" s="101">
        <f t="shared" si="289"/>
        <v>169</v>
      </c>
      <c r="CE159" s="63">
        <f>INDEX(角色升级!A:A,MATCH(BU158,角色升级!K:K,1))</f>
        <v>758</v>
      </c>
      <c r="CF159" s="71">
        <f>VLOOKUP(CE159,角色升级!A:P,16,FALSE)</f>
        <v>48342.90721</v>
      </c>
      <c r="CG159" s="71">
        <f>VLOOKUP(CD159,关卡对比!$A$4:$K$206,11,FALSE)</f>
        <v>144000</v>
      </c>
      <c r="CH159" s="104">
        <f t="shared" si="290"/>
        <v>2.97872031929045</v>
      </c>
      <c r="CI159" s="87">
        <f>INDEX(角色升级!Q:Q,MATCH(CE159,角色升级!A:A,0))</f>
        <v>18200</v>
      </c>
      <c r="CJ159" s="80">
        <v>0.9</v>
      </c>
      <c r="CK159" s="49"/>
      <c r="CL159" s="101">
        <f t="shared" si="291"/>
        <v>56174</v>
      </c>
      <c r="CM159" s="63">
        <f t="shared" si="292"/>
        <v>69867</v>
      </c>
      <c r="CN159" s="63">
        <f t="shared" si="293"/>
        <v>1072</v>
      </c>
      <c r="CO159" s="63">
        <f t="shared" si="294"/>
        <v>124502.5</v>
      </c>
      <c r="CP159" s="63">
        <f t="shared" si="295"/>
        <v>251615.5</v>
      </c>
      <c r="CQ159" s="98">
        <f t="shared" si="296"/>
        <v>0.223253336936715</v>
      </c>
      <c r="CR159" s="98">
        <f t="shared" si="297"/>
        <v>0.277673672726839</v>
      </c>
      <c r="CS159" s="98">
        <f t="shared" si="298"/>
        <v>0.00426046885028943</v>
      </c>
      <c r="CT159" s="98">
        <f t="shared" si="299"/>
        <v>0.494812521486156</v>
      </c>
      <c r="CU159" s="49"/>
      <c r="CV159" s="87">
        <f t="shared" si="300"/>
        <v>28088</v>
      </c>
      <c r="CW159" s="80">
        <f t="shared" si="301"/>
        <v>34713</v>
      </c>
      <c r="CX159" s="80">
        <f t="shared" si="302"/>
        <v>39672</v>
      </c>
      <c r="CY159" s="80">
        <f t="shared" si="303"/>
        <v>70687</v>
      </c>
      <c r="CZ159" s="80">
        <f t="shared" si="304"/>
        <v>173160</v>
      </c>
      <c r="DA159" s="143">
        <f t="shared" si="305"/>
        <v>0.162208362208362</v>
      </c>
      <c r="DB159" s="143">
        <f t="shared" si="306"/>
        <v>0.200467775467775</v>
      </c>
      <c r="DC159" s="143">
        <f t="shared" si="307"/>
        <v>0.229106029106029</v>
      </c>
      <c r="DD159" s="143">
        <f t="shared" si="308"/>
        <v>0.408217833217833</v>
      </c>
      <c r="DE159" s="49"/>
      <c r="DF159" s="87">
        <f t="shared" si="309"/>
        <v>13533</v>
      </c>
      <c r="DG159" s="80">
        <f t="shared" si="310"/>
        <v>16772</v>
      </c>
      <c r="DH159" s="80">
        <f t="shared" si="311"/>
        <v>19168</v>
      </c>
      <c r="DI159" s="80">
        <f t="shared" si="312"/>
        <v>9906.5</v>
      </c>
      <c r="DJ159" s="80">
        <f t="shared" si="313"/>
        <v>59379.5</v>
      </c>
      <c r="DK159" s="143">
        <f t="shared" si="314"/>
        <v>0.227906937579468</v>
      </c>
      <c r="DL159" s="143">
        <f t="shared" si="315"/>
        <v>0.282454382404702</v>
      </c>
      <c r="DM159" s="143">
        <f t="shared" si="316"/>
        <v>0.322805008462517</v>
      </c>
      <c r="DN159" s="143">
        <f t="shared" si="317"/>
        <v>0.166833671553314</v>
      </c>
      <c r="DO159" s="49"/>
      <c r="DP159" s="62">
        <f t="shared" si="318"/>
        <v>251615.5</v>
      </c>
      <c r="DQ159" s="71">
        <f t="shared" si="319"/>
        <v>173160</v>
      </c>
      <c r="DR159" s="71">
        <f t="shared" si="320"/>
        <v>59379.5</v>
      </c>
      <c r="DS159" s="63">
        <v>0</v>
      </c>
      <c r="DT159" s="63">
        <v>29</v>
      </c>
      <c r="DU159" s="63">
        <f>INDEX(武器升级!A:A,MATCH(DQ159/$DQ$5,武器升级!G:G,1))</f>
        <v>48</v>
      </c>
      <c r="DV159" s="63">
        <f>_xlfn.IFNA(INDEX(武器升级!A:A,MATCH(DR159/$DR$5,武器升级!H:H,1)),1)</f>
        <v>38</v>
      </c>
      <c r="DW159" s="63">
        <v>17</v>
      </c>
      <c r="DX159" s="63">
        <f t="shared" si="321"/>
        <v>98.91</v>
      </c>
      <c r="DY159" s="63">
        <f t="shared" si="322"/>
        <v>3949.84</v>
      </c>
      <c r="DZ159" s="63">
        <f t="shared" si="323"/>
        <v>935.62</v>
      </c>
      <c r="EA159" s="71">
        <v>6.3</v>
      </c>
      <c r="EB159" s="67">
        <f t="shared" si="324"/>
        <v>169</v>
      </c>
      <c r="EC159" s="84"/>
      <c r="ED159" s="49"/>
      <c r="EE159" s="49"/>
      <c r="EF159" s="49"/>
      <c r="EG159" s="49"/>
      <c r="EH159" s="49"/>
      <c r="EI159" s="49"/>
      <c r="EJ159" s="49"/>
      <c r="EK159" s="49">
        <f t="shared" si="325"/>
        <v>1</v>
      </c>
      <c r="EL159" s="84"/>
      <c r="EM159" s="49"/>
      <c r="EN159" s="49"/>
      <c r="EO159" s="49"/>
      <c r="EP159" s="49"/>
      <c r="EQ159" s="49"/>
      <c r="ER159" s="49"/>
      <c r="ES159" s="49"/>
      <c r="ET159" s="49"/>
      <c r="EU159" s="49"/>
      <c r="EV159" s="49"/>
      <c r="EW159" s="49"/>
      <c r="EX159" s="49"/>
      <c r="EY159" s="49"/>
      <c r="EZ159" s="49"/>
      <c r="FA159" s="67"/>
      <c r="FB159" s="67"/>
      <c r="FC159" s="67"/>
      <c r="FD159" s="49"/>
    </row>
    <row r="160" spans="1:160">
      <c r="A160" s="58">
        <v>154</v>
      </c>
      <c r="B160" s="59">
        <v>101</v>
      </c>
      <c r="C160" s="60">
        <v>84</v>
      </c>
      <c r="D160" s="61">
        <v>986.5</v>
      </c>
      <c r="E160" s="61">
        <v>3</v>
      </c>
      <c r="F160" s="62">
        <v>7</v>
      </c>
      <c r="G160" s="63">
        <v>0</v>
      </c>
      <c r="H160" s="63">
        <v>1</v>
      </c>
      <c r="I160" s="49"/>
      <c r="J160" s="62">
        <v>154</v>
      </c>
      <c r="K160" s="71">
        <f t="shared" si="262"/>
        <v>7</v>
      </c>
      <c r="L160" s="71">
        <f t="shared" si="263"/>
        <v>0</v>
      </c>
      <c r="M160" s="71">
        <f t="shared" si="264"/>
        <v>1</v>
      </c>
      <c r="N160" s="72">
        <f>INDEX($A:$A,MATCH(SUM($K$7:K160),$D:$D,1))</f>
        <v>170</v>
      </c>
      <c r="O160" s="72">
        <v>0</v>
      </c>
      <c r="P160" s="73">
        <v>0</v>
      </c>
      <c r="Q160" s="63">
        <f>INDEX(关卡产出!$V$8:$V$207,MATCH(N160,$A$7:$A$206,0))</f>
        <v>32500</v>
      </c>
      <c r="R160" s="63">
        <f>INDEX(关卡产出!$W$8:$W$207,MATCH(N160,$A$7:$A$206,0))</f>
        <v>8340000</v>
      </c>
      <c r="S160" s="63">
        <f>INDEX(关卡产出!$X$8:$X$207,MATCH(N160,$A$7:$A$206,0))</f>
        <v>56846</v>
      </c>
      <c r="T160" s="63">
        <f>INDEX(关卡产出!$Y$8:$Y$207,MATCH(N160,$A$7:$A$206,0))</f>
        <v>28424</v>
      </c>
      <c r="U160" s="63">
        <f>INDEX(关卡产出!$Z$8:$Z$207,MATCH(N160,$A$7:$A$206,0))</f>
        <v>13698</v>
      </c>
      <c r="V160" s="63">
        <f>INDEX(关卡产出!$AA$8:$AA$207,MATCH(N160,$A$7:$A$206,0))</f>
        <v>1020</v>
      </c>
      <c r="W160" s="80">
        <f>INDEX(关卡产出!$C$8:$C$207,MATCH(N160,关卡产出!$B$8:$B$207,0))*K160</f>
        <v>938</v>
      </c>
      <c r="X160" s="80">
        <f>INDEX(关卡产出!$D$8:$D$207,MATCH(N160,关卡产出!$B$8:$B$207,0))*K160</f>
        <v>469</v>
      </c>
      <c r="Y160" s="80">
        <f>INDEX(关卡产出!$E$8:$E$207,MATCH(N160,关卡产出!$B$8:$B$207,0))*K160</f>
        <v>231</v>
      </c>
      <c r="Z160" s="80">
        <f>INDEX(关卡产出!$F$8:$F$207,MATCH(N160,关卡产出!$B$8:$B$207,0))*K160</f>
        <v>12250</v>
      </c>
      <c r="AA160" s="80">
        <f>SUM($W$7:W160)</f>
        <v>70805</v>
      </c>
      <c r="AB160" s="80">
        <f>SUM($X$7:X160)</f>
        <v>35182</v>
      </c>
      <c r="AC160" s="80">
        <f>SUM($Y$7:Y160)</f>
        <v>17003</v>
      </c>
      <c r="AD160" s="80">
        <f>SUM($Z$7:Z160)</f>
        <v>964110</v>
      </c>
      <c r="AE160" s="87">
        <f>INDEX(关卡产出!$C$8:$C$207,MATCH(N160,关卡产出!$B$8:$B$207,0))*8</f>
        <v>1072</v>
      </c>
      <c r="AF160" s="87">
        <f>INDEX(关卡产出!$D$8:$D$207,MATCH(N160,关卡产出!$B$8:$B$207,0))*8</f>
        <v>536</v>
      </c>
      <c r="AG160" s="87">
        <f>INDEX(关卡产出!$E$8:$E$207,MATCH(N160,关卡产出!$B$8:$B$207,0))*8</f>
        <v>264</v>
      </c>
      <c r="AH160" s="87">
        <f>INDEX(关卡产出!$F$8:$F$207,MATCH(N160,关卡产出!$B$8:$B$207,0))*8</f>
        <v>14000</v>
      </c>
      <c r="AI160" s="87">
        <f>SUM($AE$7:AE160)</f>
        <v>80920</v>
      </c>
      <c r="AJ160" s="87">
        <f>SUM($AF$7:AF160)</f>
        <v>40208</v>
      </c>
      <c r="AK160" s="87">
        <f>SUM($AG$7:AG160)</f>
        <v>19432</v>
      </c>
      <c r="AL160" s="87">
        <f>SUM($AH$7:AH160)</f>
        <v>1101840</v>
      </c>
      <c r="AM160" s="92">
        <f>SUM($M$7:M160)*关卡产出!$AS$11</f>
        <v>900000</v>
      </c>
      <c r="AN160" s="93">
        <v>0</v>
      </c>
      <c r="AO160" s="80">
        <v>0</v>
      </c>
      <c r="AP160" s="96">
        <v>0</v>
      </c>
      <c r="AQ160" s="62">
        <v>500</v>
      </c>
      <c r="AR160" s="97">
        <v>100</v>
      </c>
      <c r="AS160" s="62">
        <f>SUM($AQ$7:AQ160)</f>
        <v>77000</v>
      </c>
      <c r="AT160" s="71">
        <f>SUM($AR$7:AR160)</f>
        <v>15400</v>
      </c>
      <c r="AU160" s="49"/>
      <c r="AV160" s="62">
        <f t="shared" si="265"/>
        <v>32500</v>
      </c>
      <c r="AW160" s="71">
        <v>0</v>
      </c>
      <c r="AX160" s="71">
        <f t="shared" si="266"/>
        <v>15400</v>
      </c>
      <c r="AY160" s="71">
        <f t="shared" si="267"/>
        <v>20300</v>
      </c>
      <c r="AZ160" s="63">
        <f t="shared" si="268"/>
        <v>68200</v>
      </c>
      <c r="BA160" s="80">
        <v>0</v>
      </c>
      <c r="BB160" s="80">
        <f t="shared" si="269"/>
        <v>68200</v>
      </c>
      <c r="BC160" s="98">
        <f t="shared" si="270"/>
        <v>0.476539589442815</v>
      </c>
      <c r="BD160" s="98">
        <f t="shared" si="271"/>
        <v>0</v>
      </c>
      <c r="BE160" s="98">
        <f t="shared" si="272"/>
        <v>0.225806451612903</v>
      </c>
      <c r="BF160" s="98">
        <f t="shared" si="273"/>
        <v>0.297653958944282</v>
      </c>
      <c r="BG160" s="99"/>
      <c r="BH160" s="62">
        <f>INDEX(商城宝箱!$L:$L,MATCH(BB160,商城宝箱!$N:$N,1))</f>
        <v>10</v>
      </c>
      <c r="BI160" s="63">
        <f>INDEX(商城宝箱!$T:$T,MATCH(BH160,商城宝箱!$L:$L,0))+(BB160-VLOOKUP(BH160,商城宝箱!$L$2:$N$22,3,FALSE))/$BH$5*VLOOKUP(BH160+1,商城宝箱!$C$23:$I$42,3,FALSE)</f>
        <v>170500</v>
      </c>
      <c r="BJ160" s="71">
        <f>INDEX(商城宝箱!$U:$U,MATCH(BH160,商城宝箱!$L:$L,0))+(BB160-VLOOKUP(BH160,商城宝箱!$L$2:$N$22,3,FALSE))/$BH$5*VLOOKUP(BH160+1,商城宝箱!$C$23:$I$42,4,FALSE)</f>
        <v>132182.5</v>
      </c>
      <c r="BK160" s="71">
        <f>INDEX(商城宝箱!$V:$V,MATCH(BH160,商城宝箱!$L:$L,0))+(BB160-VLOOKUP(BH160,商城宝箱!$L$2:$N$22,3,FALSE))/$BH$5*VLOOKUP(BH160+1,商城宝箱!$C$23:$I$42,5,FALSE)</f>
        <v>74287</v>
      </c>
      <c r="BL160" s="71">
        <f>INDEX(商城宝箱!$W:$W,MATCH(BH160,商城宝箱!$L:$L,0))+(BB160-VLOOKUP(BH160,商城宝箱!$L$2:$N$22,3,FALSE))/$BH$5*VLOOKUP(BH160+1,商城宝箱!$C$23:$I$42,6,FALSE)</f>
        <v>10506.5</v>
      </c>
      <c r="BM160" s="49"/>
      <c r="BN160" s="101">
        <f t="shared" si="274"/>
        <v>8340000</v>
      </c>
      <c r="BO160" s="63">
        <f t="shared" si="275"/>
        <v>964110</v>
      </c>
      <c r="BP160" s="63">
        <f t="shared" si="276"/>
        <v>1101840</v>
      </c>
      <c r="BQ160" s="63">
        <f t="shared" si="277"/>
        <v>900000</v>
      </c>
      <c r="BR160" s="63">
        <f t="shared" si="278"/>
        <v>0</v>
      </c>
      <c r="BS160" s="63">
        <f t="shared" si="279"/>
        <v>77000</v>
      </c>
      <c r="BT160" s="63">
        <f t="shared" si="280"/>
        <v>170500</v>
      </c>
      <c r="BU160" s="63">
        <f t="shared" si="281"/>
        <v>11553450</v>
      </c>
      <c r="BV160" s="98">
        <f t="shared" si="282"/>
        <v>0.721862300871168</v>
      </c>
      <c r="BW160" s="98">
        <f t="shared" si="283"/>
        <v>0.0834478013061034</v>
      </c>
      <c r="BX160" s="98">
        <f t="shared" si="284"/>
        <v>0.0953689157784039</v>
      </c>
      <c r="BY160" s="98">
        <f t="shared" si="285"/>
        <v>0.077898809446529</v>
      </c>
      <c r="BZ160" s="98">
        <f t="shared" si="286"/>
        <v>0</v>
      </c>
      <c r="CA160" s="98">
        <f t="shared" si="287"/>
        <v>0.00666467591931414</v>
      </c>
      <c r="CB160" s="98">
        <f t="shared" si="288"/>
        <v>0.0147574966784813</v>
      </c>
      <c r="CC160" s="49"/>
      <c r="CD160" s="101">
        <f t="shared" si="289"/>
        <v>170</v>
      </c>
      <c r="CE160" s="63">
        <f>INDEX(角色升级!A:A,MATCH(BU159,角色升级!K:K,1))</f>
        <v>760</v>
      </c>
      <c r="CF160" s="71">
        <f>VLOOKUP(CE160,角色升级!A:P,16,FALSE)</f>
        <v>49073.24747</v>
      </c>
      <c r="CG160" s="71">
        <f>VLOOKUP(CD160,关卡对比!$A$4:$K$206,11,FALSE)</f>
        <v>145200</v>
      </c>
      <c r="CH160" s="104">
        <f t="shared" si="290"/>
        <v>2.95884229159208</v>
      </c>
      <c r="CI160" s="87">
        <f>INDEX(角色升级!Q:Q,MATCH(CE160,角色升级!A:A,0))</f>
        <v>20300</v>
      </c>
      <c r="CJ160" s="80">
        <v>0.9</v>
      </c>
      <c r="CK160" s="49"/>
      <c r="CL160" s="101">
        <f t="shared" si="291"/>
        <v>56846</v>
      </c>
      <c r="CM160" s="63">
        <f t="shared" si="292"/>
        <v>70805</v>
      </c>
      <c r="CN160" s="63">
        <f t="shared" si="293"/>
        <v>1072</v>
      </c>
      <c r="CO160" s="63">
        <f t="shared" si="294"/>
        <v>132182.5</v>
      </c>
      <c r="CP160" s="63">
        <f t="shared" si="295"/>
        <v>260905.5</v>
      </c>
      <c r="CQ160" s="98">
        <f t="shared" si="296"/>
        <v>0.217879653744363</v>
      </c>
      <c r="CR160" s="98">
        <f t="shared" si="297"/>
        <v>0.271381783825945</v>
      </c>
      <c r="CS160" s="98">
        <f t="shared" si="298"/>
        <v>0.00410876735063078</v>
      </c>
      <c r="CT160" s="98">
        <f t="shared" si="299"/>
        <v>0.506629795079061</v>
      </c>
      <c r="CU160" s="49"/>
      <c r="CV160" s="87">
        <f t="shared" si="300"/>
        <v>28424</v>
      </c>
      <c r="CW160" s="80">
        <f t="shared" si="301"/>
        <v>35182</v>
      </c>
      <c r="CX160" s="80">
        <f t="shared" si="302"/>
        <v>40208</v>
      </c>
      <c r="CY160" s="80">
        <f t="shared" si="303"/>
        <v>74287</v>
      </c>
      <c r="CZ160" s="80">
        <f t="shared" si="304"/>
        <v>178101</v>
      </c>
      <c r="DA160" s="143">
        <f t="shared" si="305"/>
        <v>0.159594836637638</v>
      </c>
      <c r="DB160" s="143">
        <f t="shared" si="306"/>
        <v>0.197539598317808</v>
      </c>
      <c r="DC160" s="143">
        <f t="shared" si="307"/>
        <v>0.225759540934638</v>
      </c>
      <c r="DD160" s="143">
        <f t="shared" si="308"/>
        <v>0.417106024109915</v>
      </c>
      <c r="DE160" s="49"/>
      <c r="DF160" s="87">
        <f t="shared" si="309"/>
        <v>13698</v>
      </c>
      <c r="DG160" s="80">
        <f t="shared" si="310"/>
        <v>17003</v>
      </c>
      <c r="DH160" s="80">
        <f t="shared" si="311"/>
        <v>19432</v>
      </c>
      <c r="DI160" s="80">
        <f t="shared" si="312"/>
        <v>10506.5</v>
      </c>
      <c r="DJ160" s="80">
        <f t="shared" si="313"/>
        <v>60639.5</v>
      </c>
      <c r="DK160" s="143">
        <f t="shared" si="314"/>
        <v>0.225892363888225</v>
      </c>
      <c r="DL160" s="143">
        <f t="shared" si="315"/>
        <v>0.280394792173418</v>
      </c>
      <c r="DM160" s="143">
        <f t="shared" si="316"/>
        <v>0.320451191055335</v>
      </c>
      <c r="DN160" s="143">
        <f t="shared" si="317"/>
        <v>0.173261652883022</v>
      </c>
      <c r="DO160" s="49"/>
      <c r="DP160" s="62">
        <f t="shared" si="318"/>
        <v>260905.5</v>
      </c>
      <c r="DQ160" s="71">
        <f t="shared" si="319"/>
        <v>178101</v>
      </c>
      <c r="DR160" s="71">
        <f t="shared" si="320"/>
        <v>60639.5</v>
      </c>
      <c r="DS160" s="63">
        <v>0</v>
      </c>
      <c r="DT160" s="63">
        <v>29</v>
      </c>
      <c r="DU160" s="63">
        <f>INDEX(武器升级!A:A,MATCH(DQ160/$DQ$5,武器升级!G:G,1))</f>
        <v>49</v>
      </c>
      <c r="DV160" s="63">
        <f>_xlfn.IFNA(INDEX(武器升级!A:A,MATCH(DR160/$DR$5,武器升级!H:H,1)),1)</f>
        <v>38</v>
      </c>
      <c r="DW160" s="63">
        <v>17</v>
      </c>
      <c r="DX160" s="63">
        <f t="shared" si="321"/>
        <v>98.91</v>
      </c>
      <c r="DY160" s="63">
        <f t="shared" si="322"/>
        <v>4739.81</v>
      </c>
      <c r="DZ160" s="63">
        <f t="shared" si="323"/>
        <v>935.62</v>
      </c>
      <c r="EA160" s="71">
        <v>6.3</v>
      </c>
      <c r="EB160" s="67">
        <f t="shared" si="324"/>
        <v>170</v>
      </c>
      <c r="EC160" s="84"/>
      <c r="ED160" s="49"/>
      <c r="EE160" s="49"/>
      <c r="EF160" s="49"/>
      <c r="EG160" s="49"/>
      <c r="EH160" s="49"/>
      <c r="EI160" s="49"/>
      <c r="EJ160" s="49"/>
      <c r="EK160" s="49">
        <f t="shared" si="325"/>
        <v>541.45</v>
      </c>
      <c r="EL160" s="84"/>
      <c r="EM160" s="49"/>
      <c r="EN160" s="49"/>
      <c r="EO160" s="49"/>
      <c r="EP160" s="49"/>
      <c r="EQ160" s="49"/>
      <c r="ER160" s="49"/>
      <c r="ES160" s="49"/>
      <c r="ET160" s="49"/>
      <c r="EU160" s="49"/>
      <c r="EV160" s="49"/>
      <c r="EW160" s="49"/>
      <c r="EX160" s="49"/>
      <c r="EY160" s="49"/>
      <c r="EZ160" s="49"/>
      <c r="FA160" s="67"/>
      <c r="FB160" s="67"/>
      <c r="FC160" s="67"/>
      <c r="FD160" s="49"/>
    </row>
    <row r="161" spans="1:160">
      <c r="A161" s="58">
        <v>155</v>
      </c>
      <c r="B161" s="59">
        <v>102</v>
      </c>
      <c r="C161" s="60">
        <v>84</v>
      </c>
      <c r="D161" s="61">
        <v>992.5</v>
      </c>
      <c r="E161" s="61">
        <v>3</v>
      </c>
      <c r="F161" s="62">
        <v>7</v>
      </c>
      <c r="G161" s="63">
        <v>0</v>
      </c>
      <c r="H161" s="63">
        <v>1</v>
      </c>
      <c r="I161" s="49"/>
      <c r="J161" s="62">
        <v>155</v>
      </c>
      <c r="K161" s="71">
        <f t="shared" si="262"/>
        <v>7</v>
      </c>
      <c r="L161" s="71">
        <f t="shared" si="263"/>
        <v>0</v>
      </c>
      <c r="M161" s="71">
        <f t="shared" si="264"/>
        <v>1</v>
      </c>
      <c r="N161" s="72">
        <f>INDEX($A:$A,MATCH(SUM($K$7:K161),$D:$D,1))</f>
        <v>171</v>
      </c>
      <c r="O161" s="72">
        <v>0</v>
      </c>
      <c r="P161" s="73">
        <v>0</v>
      </c>
      <c r="Q161" s="63">
        <f>INDEX(关卡产出!$V$8:$V$207,MATCH(N161,$A$7:$A$206,0))</f>
        <v>32700</v>
      </c>
      <c r="R161" s="63">
        <f>INDEX(关卡产出!$W$8:$W$207,MATCH(N161,$A$7:$A$206,0))</f>
        <v>8440300</v>
      </c>
      <c r="S161" s="63">
        <f>INDEX(关卡产出!$X$8:$X$207,MATCH(N161,$A$7:$A$206,0))</f>
        <v>57522</v>
      </c>
      <c r="T161" s="63">
        <f>INDEX(关卡产出!$Y$8:$Y$207,MATCH(N161,$A$7:$A$206,0))</f>
        <v>28762</v>
      </c>
      <c r="U161" s="63">
        <f>INDEX(关卡产出!$Z$8:$Z$207,MATCH(N161,$A$7:$A$206,0))</f>
        <v>13864</v>
      </c>
      <c r="V161" s="63">
        <f>INDEX(关卡产出!$AA$8:$AA$207,MATCH(N161,$A$7:$A$206,0))</f>
        <v>1026</v>
      </c>
      <c r="W161" s="80">
        <f>INDEX(关卡产出!$C$8:$C$207,MATCH(N161,关卡产出!$B$8:$B$207,0))*K161</f>
        <v>945</v>
      </c>
      <c r="X161" s="80">
        <f>INDEX(关卡产出!$D$8:$D$207,MATCH(N161,关卡产出!$B$8:$B$207,0))*K161</f>
        <v>469</v>
      </c>
      <c r="Y161" s="80">
        <f>INDEX(关卡产出!$E$8:$E$207,MATCH(N161,关卡产出!$B$8:$B$207,0))*K161</f>
        <v>231</v>
      </c>
      <c r="Z161" s="80">
        <f>INDEX(关卡产出!$F$8:$F$207,MATCH(N161,关卡产出!$B$8:$B$207,0))*K161</f>
        <v>12390</v>
      </c>
      <c r="AA161" s="80">
        <f>SUM($W$7:W161)</f>
        <v>71750</v>
      </c>
      <c r="AB161" s="80">
        <f>SUM($X$7:X161)</f>
        <v>35651</v>
      </c>
      <c r="AC161" s="80">
        <f>SUM($Y$7:Y161)</f>
        <v>17234</v>
      </c>
      <c r="AD161" s="80">
        <f>SUM($Z$7:Z161)</f>
        <v>976500</v>
      </c>
      <c r="AE161" s="87">
        <f>INDEX(关卡产出!$C$8:$C$207,MATCH(N161,关卡产出!$B$8:$B$207,0))*8</f>
        <v>1080</v>
      </c>
      <c r="AF161" s="87">
        <f>INDEX(关卡产出!$D$8:$D$207,MATCH(N161,关卡产出!$B$8:$B$207,0))*8</f>
        <v>536</v>
      </c>
      <c r="AG161" s="87">
        <f>INDEX(关卡产出!$E$8:$E$207,MATCH(N161,关卡产出!$B$8:$B$207,0))*8</f>
        <v>264</v>
      </c>
      <c r="AH161" s="87">
        <f>INDEX(关卡产出!$F$8:$F$207,MATCH(N161,关卡产出!$B$8:$B$207,0))*8</f>
        <v>14160</v>
      </c>
      <c r="AI161" s="87">
        <f>SUM($AE$7:AE161)</f>
        <v>82000</v>
      </c>
      <c r="AJ161" s="87">
        <f>SUM($AF$7:AF161)</f>
        <v>40744</v>
      </c>
      <c r="AK161" s="87">
        <f>SUM($AG$7:AG161)</f>
        <v>19696</v>
      </c>
      <c r="AL161" s="87">
        <f>SUM($AH$7:AH161)</f>
        <v>1116000</v>
      </c>
      <c r="AM161" s="92">
        <f>SUM($M$7:M161)*关卡产出!$AS$11</f>
        <v>906000</v>
      </c>
      <c r="AN161" s="93">
        <v>0</v>
      </c>
      <c r="AO161" s="80">
        <v>0</v>
      </c>
      <c r="AP161" s="96">
        <v>0</v>
      </c>
      <c r="AQ161" s="62">
        <v>500</v>
      </c>
      <c r="AR161" s="97">
        <v>100</v>
      </c>
      <c r="AS161" s="62">
        <f>SUM($AQ$7:AQ161)</f>
        <v>77500</v>
      </c>
      <c r="AT161" s="71">
        <f>SUM($AR$7:AR161)</f>
        <v>15500</v>
      </c>
      <c r="AU161" s="49"/>
      <c r="AV161" s="62">
        <f t="shared" si="265"/>
        <v>32700</v>
      </c>
      <c r="AW161" s="71">
        <v>0</v>
      </c>
      <c r="AX161" s="71">
        <f t="shared" si="266"/>
        <v>15500</v>
      </c>
      <c r="AY161" s="71">
        <f t="shared" si="267"/>
        <v>20300</v>
      </c>
      <c r="AZ161" s="63">
        <f t="shared" si="268"/>
        <v>68500</v>
      </c>
      <c r="BA161" s="80">
        <v>0</v>
      </c>
      <c r="BB161" s="80">
        <f t="shared" si="269"/>
        <v>68500</v>
      </c>
      <c r="BC161" s="98">
        <f t="shared" si="270"/>
        <v>0.477372262773723</v>
      </c>
      <c r="BD161" s="98">
        <f t="shared" si="271"/>
        <v>0</v>
      </c>
      <c r="BE161" s="98">
        <f t="shared" si="272"/>
        <v>0.226277372262774</v>
      </c>
      <c r="BF161" s="98">
        <f t="shared" si="273"/>
        <v>0.296350364963504</v>
      </c>
      <c r="BG161" s="99"/>
      <c r="BH161" s="62">
        <f>INDEX(商城宝箱!$L:$L,MATCH(BB161,商城宝箱!$N:$N,1))</f>
        <v>10</v>
      </c>
      <c r="BI161" s="63">
        <f>INDEX(商城宝箱!$T:$T,MATCH(BH161,商城宝箱!$L:$L,0))+(BB161-VLOOKUP(BH161,商城宝箱!$L$2:$N$22,3,FALSE))/$BH$5*VLOOKUP(BH161+1,商城宝箱!$C$23:$I$42,3,FALSE)</f>
        <v>171250</v>
      </c>
      <c r="BJ161" s="71">
        <f>INDEX(商城宝箱!$U:$U,MATCH(BH161,商城宝箱!$L:$L,0))+(BB161-VLOOKUP(BH161,商城宝箱!$L$2:$N$22,3,FALSE))/$BH$5*VLOOKUP(BH161+1,商城宝箱!$C$23:$I$42,4,FALSE)</f>
        <v>133142.5</v>
      </c>
      <c r="BK161" s="71">
        <f>INDEX(商城宝箱!$V:$V,MATCH(BH161,商城宝箱!$L:$L,0))+(BB161-VLOOKUP(BH161,商城宝箱!$L$2:$N$22,3,FALSE))/$BH$5*VLOOKUP(BH161+1,商城宝箱!$C$23:$I$42,5,FALSE)</f>
        <v>74737</v>
      </c>
      <c r="BL161" s="71">
        <f>INDEX(商城宝箱!$W:$W,MATCH(BH161,商城宝箱!$L:$L,0))+(BB161-VLOOKUP(BH161,商城宝箱!$L$2:$N$22,3,FALSE))/$BH$5*VLOOKUP(BH161+1,商城宝箱!$C$23:$I$42,6,FALSE)</f>
        <v>10581.5</v>
      </c>
      <c r="BM161" s="49"/>
      <c r="BN161" s="101">
        <f t="shared" si="274"/>
        <v>8440300</v>
      </c>
      <c r="BO161" s="63">
        <f t="shared" si="275"/>
        <v>976500</v>
      </c>
      <c r="BP161" s="63">
        <f t="shared" si="276"/>
        <v>1116000</v>
      </c>
      <c r="BQ161" s="63">
        <f t="shared" si="277"/>
        <v>906000</v>
      </c>
      <c r="BR161" s="63">
        <f t="shared" si="278"/>
        <v>0</v>
      </c>
      <c r="BS161" s="63">
        <f t="shared" si="279"/>
        <v>77500</v>
      </c>
      <c r="BT161" s="63">
        <f t="shared" si="280"/>
        <v>171250</v>
      </c>
      <c r="BU161" s="63">
        <f t="shared" si="281"/>
        <v>11687550</v>
      </c>
      <c r="BV161" s="98">
        <f t="shared" si="282"/>
        <v>0.722161616420892</v>
      </c>
      <c r="BW161" s="98">
        <f t="shared" si="283"/>
        <v>0.0835504447039799</v>
      </c>
      <c r="BX161" s="98">
        <f t="shared" si="284"/>
        <v>0.0954862225188341</v>
      </c>
      <c r="BY161" s="98">
        <f t="shared" si="285"/>
        <v>0.0775183849480858</v>
      </c>
      <c r="BZ161" s="98">
        <f t="shared" si="286"/>
        <v>0</v>
      </c>
      <c r="CA161" s="98">
        <f t="shared" si="287"/>
        <v>0.00663098767491904</v>
      </c>
      <c r="CB161" s="98">
        <f t="shared" si="288"/>
        <v>0.0146523437332888</v>
      </c>
      <c r="CC161" s="49"/>
      <c r="CD161" s="101">
        <f t="shared" si="289"/>
        <v>171</v>
      </c>
      <c r="CE161" s="63">
        <f>INDEX(角色升级!A:A,MATCH(BU160,角色升级!K:K,1))</f>
        <v>764</v>
      </c>
      <c r="CF161" s="71">
        <f>VLOOKUP(CE161,角色升级!A:P,16,FALSE)</f>
        <v>49230.40759</v>
      </c>
      <c r="CG161" s="71">
        <f>VLOOKUP(CD161,关卡对比!$A$4:$K$206,11,FALSE)</f>
        <v>146400</v>
      </c>
      <c r="CH161" s="104">
        <f t="shared" si="290"/>
        <v>2.97377184481685</v>
      </c>
      <c r="CI161" s="87">
        <f>INDEX(角色升级!Q:Q,MATCH(CE161,角色升级!A:A,0))</f>
        <v>20300</v>
      </c>
      <c r="CJ161" s="80">
        <v>0.9</v>
      </c>
      <c r="CK161" s="49"/>
      <c r="CL161" s="101">
        <f t="shared" si="291"/>
        <v>57522</v>
      </c>
      <c r="CM161" s="63">
        <f t="shared" si="292"/>
        <v>71750</v>
      </c>
      <c r="CN161" s="63">
        <f t="shared" si="293"/>
        <v>1080</v>
      </c>
      <c r="CO161" s="63">
        <f t="shared" si="294"/>
        <v>133142.5</v>
      </c>
      <c r="CP161" s="63">
        <f t="shared" si="295"/>
        <v>263494.5</v>
      </c>
      <c r="CQ161" s="98">
        <f t="shared" si="296"/>
        <v>0.218304366884318</v>
      </c>
      <c r="CR161" s="98">
        <f t="shared" si="297"/>
        <v>0.272301698896941</v>
      </c>
      <c r="CS161" s="98">
        <f t="shared" si="298"/>
        <v>0.00409875727956371</v>
      </c>
      <c r="CT161" s="98">
        <f t="shared" si="299"/>
        <v>0.505295176939177</v>
      </c>
      <c r="CU161" s="49"/>
      <c r="CV161" s="87">
        <f t="shared" si="300"/>
        <v>28762</v>
      </c>
      <c r="CW161" s="80">
        <f t="shared" si="301"/>
        <v>35651</v>
      </c>
      <c r="CX161" s="80">
        <f t="shared" si="302"/>
        <v>40744</v>
      </c>
      <c r="CY161" s="80">
        <f t="shared" si="303"/>
        <v>74737</v>
      </c>
      <c r="CZ161" s="80">
        <f t="shared" si="304"/>
        <v>179894</v>
      </c>
      <c r="DA161" s="143">
        <f t="shared" si="305"/>
        <v>0.159883042235983</v>
      </c>
      <c r="DB161" s="143">
        <f t="shared" si="306"/>
        <v>0.198177815824875</v>
      </c>
      <c r="DC161" s="143">
        <f t="shared" si="307"/>
        <v>0.226488932371285</v>
      </c>
      <c r="DD161" s="143">
        <f t="shared" si="308"/>
        <v>0.415450209567857</v>
      </c>
      <c r="DE161" s="49"/>
      <c r="DF161" s="87">
        <f t="shared" si="309"/>
        <v>13864</v>
      </c>
      <c r="DG161" s="80">
        <f t="shared" si="310"/>
        <v>17234</v>
      </c>
      <c r="DH161" s="80">
        <f t="shared" si="311"/>
        <v>19696</v>
      </c>
      <c r="DI161" s="80">
        <f t="shared" si="312"/>
        <v>10581.5</v>
      </c>
      <c r="DJ161" s="80">
        <f t="shared" si="313"/>
        <v>61375.5</v>
      </c>
      <c r="DK161" s="143">
        <f t="shared" si="314"/>
        <v>0.225888180137025</v>
      </c>
      <c r="DL161" s="143">
        <f t="shared" si="315"/>
        <v>0.280796083127632</v>
      </c>
      <c r="DM161" s="143">
        <f t="shared" si="316"/>
        <v>0.320909809288723</v>
      </c>
      <c r="DN161" s="143">
        <f t="shared" si="317"/>
        <v>0.17240592744662</v>
      </c>
      <c r="DO161" s="49"/>
      <c r="DP161" s="62">
        <f t="shared" si="318"/>
        <v>263494.5</v>
      </c>
      <c r="DQ161" s="71">
        <f t="shared" si="319"/>
        <v>179894</v>
      </c>
      <c r="DR161" s="71">
        <f t="shared" si="320"/>
        <v>61375.5</v>
      </c>
      <c r="DS161" s="63">
        <v>0</v>
      </c>
      <c r="DT161" s="63">
        <v>30</v>
      </c>
      <c r="DU161" s="63">
        <f>INDEX(武器升级!A:A,MATCH(DQ161/$DQ$5,武器升级!G:G,1))</f>
        <v>49</v>
      </c>
      <c r="DV161" s="63">
        <f>_xlfn.IFNA(INDEX(武器升级!A:A,MATCH(DR161/$DR$5,武器升级!H:H,1)),1)</f>
        <v>39</v>
      </c>
      <c r="DW161" s="63">
        <v>17</v>
      </c>
      <c r="DX161" s="63">
        <f t="shared" si="321"/>
        <v>118.69</v>
      </c>
      <c r="DY161" s="63">
        <f t="shared" si="322"/>
        <v>4739.81</v>
      </c>
      <c r="DZ161" s="63">
        <f t="shared" si="323"/>
        <v>1122.74</v>
      </c>
      <c r="EA161" s="71">
        <v>6.3</v>
      </c>
      <c r="EB161" s="67">
        <f t="shared" si="324"/>
        <v>171</v>
      </c>
      <c r="EC161" s="84"/>
      <c r="ED161" s="49"/>
      <c r="EE161" s="49"/>
      <c r="EF161" s="49"/>
      <c r="EG161" s="49"/>
      <c r="EH161" s="49"/>
      <c r="EI161" s="49"/>
      <c r="EJ161" s="49"/>
      <c r="EK161" s="49">
        <f t="shared" si="325"/>
        <v>541.45</v>
      </c>
      <c r="EL161" s="84"/>
      <c r="EM161" s="49"/>
      <c r="EN161" s="49"/>
      <c r="EO161" s="49"/>
      <c r="EP161" s="49"/>
      <c r="EQ161" s="49"/>
      <c r="ER161" s="49"/>
      <c r="ES161" s="49"/>
      <c r="ET161" s="49"/>
      <c r="EU161" s="49"/>
      <c r="EV161" s="49"/>
      <c r="EW161" s="49"/>
      <c r="EX161" s="49"/>
      <c r="EY161" s="49"/>
      <c r="EZ161" s="49"/>
      <c r="FA161" s="67"/>
      <c r="FB161" s="67"/>
      <c r="FC161" s="67"/>
      <c r="FD161" s="49"/>
    </row>
    <row r="162" spans="1:160">
      <c r="A162" s="58">
        <v>156</v>
      </c>
      <c r="B162" s="59">
        <v>102</v>
      </c>
      <c r="C162" s="60">
        <v>84</v>
      </c>
      <c r="D162" s="61">
        <v>995.5</v>
      </c>
      <c r="E162" s="61">
        <v>3</v>
      </c>
      <c r="F162" s="62">
        <v>7</v>
      </c>
      <c r="G162" s="63">
        <v>0</v>
      </c>
      <c r="H162" s="63">
        <v>1</v>
      </c>
      <c r="I162" s="49"/>
      <c r="J162" s="62">
        <v>156</v>
      </c>
      <c r="K162" s="71">
        <f t="shared" si="262"/>
        <v>7</v>
      </c>
      <c r="L162" s="71">
        <f t="shared" si="263"/>
        <v>0</v>
      </c>
      <c r="M162" s="71">
        <f t="shared" si="264"/>
        <v>1</v>
      </c>
      <c r="N162" s="72">
        <f>INDEX($A:$A,MATCH(SUM($K$7:K162),$D:$D,1))</f>
        <v>173</v>
      </c>
      <c r="O162" s="72">
        <v>0</v>
      </c>
      <c r="P162" s="73">
        <v>0</v>
      </c>
      <c r="Q162" s="63">
        <f>INDEX(关卡产出!$V$8:$V$207,MATCH(N162,$A$7:$A$206,0))</f>
        <v>33100</v>
      </c>
      <c r="R162" s="63">
        <f>INDEX(关卡产出!$W$8:$W$207,MATCH(N162,$A$7:$A$206,0))</f>
        <v>8642700</v>
      </c>
      <c r="S162" s="63">
        <f>INDEX(关卡产出!$X$8:$X$207,MATCH(N162,$A$7:$A$206,0))</f>
        <v>58886</v>
      </c>
      <c r="T162" s="63">
        <f>INDEX(关卡产出!$Y$8:$Y$207,MATCH(N162,$A$7:$A$206,0))</f>
        <v>29444</v>
      </c>
      <c r="U162" s="63">
        <f>INDEX(关卡产出!$Z$8:$Z$207,MATCH(N162,$A$7:$A$206,0))</f>
        <v>14199</v>
      </c>
      <c r="V162" s="63">
        <f>INDEX(关卡产出!$AA$8:$AA$207,MATCH(N162,$A$7:$A$206,0))</f>
        <v>1038</v>
      </c>
      <c r="W162" s="80">
        <f>INDEX(关卡产出!$C$8:$C$207,MATCH(N162,关卡产出!$B$8:$B$207,0))*K162</f>
        <v>959</v>
      </c>
      <c r="X162" s="80">
        <f>INDEX(关卡产出!$D$8:$D$207,MATCH(N162,关卡产出!$B$8:$B$207,0))*K162</f>
        <v>476</v>
      </c>
      <c r="Y162" s="80">
        <f>INDEX(关卡产出!$E$8:$E$207,MATCH(N162,关卡产出!$B$8:$B$207,0))*K162</f>
        <v>238</v>
      </c>
      <c r="Z162" s="80">
        <f>INDEX(关卡产出!$F$8:$F$207,MATCH(N162,关卡产出!$B$8:$B$207,0))*K162</f>
        <v>12530</v>
      </c>
      <c r="AA162" s="80">
        <f>SUM($W$7:W162)</f>
        <v>72709</v>
      </c>
      <c r="AB162" s="80">
        <f>SUM($X$7:X162)</f>
        <v>36127</v>
      </c>
      <c r="AC162" s="80">
        <f>SUM($Y$7:Y162)</f>
        <v>17472</v>
      </c>
      <c r="AD162" s="80">
        <f>SUM($Z$7:Z162)</f>
        <v>989030</v>
      </c>
      <c r="AE162" s="87">
        <f>INDEX(关卡产出!$C$8:$C$207,MATCH(N162,关卡产出!$B$8:$B$207,0))*8</f>
        <v>1096</v>
      </c>
      <c r="AF162" s="87">
        <f>INDEX(关卡产出!$D$8:$D$207,MATCH(N162,关卡产出!$B$8:$B$207,0))*8</f>
        <v>544</v>
      </c>
      <c r="AG162" s="87">
        <f>INDEX(关卡产出!$E$8:$E$207,MATCH(N162,关卡产出!$B$8:$B$207,0))*8</f>
        <v>272</v>
      </c>
      <c r="AH162" s="87">
        <f>INDEX(关卡产出!$F$8:$F$207,MATCH(N162,关卡产出!$B$8:$B$207,0))*8</f>
        <v>14320</v>
      </c>
      <c r="AI162" s="87">
        <f>SUM($AE$7:AE162)</f>
        <v>83096</v>
      </c>
      <c r="AJ162" s="87">
        <f>SUM($AF$7:AF162)</f>
        <v>41288</v>
      </c>
      <c r="AK162" s="87">
        <f>SUM($AG$7:AG162)</f>
        <v>19968</v>
      </c>
      <c r="AL162" s="87">
        <f>SUM($AH$7:AH162)</f>
        <v>1130320</v>
      </c>
      <c r="AM162" s="92">
        <f>SUM($M$7:M162)*关卡产出!$AS$11</f>
        <v>912000</v>
      </c>
      <c r="AN162" s="93">
        <v>0</v>
      </c>
      <c r="AO162" s="80">
        <v>0</v>
      </c>
      <c r="AP162" s="96">
        <v>0</v>
      </c>
      <c r="AQ162" s="62">
        <v>500</v>
      </c>
      <c r="AR162" s="97">
        <v>100</v>
      </c>
      <c r="AS162" s="62">
        <f>SUM($AQ$7:AQ162)</f>
        <v>78000</v>
      </c>
      <c r="AT162" s="71">
        <f>SUM($AR$7:AR162)</f>
        <v>15600</v>
      </c>
      <c r="AU162" s="49"/>
      <c r="AV162" s="62">
        <f t="shared" si="265"/>
        <v>33100</v>
      </c>
      <c r="AW162" s="71">
        <v>0</v>
      </c>
      <c r="AX162" s="71">
        <f t="shared" si="266"/>
        <v>15600</v>
      </c>
      <c r="AY162" s="71">
        <f t="shared" si="267"/>
        <v>20300</v>
      </c>
      <c r="AZ162" s="63">
        <f t="shared" si="268"/>
        <v>69000</v>
      </c>
      <c r="BA162" s="80">
        <v>0</v>
      </c>
      <c r="BB162" s="80">
        <f t="shared" si="269"/>
        <v>69000</v>
      </c>
      <c r="BC162" s="98">
        <f t="shared" si="270"/>
        <v>0.479710144927536</v>
      </c>
      <c r="BD162" s="98">
        <f t="shared" si="271"/>
        <v>0</v>
      </c>
      <c r="BE162" s="98">
        <f t="shared" si="272"/>
        <v>0.226086956521739</v>
      </c>
      <c r="BF162" s="98">
        <f t="shared" si="273"/>
        <v>0.294202898550725</v>
      </c>
      <c r="BG162" s="99"/>
      <c r="BH162" s="62">
        <f>INDEX(商城宝箱!$L:$L,MATCH(BB162,商城宝箱!$N:$N,1))</f>
        <v>10</v>
      </c>
      <c r="BI162" s="63">
        <f>INDEX(商城宝箱!$T:$T,MATCH(BH162,商城宝箱!$L:$L,0))+(BB162-VLOOKUP(BH162,商城宝箱!$L$2:$N$22,3,FALSE))/$BH$5*VLOOKUP(BH162+1,商城宝箱!$C$23:$I$42,3,FALSE)</f>
        <v>172500</v>
      </c>
      <c r="BJ162" s="71">
        <f>INDEX(商城宝箱!$U:$U,MATCH(BH162,商城宝箱!$L:$L,0))+(BB162-VLOOKUP(BH162,商城宝箱!$L$2:$N$22,3,FALSE))/$BH$5*VLOOKUP(BH162+1,商城宝箱!$C$23:$I$42,4,FALSE)</f>
        <v>134742.5</v>
      </c>
      <c r="BK162" s="71">
        <f>INDEX(商城宝箱!$V:$V,MATCH(BH162,商城宝箱!$L:$L,0))+(BB162-VLOOKUP(BH162,商城宝箱!$L$2:$N$22,3,FALSE))/$BH$5*VLOOKUP(BH162+1,商城宝箱!$C$23:$I$42,5,FALSE)</f>
        <v>75487</v>
      </c>
      <c r="BL162" s="71">
        <f>INDEX(商城宝箱!$W:$W,MATCH(BH162,商城宝箱!$L:$L,0))+(BB162-VLOOKUP(BH162,商城宝箱!$L$2:$N$22,3,FALSE))/$BH$5*VLOOKUP(BH162+1,商城宝箱!$C$23:$I$42,6,FALSE)</f>
        <v>10706.5</v>
      </c>
      <c r="BM162" s="49"/>
      <c r="BN162" s="101">
        <f t="shared" si="274"/>
        <v>8642700</v>
      </c>
      <c r="BO162" s="63">
        <f t="shared" si="275"/>
        <v>989030</v>
      </c>
      <c r="BP162" s="63">
        <f t="shared" si="276"/>
        <v>1130320</v>
      </c>
      <c r="BQ162" s="63">
        <f t="shared" si="277"/>
        <v>912000</v>
      </c>
      <c r="BR162" s="63">
        <f t="shared" si="278"/>
        <v>0</v>
      </c>
      <c r="BS162" s="63">
        <f t="shared" si="279"/>
        <v>78000</v>
      </c>
      <c r="BT162" s="63">
        <f t="shared" si="280"/>
        <v>172500</v>
      </c>
      <c r="BU162" s="63">
        <f t="shared" si="281"/>
        <v>11924550</v>
      </c>
      <c r="BV162" s="98">
        <f t="shared" si="282"/>
        <v>0.724782067247821</v>
      </c>
      <c r="BW162" s="98">
        <f t="shared" si="283"/>
        <v>0.0829406560415278</v>
      </c>
      <c r="BX162" s="98">
        <f t="shared" si="284"/>
        <v>0.0947893211903175</v>
      </c>
      <c r="BY162" s="98">
        <f t="shared" si="285"/>
        <v>0.0764808734920815</v>
      </c>
      <c r="BZ162" s="98">
        <f t="shared" si="286"/>
        <v>0</v>
      </c>
      <c r="CA162" s="98">
        <f t="shared" si="287"/>
        <v>0.00654112733813855</v>
      </c>
      <c r="CB162" s="98">
        <f t="shared" si="288"/>
        <v>0.0144659546901141</v>
      </c>
      <c r="CC162" s="49"/>
      <c r="CD162" s="101">
        <f t="shared" si="289"/>
        <v>173</v>
      </c>
      <c r="CE162" s="63">
        <f>INDEX(角色升级!A:A,MATCH(BU161,角色升级!K:K,1))</f>
        <v>768</v>
      </c>
      <c r="CF162" s="71">
        <f>VLOOKUP(CE162,角色升级!A:P,16,FALSE)</f>
        <v>49387.56771</v>
      </c>
      <c r="CG162" s="71">
        <f>VLOOKUP(CD162,关卡对比!$A$4:$K$206,11,FALSE)</f>
        <v>148800</v>
      </c>
      <c r="CH162" s="104">
        <f t="shared" si="290"/>
        <v>3.01290399385007</v>
      </c>
      <c r="CI162" s="87">
        <f>INDEX(角色升级!Q:Q,MATCH(CE162,角色升级!A:A,0))</f>
        <v>20300</v>
      </c>
      <c r="CJ162" s="80">
        <v>0.9</v>
      </c>
      <c r="CK162" s="49"/>
      <c r="CL162" s="101">
        <f t="shared" si="291"/>
        <v>58886</v>
      </c>
      <c r="CM162" s="63">
        <f t="shared" si="292"/>
        <v>72709</v>
      </c>
      <c r="CN162" s="63">
        <f t="shared" si="293"/>
        <v>1096</v>
      </c>
      <c r="CO162" s="63">
        <f t="shared" si="294"/>
        <v>134742.5</v>
      </c>
      <c r="CP162" s="63">
        <f t="shared" si="295"/>
        <v>267433.5</v>
      </c>
      <c r="CQ162" s="98">
        <f t="shared" si="296"/>
        <v>0.220189318092161</v>
      </c>
      <c r="CR162" s="98">
        <f t="shared" si="297"/>
        <v>0.271876933891977</v>
      </c>
      <c r="CS162" s="98">
        <f t="shared" si="298"/>
        <v>0.0040982150702885</v>
      </c>
      <c r="CT162" s="98">
        <f t="shared" si="299"/>
        <v>0.503835532945573</v>
      </c>
      <c r="CU162" s="49"/>
      <c r="CV162" s="87">
        <f t="shared" si="300"/>
        <v>29444</v>
      </c>
      <c r="CW162" s="80">
        <f t="shared" si="301"/>
        <v>36127</v>
      </c>
      <c r="CX162" s="80">
        <f t="shared" si="302"/>
        <v>41288</v>
      </c>
      <c r="CY162" s="80">
        <f t="shared" si="303"/>
        <v>75487</v>
      </c>
      <c r="CZ162" s="80">
        <f t="shared" si="304"/>
        <v>182346</v>
      </c>
      <c r="DA162" s="143">
        <f t="shared" si="305"/>
        <v>0.161473243175063</v>
      </c>
      <c r="DB162" s="143">
        <f t="shared" si="306"/>
        <v>0.198123347920985</v>
      </c>
      <c r="DC162" s="143">
        <f t="shared" si="307"/>
        <v>0.226426683338269</v>
      </c>
      <c r="DD162" s="143">
        <f t="shared" si="308"/>
        <v>0.413976725565683</v>
      </c>
      <c r="DE162" s="49"/>
      <c r="DF162" s="87">
        <f t="shared" si="309"/>
        <v>14199</v>
      </c>
      <c r="DG162" s="80">
        <f t="shared" si="310"/>
        <v>17472</v>
      </c>
      <c r="DH162" s="80">
        <f t="shared" si="311"/>
        <v>19968</v>
      </c>
      <c r="DI162" s="80">
        <f t="shared" si="312"/>
        <v>10706.5</v>
      </c>
      <c r="DJ162" s="80">
        <f t="shared" si="313"/>
        <v>62345.5</v>
      </c>
      <c r="DK162" s="143">
        <f t="shared" si="314"/>
        <v>0.227746990560666</v>
      </c>
      <c r="DL162" s="143">
        <f t="shared" si="315"/>
        <v>0.280244765059226</v>
      </c>
      <c r="DM162" s="143">
        <f t="shared" si="316"/>
        <v>0.320279731496259</v>
      </c>
      <c r="DN162" s="143">
        <f t="shared" si="317"/>
        <v>0.171728512883849</v>
      </c>
      <c r="DO162" s="49"/>
      <c r="DP162" s="62">
        <f t="shared" si="318"/>
        <v>267433.5</v>
      </c>
      <c r="DQ162" s="71">
        <f t="shared" si="319"/>
        <v>182346</v>
      </c>
      <c r="DR162" s="71">
        <f t="shared" si="320"/>
        <v>62345.5</v>
      </c>
      <c r="DS162" s="63">
        <v>0</v>
      </c>
      <c r="DT162" s="63">
        <v>30</v>
      </c>
      <c r="DU162" s="63">
        <f>INDEX(武器升级!A:A,MATCH(DQ162/$DQ$5,武器升级!G:G,1))</f>
        <v>49</v>
      </c>
      <c r="DV162" s="63">
        <f>_xlfn.IFNA(INDEX(武器升级!A:A,MATCH(DR162/$DR$5,武器升级!H:H,1)),1)</f>
        <v>39</v>
      </c>
      <c r="DW162" s="63">
        <v>17</v>
      </c>
      <c r="DX162" s="63">
        <f t="shared" si="321"/>
        <v>118.69</v>
      </c>
      <c r="DY162" s="63">
        <f t="shared" si="322"/>
        <v>4739.81</v>
      </c>
      <c r="DZ162" s="63">
        <f t="shared" si="323"/>
        <v>1122.74</v>
      </c>
      <c r="EA162" s="71">
        <v>6.3</v>
      </c>
      <c r="EB162" s="67">
        <f t="shared" si="324"/>
        <v>173</v>
      </c>
      <c r="EC162" s="84"/>
      <c r="ED162" s="49"/>
      <c r="EE162" s="49"/>
      <c r="EF162" s="49"/>
      <c r="EG162" s="49"/>
      <c r="EH162" s="49"/>
      <c r="EI162" s="49"/>
      <c r="EJ162" s="49"/>
      <c r="EK162" s="49">
        <f t="shared" si="325"/>
        <v>541.45</v>
      </c>
      <c r="EL162" s="84"/>
      <c r="EM162" s="49"/>
      <c r="EN162" s="49"/>
      <c r="EO162" s="49"/>
      <c r="EP162" s="49"/>
      <c r="EQ162" s="49"/>
      <c r="ER162" s="49"/>
      <c r="ES162" s="49"/>
      <c r="ET162" s="49"/>
      <c r="EU162" s="49"/>
      <c r="EV162" s="49"/>
      <c r="EW162" s="49"/>
      <c r="EX162" s="49"/>
      <c r="EY162" s="49"/>
      <c r="EZ162" s="49"/>
      <c r="FA162" s="67"/>
      <c r="FB162" s="67"/>
      <c r="FC162" s="67"/>
      <c r="FD162" s="49"/>
    </row>
    <row r="163" spans="1:160">
      <c r="A163" s="58">
        <v>157</v>
      </c>
      <c r="B163" s="59">
        <v>103</v>
      </c>
      <c r="C163" s="60">
        <v>85</v>
      </c>
      <c r="D163" s="61">
        <v>1005</v>
      </c>
      <c r="E163" s="61">
        <v>3</v>
      </c>
      <c r="F163" s="62">
        <v>7</v>
      </c>
      <c r="G163" s="63">
        <v>0</v>
      </c>
      <c r="H163" s="63">
        <v>1</v>
      </c>
      <c r="I163" s="49"/>
      <c r="J163" s="62">
        <v>157</v>
      </c>
      <c r="K163" s="71">
        <f t="shared" si="262"/>
        <v>7</v>
      </c>
      <c r="L163" s="71">
        <f t="shared" si="263"/>
        <v>0</v>
      </c>
      <c r="M163" s="71">
        <f t="shared" si="264"/>
        <v>1</v>
      </c>
      <c r="N163" s="72">
        <f>INDEX($A:$A,MATCH(SUM($K$7:K163),$D:$D,1))</f>
        <v>174</v>
      </c>
      <c r="O163" s="72">
        <v>0</v>
      </c>
      <c r="P163" s="73">
        <v>0</v>
      </c>
      <c r="Q163" s="63">
        <f>INDEX(关卡产出!$V$8:$V$207,MATCH(N163,$A$7:$A$206,0))</f>
        <v>33300</v>
      </c>
      <c r="R163" s="63">
        <f>INDEX(关卡产出!$W$8:$W$207,MATCH(N163,$A$7:$A$206,0))</f>
        <v>8744800</v>
      </c>
      <c r="S163" s="63">
        <f>INDEX(关卡产出!$X$8:$X$207,MATCH(N163,$A$7:$A$206,0))</f>
        <v>59574</v>
      </c>
      <c r="T163" s="63">
        <f>INDEX(关卡产出!$Y$8:$Y$207,MATCH(N163,$A$7:$A$206,0))</f>
        <v>29788</v>
      </c>
      <c r="U163" s="63">
        <f>INDEX(关卡产出!$Z$8:$Z$207,MATCH(N163,$A$7:$A$206,0))</f>
        <v>14368</v>
      </c>
      <c r="V163" s="63">
        <f>INDEX(关卡产出!$AA$8:$AA$207,MATCH(N163,$A$7:$A$206,0))</f>
        <v>1044</v>
      </c>
      <c r="W163" s="80">
        <f>INDEX(关卡产出!$C$8:$C$207,MATCH(N163,关卡产出!$B$8:$B$207,0))*K163</f>
        <v>966</v>
      </c>
      <c r="X163" s="80">
        <f>INDEX(关卡产出!$D$8:$D$207,MATCH(N163,关卡产出!$B$8:$B$207,0))*K163</f>
        <v>483</v>
      </c>
      <c r="Y163" s="80">
        <f>INDEX(关卡产出!$E$8:$E$207,MATCH(N163,关卡产出!$B$8:$B$207,0))*K163</f>
        <v>238</v>
      </c>
      <c r="Z163" s="80">
        <f>INDEX(关卡产出!$F$8:$F$207,MATCH(N163,关卡产出!$B$8:$B$207,0))*K163</f>
        <v>12530</v>
      </c>
      <c r="AA163" s="80">
        <f>SUM($W$7:W163)</f>
        <v>73675</v>
      </c>
      <c r="AB163" s="80">
        <f>SUM($X$7:X163)</f>
        <v>36610</v>
      </c>
      <c r="AC163" s="80">
        <f>SUM($Y$7:Y163)</f>
        <v>17710</v>
      </c>
      <c r="AD163" s="80">
        <f>SUM($Z$7:Z163)</f>
        <v>1001560</v>
      </c>
      <c r="AE163" s="87">
        <f>INDEX(关卡产出!$C$8:$C$207,MATCH(N163,关卡产出!$B$8:$B$207,0))*8</f>
        <v>1104</v>
      </c>
      <c r="AF163" s="87">
        <f>INDEX(关卡产出!$D$8:$D$207,MATCH(N163,关卡产出!$B$8:$B$207,0))*8</f>
        <v>552</v>
      </c>
      <c r="AG163" s="87">
        <f>INDEX(关卡产出!$E$8:$E$207,MATCH(N163,关卡产出!$B$8:$B$207,0))*8</f>
        <v>272</v>
      </c>
      <c r="AH163" s="87">
        <f>INDEX(关卡产出!$F$8:$F$207,MATCH(N163,关卡产出!$B$8:$B$207,0))*8</f>
        <v>14320</v>
      </c>
      <c r="AI163" s="87">
        <f>SUM($AE$7:AE163)</f>
        <v>84200</v>
      </c>
      <c r="AJ163" s="87">
        <f>SUM($AF$7:AF163)</f>
        <v>41840</v>
      </c>
      <c r="AK163" s="87">
        <f>SUM($AG$7:AG163)</f>
        <v>20240</v>
      </c>
      <c r="AL163" s="87">
        <f>SUM($AH$7:AH163)</f>
        <v>1144640</v>
      </c>
      <c r="AM163" s="92">
        <f>SUM($M$7:M163)*关卡产出!$AS$11</f>
        <v>918000</v>
      </c>
      <c r="AN163" s="93">
        <v>0</v>
      </c>
      <c r="AO163" s="80">
        <v>0</v>
      </c>
      <c r="AP163" s="96">
        <v>0</v>
      </c>
      <c r="AQ163" s="62">
        <v>500</v>
      </c>
      <c r="AR163" s="97">
        <v>100</v>
      </c>
      <c r="AS163" s="62">
        <f>SUM($AQ$7:AQ163)</f>
        <v>78500</v>
      </c>
      <c r="AT163" s="71">
        <f>SUM($AR$7:AR163)</f>
        <v>15700</v>
      </c>
      <c r="AU163" s="49"/>
      <c r="AV163" s="62">
        <f t="shared" si="265"/>
        <v>33300</v>
      </c>
      <c r="AW163" s="71">
        <v>0</v>
      </c>
      <c r="AX163" s="71">
        <f t="shared" si="266"/>
        <v>15700</v>
      </c>
      <c r="AY163" s="71">
        <f t="shared" si="267"/>
        <v>20300</v>
      </c>
      <c r="AZ163" s="63">
        <f t="shared" si="268"/>
        <v>69300</v>
      </c>
      <c r="BA163" s="80">
        <v>0</v>
      </c>
      <c r="BB163" s="80">
        <f t="shared" si="269"/>
        <v>69300</v>
      </c>
      <c r="BC163" s="98">
        <f t="shared" si="270"/>
        <v>0.480519480519481</v>
      </c>
      <c r="BD163" s="98">
        <f t="shared" si="271"/>
        <v>0</v>
      </c>
      <c r="BE163" s="98">
        <f t="shared" si="272"/>
        <v>0.226551226551227</v>
      </c>
      <c r="BF163" s="98">
        <f t="shared" si="273"/>
        <v>0.292929292929293</v>
      </c>
      <c r="BG163" s="99"/>
      <c r="BH163" s="62">
        <f>INDEX(商城宝箱!$L:$L,MATCH(BB163,商城宝箱!$N:$N,1))</f>
        <v>10</v>
      </c>
      <c r="BI163" s="63">
        <f>INDEX(商城宝箱!$T:$T,MATCH(BH163,商城宝箱!$L:$L,0))+(BB163-VLOOKUP(BH163,商城宝箱!$L$2:$N$22,3,FALSE))/$BH$5*VLOOKUP(BH163+1,商城宝箱!$C$23:$I$42,3,FALSE)</f>
        <v>173250</v>
      </c>
      <c r="BJ163" s="71">
        <f>INDEX(商城宝箱!$U:$U,MATCH(BH163,商城宝箱!$L:$L,0))+(BB163-VLOOKUP(BH163,商城宝箱!$L$2:$N$22,3,FALSE))/$BH$5*VLOOKUP(BH163+1,商城宝箱!$C$23:$I$42,4,FALSE)</f>
        <v>135702.5</v>
      </c>
      <c r="BK163" s="71">
        <f>INDEX(商城宝箱!$V:$V,MATCH(BH163,商城宝箱!$L:$L,0))+(BB163-VLOOKUP(BH163,商城宝箱!$L$2:$N$22,3,FALSE))/$BH$5*VLOOKUP(BH163+1,商城宝箱!$C$23:$I$42,5,FALSE)</f>
        <v>75937</v>
      </c>
      <c r="BL163" s="71">
        <f>INDEX(商城宝箱!$W:$W,MATCH(BH163,商城宝箱!$L:$L,0))+(BB163-VLOOKUP(BH163,商城宝箱!$L$2:$N$22,3,FALSE))/$BH$5*VLOOKUP(BH163+1,商城宝箱!$C$23:$I$42,6,FALSE)</f>
        <v>10781.5</v>
      </c>
      <c r="BM163" s="49"/>
      <c r="BN163" s="101">
        <f t="shared" si="274"/>
        <v>8744800</v>
      </c>
      <c r="BO163" s="63">
        <f t="shared" si="275"/>
        <v>1001560</v>
      </c>
      <c r="BP163" s="63">
        <f t="shared" si="276"/>
        <v>1144640</v>
      </c>
      <c r="BQ163" s="63">
        <f t="shared" si="277"/>
        <v>918000</v>
      </c>
      <c r="BR163" s="63">
        <f t="shared" si="278"/>
        <v>0</v>
      </c>
      <c r="BS163" s="63">
        <f t="shared" si="279"/>
        <v>78500</v>
      </c>
      <c r="BT163" s="63">
        <f t="shared" si="280"/>
        <v>173250</v>
      </c>
      <c r="BU163" s="63">
        <f t="shared" si="281"/>
        <v>12060750</v>
      </c>
      <c r="BV163" s="98">
        <f t="shared" si="282"/>
        <v>0.725062703397384</v>
      </c>
      <c r="BW163" s="98">
        <f t="shared" si="283"/>
        <v>0.0830429285077628</v>
      </c>
      <c r="BX163" s="98">
        <f t="shared" si="284"/>
        <v>0.0949062040088718</v>
      </c>
      <c r="BY163" s="98">
        <f t="shared" si="285"/>
        <v>0.0761146694857285</v>
      </c>
      <c r="BZ163" s="98">
        <f t="shared" si="286"/>
        <v>0</v>
      </c>
      <c r="CA163" s="98">
        <f t="shared" si="287"/>
        <v>0.00650871629044628</v>
      </c>
      <c r="CB163" s="98">
        <f t="shared" si="288"/>
        <v>0.0143647783098066</v>
      </c>
      <c r="CC163" s="49"/>
      <c r="CD163" s="101">
        <f t="shared" si="289"/>
        <v>174</v>
      </c>
      <c r="CE163" s="63">
        <f>INDEX(角色升级!A:A,MATCH(BU162,角色升级!K:K,1))</f>
        <v>776</v>
      </c>
      <c r="CF163" s="71">
        <f>VLOOKUP(CE163,角色升级!A:P,16,FALSE)</f>
        <v>49598.11615</v>
      </c>
      <c r="CG163" s="71">
        <f>VLOOKUP(CD163,关卡对比!$A$4:$K$206,11,FALSE)</f>
        <v>150000</v>
      </c>
      <c r="CH163" s="104">
        <f t="shared" si="290"/>
        <v>3.02430841418157</v>
      </c>
      <c r="CI163" s="87">
        <f>INDEX(角色升级!Q:Q,MATCH(CE163,角色升级!A:A,0))</f>
        <v>20300</v>
      </c>
      <c r="CJ163" s="80">
        <v>0.9</v>
      </c>
      <c r="CK163" s="49"/>
      <c r="CL163" s="101">
        <f t="shared" si="291"/>
        <v>59574</v>
      </c>
      <c r="CM163" s="63">
        <f t="shared" si="292"/>
        <v>73675</v>
      </c>
      <c r="CN163" s="63">
        <f t="shared" si="293"/>
        <v>1104</v>
      </c>
      <c r="CO163" s="63">
        <f t="shared" si="294"/>
        <v>135702.5</v>
      </c>
      <c r="CP163" s="63">
        <f t="shared" si="295"/>
        <v>270055.5</v>
      </c>
      <c r="CQ163" s="98">
        <f t="shared" si="296"/>
        <v>0.220599099074079</v>
      </c>
      <c r="CR163" s="98">
        <f t="shared" si="297"/>
        <v>0.27281429187704</v>
      </c>
      <c r="CS163" s="98">
        <f t="shared" si="298"/>
        <v>0.0040880485677944</v>
      </c>
      <c r="CT163" s="98">
        <f t="shared" si="299"/>
        <v>0.502498560481086</v>
      </c>
      <c r="CU163" s="49"/>
      <c r="CV163" s="87">
        <f t="shared" si="300"/>
        <v>29788</v>
      </c>
      <c r="CW163" s="80">
        <f t="shared" si="301"/>
        <v>36610</v>
      </c>
      <c r="CX163" s="80">
        <f t="shared" si="302"/>
        <v>41840</v>
      </c>
      <c r="CY163" s="80">
        <f t="shared" si="303"/>
        <v>75937</v>
      </c>
      <c r="CZ163" s="80">
        <f t="shared" si="304"/>
        <v>184175</v>
      </c>
      <c r="DA163" s="143">
        <f t="shared" si="305"/>
        <v>0.161737477942175</v>
      </c>
      <c r="DB163" s="143">
        <f t="shared" si="306"/>
        <v>0.198778335821909</v>
      </c>
      <c r="DC163" s="143">
        <f t="shared" si="307"/>
        <v>0.227175240939324</v>
      </c>
      <c r="DD163" s="143">
        <f t="shared" si="308"/>
        <v>0.412308945296593</v>
      </c>
      <c r="DE163" s="49"/>
      <c r="DF163" s="87">
        <f t="shared" si="309"/>
        <v>14368</v>
      </c>
      <c r="DG163" s="80">
        <f t="shared" si="310"/>
        <v>17710</v>
      </c>
      <c r="DH163" s="80">
        <f t="shared" si="311"/>
        <v>20240</v>
      </c>
      <c r="DI163" s="80">
        <f t="shared" si="312"/>
        <v>10781.5</v>
      </c>
      <c r="DJ163" s="80">
        <f t="shared" si="313"/>
        <v>63099.5</v>
      </c>
      <c r="DK163" s="143">
        <f t="shared" si="314"/>
        <v>0.227703864531415</v>
      </c>
      <c r="DL163" s="143">
        <f t="shared" si="315"/>
        <v>0.280667834134977</v>
      </c>
      <c r="DM163" s="143">
        <f t="shared" si="316"/>
        <v>0.320763239011403</v>
      </c>
      <c r="DN163" s="143">
        <f t="shared" si="317"/>
        <v>0.170865062322205</v>
      </c>
      <c r="DO163" s="49"/>
      <c r="DP163" s="62">
        <f t="shared" si="318"/>
        <v>270055.5</v>
      </c>
      <c r="DQ163" s="71">
        <f t="shared" si="319"/>
        <v>184175</v>
      </c>
      <c r="DR163" s="71">
        <f t="shared" si="320"/>
        <v>63099.5</v>
      </c>
      <c r="DS163" s="63">
        <v>0</v>
      </c>
      <c r="DT163" s="63">
        <v>30</v>
      </c>
      <c r="DU163" s="63">
        <f>INDEX(武器升级!A:A,MATCH(DQ163/$DQ$5,武器升级!G:G,1))</f>
        <v>50</v>
      </c>
      <c r="DV163" s="63">
        <f>_xlfn.IFNA(INDEX(武器升级!A:A,MATCH(DR163/$DR$5,武器升级!H:H,1)),1)</f>
        <v>39</v>
      </c>
      <c r="DW163" s="63">
        <v>17</v>
      </c>
      <c r="DX163" s="63">
        <f t="shared" si="321"/>
        <v>118.69</v>
      </c>
      <c r="DY163" s="63">
        <f t="shared" si="322"/>
        <v>5687.77</v>
      </c>
      <c r="DZ163" s="63">
        <f t="shared" si="323"/>
        <v>1122.74</v>
      </c>
      <c r="EA163" s="71">
        <v>6.3</v>
      </c>
      <c r="EB163" s="67">
        <f t="shared" si="324"/>
        <v>174</v>
      </c>
      <c r="EC163" s="84"/>
      <c r="ED163" s="49"/>
      <c r="EE163" s="49"/>
      <c r="EF163" s="49"/>
      <c r="EG163" s="49"/>
      <c r="EH163" s="49"/>
      <c r="EI163" s="49"/>
      <c r="EJ163" s="49"/>
      <c r="EK163" s="49">
        <f t="shared" si="325"/>
        <v>1</v>
      </c>
      <c r="EL163" s="84"/>
      <c r="EM163" s="49"/>
      <c r="EN163" s="49"/>
      <c r="EO163" s="49"/>
      <c r="EP163" s="49"/>
      <c r="EQ163" s="49"/>
      <c r="ER163" s="49"/>
      <c r="ES163" s="49"/>
      <c r="ET163" s="49"/>
      <c r="EU163" s="49"/>
      <c r="EV163" s="49"/>
      <c r="EW163" s="49"/>
      <c r="EX163" s="49"/>
      <c r="EY163" s="49"/>
      <c r="EZ163" s="49"/>
      <c r="FA163" s="67"/>
      <c r="FB163" s="67"/>
      <c r="FC163" s="67"/>
      <c r="FD163" s="49"/>
    </row>
    <row r="164" spans="1:160">
      <c r="A164" s="58">
        <v>158</v>
      </c>
      <c r="B164" s="59">
        <v>103</v>
      </c>
      <c r="C164" s="60">
        <v>85</v>
      </c>
      <c r="D164" s="61">
        <v>1008</v>
      </c>
      <c r="E164" s="61">
        <v>3</v>
      </c>
      <c r="F164" s="62">
        <v>7</v>
      </c>
      <c r="G164" s="63">
        <v>0</v>
      </c>
      <c r="H164" s="63">
        <v>1</v>
      </c>
      <c r="I164" s="49"/>
      <c r="J164" s="62">
        <v>158</v>
      </c>
      <c r="K164" s="71">
        <f t="shared" si="262"/>
        <v>7</v>
      </c>
      <c r="L164" s="71">
        <f t="shared" si="263"/>
        <v>0</v>
      </c>
      <c r="M164" s="71">
        <f t="shared" si="264"/>
        <v>1</v>
      </c>
      <c r="N164" s="72">
        <f>INDEX($A:$A,MATCH(SUM($K$7:K164),$D:$D,1))</f>
        <v>175</v>
      </c>
      <c r="O164" s="72">
        <v>0</v>
      </c>
      <c r="P164" s="73">
        <v>0</v>
      </c>
      <c r="Q164" s="63">
        <f>INDEX(关卡产出!$V$8:$V$207,MATCH(N164,$A$7:$A$206,0))</f>
        <v>33500</v>
      </c>
      <c r="R164" s="63">
        <f>INDEX(关卡产出!$W$8:$W$207,MATCH(N164,$A$7:$A$206,0))</f>
        <v>8847500</v>
      </c>
      <c r="S164" s="63">
        <f>INDEX(关卡产出!$X$8:$X$207,MATCH(N164,$A$7:$A$206,0))</f>
        <v>60266</v>
      </c>
      <c r="T164" s="63">
        <f>INDEX(关卡产出!$Y$8:$Y$207,MATCH(N164,$A$7:$A$206,0))</f>
        <v>30134</v>
      </c>
      <c r="U164" s="63">
        <f>INDEX(关卡产出!$Z$8:$Z$207,MATCH(N164,$A$7:$A$206,0))</f>
        <v>14538</v>
      </c>
      <c r="V164" s="63">
        <f>INDEX(关卡产出!$AA$8:$AA$207,MATCH(N164,$A$7:$A$206,0))</f>
        <v>1050</v>
      </c>
      <c r="W164" s="80">
        <f>INDEX(关卡产出!$C$8:$C$207,MATCH(N164,关卡产出!$B$8:$B$207,0))*K164</f>
        <v>966</v>
      </c>
      <c r="X164" s="80">
        <f>INDEX(关卡产出!$D$8:$D$207,MATCH(N164,关卡产出!$B$8:$B$207,0))*K164</f>
        <v>483</v>
      </c>
      <c r="Y164" s="80">
        <f>INDEX(关卡产出!$E$8:$E$207,MATCH(N164,关卡产出!$B$8:$B$207,0))*K164</f>
        <v>238</v>
      </c>
      <c r="Z164" s="80">
        <f>INDEX(关卡产出!$F$8:$F$207,MATCH(N164,关卡产出!$B$8:$B$207,0))*K164</f>
        <v>12670</v>
      </c>
      <c r="AA164" s="80">
        <f>SUM($W$7:W164)</f>
        <v>74641</v>
      </c>
      <c r="AB164" s="80">
        <f>SUM($X$7:X164)</f>
        <v>37093</v>
      </c>
      <c r="AC164" s="80">
        <f>SUM($Y$7:Y164)</f>
        <v>17948</v>
      </c>
      <c r="AD164" s="80">
        <f>SUM($Z$7:Z164)</f>
        <v>1014230</v>
      </c>
      <c r="AE164" s="87">
        <f>INDEX(关卡产出!$C$8:$C$207,MATCH(N164,关卡产出!$B$8:$B$207,0))*8</f>
        <v>1104</v>
      </c>
      <c r="AF164" s="87">
        <f>INDEX(关卡产出!$D$8:$D$207,MATCH(N164,关卡产出!$B$8:$B$207,0))*8</f>
        <v>552</v>
      </c>
      <c r="AG164" s="87">
        <f>INDEX(关卡产出!$E$8:$E$207,MATCH(N164,关卡产出!$B$8:$B$207,0))*8</f>
        <v>272</v>
      </c>
      <c r="AH164" s="87">
        <f>INDEX(关卡产出!$F$8:$F$207,MATCH(N164,关卡产出!$B$8:$B$207,0))*8</f>
        <v>14480</v>
      </c>
      <c r="AI164" s="87">
        <f>SUM($AE$7:AE164)</f>
        <v>85304</v>
      </c>
      <c r="AJ164" s="87">
        <f>SUM($AF$7:AF164)</f>
        <v>42392</v>
      </c>
      <c r="AK164" s="87">
        <f>SUM($AG$7:AG164)</f>
        <v>20512</v>
      </c>
      <c r="AL164" s="87">
        <f>SUM($AH$7:AH164)</f>
        <v>1159120</v>
      </c>
      <c r="AM164" s="92">
        <f>SUM($M$7:M164)*关卡产出!$AS$11</f>
        <v>924000</v>
      </c>
      <c r="AN164" s="93">
        <v>0</v>
      </c>
      <c r="AO164" s="80">
        <v>0</v>
      </c>
      <c r="AP164" s="96">
        <v>0</v>
      </c>
      <c r="AQ164" s="62">
        <v>500</v>
      </c>
      <c r="AR164" s="97">
        <v>100</v>
      </c>
      <c r="AS164" s="62">
        <f>SUM($AQ$7:AQ164)</f>
        <v>79000</v>
      </c>
      <c r="AT164" s="71">
        <f>SUM($AR$7:AR164)</f>
        <v>15800</v>
      </c>
      <c r="AU164" s="49"/>
      <c r="AV164" s="62">
        <f t="shared" si="265"/>
        <v>33500</v>
      </c>
      <c r="AW164" s="71">
        <v>0</v>
      </c>
      <c r="AX164" s="71">
        <f t="shared" si="266"/>
        <v>15800</v>
      </c>
      <c r="AY164" s="71">
        <f t="shared" si="267"/>
        <v>20300</v>
      </c>
      <c r="AZ164" s="63">
        <f t="shared" si="268"/>
        <v>69600</v>
      </c>
      <c r="BA164" s="80">
        <v>0</v>
      </c>
      <c r="BB164" s="80">
        <f t="shared" si="269"/>
        <v>69600</v>
      </c>
      <c r="BC164" s="98">
        <f t="shared" si="270"/>
        <v>0.48132183908046</v>
      </c>
      <c r="BD164" s="98">
        <f t="shared" si="271"/>
        <v>0</v>
      </c>
      <c r="BE164" s="98">
        <f t="shared" si="272"/>
        <v>0.227011494252874</v>
      </c>
      <c r="BF164" s="98">
        <f t="shared" si="273"/>
        <v>0.291666666666667</v>
      </c>
      <c r="BG164" s="99"/>
      <c r="BH164" s="62">
        <f>INDEX(商城宝箱!$L:$L,MATCH(BB164,商城宝箱!$N:$N,1))</f>
        <v>10</v>
      </c>
      <c r="BI164" s="63">
        <f>INDEX(商城宝箱!$T:$T,MATCH(BH164,商城宝箱!$L:$L,0))+(BB164-VLOOKUP(BH164,商城宝箱!$L$2:$N$22,3,FALSE))/$BH$5*VLOOKUP(BH164+1,商城宝箱!$C$23:$I$42,3,FALSE)</f>
        <v>174000</v>
      </c>
      <c r="BJ164" s="71">
        <f>INDEX(商城宝箱!$U:$U,MATCH(BH164,商城宝箱!$L:$L,0))+(BB164-VLOOKUP(BH164,商城宝箱!$L$2:$N$22,3,FALSE))/$BH$5*VLOOKUP(BH164+1,商城宝箱!$C$23:$I$42,4,FALSE)</f>
        <v>136662.5</v>
      </c>
      <c r="BK164" s="71">
        <f>INDEX(商城宝箱!$V:$V,MATCH(BH164,商城宝箱!$L:$L,0))+(BB164-VLOOKUP(BH164,商城宝箱!$L$2:$N$22,3,FALSE))/$BH$5*VLOOKUP(BH164+1,商城宝箱!$C$23:$I$42,5,FALSE)</f>
        <v>76387</v>
      </c>
      <c r="BL164" s="71">
        <f>INDEX(商城宝箱!$W:$W,MATCH(BH164,商城宝箱!$L:$L,0))+(BB164-VLOOKUP(BH164,商城宝箱!$L$2:$N$22,3,FALSE))/$BH$5*VLOOKUP(BH164+1,商城宝箱!$C$23:$I$42,6,FALSE)</f>
        <v>10856.5</v>
      </c>
      <c r="BM164" s="49"/>
      <c r="BN164" s="101">
        <f t="shared" si="274"/>
        <v>8847500</v>
      </c>
      <c r="BO164" s="63">
        <f t="shared" si="275"/>
        <v>1014230</v>
      </c>
      <c r="BP164" s="63">
        <f t="shared" si="276"/>
        <v>1159120</v>
      </c>
      <c r="BQ164" s="63">
        <f t="shared" si="277"/>
        <v>924000</v>
      </c>
      <c r="BR164" s="63">
        <f t="shared" si="278"/>
        <v>0</v>
      </c>
      <c r="BS164" s="63">
        <f t="shared" si="279"/>
        <v>79000</v>
      </c>
      <c r="BT164" s="63">
        <f t="shared" si="280"/>
        <v>174000</v>
      </c>
      <c r="BU164" s="63">
        <f t="shared" si="281"/>
        <v>12197850</v>
      </c>
      <c r="BV164" s="98">
        <f t="shared" si="282"/>
        <v>0.725332743065376</v>
      </c>
      <c r="BW164" s="98">
        <f t="shared" si="283"/>
        <v>0.0831482597342974</v>
      </c>
      <c r="BX164" s="98">
        <f t="shared" si="284"/>
        <v>0.0950265825534828</v>
      </c>
      <c r="BY164" s="98">
        <f t="shared" si="285"/>
        <v>0.0757510544891108</v>
      </c>
      <c r="BZ164" s="98">
        <f t="shared" si="286"/>
        <v>0</v>
      </c>
      <c r="CA164" s="98">
        <f t="shared" si="287"/>
        <v>0.00647655119549757</v>
      </c>
      <c r="CB164" s="98">
        <f t="shared" si="288"/>
        <v>0.0142648089622351</v>
      </c>
      <c r="CC164" s="49"/>
      <c r="CD164" s="101">
        <f t="shared" si="289"/>
        <v>175</v>
      </c>
      <c r="CE164" s="63">
        <f>INDEX(角色升级!A:A,MATCH(BU163,角色升级!K:K,1))</f>
        <v>780</v>
      </c>
      <c r="CF164" s="71">
        <f>VLOOKUP(CE164,角色升级!A:P,16,FALSE)</f>
        <v>49686.09507</v>
      </c>
      <c r="CG164" s="71">
        <f>VLOOKUP(CD164,关卡对比!$A$4:$K$206,11,FALSE)</f>
        <v>151200</v>
      </c>
      <c r="CH164" s="104">
        <f t="shared" si="290"/>
        <v>3.04310491269202</v>
      </c>
      <c r="CI164" s="87">
        <f>INDEX(角色升级!Q:Q,MATCH(CE164,角色升级!A:A,0))</f>
        <v>20300</v>
      </c>
      <c r="CJ164" s="80">
        <v>0.9</v>
      </c>
      <c r="CK164" s="49"/>
      <c r="CL164" s="101">
        <f t="shared" si="291"/>
        <v>60266</v>
      </c>
      <c r="CM164" s="63">
        <f t="shared" si="292"/>
        <v>74641</v>
      </c>
      <c r="CN164" s="63">
        <f t="shared" si="293"/>
        <v>1104</v>
      </c>
      <c r="CO164" s="63">
        <f t="shared" si="294"/>
        <v>136662.5</v>
      </c>
      <c r="CP164" s="63">
        <f t="shared" si="295"/>
        <v>272673.5</v>
      </c>
      <c r="CQ164" s="98">
        <f t="shared" si="296"/>
        <v>0.221018910895265</v>
      </c>
      <c r="CR164" s="98">
        <f t="shared" si="297"/>
        <v>0.273737638604412</v>
      </c>
      <c r="CS164" s="98">
        <f t="shared" si="298"/>
        <v>0.00404879828806246</v>
      </c>
      <c r="CT164" s="98">
        <f t="shared" si="299"/>
        <v>0.501194652212261</v>
      </c>
      <c r="CU164" s="49"/>
      <c r="CV164" s="87">
        <f t="shared" si="300"/>
        <v>30134</v>
      </c>
      <c r="CW164" s="80">
        <f t="shared" si="301"/>
        <v>37093</v>
      </c>
      <c r="CX164" s="80">
        <f t="shared" si="302"/>
        <v>42392</v>
      </c>
      <c r="CY164" s="80">
        <f t="shared" si="303"/>
        <v>76387</v>
      </c>
      <c r="CZ164" s="80">
        <f t="shared" si="304"/>
        <v>186006</v>
      </c>
      <c r="DA164" s="143">
        <f t="shared" si="305"/>
        <v>0.16200552670344</v>
      </c>
      <c r="DB164" s="143">
        <f t="shared" si="306"/>
        <v>0.199418298334462</v>
      </c>
      <c r="DC164" s="143">
        <f t="shared" si="307"/>
        <v>0.227906626667957</v>
      </c>
      <c r="DD164" s="143">
        <f t="shared" si="308"/>
        <v>0.410669548294141</v>
      </c>
      <c r="DE164" s="49"/>
      <c r="DF164" s="87">
        <f t="shared" si="309"/>
        <v>14538</v>
      </c>
      <c r="DG164" s="80">
        <f t="shared" si="310"/>
        <v>17948</v>
      </c>
      <c r="DH164" s="80">
        <f t="shared" si="311"/>
        <v>20512</v>
      </c>
      <c r="DI164" s="80">
        <f t="shared" si="312"/>
        <v>10856.5</v>
      </c>
      <c r="DJ164" s="80">
        <f t="shared" si="313"/>
        <v>63854.5</v>
      </c>
      <c r="DK164" s="143">
        <f t="shared" si="314"/>
        <v>0.227673852273528</v>
      </c>
      <c r="DL164" s="143">
        <f t="shared" si="315"/>
        <v>0.281076509877926</v>
      </c>
      <c r="DM164" s="143">
        <f t="shared" si="316"/>
        <v>0.321230297003344</v>
      </c>
      <c r="DN164" s="143">
        <f t="shared" si="317"/>
        <v>0.170019340845203</v>
      </c>
      <c r="DO164" s="49"/>
      <c r="DP164" s="62">
        <f t="shared" si="318"/>
        <v>272673.5</v>
      </c>
      <c r="DQ164" s="71">
        <f t="shared" si="319"/>
        <v>186006</v>
      </c>
      <c r="DR164" s="71">
        <f t="shared" si="320"/>
        <v>63854.5</v>
      </c>
      <c r="DS164" s="63">
        <v>0</v>
      </c>
      <c r="DT164" s="63">
        <v>30</v>
      </c>
      <c r="DU164" s="63">
        <f>INDEX(武器升级!A:A,MATCH(DQ164/$DQ$5,武器升级!G:G,1))</f>
        <v>50</v>
      </c>
      <c r="DV164" s="63">
        <f>_xlfn.IFNA(INDEX(武器升级!A:A,MATCH(DR164/$DR$5,武器升级!H:H,1)),1)</f>
        <v>39</v>
      </c>
      <c r="DW164" s="63">
        <v>17</v>
      </c>
      <c r="DX164" s="63">
        <f t="shared" si="321"/>
        <v>118.69</v>
      </c>
      <c r="DY164" s="63">
        <f t="shared" si="322"/>
        <v>5687.77</v>
      </c>
      <c r="DZ164" s="63">
        <f t="shared" si="323"/>
        <v>1122.74</v>
      </c>
      <c r="EA164" s="71">
        <v>6.3</v>
      </c>
      <c r="EB164" s="67">
        <f t="shared" si="324"/>
        <v>175</v>
      </c>
      <c r="EC164" s="84"/>
      <c r="ED164" s="49"/>
      <c r="EE164" s="49"/>
      <c r="EF164" s="49"/>
      <c r="EG164" s="49"/>
      <c r="EH164" s="49"/>
      <c r="EI164" s="49"/>
      <c r="EJ164" s="49"/>
      <c r="EK164" s="49">
        <f t="shared" si="325"/>
        <v>649.74</v>
      </c>
      <c r="EL164" s="84"/>
      <c r="EM164" s="49"/>
      <c r="EN164" s="49"/>
      <c r="EO164" s="49"/>
      <c r="EP164" s="49"/>
      <c r="EQ164" s="49"/>
      <c r="ER164" s="49"/>
      <c r="ES164" s="49"/>
      <c r="ET164" s="49"/>
      <c r="EU164" s="49"/>
      <c r="EV164" s="49"/>
      <c r="EW164" s="49"/>
      <c r="EX164" s="49"/>
      <c r="EY164" s="49"/>
      <c r="EZ164" s="49"/>
      <c r="FA164" s="67"/>
      <c r="FB164" s="67"/>
      <c r="FC164" s="67"/>
      <c r="FD164" s="49"/>
    </row>
    <row r="165" spans="1:160">
      <c r="A165" s="58">
        <v>159</v>
      </c>
      <c r="B165" s="59">
        <v>104</v>
      </c>
      <c r="C165" s="60">
        <v>85</v>
      </c>
      <c r="D165" s="61">
        <v>1014</v>
      </c>
      <c r="E165" s="61">
        <v>3</v>
      </c>
      <c r="F165" s="62">
        <v>7</v>
      </c>
      <c r="G165" s="63">
        <v>0</v>
      </c>
      <c r="H165" s="63">
        <v>1</v>
      </c>
      <c r="I165" s="49"/>
      <c r="J165" s="62">
        <v>159</v>
      </c>
      <c r="K165" s="71">
        <f t="shared" si="262"/>
        <v>7</v>
      </c>
      <c r="L165" s="71">
        <f t="shared" si="263"/>
        <v>0</v>
      </c>
      <c r="M165" s="71">
        <f t="shared" si="264"/>
        <v>1</v>
      </c>
      <c r="N165" s="72">
        <f>INDEX($A:$A,MATCH(SUM($K$7:K165),$D:$D,1))</f>
        <v>177</v>
      </c>
      <c r="O165" s="72">
        <v>0</v>
      </c>
      <c r="P165" s="73">
        <v>0</v>
      </c>
      <c r="Q165" s="63">
        <f>INDEX(关卡产出!$V$8:$V$207,MATCH(N165,$A$7:$A$206,0))</f>
        <v>33900</v>
      </c>
      <c r="R165" s="63">
        <f>INDEX(关卡产出!$W$8:$W$207,MATCH(N165,$A$7:$A$206,0))</f>
        <v>9054700</v>
      </c>
      <c r="S165" s="63">
        <f>INDEX(关卡产出!$X$8:$X$207,MATCH(N165,$A$7:$A$206,0))</f>
        <v>61662</v>
      </c>
      <c r="T165" s="63">
        <f>INDEX(关卡产出!$Y$8:$Y$207,MATCH(N165,$A$7:$A$206,0))</f>
        <v>30832</v>
      </c>
      <c r="U165" s="63">
        <f>INDEX(关卡产出!$Z$8:$Z$207,MATCH(N165,$A$7:$A$206,0))</f>
        <v>14881</v>
      </c>
      <c r="V165" s="63">
        <f>INDEX(关卡产出!$AA$8:$AA$207,MATCH(N165,$A$7:$A$206,0))</f>
        <v>1062</v>
      </c>
      <c r="W165" s="80">
        <f>INDEX(关卡产出!$C$8:$C$207,MATCH(N165,关卡产出!$B$8:$B$207,0))*K165</f>
        <v>980</v>
      </c>
      <c r="X165" s="80">
        <f>INDEX(关卡产出!$D$8:$D$207,MATCH(N165,关卡产出!$B$8:$B$207,0))*K165</f>
        <v>490</v>
      </c>
      <c r="Y165" s="80">
        <f>INDEX(关卡产出!$E$8:$E$207,MATCH(N165,关卡产出!$B$8:$B$207,0))*K165</f>
        <v>238</v>
      </c>
      <c r="Z165" s="80">
        <f>INDEX(关卡产出!$F$8:$F$207,MATCH(N165,关卡产出!$B$8:$B$207,0))*K165</f>
        <v>12810</v>
      </c>
      <c r="AA165" s="80">
        <f>SUM($W$7:W165)</f>
        <v>75621</v>
      </c>
      <c r="AB165" s="80">
        <f>SUM($X$7:X165)</f>
        <v>37583</v>
      </c>
      <c r="AC165" s="80">
        <f>SUM($Y$7:Y165)</f>
        <v>18186</v>
      </c>
      <c r="AD165" s="80">
        <f>SUM($Z$7:Z165)</f>
        <v>1027040</v>
      </c>
      <c r="AE165" s="87">
        <f>INDEX(关卡产出!$C$8:$C$207,MATCH(N165,关卡产出!$B$8:$B$207,0))*8</f>
        <v>1120</v>
      </c>
      <c r="AF165" s="87">
        <f>INDEX(关卡产出!$D$8:$D$207,MATCH(N165,关卡产出!$B$8:$B$207,0))*8</f>
        <v>560</v>
      </c>
      <c r="AG165" s="87">
        <f>INDEX(关卡产出!$E$8:$E$207,MATCH(N165,关卡产出!$B$8:$B$207,0))*8</f>
        <v>272</v>
      </c>
      <c r="AH165" s="87">
        <f>INDEX(关卡产出!$F$8:$F$207,MATCH(N165,关卡产出!$B$8:$B$207,0))*8</f>
        <v>14640</v>
      </c>
      <c r="AI165" s="87">
        <f>SUM($AE$7:AE165)</f>
        <v>86424</v>
      </c>
      <c r="AJ165" s="87">
        <f>SUM($AF$7:AF165)</f>
        <v>42952</v>
      </c>
      <c r="AK165" s="87">
        <f>SUM($AG$7:AG165)</f>
        <v>20784</v>
      </c>
      <c r="AL165" s="87">
        <f>SUM($AH$7:AH165)</f>
        <v>1173760</v>
      </c>
      <c r="AM165" s="92">
        <f>SUM($M$7:M165)*关卡产出!$AS$11</f>
        <v>930000</v>
      </c>
      <c r="AN165" s="93">
        <v>0</v>
      </c>
      <c r="AO165" s="80">
        <v>0</v>
      </c>
      <c r="AP165" s="96">
        <v>0</v>
      </c>
      <c r="AQ165" s="62">
        <v>500</v>
      </c>
      <c r="AR165" s="97">
        <v>100</v>
      </c>
      <c r="AS165" s="62">
        <f>SUM($AQ$7:AQ165)</f>
        <v>79500</v>
      </c>
      <c r="AT165" s="71">
        <f>SUM($AR$7:AR165)</f>
        <v>15900</v>
      </c>
      <c r="AU165" s="49"/>
      <c r="AV165" s="62">
        <f t="shared" si="265"/>
        <v>33900</v>
      </c>
      <c r="AW165" s="71">
        <v>0</v>
      </c>
      <c r="AX165" s="71">
        <f t="shared" si="266"/>
        <v>15900</v>
      </c>
      <c r="AY165" s="71">
        <f t="shared" si="267"/>
        <v>20300</v>
      </c>
      <c r="AZ165" s="63">
        <f t="shared" si="268"/>
        <v>70100</v>
      </c>
      <c r="BA165" s="80">
        <v>0</v>
      </c>
      <c r="BB165" s="80">
        <f t="shared" si="269"/>
        <v>70100</v>
      </c>
      <c r="BC165" s="98">
        <f t="shared" si="270"/>
        <v>0.483594864479315</v>
      </c>
      <c r="BD165" s="98">
        <f t="shared" si="271"/>
        <v>0</v>
      </c>
      <c r="BE165" s="98">
        <f t="shared" si="272"/>
        <v>0.226818830242511</v>
      </c>
      <c r="BF165" s="98">
        <f t="shared" si="273"/>
        <v>0.289586305278174</v>
      </c>
      <c r="BG165" s="99"/>
      <c r="BH165" s="62">
        <f>INDEX(商城宝箱!$L:$L,MATCH(BB165,商城宝箱!$N:$N,1))</f>
        <v>10</v>
      </c>
      <c r="BI165" s="63">
        <f>INDEX(商城宝箱!$T:$T,MATCH(BH165,商城宝箱!$L:$L,0))+(BB165-VLOOKUP(BH165,商城宝箱!$L$2:$N$22,3,FALSE))/$BH$5*VLOOKUP(BH165+1,商城宝箱!$C$23:$I$42,3,FALSE)</f>
        <v>175250</v>
      </c>
      <c r="BJ165" s="71">
        <f>INDEX(商城宝箱!$U:$U,MATCH(BH165,商城宝箱!$L:$L,0))+(BB165-VLOOKUP(BH165,商城宝箱!$L$2:$N$22,3,FALSE))/$BH$5*VLOOKUP(BH165+1,商城宝箱!$C$23:$I$42,4,FALSE)</f>
        <v>138262.5</v>
      </c>
      <c r="BK165" s="71">
        <f>INDEX(商城宝箱!$V:$V,MATCH(BH165,商城宝箱!$L:$L,0))+(BB165-VLOOKUP(BH165,商城宝箱!$L$2:$N$22,3,FALSE))/$BH$5*VLOOKUP(BH165+1,商城宝箱!$C$23:$I$42,5,FALSE)</f>
        <v>77137</v>
      </c>
      <c r="BL165" s="71">
        <f>INDEX(商城宝箱!$W:$W,MATCH(BH165,商城宝箱!$L:$L,0))+(BB165-VLOOKUP(BH165,商城宝箱!$L$2:$N$22,3,FALSE))/$BH$5*VLOOKUP(BH165+1,商城宝箱!$C$23:$I$42,6,FALSE)</f>
        <v>10981.5</v>
      </c>
      <c r="BM165" s="49"/>
      <c r="BN165" s="101">
        <f t="shared" si="274"/>
        <v>9054700</v>
      </c>
      <c r="BO165" s="63">
        <f t="shared" si="275"/>
        <v>1027040</v>
      </c>
      <c r="BP165" s="63">
        <f t="shared" si="276"/>
        <v>1173760</v>
      </c>
      <c r="BQ165" s="63">
        <f t="shared" si="277"/>
        <v>930000</v>
      </c>
      <c r="BR165" s="63">
        <f t="shared" si="278"/>
        <v>0</v>
      </c>
      <c r="BS165" s="63">
        <f t="shared" si="279"/>
        <v>79500</v>
      </c>
      <c r="BT165" s="63">
        <f t="shared" si="280"/>
        <v>175250</v>
      </c>
      <c r="BU165" s="63">
        <f t="shared" si="281"/>
        <v>12440250</v>
      </c>
      <c r="BV165" s="98">
        <f t="shared" si="282"/>
        <v>0.727855147605555</v>
      </c>
      <c r="BW165" s="98">
        <f t="shared" si="283"/>
        <v>0.082557826410241</v>
      </c>
      <c r="BX165" s="98">
        <f t="shared" si="284"/>
        <v>0.094351801611704</v>
      </c>
      <c r="BY165" s="98">
        <f t="shared" si="285"/>
        <v>0.0747573400856092</v>
      </c>
      <c r="BZ165" s="98">
        <f t="shared" si="286"/>
        <v>0</v>
      </c>
      <c r="CA165" s="98">
        <f t="shared" si="287"/>
        <v>0.00639054681376982</v>
      </c>
      <c r="CB165" s="98">
        <f t="shared" si="288"/>
        <v>0.0140873374731215</v>
      </c>
      <c r="CC165" s="49"/>
      <c r="CD165" s="101">
        <f t="shared" si="289"/>
        <v>177</v>
      </c>
      <c r="CE165" s="63">
        <f>INDEX(角色升级!A:A,MATCH(BU164,角色升级!K:K,1))</f>
        <v>783</v>
      </c>
      <c r="CF165" s="71">
        <f>VLOOKUP(CE165,角色升级!A:P,16,FALSE)</f>
        <v>50823.72747</v>
      </c>
      <c r="CG165" s="71">
        <f>VLOOKUP(CD165,关卡对比!$A$4:$K$206,11,FALSE)</f>
        <v>153600</v>
      </c>
      <c r="CH165" s="104">
        <f t="shared" si="290"/>
        <v>3.02221044473108</v>
      </c>
      <c r="CI165" s="87">
        <f>INDEX(角色升级!Q:Q,MATCH(CE165,角色升级!A:A,0))</f>
        <v>20300</v>
      </c>
      <c r="CJ165" s="80">
        <v>0.9</v>
      </c>
      <c r="CK165" s="49"/>
      <c r="CL165" s="101">
        <f t="shared" si="291"/>
        <v>61662</v>
      </c>
      <c r="CM165" s="63">
        <f t="shared" si="292"/>
        <v>75621</v>
      </c>
      <c r="CN165" s="63">
        <f t="shared" si="293"/>
        <v>1120</v>
      </c>
      <c r="CO165" s="63">
        <f t="shared" si="294"/>
        <v>138262.5</v>
      </c>
      <c r="CP165" s="63">
        <f t="shared" si="295"/>
        <v>276665.5</v>
      </c>
      <c r="CQ165" s="98">
        <f t="shared" si="296"/>
        <v>0.222875638632211</v>
      </c>
      <c r="CR165" s="98">
        <f t="shared" si="297"/>
        <v>0.273330068259324</v>
      </c>
      <c r="CS165" s="98">
        <f t="shared" si="298"/>
        <v>0.00404820984184873</v>
      </c>
      <c r="CT165" s="98">
        <f t="shared" si="299"/>
        <v>0.499746083266616</v>
      </c>
      <c r="CU165" s="49"/>
      <c r="CV165" s="87">
        <f t="shared" si="300"/>
        <v>30832</v>
      </c>
      <c r="CW165" s="80">
        <f t="shared" si="301"/>
        <v>37583</v>
      </c>
      <c r="CX165" s="80">
        <f t="shared" si="302"/>
        <v>42952</v>
      </c>
      <c r="CY165" s="80">
        <f t="shared" si="303"/>
        <v>77137</v>
      </c>
      <c r="CZ165" s="80">
        <f t="shared" si="304"/>
        <v>188504</v>
      </c>
      <c r="DA165" s="143">
        <f t="shared" si="305"/>
        <v>0.163561515936001</v>
      </c>
      <c r="DB165" s="143">
        <f t="shared" si="306"/>
        <v>0.199375079573908</v>
      </c>
      <c r="DC165" s="143">
        <f t="shared" si="307"/>
        <v>0.227857233798752</v>
      </c>
      <c r="DD165" s="143">
        <f t="shared" si="308"/>
        <v>0.409206170691338</v>
      </c>
      <c r="DE165" s="49"/>
      <c r="DF165" s="87">
        <f t="shared" si="309"/>
        <v>14881</v>
      </c>
      <c r="DG165" s="80">
        <f t="shared" si="310"/>
        <v>18186</v>
      </c>
      <c r="DH165" s="80">
        <f t="shared" si="311"/>
        <v>20784</v>
      </c>
      <c r="DI165" s="80">
        <f t="shared" si="312"/>
        <v>10981.5</v>
      </c>
      <c r="DJ165" s="80">
        <f t="shared" si="313"/>
        <v>64832.5</v>
      </c>
      <c r="DK165" s="143">
        <f t="shared" si="314"/>
        <v>0.229529942544249</v>
      </c>
      <c r="DL165" s="143">
        <f t="shared" si="315"/>
        <v>0.280507461535495</v>
      </c>
      <c r="DM165" s="143">
        <f t="shared" si="316"/>
        <v>0.320579956040566</v>
      </c>
      <c r="DN165" s="143">
        <f t="shared" si="317"/>
        <v>0.16938263987969</v>
      </c>
      <c r="DO165" s="49"/>
      <c r="DP165" s="62">
        <f t="shared" si="318"/>
        <v>276665.5</v>
      </c>
      <c r="DQ165" s="71">
        <f t="shared" si="319"/>
        <v>188504</v>
      </c>
      <c r="DR165" s="71">
        <f t="shared" si="320"/>
        <v>64832.5</v>
      </c>
      <c r="DS165" s="63">
        <v>0</v>
      </c>
      <c r="DT165" s="63">
        <v>30</v>
      </c>
      <c r="DU165" s="63">
        <f>INDEX(武器升级!A:A,MATCH(DQ165/$DQ$5,武器升级!G:G,1))</f>
        <v>50</v>
      </c>
      <c r="DV165" s="63">
        <f>_xlfn.IFNA(INDEX(武器升级!A:A,MATCH(DR165/$DR$5,武器升级!H:H,1)),1)</f>
        <v>40</v>
      </c>
      <c r="DW165" s="63">
        <v>17</v>
      </c>
      <c r="DX165" s="63">
        <f t="shared" si="321"/>
        <v>118.69</v>
      </c>
      <c r="DY165" s="63">
        <f t="shared" si="322"/>
        <v>5687.77</v>
      </c>
      <c r="DZ165" s="63">
        <f t="shared" si="323"/>
        <v>1347.29</v>
      </c>
      <c r="EA165" s="71">
        <v>6.3</v>
      </c>
      <c r="EB165" s="67">
        <f t="shared" si="324"/>
        <v>177</v>
      </c>
      <c r="EC165" s="84"/>
      <c r="ED165" s="49"/>
      <c r="EE165" s="49"/>
      <c r="EF165" s="49"/>
      <c r="EG165" s="49"/>
      <c r="EH165" s="49"/>
      <c r="EI165" s="49"/>
      <c r="EJ165" s="49"/>
      <c r="EK165" s="49">
        <f t="shared" si="325"/>
        <v>649.74</v>
      </c>
      <c r="EL165" s="84"/>
      <c r="EM165" s="49"/>
      <c r="EN165" s="49"/>
      <c r="EO165" s="49"/>
      <c r="EP165" s="49"/>
      <c r="EQ165" s="49"/>
      <c r="ER165" s="49"/>
      <c r="ES165" s="49"/>
      <c r="ET165" s="49"/>
      <c r="EU165" s="49"/>
      <c r="EV165" s="49"/>
      <c r="EW165" s="49"/>
      <c r="EX165" s="49"/>
      <c r="EY165" s="49"/>
      <c r="EZ165" s="49"/>
      <c r="FA165" s="67"/>
      <c r="FB165" s="67"/>
      <c r="FC165" s="67"/>
      <c r="FD165" s="49"/>
    </row>
    <row r="166" spans="1:160">
      <c r="A166" s="58">
        <v>160</v>
      </c>
      <c r="B166" s="59">
        <v>104</v>
      </c>
      <c r="C166" s="60">
        <v>86</v>
      </c>
      <c r="D166" s="61">
        <v>1020</v>
      </c>
      <c r="E166" s="61">
        <v>3</v>
      </c>
      <c r="F166" s="62">
        <v>7</v>
      </c>
      <c r="G166" s="63">
        <v>0</v>
      </c>
      <c r="H166" s="63">
        <v>1</v>
      </c>
      <c r="I166" s="49"/>
      <c r="J166" s="62">
        <v>160</v>
      </c>
      <c r="K166" s="71">
        <f t="shared" si="262"/>
        <v>7</v>
      </c>
      <c r="L166" s="71">
        <f t="shared" si="263"/>
        <v>0</v>
      </c>
      <c r="M166" s="71">
        <f t="shared" si="264"/>
        <v>1</v>
      </c>
      <c r="N166" s="72">
        <f>INDEX($A:$A,MATCH(SUM($K$7:K166),$D:$D,1))</f>
        <v>178</v>
      </c>
      <c r="O166" s="72">
        <v>0</v>
      </c>
      <c r="P166" s="73">
        <v>0</v>
      </c>
      <c r="Q166" s="63">
        <f>INDEX(关卡产出!$V$8:$V$207,MATCH(N166,$A$7:$A$206,0))</f>
        <v>34100</v>
      </c>
      <c r="R166" s="63">
        <f>INDEX(关卡产出!$W$8:$W$207,MATCH(N166,$A$7:$A$206,0))</f>
        <v>9159200</v>
      </c>
      <c r="S166" s="63">
        <f>INDEX(关卡产出!$X$8:$X$207,MATCH(N166,$A$7:$A$206,0))</f>
        <v>62366</v>
      </c>
      <c r="T166" s="63">
        <f>INDEX(关卡产出!$Y$8:$Y$207,MATCH(N166,$A$7:$A$206,0))</f>
        <v>31184</v>
      </c>
      <c r="U166" s="63">
        <f>INDEX(关卡产出!$Z$8:$Z$207,MATCH(N166,$A$7:$A$206,0))</f>
        <v>15054</v>
      </c>
      <c r="V166" s="63">
        <f>INDEX(关卡产出!$AA$8:$AA$207,MATCH(N166,$A$7:$A$206,0))</f>
        <v>1068</v>
      </c>
      <c r="W166" s="80">
        <f>INDEX(关卡产出!$C$8:$C$207,MATCH(N166,关卡产出!$B$8:$B$207,0))*K166</f>
        <v>987</v>
      </c>
      <c r="X166" s="80">
        <f>INDEX(关卡产出!$D$8:$D$207,MATCH(N166,关卡产出!$B$8:$B$207,0))*K166</f>
        <v>490</v>
      </c>
      <c r="Y166" s="80">
        <f>INDEX(关卡产出!$E$8:$E$207,MATCH(N166,关卡产出!$B$8:$B$207,0))*K166</f>
        <v>245</v>
      </c>
      <c r="Z166" s="80">
        <f>INDEX(关卡产出!$F$8:$F$207,MATCH(N166,关卡产出!$B$8:$B$207,0))*K166</f>
        <v>12810</v>
      </c>
      <c r="AA166" s="80">
        <f>SUM($W$7:W166)</f>
        <v>76608</v>
      </c>
      <c r="AB166" s="80">
        <f>SUM($X$7:X166)</f>
        <v>38073</v>
      </c>
      <c r="AC166" s="80">
        <f>SUM($Y$7:Y166)</f>
        <v>18431</v>
      </c>
      <c r="AD166" s="80">
        <f>SUM($Z$7:Z166)</f>
        <v>1039850</v>
      </c>
      <c r="AE166" s="87">
        <f>INDEX(关卡产出!$C$8:$C$207,MATCH(N166,关卡产出!$B$8:$B$207,0))*8</f>
        <v>1128</v>
      </c>
      <c r="AF166" s="87">
        <f>INDEX(关卡产出!$D$8:$D$207,MATCH(N166,关卡产出!$B$8:$B$207,0))*8</f>
        <v>560</v>
      </c>
      <c r="AG166" s="87">
        <f>INDEX(关卡产出!$E$8:$E$207,MATCH(N166,关卡产出!$B$8:$B$207,0))*8</f>
        <v>280</v>
      </c>
      <c r="AH166" s="87">
        <f>INDEX(关卡产出!$F$8:$F$207,MATCH(N166,关卡产出!$B$8:$B$207,0))*8</f>
        <v>14640</v>
      </c>
      <c r="AI166" s="87">
        <f>SUM($AE$7:AE166)</f>
        <v>87552</v>
      </c>
      <c r="AJ166" s="87">
        <f>SUM($AF$7:AF166)</f>
        <v>43512</v>
      </c>
      <c r="AK166" s="87">
        <f>SUM($AG$7:AG166)</f>
        <v>21064</v>
      </c>
      <c r="AL166" s="87">
        <f>SUM($AH$7:AH166)</f>
        <v>1188400</v>
      </c>
      <c r="AM166" s="92">
        <f>SUM($M$7:M166)*关卡产出!$AS$11</f>
        <v>936000</v>
      </c>
      <c r="AN166" s="93">
        <v>0</v>
      </c>
      <c r="AO166" s="80">
        <v>0</v>
      </c>
      <c r="AP166" s="96">
        <v>0</v>
      </c>
      <c r="AQ166" s="62">
        <v>500</v>
      </c>
      <c r="AR166" s="97">
        <v>100</v>
      </c>
      <c r="AS166" s="62">
        <f>SUM($AQ$7:AQ166)</f>
        <v>80000</v>
      </c>
      <c r="AT166" s="71">
        <f>SUM($AR$7:AR166)</f>
        <v>16000</v>
      </c>
      <c r="AU166" s="49"/>
      <c r="AV166" s="62">
        <f t="shared" si="265"/>
        <v>34100</v>
      </c>
      <c r="AW166" s="71">
        <v>0</v>
      </c>
      <c r="AX166" s="71">
        <f t="shared" si="266"/>
        <v>16000</v>
      </c>
      <c r="AY166" s="71">
        <f t="shared" si="267"/>
        <v>20300</v>
      </c>
      <c r="AZ166" s="63">
        <f t="shared" si="268"/>
        <v>70400</v>
      </c>
      <c r="BA166" s="80">
        <v>0</v>
      </c>
      <c r="BB166" s="80">
        <f t="shared" si="269"/>
        <v>70400</v>
      </c>
      <c r="BC166" s="98">
        <f t="shared" si="270"/>
        <v>0.484375</v>
      </c>
      <c r="BD166" s="98">
        <f t="shared" si="271"/>
        <v>0</v>
      </c>
      <c r="BE166" s="98">
        <f t="shared" si="272"/>
        <v>0.227272727272727</v>
      </c>
      <c r="BF166" s="98">
        <f t="shared" si="273"/>
        <v>0.288352272727273</v>
      </c>
      <c r="BG166" s="99"/>
      <c r="BH166" s="62">
        <f>INDEX(商城宝箱!$L:$L,MATCH(BB166,商城宝箱!$N:$N,1))</f>
        <v>10</v>
      </c>
      <c r="BI166" s="63">
        <f>INDEX(商城宝箱!$T:$T,MATCH(BH166,商城宝箱!$L:$L,0))+(BB166-VLOOKUP(BH166,商城宝箱!$L$2:$N$22,3,FALSE))/$BH$5*VLOOKUP(BH166+1,商城宝箱!$C$23:$I$42,3,FALSE)</f>
        <v>176000</v>
      </c>
      <c r="BJ166" s="71">
        <f>INDEX(商城宝箱!$U:$U,MATCH(BH166,商城宝箱!$L:$L,0))+(BB166-VLOOKUP(BH166,商城宝箱!$L$2:$N$22,3,FALSE))/$BH$5*VLOOKUP(BH166+1,商城宝箱!$C$23:$I$42,4,FALSE)</f>
        <v>139222.5</v>
      </c>
      <c r="BK166" s="71">
        <f>INDEX(商城宝箱!$V:$V,MATCH(BH166,商城宝箱!$L:$L,0))+(BB166-VLOOKUP(BH166,商城宝箱!$L$2:$N$22,3,FALSE))/$BH$5*VLOOKUP(BH166+1,商城宝箱!$C$23:$I$42,5,FALSE)</f>
        <v>77587</v>
      </c>
      <c r="BL166" s="71">
        <f>INDEX(商城宝箱!$W:$W,MATCH(BH166,商城宝箱!$L:$L,0))+(BB166-VLOOKUP(BH166,商城宝箱!$L$2:$N$22,3,FALSE))/$BH$5*VLOOKUP(BH166+1,商城宝箱!$C$23:$I$42,6,FALSE)</f>
        <v>11056.5</v>
      </c>
      <c r="BM166" s="49"/>
      <c r="BN166" s="101">
        <f t="shared" si="274"/>
        <v>9159200</v>
      </c>
      <c r="BO166" s="63">
        <f t="shared" si="275"/>
        <v>1039850</v>
      </c>
      <c r="BP166" s="63">
        <f t="shared" si="276"/>
        <v>1188400</v>
      </c>
      <c r="BQ166" s="63">
        <f t="shared" si="277"/>
        <v>936000</v>
      </c>
      <c r="BR166" s="63">
        <f t="shared" si="278"/>
        <v>0</v>
      </c>
      <c r="BS166" s="63">
        <f t="shared" si="279"/>
        <v>80000</v>
      </c>
      <c r="BT166" s="63">
        <f t="shared" si="280"/>
        <v>176000</v>
      </c>
      <c r="BU166" s="63">
        <f t="shared" si="281"/>
        <v>12579450</v>
      </c>
      <c r="BV166" s="98">
        <f t="shared" si="282"/>
        <v>0.728108144632714</v>
      </c>
      <c r="BW166" s="98">
        <f t="shared" si="283"/>
        <v>0.0826625965364145</v>
      </c>
      <c r="BX166" s="98">
        <f t="shared" si="284"/>
        <v>0.0944715388987595</v>
      </c>
      <c r="BY166" s="98">
        <f t="shared" si="285"/>
        <v>0.0744070686715238</v>
      </c>
      <c r="BZ166" s="98">
        <f t="shared" si="286"/>
        <v>0</v>
      </c>
      <c r="CA166" s="98">
        <f t="shared" si="287"/>
        <v>0.00635957851893366</v>
      </c>
      <c r="CB166" s="98">
        <f t="shared" si="288"/>
        <v>0.013991072741654</v>
      </c>
      <c r="CC166" s="49"/>
      <c r="CD166" s="101">
        <f t="shared" si="289"/>
        <v>178</v>
      </c>
      <c r="CE166" s="63">
        <f>INDEX(角色升级!A:A,MATCH(BU165,角色升级!K:K,1))</f>
        <v>787</v>
      </c>
      <c r="CF166" s="71">
        <f>VLOOKUP(CE166,角色升级!A:P,16,FALSE)</f>
        <v>52359.53121</v>
      </c>
      <c r="CG166" s="71">
        <f>VLOOKUP(CD166,关卡对比!$A$4:$K$206,11,FALSE)</f>
        <v>154800</v>
      </c>
      <c r="CH166" s="104">
        <f t="shared" si="290"/>
        <v>2.95648177939445</v>
      </c>
      <c r="CI166" s="87">
        <f>INDEX(角色升级!Q:Q,MATCH(CE166,角色升级!A:A,0))</f>
        <v>20300</v>
      </c>
      <c r="CJ166" s="80">
        <v>0.9</v>
      </c>
      <c r="CK166" s="49"/>
      <c r="CL166" s="101">
        <f t="shared" si="291"/>
        <v>62366</v>
      </c>
      <c r="CM166" s="63">
        <f t="shared" si="292"/>
        <v>76608</v>
      </c>
      <c r="CN166" s="63">
        <f t="shared" si="293"/>
        <v>1128</v>
      </c>
      <c r="CO166" s="63">
        <f t="shared" si="294"/>
        <v>139222.5</v>
      </c>
      <c r="CP166" s="63">
        <f t="shared" si="295"/>
        <v>279324.5</v>
      </c>
      <c r="CQ166" s="98">
        <f t="shared" si="296"/>
        <v>0.223274363688112</v>
      </c>
      <c r="CR166" s="98">
        <f t="shared" si="297"/>
        <v>0.274261656245693</v>
      </c>
      <c r="CS166" s="98">
        <f t="shared" si="298"/>
        <v>0.00403831386076051</v>
      </c>
      <c r="CT166" s="98">
        <f t="shared" si="299"/>
        <v>0.498425666205435</v>
      </c>
      <c r="CU166" s="49"/>
      <c r="CV166" s="87">
        <f t="shared" si="300"/>
        <v>31184</v>
      </c>
      <c r="CW166" s="80">
        <f t="shared" si="301"/>
        <v>38073</v>
      </c>
      <c r="CX166" s="80">
        <f t="shared" si="302"/>
        <v>43512</v>
      </c>
      <c r="CY166" s="80">
        <f t="shared" si="303"/>
        <v>77587</v>
      </c>
      <c r="CZ166" s="80">
        <f t="shared" si="304"/>
        <v>190356</v>
      </c>
      <c r="DA166" s="143">
        <f t="shared" si="305"/>
        <v>0.163819370022484</v>
      </c>
      <c r="DB166" s="143">
        <f t="shared" si="306"/>
        <v>0.200009455966715</v>
      </c>
      <c r="DC166" s="143">
        <f t="shared" si="307"/>
        <v>0.228582235390531</v>
      </c>
      <c r="DD166" s="143">
        <f t="shared" si="308"/>
        <v>0.407588938620269</v>
      </c>
      <c r="DE166" s="49"/>
      <c r="DF166" s="87">
        <f t="shared" si="309"/>
        <v>15054</v>
      </c>
      <c r="DG166" s="80">
        <f t="shared" si="310"/>
        <v>18431</v>
      </c>
      <c r="DH166" s="80">
        <f t="shared" si="311"/>
        <v>21064</v>
      </c>
      <c r="DI166" s="80">
        <f t="shared" si="312"/>
        <v>11056.5</v>
      </c>
      <c r="DJ166" s="80">
        <f t="shared" si="313"/>
        <v>65605.5</v>
      </c>
      <c r="DK166" s="143">
        <f t="shared" si="314"/>
        <v>0.229462468847886</v>
      </c>
      <c r="DL166" s="143">
        <f t="shared" si="315"/>
        <v>0.280936811700239</v>
      </c>
      <c r="DM166" s="143">
        <f t="shared" si="316"/>
        <v>0.32107064194313</v>
      </c>
      <c r="DN166" s="143">
        <f t="shared" si="317"/>
        <v>0.168530077508745</v>
      </c>
      <c r="DO166" s="49"/>
      <c r="DP166" s="62">
        <f t="shared" si="318"/>
        <v>279324.5</v>
      </c>
      <c r="DQ166" s="71">
        <f t="shared" si="319"/>
        <v>190356</v>
      </c>
      <c r="DR166" s="71">
        <f t="shared" si="320"/>
        <v>65605.5</v>
      </c>
      <c r="DS166" s="63">
        <v>0</v>
      </c>
      <c r="DT166" s="63">
        <v>30</v>
      </c>
      <c r="DU166" s="63">
        <f>INDEX(武器升级!A:A,MATCH(DQ166/$DQ$5,武器升级!G:G,1))</f>
        <v>51</v>
      </c>
      <c r="DV166" s="63">
        <f>_xlfn.IFNA(INDEX(武器升级!A:A,MATCH(DR166/$DR$5,武器升级!H:H,1)),1)</f>
        <v>40</v>
      </c>
      <c r="DW166" s="63">
        <v>18</v>
      </c>
      <c r="DX166" s="63">
        <f t="shared" si="321"/>
        <v>118.69</v>
      </c>
      <c r="DY166" s="63">
        <f t="shared" si="322"/>
        <v>6825.33</v>
      </c>
      <c r="DZ166" s="63">
        <f t="shared" si="323"/>
        <v>1347.29</v>
      </c>
      <c r="EA166" s="71">
        <v>6.6</v>
      </c>
      <c r="EB166" s="67">
        <f t="shared" si="324"/>
        <v>178</v>
      </c>
      <c r="EC166" s="84"/>
      <c r="ED166" s="49"/>
      <c r="EE166" s="49"/>
      <c r="EF166" s="49"/>
      <c r="EG166" s="49"/>
      <c r="EH166" s="49"/>
      <c r="EI166" s="49"/>
      <c r="EJ166" s="49"/>
      <c r="EK166" s="49">
        <f t="shared" si="325"/>
        <v>649.74</v>
      </c>
      <c r="EL166" s="84"/>
      <c r="EM166" s="49"/>
      <c r="EN166" s="49"/>
      <c r="EO166" s="49"/>
      <c r="EP166" s="49"/>
      <c r="EQ166" s="49"/>
      <c r="ER166" s="49"/>
      <c r="ES166" s="49"/>
      <c r="ET166" s="49"/>
      <c r="EU166" s="49"/>
      <c r="EV166" s="49"/>
      <c r="EW166" s="49"/>
      <c r="EX166" s="49"/>
      <c r="EY166" s="49"/>
      <c r="EZ166" s="49"/>
      <c r="FA166" s="67"/>
      <c r="FB166" s="67"/>
      <c r="FC166" s="67"/>
      <c r="FD166" s="49"/>
    </row>
    <row r="167" spans="1:160">
      <c r="A167" s="58">
        <v>161</v>
      </c>
      <c r="B167" s="59">
        <v>105</v>
      </c>
      <c r="C167" s="60">
        <v>86</v>
      </c>
      <c r="D167" s="61">
        <v>1026</v>
      </c>
      <c r="E167" s="61">
        <v>3</v>
      </c>
      <c r="F167" s="62">
        <v>7</v>
      </c>
      <c r="G167" s="63">
        <v>0</v>
      </c>
      <c r="H167" s="63">
        <v>1</v>
      </c>
      <c r="I167" s="49"/>
      <c r="J167" s="62">
        <v>161</v>
      </c>
      <c r="K167" s="71">
        <f t="shared" si="262"/>
        <v>7</v>
      </c>
      <c r="L167" s="71">
        <f t="shared" si="263"/>
        <v>0</v>
      </c>
      <c r="M167" s="71">
        <f t="shared" si="264"/>
        <v>1</v>
      </c>
      <c r="N167" s="72">
        <f>INDEX($A:$A,MATCH(SUM($K$7:K167),$D:$D,1))</f>
        <v>179</v>
      </c>
      <c r="O167" s="72">
        <v>0</v>
      </c>
      <c r="P167" s="73">
        <v>0</v>
      </c>
      <c r="Q167" s="63">
        <f>INDEX(关卡产出!$V$8:$V$207,MATCH(N167,$A$7:$A$206,0))</f>
        <v>34300</v>
      </c>
      <c r="R167" s="63">
        <f>INDEX(关卡产出!$W$8:$W$207,MATCH(N167,$A$7:$A$206,0))</f>
        <v>9264300</v>
      </c>
      <c r="S167" s="63">
        <f>INDEX(关卡产出!$X$8:$X$207,MATCH(N167,$A$7:$A$206,0))</f>
        <v>63074</v>
      </c>
      <c r="T167" s="63">
        <f>INDEX(关卡产出!$Y$8:$Y$207,MATCH(N167,$A$7:$A$206,0))</f>
        <v>31538</v>
      </c>
      <c r="U167" s="63">
        <f>INDEX(关卡产出!$Z$8:$Z$207,MATCH(N167,$A$7:$A$206,0))</f>
        <v>15228</v>
      </c>
      <c r="V167" s="63">
        <f>INDEX(关卡产出!$AA$8:$AA$207,MATCH(N167,$A$7:$A$206,0))</f>
        <v>1074</v>
      </c>
      <c r="W167" s="80">
        <f>INDEX(关卡产出!$C$8:$C$207,MATCH(N167,关卡产出!$B$8:$B$207,0))*K167</f>
        <v>994</v>
      </c>
      <c r="X167" s="80">
        <f>INDEX(关卡产出!$D$8:$D$207,MATCH(N167,关卡产出!$B$8:$B$207,0))*K167</f>
        <v>497</v>
      </c>
      <c r="Y167" s="80">
        <f>INDEX(关卡产出!$E$8:$E$207,MATCH(N167,关卡产出!$B$8:$B$207,0))*K167</f>
        <v>245</v>
      </c>
      <c r="Z167" s="80">
        <f>INDEX(关卡产出!$F$8:$F$207,MATCH(N167,关卡产出!$B$8:$B$207,0))*K167</f>
        <v>12950</v>
      </c>
      <c r="AA167" s="80">
        <f>SUM($W$7:W167)</f>
        <v>77602</v>
      </c>
      <c r="AB167" s="80">
        <f>SUM($X$7:X167)</f>
        <v>38570</v>
      </c>
      <c r="AC167" s="80">
        <f>SUM($Y$7:Y167)</f>
        <v>18676</v>
      </c>
      <c r="AD167" s="80">
        <f>SUM($Z$7:Z167)</f>
        <v>1052800</v>
      </c>
      <c r="AE167" s="87">
        <f>INDEX(关卡产出!$C$8:$C$207,MATCH(N167,关卡产出!$B$8:$B$207,0))*8</f>
        <v>1136</v>
      </c>
      <c r="AF167" s="87">
        <f>INDEX(关卡产出!$D$8:$D$207,MATCH(N167,关卡产出!$B$8:$B$207,0))*8</f>
        <v>568</v>
      </c>
      <c r="AG167" s="87">
        <f>INDEX(关卡产出!$E$8:$E$207,MATCH(N167,关卡产出!$B$8:$B$207,0))*8</f>
        <v>280</v>
      </c>
      <c r="AH167" s="87">
        <f>INDEX(关卡产出!$F$8:$F$207,MATCH(N167,关卡产出!$B$8:$B$207,0))*8</f>
        <v>14800</v>
      </c>
      <c r="AI167" s="87">
        <f>SUM($AE$7:AE167)</f>
        <v>88688</v>
      </c>
      <c r="AJ167" s="87">
        <f>SUM($AF$7:AF167)</f>
        <v>44080</v>
      </c>
      <c r="AK167" s="87">
        <f>SUM($AG$7:AG167)</f>
        <v>21344</v>
      </c>
      <c r="AL167" s="87">
        <f>SUM($AH$7:AH167)</f>
        <v>1203200</v>
      </c>
      <c r="AM167" s="92">
        <f>SUM($M$7:M167)*关卡产出!$AS$11</f>
        <v>942000</v>
      </c>
      <c r="AN167" s="93">
        <v>0</v>
      </c>
      <c r="AO167" s="80">
        <v>0</v>
      </c>
      <c r="AP167" s="96">
        <v>0</v>
      </c>
      <c r="AQ167" s="62">
        <v>500</v>
      </c>
      <c r="AR167" s="97">
        <v>100</v>
      </c>
      <c r="AS167" s="62">
        <f>SUM($AQ$7:AQ167)</f>
        <v>80500</v>
      </c>
      <c r="AT167" s="71">
        <f>SUM($AR$7:AR167)</f>
        <v>16100</v>
      </c>
      <c r="AU167" s="49"/>
      <c r="AV167" s="62">
        <f t="shared" si="265"/>
        <v>34300</v>
      </c>
      <c r="AW167" s="71">
        <v>0</v>
      </c>
      <c r="AX167" s="71">
        <f t="shared" si="266"/>
        <v>16100</v>
      </c>
      <c r="AY167" s="71">
        <f t="shared" si="267"/>
        <v>22500</v>
      </c>
      <c r="AZ167" s="63">
        <f t="shared" si="268"/>
        <v>72900</v>
      </c>
      <c r="BA167" s="80">
        <v>0</v>
      </c>
      <c r="BB167" s="80">
        <f t="shared" si="269"/>
        <v>72900</v>
      </c>
      <c r="BC167" s="98">
        <f t="shared" si="270"/>
        <v>0.470507544581619</v>
      </c>
      <c r="BD167" s="98">
        <f t="shared" si="271"/>
        <v>0</v>
      </c>
      <c r="BE167" s="98">
        <f t="shared" si="272"/>
        <v>0.220850480109739</v>
      </c>
      <c r="BF167" s="98">
        <f t="shared" si="273"/>
        <v>0.308641975308642</v>
      </c>
      <c r="BG167" s="99"/>
      <c r="BH167" s="62">
        <f>INDEX(商城宝箱!$L:$L,MATCH(BB167,商城宝箱!$N:$N,1))</f>
        <v>10</v>
      </c>
      <c r="BI167" s="63">
        <f>INDEX(商城宝箱!$T:$T,MATCH(BH167,商城宝箱!$L:$L,0))+(BB167-VLOOKUP(BH167,商城宝箱!$L$2:$N$22,3,FALSE))/$BH$5*VLOOKUP(BH167+1,商城宝箱!$C$23:$I$42,3,FALSE)</f>
        <v>182250</v>
      </c>
      <c r="BJ167" s="71">
        <f>INDEX(商城宝箱!$U:$U,MATCH(BH167,商城宝箱!$L:$L,0))+(BB167-VLOOKUP(BH167,商城宝箱!$L$2:$N$22,3,FALSE))/$BH$5*VLOOKUP(BH167+1,商城宝箱!$C$23:$I$42,4,FALSE)</f>
        <v>147222.5</v>
      </c>
      <c r="BK167" s="71">
        <f>INDEX(商城宝箱!$V:$V,MATCH(BH167,商城宝箱!$L:$L,0))+(BB167-VLOOKUP(BH167,商城宝箱!$L$2:$N$22,3,FALSE))/$BH$5*VLOOKUP(BH167+1,商城宝箱!$C$23:$I$42,5,FALSE)</f>
        <v>81337</v>
      </c>
      <c r="BL167" s="71">
        <f>INDEX(商城宝箱!$W:$W,MATCH(BH167,商城宝箱!$L:$L,0))+(BB167-VLOOKUP(BH167,商城宝箱!$L$2:$N$22,3,FALSE))/$BH$5*VLOOKUP(BH167+1,商城宝箱!$C$23:$I$42,6,FALSE)</f>
        <v>11681.5</v>
      </c>
      <c r="BM167" s="49"/>
      <c r="BN167" s="101">
        <f t="shared" si="274"/>
        <v>9264300</v>
      </c>
      <c r="BO167" s="63">
        <f t="shared" si="275"/>
        <v>1052800</v>
      </c>
      <c r="BP167" s="63">
        <f t="shared" si="276"/>
        <v>1203200</v>
      </c>
      <c r="BQ167" s="63">
        <f t="shared" si="277"/>
        <v>942000</v>
      </c>
      <c r="BR167" s="63">
        <f t="shared" si="278"/>
        <v>0</v>
      </c>
      <c r="BS167" s="63">
        <f t="shared" si="279"/>
        <v>80500</v>
      </c>
      <c r="BT167" s="63">
        <f t="shared" si="280"/>
        <v>182250</v>
      </c>
      <c r="BU167" s="63">
        <f t="shared" si="281"/>
        <v>12725050</v>
      </c>
      <c r="BV167" s="98">
        <f t="shared" si="282"/>
        <v>0.728036432076888</v>
      </c>
      <c r="BW167" s="98">
        <f t="shared" si="283"/>
        <v>0.0827344489805541</v>
      </c>
      <c r="BX167" s="98">
        <f t="shared" si="284"/>
        <v>0.0945536559777761</v>
      </c>
      <c r="BY167" s="98">
        <f t="shared" si="285"/>
        <v>0.0740272140384517</v>
      </c>
      <c r="BZ167" s="98">
        <f t="shared" si="286"/>
        <v>0</v>
      </c>
      <c r="CA167" s="98">
        <f t="shared" si="287"/>
        <v>0.00632610480901843</v>
      </c>
      <c r="CB167" s="98">
        <f t="shared" si="288"/>
        <v>0.0143221441173119</v>
      </c>
      <c r="CC167" s="49"/>
      <c r="CD167" s="101">
        <f t="shared" si="289"/>
        <v>179</v>
      </c>
      <c r="CE167" s="63">
        <f>INDEX(角色升级!A:A,MATCH(BU166,角色升级!K:K,1))</f>
        <v>790</v>
      </c>
      <c r="CF167" s="71">
        <f>VLOOKUP(CE167,角色升级!A:P,16,FALSE)</f>
        <v>53511.38402</v>
      </c>
      <c r="CG167" s="71">
        <f>VLOOKUP(CD167,关卡对比!$A$4:$K$206,11,FALSE)</f>
        <v>156000</v>
      </c>
      <c r="CH167" s="104">
        <f t="shared" si="290"/>
        <v>2.91526752404114</v>
      </c>
      <c r="CI167" s="87">
        <f>INDEX(角色升级!Q:Q,MATCH(CE167,角色升级!A:A,0))</f>
        <v>22500</v>
      </c>
      <c r="CJ167" s="80">
        <v>0.9</v>
      </c>
      <c r="CK167" s="49"/>
      <c r="CL167" s="101">
        <f t="shared" si="291"/>
        <v>63074</v>
      </c>
      <c r="CM167" s="63">
        <f t="shared" si="292"/>
        <v>77602</v>
      </c>
      <c r="CN167" s="63">
        <f t="shared" si="293"/>
        <v>1136</v>
      </c>
      <c r="CO167" s="63">
        <f t="shared" si="294"/>
        <v>147222.5</v>
      </c>
      <c r="CP167" s="63">
        <f t="shared" si="295"/>
        <v>289034.5</v>
      </c>
      <c r="CQ167" s="98">
        <f t="shared" si="296"/>
        <v>0.218223084095497</v>
      </c>
      <c r="CR167" s="98">
        <f t="shared" si="297"/>
        <v>0.268486979928002</v>
      </c>
      <c r="CS167" s="98">
        <f t="shared" si="298"/>
        <v>0.0039303266565064</v>
      </c>
      <c r="CT167" s="98">
        <f t="shared" si="299"/>
        <v>0.509359609319995</v>
      </c>
      <c r="CU167" s="49"/>
      <c r="CV167" s="87">
        <f t="shared" si="300"/>
        <v>31538</v>
      </c>
      <c r="CW167" s="80">
        <f t="shared" si="301"/>
        <v>38570</v>
      </c>
      <c r="CX167" s="80">
        <f t="shared" si="302"/>
        <v>44080</v>
      </c>
      <c r="CY167" s="80">
        <f t="shared" si="303"/>
        <v>81337</v>
      </c>
      <c r="CZ167" s="80">
        <f t="shared" si="304"/>
        <v>195525</v>
      </c>
      <c r="DA167" s="143">
        <f t="shared" si="305"/>
        <v>0.161299066615522</v>
      </c>
      <c r="DB167" s="143">
        <f t="shared" si="306"/>
        <v>0.197263777010612</v>
      </c>
      <c r="DC167" s="143">
        <f t="shared" si="307"/>
        <v>0.225444316583557</v>
      </c>
      <c r="DD167" s="143">
        <f t="shared" si="308"/>
        <v>0.415992839790308</v>
      </c>
      <c r="DE167" s="49"/>
      <c r="DF167" s="87">
        <f t="shared" si="309"/>
        <v>15228</v>
      </c>
      <c r="DG167" s="80">
        <f t="shared" si="310"/>
        <v>18676</v>
      </c>
      <c r="DH167" s="80">
        <f t="shared" si="311"/>
        <v>21344</v>
      </c>
      <c r="DI167" s="80">
        <f t="shared" si="312"/>
        <v>11681.5</v>
      </c>
      <c r="DJ167" s="80">
        <f t="shared" si="313"/>
        <v>66929.5</v>
      </c>
      <c r="DK167" s="143">
        <f t="shared" si="314"/>
        <v>0.227522990609522</v>
      </c>
      <c r="DL167" s="143">
        <f t="shared" si="315"/>
        <v>0.279039885252392</v>
      </c>
      <c r="DM167" s="143">
        <f t="shared" si="316"/>
        <v>0.318902726002734</v>
      </c>
      <c r="DN167" s="143">
        <f t="shared" si="317"/>
        <v>0.174534398135351</v>
      </c>
      <c r="DO167" s="49"/>
      <c r="DP167" s="62">
        <f t="shared" si="318"/>
        <v>289034.5</v>
      </c>
      <c r="DQ167" s="71">
        <f t="shared" si="319"/>
        <v>195525</v>
      </c>
      <c r="DR167" s="71">
        <f t="shared" si="320"/>
        <v>66929.5</v>
      </c>
      <c r="DS167" s="63">
        <v>0</v>
      </c>
      <c r="DT167" s="63">
        <v>31</v>
      </c>
      <c r="DU167" s="63">
        <f>INDEX(武器升级!A:A,MATCH(DQ167/$DQ$5,武器升级!G:G,1))</f>
        <v>51</v>
      </c>
      <c r="DV167" s="63">
        <f>_xlfn.IFNA(INDEX(武器升级!A:A,MATCH(DR167/$DR$5,武器升级!H:H,1)),1)</f>
        <v>40</v>
      </c>
      <c r="DW167" s="63">
        <v>18</v>
      </c>
      <c r="DX167" s="63">
        <f t="shared" si="321"/>
        <v>142.43</v>
      </c>
      <c r="DY167" s="63">
        <f t="shared" si="322"/>
        <v>6825.33</v>
      </c>
      <c r="DZ167" s="63">
        <f t="shared" si="323"/>
        <v>1347.29</v>
      </c>
      <c r="EA167" s="71">
        <v>6.6</v>
      </c>
      <c r="EB167" s="67">
        <f t="shared" si="324"/>
        <v>179</v>
      </c>
      <c r="EC167" s="84"/>
      <c r="ED167" s="49"/>
      <c r="EE167" s="49"/>
      <c r="EF167" s="49"/>
      <c r="EG167" s="49"/>
      <c r="EH167" s="49"/>
      <c r="EI167" s="49"/>
      <c r="EJ167" s="49"/>
      <c r="EK167" s="49">
        <f t="shared" si="325"/>
        <v>1</v>
      </c>
      <c r="EL167" s="84"/>
      <c r="EM167" s="49"/>
      <c r="EN167" s="49"/>
      <c r="EO167" s="49"/>
      <c r="EP167" s="49"/>
      <c r="EQ167" s="49"/>
      <c r="ER167" s="49"/>
      <c r="ES167" s="49"/>
      <c r="ET167" s="49"/>
      <c r="EU167" s="49"/>
      <c r="EV167" s="49"/>
      <c r="EW167" s="49"/>
      <c r="EX167" s="49"/>
      <c r="EY167" s="49"/>
      <c r="EZ167" s="49"/>
      <c r="FA167" s="67"/>
      <c r="FB167" s="67"/>
      <c r="FC167" s="67"/>
      <c r="FD167" s="49"/>
    </row>
    <row r="168" spans="1:160">
      <c r="A168" s="58">
        <v>162</v>
      </c>
      <c r="B168" s="59">
        <v>105</v>
      </c>
      <c r="C168" s="60">
        <v>86</v>
      </c>
      <c r="D168" s="61">
        <v>1029</v>
      </c>
      <c r="E168" s="61">
        <v>3</v>
      </c>
      <c r="F168" s="62">
        <v>7</v>
      </c>
      <c r="G168" s="63">
        <v>0</v>
      </c>
      <c r="H168" s="63">
        <v>1</v>
      </c>
      <c r="I168" s="49"/>
      <c r="J168" s="62">
        <v>162</v>
      </c>
      <c r="K168" s="71">
        <f t="shared" ref="K168:K206" si="326">F168</f>
        <v>7</v>
      </c>
      <c r="L168" s="71">
        <f t="shared" ref="L168:L206" si="327">G168</f>
        <v>0</v>
      </c>
      <c r="M168" s="71">
        <f t="shared" ref="M168:M199" si="328">INDEX($H:$H,MATCH(N168,$A:$A,0))</f>
        <v>1</v>
      </c>
      <c r="N168" s="72">
        <f>INDEX($A:$A,MATCH(SUM($K$7:K168),$D:$D,1))</f>
        <v>180</v>
      </c>
      <c r="O168" s="72">
        <v>0</v>
      </c>
      <c r="P168" s="73">
        <v>0</v>
      </c>
      <c r="Q168" s="63">
        <f>INDEX(关卡产出!$V$8:$V$207,MATCH(N168,$A$7:$A$206,0))</f>
        <v>34500</v>
      </c>
      <c r="R168" s="63">
        <f>INDEX(关卡产出!$W$8:$W$207,MATCH(N168,$A$7:$A$206,0))</f>
        <v>9370000</v>
      </c>
      <c r="S168" s="63">
        <f>INDEX(关卡产出!$X$8:$X$207,MATCH(N168,$A$7:$A$206,0))</f>
        <v>63786</v>
      </c>
      <c r="T168" s="63">
        <f>INDEX(关卡产出!$Y$8:$Y$207,MATCH(N168,$A$7:$A$206,0))</f>
        <v>31894</v>
      </c>
      <c r="U168" s="63">
        <f>INDEX(关卡产出!$Z$8:$Z$207,MATCH(N168,$A$7:$A$206,0))</f>
        <v>15403</v>
      </c>
      <c r="V168" s="63">
        <f>INDEX(关卡产出!$AA$8:$AA$207,MATCH(N168,$A$7:$A$206,0))</f>
        <v>1080</v>
      </c>
      <c r="W168" s="80">
        <f>INDEX(关卡产出!$C$8:$C$207,MATCH(N168,关卡产出!$B$8:$B$207,0))*K168</f>
        <v>994</v>
      </c>
      <c r="X168" s="80">
        <f>INDEX(关卡产出!$D$8:$D$207,MATCH(N168,关卡产出!$B$8:$B$207,0))*K168</f>
        <v>497</v>
      </c>
      <c r="Y168" s="80">
        <f>INDEX(关卡产出!$E$8:$E$207,MATCH(N168,关卡产出!$B$8:$B$207,0))*K168</f>
        <v>245</v>
      </c>
      <c r="Z168" s="80">
        <f>INDEX(关卡产出!$F$8:$F$207,MATCH(N168,关卡产出!$B$8:$B$207,0))*K168</f>
        <v>12950</v>
      </c>
      <c r="AA168" s="80">
        <f>SUM($W$7:W168)</f>
        <v>78596</v>
      </c>
      <c r="AB168" s="80">
        <f>SUM($X$7:X168)</f>
        <v>39067</v>
      </c>
      <c r="AC168" s="80">
        <f>SUM($Y$7:Y168)</f>
        <v>18921</v>
      </c>
      <c r="AD168" s="80">
        <f>SUM($Z$7:Z168)</f>
        <v>1065750</v>
      </c>
      <c r="AE168" s="87">
        <f>INDEX(关卡产出!$C$8:$C$207,MATCH(N168,关卡产出!$B$8:$B$207,0))*8</f>
        <v>1136</v>
      </c>
      <c r="AF168" s="87">
        <f>INDEX(关卡产出!$D$8:$D$207,MATCH(N168,关卡产出!$B$8:$B$207,0))*8</f>
        <v>568</v>
      </c>
      <c r="AG168" s="87">
        <f>INDEX(关卡产出!$E$8:$E$207,MATCH(N168,关卡产出!$B$8:$B$207,0))*8</f>
        <v>280</v>
      </c>
      <c r="AH168" s="87">
        <f>INDEX(关卡产出!$F$8:$F$207,MATCH(N168,关卡产出!$B$8:$B$207,0))*8</f>
        <v>14800</v>
      </c>
      <c r="AI168" s="87">
        <f>SUM($AE$7:AE168)</f>
        <v>89824</v>
      </c>
      <c r="AJ168" s="87">
        <f>SUM($AF$7:AF168)</f>
        <v>44648</v>
      </c>
      <c r="AK168" s="87">
        <f>SUM($AG$7:AG168)</f>
        <v>21624</v>
      </c>
      <c r="AL168" s="87">
        <f>SUM($AH$7:AH168)</f>
        <v>1218000</v>
      </c>
      <c r="AM168" s="92">
        <f>SUM($M$7:M168)*关卡产出!$AS$11</f>
        <v>948000</v>
      </c>
      <c r="AN168" s="93">
        <v>0</v>
      </c>
      <c r="AO168" s="80">
        <v>0</v>
      </c>
      <c r="AP168" s="96">
        <v>0</v>
      </c>
      <c r="AQ168" s="62">
        <v>500</v>
      </c>
      <c r="AR168" s="97">
        <v>100</v>
      </c>
      <c r="AS168" s="62">
        <f>SUM($AQ$7:AQ168)</f>
        <v>81000</v>
      </c>
      <c r="AT168" s="71">
        <f>SUM($AR$7:AR168)</f>
        <v>16200</v>
      </c>
      <c r="AU168" s="49"/>
      <c r="AV168" s="62">
        <f t="shared" ref="AV168:AV206" si="329">Q168</f>
        <v>34500</v>
      </c>
      <c r="AW168" s="71">
        <v>0</v>
      </c>
      <c r="AX168" s="71">
        <f t="shared" ref="AX168:AX206" si="330">AT168</f>
        <v>16200</v>
      </c>
      <c r="AY168" s="71">
        <f t="shared" ref="AY168:AY206" si="331">CI168</f>
        <v>22500</v>
      </c>
      <c r="AZ168" s="63">
        <f t="shared" ref="AZ168:AZ206" si="332">SUM(AV168:AY168)</f>
        <v>73200</v>
      </c>
      <c r="BA168" s="80">
        <v>0</v>
      </c>
      <c r="BB168" s="80">
        <f t="shared" ref="BB168:BB206" si="333">SUM(AV168:AY168)</f>
        <v>73200</v>
      </c>
      <c r="BC168" s="98">
        <f t="shared" ref="BC168:BC206" si="334">AV168/BB168</f>
        <v>0.471311475409836</v>
      </c>
      <c r="BD168" s="98">
        <f t="shared" ref="BD168:BD206" si="335">AW168/BB168</f>
        <v>0</v>
      </c>
      <c r="BE168" s="98">
        <f t="shared" ref="BE168:BE206" si="336">AX168/BB168</f>
        <v>0.221311475409836</v>
      </c>
      <c r="BF168" s="98">
        <f t="shared" ref="BF168:BF206" si="337">AY168/BB168</f>
        <v>0.307377049180328</v>
      </c>
      <c r="BG168" s="99"/>
      <c r="BH168" s="62">
        <f>INDEX(商城宝箱!$L:$L,MATCH(BB168,商城宝箱!$N:$N,1))</f>
        <v>10</v>
      </c>
      <c r="BI168" s="63">
        <f>INDEX(商城宝箱!$T:$T,MATCH(BH168,商城宝箱!$L:$L,0))+(BB168-VLOOKUP(BH168,商城宝箱!$L$2:$N$22,3,FALSE))/$BH$5*VLOOKUP(BH168+1,商城宝箱!$C$23:$I$42,3,FALSE)</f>
        <v>183000</v>
      </c>
      <c r="BJ168" s="71">
        <f>INDEX(商城宝箱!$U:$U,MATCH(BH168,商城宝箱!$L:$L,0))+(BB168-VLOOKUP(BH168,商城宝箱!$L$2:$N$22,3,FALSE))/$BH$5*VLOOKUP(BH168+1,商城宝箱!$C$23:$I$42,4,FALSE)</f>
        <v>148182.5</v>
      </c>
      <c r="BK168" s="71">
        <f>INDEX(商城宝箱!$V:$V,MATCH(BH168,商城宝箱!$L:$L,0))+(BB168-VLOOKUP(BH168,商城宝箱!$L$2:$N$22,3,FALSE))/$BH$5*VLOOKUP(BH168+1,商城宝箱!$C$23:$I$42,5,FALSE)</f>
        <v>81787</v>
      </c>
      <c r="BL168" s="71">
        <f>INDEX(商城宝箱!$W:$W,MATCH(BH168,商城宝箱!$L:$L,0))+(BB168-VLOOKUP(BH168,商城宝箱!$L$2:$N$22,3,FALSE))/$BH$5*VLOOKUP(BH168+1,商城宝箱!$C$23:$I$42,6,FALSE)</f>
        <v>11756.5</v>
      </c>
      <c r="BM168" s="49"/>
      <c r="BN168" s="101">
        <f t="shared" ref="BN168:BN206" si="338">R168</f>
        <v>9370000</v>
      </c>
      <c r="BO168" s="63">
        <f t="shared" ref="BO168:BO206" si="339">AD168</f>
        <v>1065750</v>
      </c>
      <c r="BP168" s="63">
        <f t="shared" ref="BP168:BP206" si="340">AL168</f>
        <v>1218000</v>
      </c>
      <c r="BQ168" s="63">
        <f t="shared" ref="BQ168:BQ206" si="341">AM168</f>
        <v>948000</v>
      </c>
      <c r="BR168" s="63">
        <f t="shared" ref="BR168:BR206" si="342">AN168</f>
        <v>0</v>
      </c>
      <c r="BS168" s="63">
        <f t="shared" ref="BS168:BS206" si="343">AS168</f>
        <v>81000</v>
      </c>
      <c r="BT168" s="63">
        <f t="shared" ref="BT168:BT206" si="344">BI168</f>
        <v>183000</v>
      </c>
      <c r="BU168" s="63">
        <f t="shared" ref="BU168:BU206" si="345">SUM(BN168:BT168)</f>
        <v>12865750</v>
      </c>
      <c r="BV168" s="98">
        <f t="shared" ref="BV168:BV206" si="346">BN168/BU168</f>
        <v>0.728290227930746</v>
      </c>
      <c r="BW168" s="98">
        <f t="shared" ref="BW168:BW206" si="347">BO168/BU168</f>
        <v>0.0828362124244603</v>
      </c>
      <c r="BX168" s="98">
        <f t="shared" ref="BX168:BX206" si="348">BP168/BU168</f>
        <v>0.094669957056526</v>
      </c>
      <c r="BY168" s="98">
        <f t="shared" ref="BY168:BY206" si="349">BQ168/BU168</f>
        <v>0.0736840059848823</v>
      </c>
      <c r="BZ168" s="98">
        <f t="shared" ref="BZ168:BZ206" si="350">BR168/BU168</f>
        <v>0</v>
      </c>
      <c r="CA168" s="98">
        <f t="shared" ref="CA168:CA206" si="351">BS168/BU168</f>
        <v>0.00629578532149311</v>
      </c>
      <c r="CB168" s="98">
        <f t="shared" ref="CB168:CB206" si="352">BT168/BU168</f>
        <v>0.0142238112818918</v>
      </c>
      <c r="CC168" s="49"/>
      <c r="CD168" s="101">
        <f t="shared" ref="CD168:CD206" si="353">N168</f>
        <v>180</v>
      </c>
      <c r="CE168" s="63">
        <f>INDEX(角色升级!A:A,MATCH(BU167,角色升级!K:K,1))</f>
        <v>793</v>
      </c>
      <c r="CF168" s="71">
        <f>VLOOKUP(CE168,角色升级!A:P,16,FALSE)</f>
        <v>53638.89327</v>
      </c>
      <c r="CG168" s="71">
        <f>VLOOKUP(CD168,关卡对比!$A$4:$K$206,11,FALSE)</f>
        <v>157200</v>
      </c>
      <c r="CH168" s="104">
        <f t="shared" ref="CH168:CH206" si="354">CG168/CF168</f>
        <v>2.93070923758081</v>
      </c>
      <c r="CI168" s="87">
        <f>INDEX(角色升级!Q:Q,MATCH(CE168,角色升级!A:A,0))</f>
        <v>22500</v>
      </c>
      <c r="CJ168" s="80">
        <v>0.9</v>
      </c>
      <c r="CK168" s="49"/>
      <c r="CL168" s="101">
        <f t="shared" ref="CL168:CL206" si="355">S168</f>
        <v>63786</v>
      </c>
      <c r="CM168" s="63">
        <f t="shared" ref="CM168:CM206" si="356">AA168</f>
        <v>78596</v>
      </c>
      <c r="CN168" s="63">
        <f t="shared" ref="CN168:CN206" si="357">AE168</f>
        <v>1136</v>
      </c>
      <c r="CO168" s="63">
        <f t="shared" ref="CO168:CO206" si="358">BJ168</f>
        <v>148182.5</v>
      </c>
      <c r="CP168" s="63">
        <f t="shared" ref="CP168:CP206" si="359">SUM(CL168:CO168)</f>
        <v>291700.5</v>
      </c>
      <c r="CQ168" s="98">
        <f t="shared" ref="CQ168:CQ206" si="360">CL168/CP168</f>
        <v>0.218669491481845</v>
      </c>
      <c r="CR168" s="98">
        <f t="shared" ref="CR168:CR206" si="361">CM168/CP168</f>
        <v>0.269440744873595</v>
      </c>
      <c r="CS168" s="98">
        <f t="shared" ref="CS168:CS206" si="362">CN168/CP168</f>
        <v>0.00389440539183169</v>
      </c>
      <c r="CT168" s="98">
        <f t="shared" ref="CT168:CT206" si="363">CO168/CP168</f>
        <v>0.507995358252728</v>
      </c>
      <c r="CU168" s="49"/>
      <c r="CV168" s="87">
        <f t="shared" ref="CV168:CV206" si="364">T168</f>
        <v>31894</v>
      </c>
      <c r="CW168" s="80">
        <f t="shared" ref="CW168:CW206" si="365">AB168</f>
        <v>39067</v>
      </c>
      <c r="CX168" s="80">
        <f t="shared" ref="CX168:CX206" si="366">AJ168</f>
        <v>44648</v>
      </c>
      <c r="CY168" s="80">
        <f t="shared" ref="CY168:CY206" si="367">BK168</f>
        <v>81787</v>
      </c>
      <c r="CZ168" s="80">
        <f t="shared" ref="CZ168:CZ206" si="368">SUM(CV168:CY168)</f>
        <v>197396</v>
      </c>
      <c r="DA168" s="143">
        <f t="shared" ref="DA168:DA206" si="369">CV168/CZ168</f>
        <v>0.161573689436463</v>
      </c>
      <c r="DB168" s="143">
        <f t="shared" ref="DB168:DB206" si="370">CW168/CZ168</f>
        <v>0.197911811789499</v>
      </c>
      <c r="DC168" s="143">
        <f t="shared" ref="DC168:DC206" si="371">CX168/CZ168</f>
        <v>0.226184927759428</v>
      </c>
      <c r="DD168" s="143">
        <f t="shared" ref="DD168:DD206" si="372">CY168/CZ168</f>
        <v>0.41432957101461</v>
      </c>
      <c r="DE168" s="49"/>
      <c r="DF168" s="87">
        <f t="shared" ref="DF168:DF206" si="373">U168</f>
        <v>15403</v>
      </c>
      <c r="DG168" s="80">
        <f t="shared" ref="DG168:DG206" si="374">AC168</f>
        <v>18921</v>
      </c>
      <c r="DH168" s="80">
        <f t="shared" ref="DH168:DH206" si="375">AK168</f>
        <v>21624</v>
      </c>
      <c r="DI168" s="80">
        <f t="shared" ref="DI168:DI206" si="376">BL168</f>
        <v>11756.5</v>
      </c>
      <c r="DJ168" s="80">
        <f t="shared" ref="DJ168:DJ206" si="377">SUM(DF168:DI168)</f>
        <v>67704.5</v>
      </c>
      <c r="DK168" s="143">
        <f t="shared" ref="DK168:DK206" si="378">IF(DJ168=0,0,DF168/DJ168)</f>
        <v>0.227503341727655</v>
      </c>
      <c r="DL168" s="143">
        <f t="shared" ref="DL168:DL206" si="379">IF(DJ168=0,0,DG168/DJ168)</f>
        <v>0.279464437371223</v>
      </c>
      <c r="DM168" s="143">
        <f t="shared" ref="DM168:DM206" si="380">IF(DJ168=0,0,DH168/DJ168)</f>
        <v>0.319387928424255</v>
      </c>
      <c r="DN168" s="143">
        <f t="shared" ref="DN168:DN206" si="381">IF(DJ168=0,0,DI168/DJ168)</f>
        <v>0.173644292476866</v>
      </c>
      <c r="DO168" s="49"/>
      <c r="DP168" s="62">
        <f t="shared" ref="DP168:DP206" si="382">CP168</f>
        <v>291700.5</v>
      </c>
      <c r="DQ168" s="71">
        <f t="shared" ref="DQ168:DQ206" si="383">CZ168</f>
        <v>197396</v>
      </c>
      <c r="DR168" s="71">
        <f t="shared" ref="DR168:DR206" si="384">DJ168</f>
        <v>67704.5</v>
      </c>
      <c r="DS168" s="63">
        <v>0</v>
      </c>
      <c r="DT168" s="63">
        <v>31</v>
      </c>
      <c r="DU168" s="63">
        <f>INDEX(武器升级!A:A,MATCH(DQ168/$DQ$5,武器升级!G:G,1))</f>
        <v>51</v>
      </c>
      <c r="DV168" s="63">
        <f>_xlfn.IFNA(INDEX(武器升级!A:A,MATCH(DR168/$DR$5,武器升级!H:H,1)),1)</f>
        <v>41</v>
      </c>
      <c r="DW168" s="63">
        <v>18</v>
      </c>
      <c r="DX168" s="63">
        <f t="shared" ref="DX168:DX206" si="385">ROUND($DX$4*(1.2^(DT168-1)),2)</f>
        <v>142.43</v>
      </c>
      <c r="DY168" s="63">
        <f t="shared" ref="DY168:DY206" si="386">ROUND($DY$4*1.2^(DU168-1),2)</f>
        <v>6825.33</v>
      </c>
      <c r="DZ168" s="63">
        <f t="shared" ref="DZ168:DZ206" si="387">ROUND($DZ$4*1.2^(DV168-1),2)</f>
        <v>1616.75</v>
      </c>
      <c r="EA168" s="71">
        <v>6.6</v>
      </c>
      <c r="EB168" s="67">
        <f t="shared" ref="EB168:EB206" si="388">N168</f>
        <v>180</v>
      </c>
      <c r="EC168" s="84"/>
      <c r="ED168" s="49"/>
      <c r="EE168" s="49"/>
      <c r="EF168" s="49"/>
      <c r="EG168" s="49"/>
      <c r="EH168" s="49"/>
      <c r="EI168" s="49"/>
      <c r="EJ168" s="49"/>
      <c r="EK168" s="49">
        <f t="shared" si="325"/>
        <v>779.68</v>
      </c>
      <c r="EL168" s="84"/>
      <c r="EM168" s="49"/>
      <c r="EN168" s="49"/>
      <c r="EO168" s="49"/>
      <c r="EP168" s="49"/>
      <c r="EQ168" s="49"/>
      <c r="ER168" s="49"/>
      <c r="ES168" s="49"/>
      <c r="ET168" s="49"/>
      <c r="EU168" s="49"/>
      <c r="EV168" s="49"/>
      <c r="EW168" s="49"/>
      <c r="EX168" s="49"/>
      <c r="EY168" s="49"/>
      <c r="EZ168" s="49"/>
      <c r="FA168" s="67"/>
      <c r="FB168" s="67"/>
      <c r="FC168" s="67"/>
      <c r="FD168" s="49"/>
    </row>
    <row r="169" spans="1:160">
      <c r="A169" s="58">
        <v>163</v>
      </c>
      <c r="B169" s="59">
        <v>106</v>
      </c>
      <c r="C169" s="60">
        <v>87</v>
      </c>
      <c r="D169" s="61">
        <v>1038</v>
      </c>
      <c r="E169" s="61">
        <v>3</v>
      </c>
      <c r="F169" s="62">
        <v>7</v>
      </c>
      <c r="G169" s="63">
        <v>0</v>
      </c>
      <c r="H169" s="63">
        <v>1</v>
      </c>
      <c r="I169" s="49"/>
      <c r="J169" s="62">
        <v>163</v>
      </c>
      <c r="K169" s="71">
        <f t="shared" si="326"/>
        <v>7</v>
      </c>
      <c r="L169" s="71">
        <f t="shared" si="327"/>
        <v>0</v>
      </c>
      <c r="M169" s="71">
        <f t="shared" si="328"/>
        <v>1</v>
      </c>
      <c r="N169" s="72">
        <f>INDEX($A:$A,MATCH(SUM($K$7:K169),$D:$D,1))</f>
        <v>182</v>
      </c>
      <c r="O169" s="72">
        <v>0</v>
      </c>
      <c r="P169" s="73">
        <v>0</v>
      </c>
      <c r="Q169" s="63">
        <f>INDEX(关卡产出!$V$8:$V$207,MATCH(N169,$A$7:$A$206,0))</f>
        <v>34900</v>
      </c>
      <c r="R169" s="63">
        <f>INDEX(关卡产出!$W$8:$W$207,MATCH(N169,$A$7:$A$206,0))</f>
        <v>9583200</v>
      </c>
      <c r="S169" s="63">
        <f>INDEX(关卡产出!$X$8:$X$207,MATCH(N169,$A$7:$A$206,0))</f>
        <v>65222</v>
      </c>
      <c r="T169" s="63">
        <f>INDEX(关卡产出!$Y$8:$Y$207,MATCH(N169,$A$7:$A$206,0))</f>
        <v>32612</v>
      </c>
      <c r="U169" s="63">
        <f>INDEX(关卡产出!$Z$8:$Z$207,MATCH(N169,$A$7:$A$206,0))</f>
        <v>15756</v>
      </c>
      <c r="V169" s="63">
        <f>INDEX(关卡产出!$AA$8:$AA$207,MATCH(N169,$A$7:$A$206,0))</f>
        <v>1092</v>
      </c>
      <c r="W169" s="80">
        <f>INDEX(关卡产出!$C$8:$C$207,MATCH(N169,关卡产出!$B$8:$B$207,0))*K169</f>
        <v>1008</v>
      </c>
      <c r="X169" s="80">
        <f>INDEX(关卡产出!$D$8:$D$207,MATCH(N169,关卡产出!$B$8:$B$207,0))*K169</f>
        <v>504</v>
      </c>
      <c r="Y169" s="80">
        <f>INDEX(关卡产出!$E$8:$E$207,MATCH(N169,关卡产出!$B$8:$B$207,0))*K169</f>
        <v>245</v>
      </c>
      <c r="Z169" s="80">
        <f>INDEX(关卡产出!$F$8:$F$207,MATCH(N169,关卡产出!$B$8:$B$207,0))*K169</f>
        <v>13090</v>
      </c>
      <c r="AA169" s="80">
        <f>SUM($W$7:W169)</f>
        <v>79604</v>
      </c>
      <c r="AB169" s="80">
        <f>SUM($X$7:X169)</f>
        <v>39571</v>
      </c>
      <c r="AC169" s="80">
        <f>SUM($Y$7:Y169)</f>
        <v>19166</v>
      </c>
      <c r="AD169" s="80">
        <f>SUM($Z$7:Z169)</f>
        <v>1078840</v>
      </c>
      <c r="AE169" s="87">
        <f>INDEX(关卡产出!$C$8:$C$207,MATCH(N169,关卡产出!$B$8:$B$207,0))*8</f>
        <v>1152</v>
      </c>
      <c r="AF169" s="87">
        <f>INDEX(关卡产出!$D$8:$D$207,MATCH(N169,关卡产出!$B$8:$B$207,0))*8</f>
        <v>576</v>
      </c>
      <c r="AG169" s="87">
        <f>INDEX(关卡产出!$E$8:$E$207,MATCH(N169,关卡产出!$B$8:$B$207,0))*8</f>
        <v>280</v>
      </c>
      <c r="AH169" s="87">
        <f>INDEX(关卡产出!$F$8:$F$207,MATCH(N169,关卡产出!$B$8:$B$207,0))*8</f>
        <v>14960</v>
      </c>
      <c r="AI169" s="87">
        <f>SUM($AE$7:AE169)</f>
        <v>90976</v>
      </c>
      <c r="AJ169" s="87">
        <f>SUM($AF$7:AF169)</f>
        <v>45224</v>
      </c>
      <c r="AK169" s="87">
        <f>SUM($AG$7:AG169)</f>
        <v>21904</v>
      </c>
      <c r="AL169" s="87">
        <f>SUM($AH$7:AH169)</f>
        <v>1232960</v>
      </c>
      <c r="AM169" s="92">
        <f>SUM($M$7:M169)*关卡产出!$AS$11</f>
        <v>954000</v>
      </c>
      <c r="AN169" s="93">
        <v>0</v>
      </c>
      <c r="AO169" s="80">
        <v>0</v>
      </c>
      <c r="AP169" s="96">
        <v>0</v>
      </c>
      <c r="AQ169" s="62">
        <v>500</v>
      </c>
      <c r="AR169" s="97">
        <v>100</v>
      </c>
      <c r="AS169" s="62">
        <f>SUM($AQ$7:AQ169)</f>
        <v>81500</v>
      </c>
      <c r="AT169" s="71">
        <f>SUM($AR$7:AR169)</f>
        <v>16300</v>
      </c>
      <c r="AU169" s="49"/>
      <c r="AV169" s="62">
        <f t="shared" si="329"/>
        <v>34900</v>
      </c>
      <c r="AW169" s="71">
        <v>0</v>
      </c>
      <c r="AX169" s="71">
        <f t="shared" si="330"/>
        <v>16300</v>
      </c>
      <c r="AY169" s="71">
        <f t="shared" si="331"/>
        <v>22500</v>
      </c>
      <c r="AZ169" s="63">
        <f t="shared" si="332"/>
        <v>73700</v>
      </c>
      <c r="BA169" s="80">
        <v>0</v>
      </c>
      <c r="BB169" s="80">
        <f t="shared" si="333"/>
        <v>73700</v>
      </c>
      <c r="BC169" s="98">
        <f t="shared" si="334"/>
        <v>0.473541383989145</v>
      </c>
      <c r="BD169" s="98">
        <f t="shared" si="335"/>
        <v>0</v>
      </c>
      <c r="BE169" s="98">
        <f t="shared" si="336"/>
        <v>0.221166892808684</v>
      </c>
      <c r="BF169" s="98">
        <f t="shared" si="337"/>
        <v>0.305291723202171</v>
      </c>
      <c r="BG169" s="99"/>
      <c r="BH169" s="62">
        <f>INDEX(商城宝箱!$L:$L,MATCH(BB169,商城宝箱!$N:$N,1))</f>
        <v>10</v>
      </c>
      <c r="BI169" s="63">
        <f>INDEX(商城宝箱!$T:$T,MATCH(BH169,商城宝箱!$L:$L,0))+(BB169-VLOOKUP(BH169,商城宝箱!$L$2:$N$22,3,FALSE))/$BH$5*VLOOKUP(BH169+1,商城宝箱!$C$23:$I$42,3,FALSE)</f>
        <v>184250</v>
      </c>
      <c r="BJ169" s="71">
        <f>INDEX(商城宝箱!$U:$U,MATCH(BH169,商城宝箱!$L:$L,0))+(BB169-VLOOKUP(BH169,商城宝箱!$L$2:$N$22,3,FALSE))/$BH$5*VLOOKUP(BH169+1,商城宝箱!$C$23:$I$42,4,FALSE)</f>
        <v>149782.5</v>
      </c>
      <c r="BK169" s="71">
        <f>INDEX(商城宝箱!$V:$V,MATCH(BH169,商城宝箱!$L:$L,0))+(BB169-VLOOKUP(BH169,商城宝箱!$L$2:$N$22,3,FALSE))/$BH$5*VLOOKUP(BH169+1,商城宝箱!$C$23:$I$42,5,FALSE)</f>
        <v>82537</v>
      </c>
      <c r="BL169" s="71">
        <f>INDEX(商城宝箱!$W:$W,MATCH(BH169,商城宝箱!$L:$L,0))+(BB169-VLOOKUP(BH169,商城宝箱!$L$2:$N$22,3,FALSE))/$BH$5*VLOOKUP(BH169+1,商城宝箱!$C$23:$I$42,6,FALSE)</f>
        <v>11881.5</v>
      </c>
      <c r="BM169" s="49"/>
      <c r="BN169" s="101">
        <f t="shared" si="338"/>
        <v>9583200</v>
      </c>
      <c r="BO169" s="63">
        <f t="shared" si="339"/>
        <v>1078840</v>
      </c>
      <c r="BP169" s="63">
        <f t="shared" si="340"/>
        <v>1232960</v>
      </c>
      <c r="BQ169" s="63">
        <f t="shared" si="341"/>
        <v>954000</v>
      </c>
      <c r="BR169" s="63">
        <f t="shared" si="342"/>
        <v>0</v>
      </c>
      <c r="BS169" s="63">
        <f t="shared" si="343"/>
        <v>81500</v>
      </c>
      <c r="BT169" s="63">
        <f t="shared" si="344"/>
        <v>184250</v>
      </c>
      <c r="BU169" s="63">
        <f t="shared" si="345"/>
        <v>13114750</v>
      </c>
      <c r="BV169" s="98">
        <f t="shared" si="346"/>
        <v>0.730719228349759</v>
      </c>
      <c r="BW169" s="98">
        <f t="shared" si="347"/>
        <v>0.0822615757067424</v>
      </c>
      <c r="BX169" s="98">
        <f t="shared" si="348"/>
        <v>0.0940132293791342</v>
      </c>
      <c r="BY169" s="98">
        <f t="shared" si="349"/>
        <v>0.0727425227320384</v>
      </c>
      <c r="BZ169" s="98">
        <f t="shared" si="350"/>
        <v>0</v>
      </c>
      <c r="CA169" s="98">
        <f t="shared" si="351"/>
        <v>0.00621437694199279</v>
      </c>
      <c r="CB169" s="98">
        <f t="shared" si="352"/>
        <v>0.0140490668903334</v>
      </c>
      <c r="CC169" s="49"/>
      <c r="CD169" s="101">
        <f t="shared" si="353"/>
        <v>182</v>
      </c>
      <c r="CE169" s="63">
        <f>INDEX(角色升级!A:A,MATCH(BU168,角色升级!K:K,1))</f>
        <v>797</v>
      </c>
      <c r="CF169" s="71">
        <f>VLOOKUP(CE169,角色升级!A:P,16,FALSE)</f>
        <v>53808.90561</v>
      </c>
      <c r="CG169" s="71">
        <f>VLOOKUP(CD169,关卡对比!$A$4:$K$206,11,FALSE)</f>
        <v>159600</v>
      </c>
      <c r="CH169" s="104">
        <f t="shared" si="354"/>
        <v>2.96605177508645</v>
      </c>
      <c r="CI169" s="87">
        <f>INDEX(角色升级!Q:Q,MATCH(CE169,角色升级!A:A,0))</f>
        <v>22500</v>
      </c>
      <c r="CJ169" s="80">
        <v>0.9</v>
      </c>
      <c r="CK169" s="49"/>
      <c r="CL169" s="101">
        <f t="shared" si="355"/>
        <v>65222</v>
      </c>
      <c r="CM169" s="63">
        <f t="shared" si="356"/>
        <v>79604</v>
      </c>
      <c r="CN169" s="63">
        <f t="shared" si="357"/>
        <v>1152</v>
      </c>
      <c r="CO169" s="63">
        <f t="shared" si="358"/>
        <v>149782.5</v>
      </c>
      <c r="CP169" s="63">
        <f t="shared" si="359"/>
        <v>295760.5</v>
      </c>
      <c r="CQ169" s="98">
        <f t="shared" si="360"/>
        <v>0.220523024541817</v>
      </c>
      <c r="CR169" s="98">
        <f t="shared" si="361"/>
        <v>0.269150207684934</v>
      </c>
      <c r="CS169" s="98">
        <f t="shared" si="362"/>
        <v>0.00389504345576911</v>
      </c>
      <c r="CT169" s="98">
        <f t="shared" si="363"/>
        <v>0.50643172431748</v>
      </c>
      <c r="CU169" s="49"/>
      <c r="CV169" s="87">
        <f t="shared" si="364"/>
        <v>32612</v>
      </c>
      <c r="CW169" s="80">
        <f t="shared" si="365"/>
        <v>39571</v>
      </c>
      <c r="CX169" s="80">
        <f t="shared" si="366"/>
        <v>45224</v>
      </c>
      <c r="CY169" s="80">
        <f t="shared" si="367"/>
        <v>82537</v>
      </c>
      <c r="CZ169" s="80">
        <f t="shared" si="368"/>
        <v>199944</v>
      </c>
      <c r="DA169" s="143">
        <f t="shared" si="369"/>
        <v>0.163105669587484</v>
      </c>
      <c r="DB169" s="143">
        <f t="shared" si="370"/>
        <v>0.197910414916177</v>
      </c>
      <c r="DC169" s="143">
        <f t="shared" si="371"/>
        <v>0.226183331332773</v>
      </c>
      <c r="DD169" s="143">
        <f t="shared" si="372"/>
        <v>0.412800584163566</v>
      </c>
      <c r="DE169" s="49"/>
      <c r="DF169" s="87">
        <f t="shared" si="373"/>
        <v>15756</v>
      </c>
      <c r="DG169" s="80">
        <f t="shared" si="374"/>
        <v>19166</v>
      </c>
      <c r="DH169" s="80">
        <f t="shared" si="375"/>
        <v>21904</v>
      </c>
      <c r="DI169" s="80">
        <f t="shared" si="376"/>
        <v>11881.5</v>
      </c>
      <c r="DJ169" s="80">
        <f t="shared" si="377"/>
        <v>68707.5</v>
      </c>
      <c r="DK169" s="143">
        <f t="shared" si="378"/>
        <v>0.229319943237638</v>
      </c>
      <c r="DL169" s="143">
        <f t="shared" si="379"/>
        <v>0.278950624022123</v>
      </c>
      <c r="DM169" s="143">
        <f t="shared" si="380"/>
        <v>0.31880071316814</v>
      </c>
      <c r="DN169" s="143">
        <f t="shared" si="381"/>
        <v>0.172928719572099</v>
      </c>
      <c r="DO169" s="49"/>
      <c r="DP169" s="62">
        <f t="shared" si="382"/>
        <v>295760.5</v>
      </c>
      <c r="DQ169" s="71">
        <f t="shared" si="383"/>
        <v>199944</v>
      </c>
      <c r="DR169" s="71">
        <f t="shared" si="384"/>
        <v>68707.5</v>
      </c>
      <c r="DS169" s="63">
        <v>0</v>
      </c>
      <c r="DT169" s="63">
        <v>31</v>
      </c>
      <c r="DU169" s="63">
        <f>INDEX(武器升级!A:A,MATCH(DQ169/$DQ$5,武器升级!G:G,1))</f>
        <v>52</v>
      </c>
      <c r="DV169" s="63">
        <f>_xlfn.IFNA(INDEX(武器升级!A:A,MATCH(DR169/$DR$5,武器升级!H:H,1)),1)</f>
        <v>41</v>
      </c>
      <c r="DW169" s="63">
        <v>18</v>
      </c>
      <c r="DX169" s="63">
        <f t="shared" si="385"/>
        <v>142.43</v>
      </c>
      <c r="DY169" s="63">
        <f t="shared" si="386"/>
        <v>8190.39</v>
      </c>
      <c r="DZ169" s="63">
        <f t="shared" si="387"/>
        <v>1616.75</v>
      </c>
      <c r="EA169" s="71">
        <v>6.6</v>
      </c>
      <c r="EB169" s="67">
        <f t="shared" si="388"/>
        <v>182</v>
      </c>
      <c r="EC169" s="84"/>
      <c r="ED169" s="49"/>
      <c r="EE169" s="49"/>
      <c r="EF169" s="49"/>
      <c r="EG169" s="49"/>
      <c r="EH169" s="49"/>
      <c r="EI169" s="49"/>
      <c r="EJ169" s="49"/>
      <c r="EK169" s="49">
        <f t="shared" ref="EK169:EK200" si="389">_xlfn.IFNA(INDEX(DZ:DZ,MATCH(A169,EB:EB,0)),1)</f>
        <v>1</v>
      </c>
      <c r="EL169" s="84"/>
      <c r="EM169" s="49"/>
      <c r="EN169" s="49"/>
      <c r="EO169" s="49"/>
      <c r="EP169" s="49"/>
      <c r="EQ169" s="49"/>
      <c r="ER169" s="49"/>
      <c r="ES169" s="49"/>
      <c r="ET169" s="49"/>
      <c r="EU169" s="49"/>
      <c r="EV169" s="49"/>
      <c r="EW169" s="49"/>
      <c r="EX169" s="49"/>
      <c r="EY169" s="49"/>
      <c r="EZ169" s="49"/>
      <c r="FA169" s="67"/>
      <c r="FB169" s="67"/>
      <c r="FC169" s="67"/>
      <c r="FD169" s="49"/>
    </row>
    <row r="170" spans="1:160">
      <c r="A170" s="58">
        <v>164</v>
      </c>
      <c r="B170" s="59">
        <v>106</v>
      </c>
      <c r="C170" s="60">
        <v>87</v>
      </c>
      <c r="D170" s="61">
        <v>1041</v>
      </c>
      <c r="E170" s="61">
        <v>3</v>
      </c>
      <c r="F170" s="62">
        <v>7</v>
      </c>
      <c r="G170" s="63">
        <v>0</v>
      </c>
      <c r="H170" s="63">
        <v>1</v>
      </c>
      <c r="I170" s="49"/>
      <c r="J170" s="62">
        <v>164</v>
      </c>
      <c r="K170" s="71">
        <f t="shared" si="326"/>
        <v>7</v>
      </c>
      <c r="L170" s="71">
        <f t="shared" si="327"/>
        <v>0</v>
      </c>
      <c r="M170" s="71">
        <f t="shared" si="328"/>
        <v>1</v>
      </c>
      <c r="N170" s="72">
        <f>INDEX($A:$A,MATCH(SUM($K$7:K170),$D:$D,1))</f>
        <v>183</v>
      </c>
      <c r="O170" s="72">
        <v>0</v>
      </c>
      <c r="P170" s="73">
        <v>0</v>
      </c>
      <c r="Q170" s="63">
        <f>INDEX(关卡产出!$V$8:$V$207,MATCH(N170,$A$7:$A$206,0))</f>
        <v>35100</v>
      </c>
      <c r="R170" s="63">
        <f>INDEX(关卡产出!$W$8:$W$207,MATCH(N170,$A$7:$A$206,0))</f>
        <v>9690700</v>
      </c>
      <c r="S170" s="63">
        <f>INDEX(关卡产出!$X$8:$X$207,MATCH(N170,$A$7:$A$206,0))</f>
        <v>65946</v>
      </c>
      <c r="T170" s="63">
        <f>INDEX(关卡产出!$Y$8:$Y$207,MATCH(N170,$A$7:$A$206,0))</f>
        <v>32974</v>
      </c>
      <c r="U170" s="63">
        <f>INDEX(关卡产出!$Z$8:$Z$207,MATCH(N170,$A$7:$A$206,0))</f>
        <v>15934</v>
      </c>
      <c r="V170" s="63">
        <f>INDEX(关卡产出!$AA$8:$AA$207,MATCH(N170,$A$7:$A$206,0))</f>
        <v>1098</v>
      </c>
      <c r="W170" s="80">
        <f>INDEX(关卡产出!$C$8:$C$207,MATCH(N170,关卡产出!$B$8:$B$207,0))*K170</f>
        <v>1015</v>
      </c>
      <c r="X170" s="80">
        <f>INDEX(关卡产出!$D$8:$D$207,MATCH(N170,关卡产出!$B$8:$B$207,0))*K170</f>
        <v>504</v>
      </c>
      <c r="Y170" s="80">
        <f>INDEX(关卡产出!$E$8:$E$207,MATCH(N170,关卡产出!$B$8:$B$207,0))*K170</f>
        <v>252</v>
      </c>
      <c r="Z170" s="80">
        <f>INDEX(关卡产出!$F$8:$F$207,MATCH(N170,关卡产出!$B$8:$B$207,0))*K170</f>
        <v>13230</v>
      </c>
      <c r="AA170" s="80">
        <f>SUM($W$7:W170)</f>
        <v>80619</v>
      </c>
      <c r="AB170" s="80">
        <f>SUM($X$7:X170)</f>
        <v>40075</v>
      </c>
      <c r="AC170" s="80">
        <f>SUM($Y$7:Y170)</f>
        <v>19418</v>
      </c>
      <c r="AD170" s="80">
        <f>SUM($Z$7:Z170)</f>
        <v>1092070</v>
      </c>
      <c r="AE170" s="87">
        <f>INDEX(关卡产出!$C$8:$C$207,MATCH(N170,关卡产出!$B$8:$B$207,0))*8</f>
        <v>1160</v>
      </c>
      <c r="AF170" s="87">
        <f>INDEX(关卡产出!$D$8:$D$207,MATCH(N170,关卡产出!$B$8:$B$207,0))*8</f>
        <v>576</v>
      </c>
      <c r="AG170" s="87">
        <f>INDEX(关卡产出!$E$8:$E$207,MATCH(N170,关卡产出!$B$8:$B$207,0))*8</f>
        <v>288</v>
      </c>
      <c r="AH170" s="87">
        <f>INDEX(关卡产出!$F$8:$F$207,MATCH(N170,关卡产出!$B$8:$B$207,0))*8</f>
        <v>15120</v>
      </c>
      <c r="AI170" s="87">
        <f>SUM($AE$7:AE170)</f>
        <v>92136</v>
      </c>
      <c r="AJ170" s="87">
        <f>SUM($AF$7:AF170)</f>
        <v>45800</v>
      </c>
      <c r="AK170" s="87">
        <f>SUM($AG$7:AG170)</f>
        <v>22192</v>
      </c>
      <c r="AL170" s="87">
        <f>SUM($AH$7:AH170)</f>
        <v>1248080</v>
      </c>
      <c r="AM170" s="92">
        <f>SUM($M$7:M170)*关卡产出!$AS$11</f>
        <v>960000</v>
      </c>
      <c r="AN170" s="93">
        <v>0</v>
      </c>
      <c r="AO170" s="80">
        <v>0</v>
      </c>
      <c r="AP170" s="96">
        <v>0</v>
      </c>
      <c r="AQ170" s="62">
        <v>500</v>
      </c>
      <c r="AR170" s="97">
        <v>100</v>
      </c>
      <c r="AS170" s="62">
        <f>SUM($AQ$7:AQ170)</f>
        <v>82000</v>
      </c>
      <c r="AT170" s="71">
        <f>SUM($AR$7:AR170)</f>
        <v>16400</v>
      </c>
      <c r="AU170" s="49"/>
      <c r="AV170" s="62">
        <f t="shared" si="329"/>
        <v>35100</v>
      </c>
      <c r="AW170" s="71">
        <v>0</v>
      </c>
      <c r="AX170" s="71">
        <f t="shared" si="330"/>
        <v>16400</v>
      </c>
      <c r="AY170" s="71">
        <f t="shared" si="331"/>
        <v>22500</v>
      </c>
      <c r="AZ170" s="63">
        <f t="shared" si="332"/>
        <v>74000</v>
      </c>
      <c r="BA170" s="80">
        <v>0</v>
      </c>
      <c r="BB170" s="80">
        <f t="shared" si="333"/>
        <v>74000</v>
      </c>
      <c r="BC170" s="98">
        <f t="shared" si="334"/>
        <v>0.474324324324324</v>
      </c>
      <c r="BD170" s="98">
        <f t="shared" si="335"/>
        <v>0</v>
      </c>
      <c r="BE170" s="98">
        <f t="shared" si="336"/>
        <v>0.221621621621622</v>
      </c>
      <c r="BF170" s="98">
        <f t="shared" si="337"/>
        <v>0.304054054054054</v>
      </c>
      <c r="BG170" s="99"/>
      <c r="BH170" s="62">
        <f>INDEX(商城宝箱!$L:$L,MATCH(BB170,商城宝箱!$N:$N,1))</f>
        <v>10</v>
      </c>
      <c r="BI170" s="63">
        <f>INDEX(商城宝箱!$T:$T,MATCH(BH170,商城宝箱!$L:$L,0))+(BB170-VLOOKUP(BH170,商城宝箱!$L$2:$N$22,3,FALSE))/$BH$5*VLOOKUP(BH170+1,商城宝箱!$C$23:$I$42,3,FALSE)</f>
        <v>185000</v>
      </c>
      <c r="BJ170" s="71">
        <f>INDEX(商城宝箱!$U:$U,MATCH(BH170,商城宝箱!$L:$L,0))+(BB170-VLOOKUP(BH170,商城宝箱!$L$2:$N$22,3,FALSE))/$BH$5*VLOOKUP(BH170+1,商城宝箱!$C$23:$I$42,4,FALSE)</f>
        <v>150742.5</v>
      </c>
      <c r="BK170" s="71">
        <f>INDEX(商城宝箱!$V:$V,MATCH(BH170,商城宝箱!$L:$L,0))+(BB170-VLOOKUP(BH170,商城宝箱!$L$2:$N$22,3,FALSE))/$BH$5*VLOOKUP(BH170+1,商城宝箱!$C$23:$I$42,5,FALSE)</f>
        <v>82987</v>
      </c>
      <c r="BL170" s="71">
        <f>INDEX(商城宝箱!$W:$W,MATCH(BH170,商城宝箱!$L:$L,0))+(BB170-VLOOKUP(BH170,商城宝箱!$L$2:$N$22,3,FALSE))/$BH$5*VLOOKUP(BH170+1,商城宝箱!$C$23:$I$42,6,FALSE)</f>
        <v>11956.5</v>
      </c>
      <c r="BM170" s="49"/>
      <c r="BN170" s="101">
        <f t="shared" si="338"/>
        <v>9690700</v>
      </c>
      <c r="BO170" s="63">
        <f t="shared" si="339"/>
        <v>1092070</v>
      </c>
      <c r="BP170" s="63">
        <f t="shared" si="340"/>
        <v>1248080</v>
      </c>
      <c r="BQ170" s="63">
        <f t="shared" si="341"/>
        <v>960000</v>
      </c>
      <c r="BR170" s="63">
        <f t="shared" si="342"/>
        <v>0</v>
      </c>
      <c r="BS170" s="63">
        <f t="shared" si="343"/>
        <v>82000</v>
      </c>
      <c r="BT170" s="63">
        <f t="shared" si="344"/>
        <v>185000</v>
      </c>
      <c r="BU170" s="63">
        <f t="shared" si="345"/>
        <v>13257850</v>
      </c>
      <c r="BV170" s="98">
        <f t="shared" si="346"/>
        <v>0.730940537115746</v>
      </c>
      <c r="BW170" s="98">
        <f t="shared" si="347"/>
        <v>0.0823715760851118</v>
      </c>
      <c r="BX170" s="98">
        <f t="shared" si="348"/>
        <v>0.0941389440972707</v>
      </c>
      <c r="BY170" s="98">
        <f t="shared" si="349"/>
        <v>0.0724099307202902</v>
      </c>
      <c r="BZ170" s="98">
        <f t="shared" si="350"/>
        <v>0</v>
      </c>
      <c r="CA170" s="98">
        <f t="shared" si="351"/>
        <v>0.00618501491569146</v>
      </c>
      <c r="CB170" s="98">
        <f t="shared" si="352"/>
        <v>0.0139539970658893</v>
      </c>
      <c r="CC170" s="49"/>
      <c r="CD170" s="101">
        <f t="shared" si="353"/>
        <v>183</v>
      </c>
      <c r="CE170" s="63">
        <f>INDEX(角色升级!A:A,MATCH(BU169,角色升级!K:K,1))</f>
        <v>805</v>
      </c>
      <c r="CF170" s="71">
        <f>VLOOKUP(CE170,角色升级!A:P,16,FALSE)</f>
        <v>54055.79604</v>
      </c>
      <c r="CG170" s="71">
        <f>VLOOKUP(CD170,关卡对比!$A$4:$K$206,11,FALSE)</f>
        <v>160800</v>
      </c>
      <c r="CH170" s="104">
        <f t="shared" si="354"/>
        <v>2.97470413498326</v>
      </c>
      <c r="CI170" s="87">
        <f>INDEX(角色升级!Q:Q,MATCH(CE170,角色升级!A:A,0))</f>
        <v>22500</v>
      </c>
      <c r="CJ170" s="80">
        <v>0.9</v>
      </c>
      <c r="CK170" s="49"/>
      <c r="CL170" s="101">
        <f t="shared" si="355"/>
        <v>65946</v>
      </c>
      <c r="CM170" s="63">
        <f t="shared" si="356"/>
        <v>80619</v>
      </c>
      <c r="CN170" s="63">
        <f t="shared" si="357"/>
        <v>1160</v>
      </c>
      <c r="CO170" s="63">
        <f t="shared" si="358"/>
        <v>150742.5</v>
      </c>
      <c r="CP170" s="63">
        <f t="shared" si="359"/>
        <v>298467.5</v>
      </c>
      <c r="CQ170" s="98">
        <f t="shared" si="360"/>
        <v>0.220948679504469</v>
      </c>
      <c r="CR170" s="98">
        <f t="shared" si="361"/>
        <v>0.270109810950941</v>
      </c>
      <c r="CS170" s="98">
        <f t="shared" si="362"/>
        <v>0.00388652030790622</v>
      </c>
      <c r="CT170" s="98">
        <f t="shared" si="363"/>
        <v>0.505054989236684</v>
      </c>
      <c r="CU170" s="49"/>
      <c r="CV170" s="87">
        <f t="shared" si="364"/>
        <v>32974</v>
      </c>
      <c r="CW170" s="80">
        <f t="shared" si="365"/>
        <v>40075</v>
      </c>
      <c r="CX170" s="80">
        <f t="shared" si="366"/>
        <v>45800</v>
      </c>
      <c r="CY170" s="80">
        <f t="shared" si="367"/>
        <v>82987</v>
      </c>
      <c r="CZ170" s="80">
        <f t="shared" si="368"/>
        <v>201836</v>
      </c>
      <c r="DA170" s="143">
        <f t="shared" si="369"/>
        <v>0.163370261003983</v>
      </c>
      <c r="DB170" s="143">
        <f t="shared" si="370"/>
        <v>0.198552289978002</v>
      </c>
      <c r="DC170" s="143">
        <f t="shared" si="371"/>
        <v>0.226916902832002</v>
      </c>
      <c r="DD170" s="143">
        <f t="shared" si="372"/>
        <v>0.411160546186012</v>
      </c>
      <c r="DE170" s="49"/>
      <c r="DF170" s="87">
        <f t="shared" si="373"/>
        <v>15934</v>
      </c>
      <c r="DG170" s="80">
        <f t="shared" si="374"/>
        <v>19418</v>
      </c>
      <c r="DH170" s="80">
        <f t="shared" si="375"/>
        <v>22192</v>
      </c>
      <c r="DI170" s="80">
        <f t="shared" si="376"/>
        <v>11956.5</v>
      </c>
      <c r="DJ170" s="80">
        <f t="shared" si="377"/>
        <v>69500.5</v>
      </c>
      <c r="DK170" s="143">
        <f t="shared" si="378"/>
        <v>0.229264537665197</v>
      </c>
      <c r="DL170" s="143">
        <f t="shared" si="379"/>
        <v>0.27939367342681</v>
      </c>
      <c r="DM170" s="143">
        <f t="shared" si="380"/>
        <v>0.319307055344926</v>
      </c>
      <c r="DN170" s="143">
        <f t="shared" si="381"/>
        <v>0.172034733563068</v>
      </c>
      <c r="DO170" s="49"/>
      <c r="DP170" s="62">
        <f t="shared" si="382"/>
        <v>298467.5</v>
      </c>
      <c r="DQ170" s="71">
        <f t="shared" si="383"/>
        <v>201836</v>
      </c>
      <c r="DR170" s="71">
        <f t="shared" si="384"/>
        <v>69500.5</v>
      </c>
      <c r="DS170" s="63">
        <v>0</v>
      </c>
      <c r="DT170" s="63">
        <v>31</v>
      </c>
      <c r="DU170" s="63">
        <f>INDEX(武器升级!A:A,MATCH(DQ170/$DQ$5,武器升级!G:G,1))</f>
        <v>52</v>
      </c>
      <c r="DV170" s="63">
        <f>_xlfn.IFNA(INDEX(武器升级!A:A,MATCH(DR170/$DR$5,武器升级!H:H,1)),1)</f>
        <v>41</v>
      </c>
      <c r="DW170" s="63">
        <v>18</v>
      </c>
      <c r="DX170" s="63">
        <f t="shared" si="385"/>
        <v>142.43</v>
      </c>
      <c r="DY170" s="63">
        <f t="shared" si="386"/>
        <v>8190.39</v>
      </c>
      <c r="DZ170" s="63">
        <f t="shared" si="387"/>
        <v>1616.75</v>
      </c>
      <c r="EA170" s="71">
        <v>6.6</v>
      </c>
      <c r="EB170" s="67">
        <f t="shared" si="388"/>
        <v>183</v>
      </c>
      <c r="EC170" s="84"/>
      <c r="ED170" s="49"/>
      <c r="EE170" s="49"/>
      <c r="EF170" s="49"/>
      <c r="EG170" s="49"/>
      <c r="EH170" s="49"/>
      <c r="EI170" s="49"/>
      <c r="EJ170" s="49"/>
      <c r="EK170" s="49">
        <f t="shared" si="389"/>
        <v>779.68</v>
      </c>
      <c r="EL170" s="84"/>
      <c r="EM170" s="49"/>
      <c r="EN170" s="49"/>
      <c r="EO170" s="49"/>
      <c r="EP170" s="49"/>
      <c r="EQ170" s="49"/>
      <c r="ER170" s="49"/>
      <c r="ES170" s="49"/>
      <c r="ET170" s="49"/>
      <c r="EU170" s="49"/>
      <c r="EV170" s="49"/>
      <c r="EW170" s="49"/>
      <c r="EX170" s="49"/>
      <c r="EY170" s="49"/>
      <c r="EZ170" s="49"/>
      <c r="FA170" s="67"/>
      <c r="FB170" s="67"/>
      <c r="FC170" s="67"/>
      <c r="FD170" s="49"/>
    </row>
    <row r="171" spans="1:160">
      <c r="A171" s="58">
        <v>165</v>
      </c>
      <c r="B171" s="59">
        <v>107</v>
      </c>
      <c r="C171" s="60">
        <v>87</v>
      </c>
      <c r="D171" s="61">
        <v>1047</v>
      </c>
      <c r="E171" s="61">
        <v>3</v>
      </c>
      <c r="F171" s="62">
        <v>7</v>
      </c>
      <c r="G171" s="63">
        <v>0</v>
      </c>
      <c r="H171" s="63">
        <v>1</v>
      </c>
      <c r="I171" s="49"/>
      <c r="J171" s="62">
        <v>165</v>
      </c>
      <c r="K171" s="71">
        <f t="shared" si="326"/>
        <v>7</v>
      </c>
      <c r="L171" s="71">
        <f t="shared" si="327"/>
        <v>0</v>
      </c>
      <c r="M171" s="71">
        <f t="shared" si="328"/>
        <v>1</v>
      </c>
      <c r="N171" s="72">
        <f>INDEX($A:$A,MATCH(SUM($K$7:K171),$D:$D,1))</f>
        <v>184</v>
      </c>
      <c r="O171" s="72">
        <v>0</v>
      </c>
      <c r="P171" s="73">
        <v>0</v>
      </c>
      <c r="Q171" s="63">
        <f>INDEX(关卡产出!$V$8:$V$207,MATCH(N171,$A$7:$A$206,0))</f>
        <v>35300</v>
      </c>
      <c r="R171" s="63">
        <f>INDEX(关卡产出!$W$8:$W$207,MATCH(N171,$A$7:$A$206,0))</f>
        <v>9798800</v>
      </c>
      <c r="S171" s="63">
        <f>INDEX(关卡产出!$X$8:$X$207,MATCH(N171,$A$7:$A$206,0))</f>
        <v>66674</v>
      </c>
      <c r="T171" s="63">
        <f>INDEX(关卡产出!$Y$8:$Y$207,MATCH(N171,$A$7:$A$206,0))</f>
        <v>33338</v>
      </c>
      <c r="U171" s="63">
        <f>INDEX(关卡产出!$Z$8:$Z$207,MATCH(N171,$A$7:$A$206,0))</f>
        <v>16113</v>
      </c>
      <c r="V171" s="63">
        <f>INDEX(关卡产出!$AA$8:$AA$207,MATCH(N171,$A$7:$A$206,0))</f>
        <v>1104</v>
      </c>
      <c r="W171" s="80">
        <f>INDEX(关卡产出!$C$8:$C$207,MATCH(N171,关卡产出!$B$8:$B$207,0))*K171</f>
        <v>1022</v>
      </c>
      <c r="X171" s="80">
        <f>INDEX(关卡产出!$D$8:$D$207,MATCH(N171,关卡产出!$B$8:$B$207,0))*K171</f>
        <v>511</v>
      </c>
      <c r="Y171" s="80">
        <f>INDEX(关卡产出!$E$8:$E$207,MATCH(N171,关卡产出!$B$8:$B$207,0))*K171</f>
        <v>252</v>
      </c>
      <c r="Z171" s="80">
        <f>INDEX(关卡产出!$F$8:$F$207,MATCH(N171,关卡产出!$B$8:$B$207,0))*K171</f>
        <v>13230</v>
      </c>
      <c r="AA171" s="80">
        <f>SUM($W$7:W171)</f>
        <v>81641</v>
      </c>
      <c r="AB171" s="80">
        <f>SUM($X$7:X171)</f>
        <v>40586</v>
      </c>
      <c r="AC171" s="80">
        <f>SUM($Y$7:Y171)</f>
        <v>19670</v>
      </c>
      <c r="AD171" s="80">
        <f>SUM($Z$7:Z171)</f>
        <v>1105300</v>
      </c>
      <c r="AE171" s="87">
        <f>INDEX(关卡产出!$C$8:$C$207,MATCH(N171,关卡产出!$B$8:$B$207,0))*8</f>
        <v>1168</v>
      </c>
      <c r="AF171" s="87">
        <f>INDEX(关卡产出!$D$8:$D$207,MATCH(N171,关卡产出!$B$8:$B$207,0))*8</f>
        <v>584</v>
      </c>
      <c r="AG171" s="87">
        <f>INDEX(关卡产出!$E$8:$E$207,MATCH(N171,关卡产出!$B$8:$B$207,0))*8</f>
        <v>288</v>
      </c>
      <c r="AH171" s="87">
        <f>INDEX(关卡产出!$F$8:$F$207,MATCH(N171,关卡产出!$B$8:$B$207,0))*8</f>
        <v>15120</v>
      </c>
      <c r="AI171" s="87">
        <f>SUM($AE$7:AE171)</f>
        <v>93304</v>
      </c>
      <c r="AJ171" s="87">
        <f>SUM($AF$7:AF171)</f>
        <v>46384</v>
      </c>
      <c r="AK171" s="87">
        <f>SUM($AG$7:AG171)</f>
        <v>22480</v>
      </c>
      <c r="AL171" s="87">
        <f>SUM($AH$7:AH171)</f>
        <v>1263200</v>
      </c>
      <c r="AM171" s="92">
        <f>SUM($M$7:M171)*关卡产出!$AS$11</f>
        <v>966000</v>
      </c>
      <c r="AN171" s="93">
        <v>0</v>
      </c>
      <c r="AO171" s="80">
        <v>0</v>
      </c>
      <c r="AP171" s="96">
        <v>0</v>
      </c>
      <c r="AQ171" s="62">
        <v>500</v>
      </c>
      <c r="AR171" s="97">
        <v>100</v>
      </c>
      <c r="AS171" s="62">
        <f>SUM($AQ$7:AQ171)</f>
        <v>82500</v>
      </c>
      <c r="AT171" s="71">
        <f>SUM($AR$7:AR171)</f>
        <v>16500</v>
      </c>
      <c r="AU171" s="49"/>
      <c r="AV171" s="62">
        <f t="shared" si="329"/>
        <v>35300</v>
      </c>
      <c r="AW171" s="71">
        <v>0</v>
      </c>
      <c r="AX171" s="71">
        <f t="shared" si="330"/>
        <v>16500</v>
      </c>
      <c r="AY171" s="71">
        <f t="shared" si="331"/>
        <v>22500</v>
      </c>
      <c r="AZ171" s="63">
        <f t="shared" si="332"/>
        <v>74300</v>
      </c>
      <c r="BA171" s="80">
        <v>0</v>
      </c>
      <c r="BB171" s="80">
        <f t="shared" si="333"/>
        <v>74300</v>
      </c>
      <c r="BC171" s="98">
        <f t="shared" si="334"/>
        <v>0.475100942126514</v>
      </c>
      <c r="BD171" s="98">
        <f t="shared" si="335"/>
        <v>0</v>
      </c>
      <c r="BE171" s="98">
        <f t="shared" si="336"/>
        <v>0.22207267833109</v>
      </c>
      <c r="BF171" s="98">
        <f t="shared" si="337"/>
        <v>0.302826379542396</v>
      </c>
      <c r="BG171" s="99"/>
      <c r="BH171" s="62">
        <f>INDEX(商城宝箱!$L:$L,MATCH(BB171,商城宝箱!$N:$N,1))</f>
        <v>10</v>
      </c>
      <c r="BI171" s="63">
        <f>INDEX(商城宝箱!$T:$T,MATCH(BH171,商城宝箱!$L:$L,0))+(BB171-VLOOKUP(BH171,商城宝箱!$L$2:$N$22,3,FALSE))/$BH$5*VLOOKUP(BH171+1,商城宝箱!$C$23:$I$42,3,FALSE)</f>
        <v>185750</v>
      </c>
      <c r="BJ171" s="71">
        <f>INDEX(商城宝箱!$U:$U,MATCH(BH171,商城宝箱!$L:$L,0))+(BB171-VLOOKUP(BH171,商城宝箱!$L$2:$N$22,3,FALSE))/$BH$5*VLOOKUP(BH171+1,商城宝箱!$C$23:$I$42,4,FALSE)</f>
        <v>151702.5</v>
      </c>
      <c r="BK171" s="71">
        <f>INDEX(商城宝箱!$V:$V,MATCH(BH171,商城宝箱!$L:$L,0))+(BB171-VLOOKUP(BH171,商城宝箱!$L$2:$N$22,3,FALSE))/$BH$5*VLOOKUP(BH171+1,商城宝箱!$C$23:$I$42,5,FALSE)</f>
        <v>83437</v>
      </c>
      <c r="BL171" s="71">
        <f>INDEX(商城宝箱!$W:$W,MATCH(BH171,商城宝箱!$L:$L,0))+(BB171-VLOOKUP(BH171,商城宝箱!$L$2:$N$22,3,FALSE))/$BH$5*VLOOKUP(BH171+1,商城宝箱!$C$23:$I$42,6,FALSE)</f>
        <v>12031.5</v>
      </c>
      <c r="BM171" s="49"/>
      <c r="BN171" s="101">
        <f t="shared" si="338"/>
        <v>9798800</v>
      </c>
      <c r="BO171" s="63">
        <f t="shared" si="339"/>
        <v>1105300</v>
      </c>
      <c r="BP171" s="63">
        <f t="shared" si="340"/>
        <v>1263200</v>
      </c>
      <c r="BQ171" s="63">
        <f t="shared" si="341"/>
        <v>966000</v>
      </c>
      <c r="BR171" s="63">
        <f t="shared" si="342"/>
        <v>0</v>
      </c>
      <c r="BS171" s="63">
        <f t="shared" si="343"/>
        <v>82500</v>
      </c>
      <c r="BT171" s="63">
        <f t="shared" si="344"/>
        <v>185750</v>
      </c>
      <c r="BU171" s="63">
        <f t="shared" si="345"/>
        <v>13401550</v>
      </c>
      <c r="BV171" s="98">
        <f t="shared" si="346"/>
        <v>0.731169155806604</v>
      </c>
      <c r="BW171" s="98">
        <f t="shared" si="347"/>
        <v>0.0824755345463771</v>
      </c>
      <c r="BX171" s="98">
        <f t="shared" si="348"/>
        <v>0.0942577537672881</v>
      </c>
      <c r="BY171" s="98">
        <f t="shared" si="349"/>
        <v>0.072081214486384</v>
      </c>
      <c r="BZ171" s="98">
        <f t="shared" si="350"/>
        <v>0</v>
      </c>
      <c r="CA171" s="98">
        <f t="shared" si="351"/>
        <v>0.00615600434278125</v>
      </c>
      <c r="CB171" s="98">
        <f t="shared" si="352"/>
        <v>0.013860337050565</v>
      </c>
      <c r="CC171" s="49"/>
      <c r="CD171" s="101">
        <f t="shared" si="353"/>
        <v>184</v>
      </c>
      <c r="CE171" s="63">
        <f>INDEX(角色升级!A:A,MATCH(BU170,角色升级!K:K,1))</f>
        <v>810</v>
      </c>
      <c r="CF171" s="71">
        <f>VLOOKUP(CE171,角色升级!A:P,16,FALSE)</f>
        <v>54175.17722</v>
      </c>
      <c r="CG171" s="71">
        <f>VLOOKUP(CD171,关卡对比!$A$4:$K$206,11,FALSE)</f>
        <v>162000</v>
      </c>
      <c r="CH171" s="104">
        <f t="shared" si="354"/>
        <v>2.99029940118394</v>
      </c>
      <c r="CI171" s="87">
        <f>INDEX(角色升级!Q:Q,MATCH(CE171,角色升级!A:A,0))</f>
        <v>22500</v>
      </c>
      <c r="CJ171" s="80">
        <v>0.9</v>
      </c>
      <c r="CK171" s="49"/>
      <c r="CL171" s="101">
        <f t="shared" si="355"/>
        <v>66674</v>
      </c>
      <c r="CM171" s="63">
        <f t="shared" si="356"/>
        <v>81641</v>
      </c>
      <c r="CN171" s="63">
        <f t="shared" si="357"/>
        <v>1168</v>
      </c>
      <c r="CO171" s="63">
        <f t="shared" si="358"/>
        <v>151702.5</v>
      </c>
      <c r="CP171" s="63">
        <f t="shared" si="359"/>
        <v>301185.5</v>
      </c>
      <c r="CQ171" s="98">
        <f t="shared" si="360"/>
        <v>0.221371878792306</v>
      </c>
      <c r="CR171" s="98">
        <f t="shared" si="361"/>
        <v>0.271065506141564</v>
      </c>
      <c r="CS171" s="98">
        <f t="shared" si="362"/>
        <v>0.00387800873548029</v>
      </c>
      <c r="CT171" s="98">
        <f t="shared" si="363"/>
        <v>0.50368460633065</v>
      </c>
      <c r="CU171" s="49"/>
      <c r="CV171" s="87">
        <f t="shared" si="364"/>
        <v>33338</v>
      </c>
      <c r="CW171" s="80">
        <f t="shared" si="365"/>
        <v>40586</v>
      </c>
      <c r="CX171" s="80">
        <f t="shared" si="366"/>
        <v>46384</v>
      </c>
      <c r="CY171" s="80">
        <f t="shared" si="367"/>
        <v>83437</v>
      </c>
      <c r="CZ171" s="80">
        <f t="shared" si="368"/>
        <v>203745</v>
      </c>
      <c r="DA171" s="143">
        <f t="shared" si="369"/>
        <v>0.163626101254018</v>
      </c>
      <c r="DB171" s="143">
        <f t="shared" si="370"/>
        <v>0.199199980367616</v>
      </c>
      <c r="DC171" s="143">
        <f t="shared" si="371"/>
        <v>0.227657120420133</v>
      </c>
      <c r="DD171" s="143">
        <f t="shared" si="372"/>
        <v>0.409516797958232</v>
      </c>
      <c r="DE171" s="49"/>
      <c r="DF171" s="87">
        <f t="shared" si="373"/>
        <v>16113</v>
      </c>
      <c r="DG171" s="80">
        <f t="shared" si="374"/>
        <v>19670</v>
      </c>
      <c r="DH171" s="80">
        <f t="shared" si="375"/>
        <v>22480</v>
      </c>
      <c r="DI171" s="80">
        <f t="shared" si="376"/>
        <v>12031.5</v>
      </c>
      <c r="DJ171" s="80">
        <f t="shared" si="377"/>
        <v>70294.5</v>
      </c>
      <c r="DK171" s="143">
        <f t="shared" si="378"/>
        <v>0.229221347331584</v>
      </c>
      <c r="DL171" s="143">
        <f t="shared" si="379"/>
        <v>0.279822745734019</v>
      </c>
      <c r="DM171" s="143">
        <f t="shared" si="380"/>
        <v>0.319797423696022</v>
      </c>
      <c r="DN171" s="143">
        <f t="shared" si="381"/>
        <v>0.171158483238376</v>
      </c>
      <c r="DO171" s="49"/>
      <c r="DP171" s="62">
        <f t="shared" si="382"/>
        <v>301185.5</v>
      </c>
      <c r="DQ171" s="71">
        <f t="shared" si="383"/>
        <v>203745</v>
      </c>
      <c r="DR171" s="71">
        <f t="shared" si="384"/>
        <v>70294.5</v>
      </c>
      <c r="DS171" s="63">
        <v>0</v>
      </c>
      <c r="DT171" s="63">
        <v>31</v>
      </c>
      <c r="DU171" s="63">
        <f>INDEX(武器升级!A:A,MATCH(DQ171/$DQ$5,武器升级!G:G,1))</f>
        <v>52</v>
      </c>
      <c r="DV171" s="63">
        <f>_xlfn.IFNA(INDEX(武器升级!A:A,MATCH(DR171/$DR$5,武器升级!H:H,1)),1)</f>
        <v>41</v>
      </c>
      <c r="DW171" s="63">
        <v>18</v>
      </c>
      <c r="DX171" s="63">
        <f t="shared" si="385"/>
        <v>142.43</v>
      </c>
      <c r="DY171" s="63">
        <f t="shared" si="386"/>
        <v>8190.39</v>
      </c>
      <c r="DZ171" s="63">
        <f t="shared" si="387"/>
        <v>1616.75</v>
      </c>
      <c r="EA171" s="71">
        <v>6.6</v>
      </c>
      <c r="EB171" s="67">
        <f t="shared" si="388"/>
        <v>184</v>
      </c>
      <c r="EC171" s="84"/>
      <c r="ED171" s="49"/>
      <c r="EE171" s="49"/>
      <c r="EF171" s="49"/>
      <c r="EG171" s="49"/>
      <c r="EH171" s="49"/>
      <c r="EI171" s="49"/>
      <c r="EJ171" s="49"/>
      <c r="EK171" s="49">
        <f t="shared" si="389"/>
        <v>779.68</v>
      </c>
      <c r="EL171" s="84"/>
      <c r="EM171" s="49"/>
      <c r="EN171" s="49"/>
      <c r="EO171" s="49"/>
      <c r="EP171" s="49"/>
      <c r="EQ171" s="49"/>
      <c r="ER171" s="49"/>
      <c r="ES171" s="49"/>
      <c r="ET171" s="49"/>
      <c r="EU171" s="49"/>
      <c r="EV171" s="49"/>
      <c r="EW171" s="49"/>
      <c r="EX171" s="49"/>
      <c r="EY171" s="49"/>
      <c r="EZ171" s="49"/>
      <c r="FA171" s="67"/>
      <c r="FB171" s="67"/>
      <c r="FC171" s="67"/>
      <c r="FD171" s="49"/>
    </row>
    <row r="172" spans="1:160">
      <c r="A172" s="58">
        <v>166</v>
      </c>
      <c r="B172" s="59">
        <v>107</v>
      </c>
      <c r="C172" s="60">
        <v>88</v>
      </c>
      <c r="D172" s="61">
        <v>1053</v>
      </c>
      <c r="E172" s="61">
        <v>3</v>
      </c>
      <c r="F172" s="62">
        <v>7</v>
      </c>
      <c r="G172" s="63">
        <v>0</v>
      </c>
      <c r="H172" s="63">
        <v>1</v>
      </c>
      <c r="I172" s="49"/>
      <c r="J172" s="62">
        <v>166</v>
      </c>
      <c r="K172" s="71">
        <f t="shared" si="326"/>
        <v>7</v>
      </c>
      <c r="L172" s="71">
        <f t="shared" si="327"/>
        <v>0</v>
      </c>
      <c r="M172" s="71">
        <f t="shared" si="328"/>
        <v>1</v>
      </c>
      <c r="N172" s="72">
        <f>INDEX($A:$A,MATCH(SUM($K$7:K172),$D:$D,1))</f>
        <v>186</v>
      </c>
      <c r="O172" s="72">
        <v>0</v>
      </c>
      <c r="P172" s="73">
        <v>0</v>
      </c>
      <c r="Q172" s="63">
        <f>INDEX(关卡产出!$V$8:$V$207,MATCH(N172,$A$7:$A$206,0))</f>
        <v>35700</v>
      </c>
      <c r="R172" s="63">
        <f>INDEX(关卡产出!$W$8:$W$207,MATCH(N172,$A$7:$A$206,0))</f>
        <v>10016800</v>
      </c>
      <c r="S172" s="63">
        <f>INDEX(关卡产出!$X$8:$X$207,MATCH(N172,$A$7:$A$206,0))</f>
        <v>68142</v>
      </c>
      <c r="T172" s="63">
        <f>INDEX(关卡产出!$Y$8:$Y$207,MATCH(N172,$A$7:$A$206,0))</f>
        <v>34072</v>
      </c>
      <c r="U172" s="63">
        <f>INDEX(关卡产出!$Z$8:$Z$207,MATCH(N172,$A$7:$A$206,0))</f>
        <v>16474</v>
      </c>
      <c r="V172" s="63">
        <f>INDEX(关卡产出!$AA$8:$AA$207,MATCH(N172,$A$7:$A$206,0))</f>
        <v>1116</v>
      </c>
      <c r="W172" s="80">
        <f>INDEX(关卡产出!$C$8:$C$207,MATCH(N172,关卡产出!$B$8:$B$207,0))*K172</f>
        <v>1029</v>
      </c>
      <c r="X172" s="80">
        <f>INDEX(关卡产出!$D$8:$D$207,MATCH(N172,关卡产出!$B$8:$B$207,0))*K172</f>
        <v>511</v>
      </c>
      <c r="Y172" s="80">
        <f>INDEX(关卡产出!$E$8:$E$207,MATCH(N172,关卡产出!$B$8:$B$207,0))*K172</f>
        <v>252</v>
      </c>
      <c r="Z172" s="80">
        <f>INDEX(关卡产出!$F$8:$F$207,MATCH(N172,关卡产出!$B$8:$B$207,0))*K172</f>
        <v>13370</v>
      </c>
      <c r="AA172" s="80">
        <f>SUM($W$7:W172)</f>
        <v>82670</v>
      </c>
      <c r="AB172" s="80">
        <f>SUM($X$7:X172)</f>
        <v>41097</v>
      </c>
      <c r="AC172" s="80">
        <f>SUM($Y$7:Y172)</f>
        <v>19922</v>
      </c>
      <c r="AD172" s="80">
        <f>SUM($Z$7:Z172)</f>
        <v>1118670</v>
      </c>
      <c r="AE172" s="87">
        <f>INDEX(关卡产出!$C$8:$C$207,MATCH(N172,关卡产出!$B$8:$B$207,0))*8</f>
        <v>1176</v>
      </c>
      <c r="AF172" s="87">
        <f>INDEX(关卡产出!$D$8:$D$207,MATCH(N172,关卡产出!$B$8:$B$207,0))*8</f>
        <v>584</v>
      </c>
      <c r="AG172" s="87">
        <f>INDEX(关卡产出!$E$8:$E$207,MATCH(N172,关卡产出!$B$8:$B$207,0))*8</f>
        <v>288</v>
      </c>
      <c r="AH172" s="87">
        <f>INDEX(关卡产出!$F$8:$F$207,MATCH(N172,关卡产出!$B$8:$B$207,0))*8</f>
        <v>15280</v>
      </c>
      <c r="AI172" s="87">
        <f>SUM($AE$7:AE172)</f>
        <v>94480</v>
      </c>
      <c r="AJ172" s="87">
        <f>SUM($AF$7:AF172)</f>
        <v>46968</v>
      </c>
      <c r="AK172" s="87">
        <f>SUM($AG$7:AG172)</f>
        <v>22768</v>
      </c>
      <c r="AL172" s="87">
        <f>SUM($AH$7:AH172)</f>
        <v>1278480</v>
      </c>
      <c r="AM172" s="92">
        <f>SUM($M$7:M172)*关卡产出!$AS$11</f>
        <v>972000</v>
      </c>
      <c r="AN172" s="93">
        <v>0</v>
      </c>
      <c r="AO172" s="80">
        <v>0</v>
      </c>
      <c r="AP172" s="96">
        <v>0</v>
      </c>
      <c r="AQ172" s="62">
        <v>500</v>
      </c>
      <c r="AR172" s="97">
        <v>100</v>
      </c>
      <c r="AS172" s="62">
        <f>SUM($AQ$7:AQ172)</f>
        <v>83000</v>
      </c>
      <c r="AT172" s="71">
        <f>SUM($AR$7:AR172)</f>
        <v>16600</v>
      </c>
      <c r="AU172" s="49"/>
      <c r="AV172" s="62">
        <f t="shared" si="329"/>
        <v>35700</v>
      </c>
      <c r="AW172" s="71">
        <v>0</v>
      </c>
      <c r="AX172" s="71">
        <f t="shared" si="330"/>
        <v>16600</v>
      </c>
      <c r="AY172" s="71">
        <f t="shared" si="331"/>
        <v>22500</v>
      </c>
      <c r="AZ172" s="63">
        <f t="shared" si="332"/>
        <v>74800</v>
      </c>
      <c r="BA172" s="80">
        <v>0</v>
      </c>
      <c r="BB172" s="80">
        <f t="shared" si="333"/>
        <v>74800</v>
      </c>
      <c r="BC172" s="98">
        <f t="shared" si="334"/>
        <v>0.477272727272727</v>
      </c>
      <c r="BD172" s="98">
        <f t="shared" si="335"/>
        <v>0</v>
      </c>
      <c r="BE172" s="98">
        <f t="shared" si="336"/>
        <v>0.22192513368984</v>
      </c>
      <c r="BF172" s="98">
        <f t="shared" si="337"/>
        <v>0.300802139037433</v>
      </c>
      <c r="BG172" s="99"/>
      <c r="BH172" s="62">
        <f>INDEX(商城宝箱!$L:$L,MATCH(BB172,商城宝箱!$N:$N,1))</f>
        <v>10</v>
      </c>
      <c r="BI172" s="63">
        <f>INDEX(商城宝箱!$T:$T,MATCH(BH172,商城宝箱!$L:$L,0))+(BB172-VLOOKUP(BH172,商城宝箱!$L$2:$N$22,3,FALSE))/$BH$5*VLOOKUP(BH172+1,商城宝箱!$C$23:$I$42,3,FALSE)</f>
        <v>187000</v>
      </c>
      <c r="BJ172" s="71">
        <f>INDEX(商城宝箱!$U:$U,MATCH(BH172,商城宝箱!$L:$L,0))+(BB172-VLOOKUP(BH172,商城宝箱!$L$2:$N$22,3,FALSE))/$BH$5*VLOOKUP(BH172+1,商城宝箱!$C$23:$I$42,4,FALSE)</f>
        <v>153302.5</v>
      </c>
      <c r="BK172" s="71">
        <f>INDEX(商城宝箱!$V:$V,MATCH(BH172,商城宝箱!$L:$L,0))+(BB172-VLOOKUP(BH172,商城宝箱!$L$2:$N$22,3,FALSE))/$BH$5*VLOOKUP(BH172+1,商城宝箱!$C$23:$I$42,5,FALSE)</f>
        <v>84187</v>
      </c>
      <c r="BL172" s="71">
        <f>INDEX(商城宝箱!$W:$W,MATCH(BH172,商城宝箱!$L:$L,0))+(BB172-VLOOKUP(BH172,商城宝箱!$L$2:$N$22,3,FALSE))/$BH$5*VLOOKUP(BH172+1,商城宝箱!$C$23:$I$42,6,FALSE)</f>
        <v>12156.5</v>
      </c>
      <c r="BM172" s="49"/>
      <c r="BN172" s="101">
        <f t="shared" si="338"/>
        <v>10016800</v>
      </c>
      <c r="BO172" s="63">
        <f t="shared" si="339"/>
        <v>1118670</v>
      </c>
      <c r="BP172" s="63">
        <f t="shared" si="340"/>
        <v>1278480</v>
      </c>
      <c r="BQ172" s="63">
        <f t="shared" si="341"/>
        <v>972000</v>
      </c>
      <c r="BR172" s="63">
        <f t="shared" si="342"/>
        <v>0</v>
      </c>
      <c r="BS172" s="63">
        <f t="shared" si="343"/>
        <v>83000</v>
      </c>
      <c r="BT172" s="63">
        <f t="shared" si="344"/>
        <v>187000</v>
      </c>
      <c r="BU172" s="63">
        <f t="shared" si="345"/>
        <v>13655950</v>
      </c>
      <c r="BV172" s="98">
        <f t="shared" si="346"/>
        <v>0.733511765933531</v>
      </c>
      <c r="BW172" s="98">
        <f t="shared" si="347"/>
        <v>0.0819181382474306</v>
      </c>
      <c r="BX172" s="98">
        <f t="shared" si="348"/>
        <v>0.093620729425635</v>
      </c>
      <c r="BY172" s="98">
        <f t="shared" si="349"/>
        <v>0.0711777650035333</v>
      </c>
      <c r="BZ172" s="98">
        <f t="shared" si="350"/>
        <v>0</v>
      </c>
      <c r="CA172" s="98">
        <f t="shared" si="351"/>
        <v>0.00607793672355274</v>
      </c>
      <c r="CB172" s="98">
        <f t="shared" si="352"/>
        <v>0.0136936646663176</v>
      </c>
      <c r="CC172" s="49"/>
      <c r="CD172" s="101">
        <f t="shared" si="353"/>
        <v>186</v>
      </c>
      <c r="CE172" s="63">
        <f>INDEX(角色升级!A:A,MATCH(BU171,角色升级!K:K,1))</f>
        <v>812</v>
      </c>
      <c r="CF172" s="71">
        <f>VLOOKUP(CE172,角色升级!A:P,16,FALSE)</f>
        <v>54967.00149</v>
      </c>
      <c r="CG172" s="71">
        <f>VLOOKUP(CD172,关卡对比!$A$4:$K$206,11,FALSE)</f>
        <v>164400</v>
      </c>
      <c r="CH172" s="104">
        <f t="shared" si="354"/>
        <v>2.99088535928067</v>
      </c>
      <c r="CI172" s="87">
        <f>INDEX(角色升级!Q:Q,MATCH(CE172,角色升级!A:A,0))</f>
        <v>22500</v>
      </c>
      <c r="CJ172" s="80">
        <v>0.9</v>
      </c>
      <c r="CK172" s="49"/>
      <c r="CL172" s="101">
        <f t="shared" si="355"/>
        <v>68142</v>
      </c>
      <c r="CM172" s="63">
        <f t="shared" si="356"/>
        <v>82670</v>
      </c>
      <c r="CN172" s="63">
        <f t="shared" si="357"/>
        <v>1176</v>
      </c>
      <c r="CO172" s="63">
        <f t="shared" si="358"/>
        <v>153302.5</v>
      </c>
      <c r="CP172" s="63">
        <f t="shared" si="359"/>
        <v>305290.5</v>
      </c>
      <c r="CQ172" s="98">
        <f t="shared" si="360"/>
        <v>0.223203800969896</v>
      </c>
      <c r="CR172" s="98">
        <f t="shared" si="361"/>
        <v>0.270791262748104</v>
      </c>
      <c r="CS172" s="98">
        <f t="shared" si="362"/>
        <v>0.00385206876728886</v>
      </c>
      <c r="CT172" s="98">
        <f t="shared" si="363"/>
        <v>0.502152867514711</v>
      </c>
      <c r="CU172" s="49"/>
      <c r="CV172" s="87">
        <f t="shared" si="364"/>
        <v>34072</v>
      </c>
      <c r="CW172" s="80">
        <f t="shared" si="365"/>
        <v>41097</v>
      </c>
      <c r="CX172" s="80">
        <f t="shared" si="366"/>
        <v>46968</v>
      </c>
      <c r="CY172" s="80">
        <f t="shared" si="367"/>
        <v>84187</v>
      </c>
      <c r="CZ172" s="80">
        <f t="shared" si="368"/>
        <v>206324</v>
      </c>
      <c r="DA172" s="143">
        <f t="shared" si="369"/>
        <v>0.165138326127838</v>
      </c>
      <c r="DB172" s="143">
        <f t="shared" si="370"/>
        <v>0.199186716038852</v>
      </c>
      <c r="DC172" s="143">
        <f t="shared" si="371"/>
        <v>0.227641961187259</v>
      </c>
      <c r="DD172" s="143">
        <f t="shared" si="372"/>
        <v>0.408032996646052</v>
      </c>
      <c r="DE172" s="49"/>
      <c r="DF172" s="87">
        <f t="shared" si="373"/>
        <v>16474</v>
      </c>
      <c r="DG172" s="80">
        <f t="shared" si="374"/>
        <v>19922</v>
      </c>
      <c r="DH172" s="80">
        <f t="shared" si="375"/>
        <v>22768</v>
      </c>
      <c r="DI172" s="80">
        <f t="shared" si="376"/>
        <v>12156.5</v>
      </c>
      <c r="DJ172" s="80">
        <f t="shared" si="377"/>
        <v>71320.5</v>
      </c>
      <c r="DK172" s="143">
        <f t="shared" si="378"/>
        <v>0.230985481032803</v>
      </c>
      <c r="DL172" s="143">
        <f t="shared" si="379"/>
        <v>0.279330627239013</v>
      </c>
      <c r="DM172" s="143">
        <f t="shared" si="380"/>
        <v>0.319235002558872</v>
      </c>
      <c r="DN172" s="143">
        <f t="shared" si="381"/>
        <v>0.170448889169313</v>
      </c>
      <c r="DO172" s="49"/>
      <c r="DP172" s="62">
        <f t="shared" si="382"/>
        <v>305290.5</v>
      </c>
      <c r="DQ172" s="71">
        <f t="shared" si="383"/>
        <v>206324</v>
      </c>
      <c r="DR172" s="71">
        <f t="shared" si="384"/>
        <v>71320.5</v>
      </c>
      <c r="DS172" s="63">
        <v>0</v>
      </c>
      <c r="DT172" s="63">
        <v>31</v>
      </c>
      <c r="DU172" s="63">
        <f>INDEX(武器升级!A:A,MATCH(DQ172/$DQ$5,武器升级!G:G,1))</f>
        <v>53</v>
      </c>
      <c r="DV172" s="63">
        <f>_xlfn.IFNA(INDEX(武器升级!A:A,MATCH(DR172/$DR$5,武器升级!H:H,1)),1)</f>
        <v>42</v>
      </c>
      <c r="DW172" s="63">
        <v>18</v>
      </c>
      <c r="DX172" s="63">
        <f t="shared" si="385"/>
        <v>142.43</v>
      </c>
      <c r="DY172" s="63">
        <f t="shared" si="386"/>
        <v>9828.47</v>
      </c>
      <c r="DZ172" s="63">
        <f t="shared" si="387"/>
        <v>1940.1</v>
      </c>
      <c r="EA172" s="71">
        <v>6.6</v>
      </c>
      <c r="EB172" s="67">
        <f t="shared" si="388"/>
        <v>186</v>
      </c>
      <c r="EC172" s="84"/>
      <c r="ED172" s="49"/>
      <c r="EE172" s="49"/>
      <c r="EF172" s="49"/>
      <c r="EG172" s="49"/>
      <c r="EH172" s="49"/>
      <c r="EI172" s="49"/>
      <c r="EJ172" s="49"/>
      <c r="EK172" s="49">
        <f t="shared" si="389"/>
        <v>935.62</v>
      </c>
      <c r="EL172" s="84"/>
      <c r="EM172" s="49"/>
      <c r="EN172" s="49"/>
      <c r="EO172" s="49"/>
      <c r="EP172" s="49"/>
      <c r="EQ172" s="49"/>
      <c r="ER172" s="49"/>
      <c r="ES172" s="49"/>
      <c r="ET172" s="49"/>
      <c r="EU172" s="49"/>
      <c r="EV172" s="49"/>
      <c r="EW172" s="49"/>
      <c r="EX172" s="49"/>
      <c r="EY172" s="49"/>
      <c r="EZ172" s="49"/>
      <c r="FA172" s="67"/>
      <c r="FB172" s="67"/>
      <c r="FC172" s="67"/>
      <c r="FD172" s="49"/>
    </row>
    <row r="173" spans="1:160">
      <c r="A173" s="58">
        <v>167</v>
      </c>
      <c r="B173" s="59">
        <v>108</v>
      </c>
      <c r="C173" s="60">
        <v>88</v>
      </c>
      <c r="D173" s="61">
        <v>1059</v>
      </c>
      <c r="E173" s="61">
        <v>3</v>
      </c>
      <c r="F173" s="62">
        <v>7</v>
      </c>
      <c r="G173" s="63">
        <v>0</v>
      </c>
      <c r="H173" s="63">
        <v>1</v>
      </c>
      <c r="I173" s="49"/>
      <c r="J173" s="62">
        <v>167</v>
      </c>
      <c r="K173" s="71">
        <f t="shared" si="326"/>
        <v>7</v>
      </c>
      <c r="L173" s="71">
        <f t="shared" si="327"/>
        <v>0</v>
      </c>
      <c r="M173" s="71">
        <f t="shared" si="328"/>
        <v>1</v>
      </c>
      <c r="N173" s="72">
        <f>INDEX($A:$A,MATCH(SUM($K$7:K173),$D:$D,1))</f>
        <v>186</v>
      </c>
      <c r="O173" s="72">
        <v>0</v>
      </c>
      <c r="P173" s="73">
        <v>0</v>
      </c>
      <c r="Q173" s="63">
        <f>INDEX(关卡产出!$V$8:$V$207,MATCH(N173,$A$7:$A$206,0))</f>
        <v>35700</v>
      </c>
      <c r="R173" s="63">
        <f>INDEX(关卡产出!$W$8:$W$207,MATCH(N173,$A$7:$A$206,0))</f>
        <v>10016800</v>
      </c>
      <c r="S173" s="63">
        <f>INDEX(关卡产出!$X$8:$X$207,MATCH(N173,$A$7:$A$206,0))</f>
        <v>68142</v>
      </c>
      <c r="T173" s="63">
        <f>INDEX(关卡产出!$Y$8:$Y$207,MATCH(N173,$A$7:$A$206,0))</f>
        <v>34072</v>
      </c>
      <c r="U173" s="63">
        <f>INDEX(关卡产出!$Z$8:$Z$207,MATCH(N173,$A$7:$A$206,0))</f>
        <v>16474</v>
      </c>
      <c r="V173" s="63">
        <f>INDEX(关卡产出!$AA$8:$AA$207,MATCH(N173,$A$7:$A$206,0))</f>
        <v>1116</v>
      </c>
      <c r="W173" s="80">
        <f>INDEX(关卡产出!$C$8:$C$207,MATCH(N173,关卡产出!$B$8:$B$207,0))*K173</f>
        <v>1029</v>
      </c>
      <c r="X173" s="80">
        <f>INDEX(关卡产出!$D$8:$D$207,MATCH(N173,关卡产出!$B$8:$B$207,0))*K173</f>
        <v>511</v>
      </c>
      <c r="Y173" s="80">
        <f>INDEX(关卡产出!$E$8:$E$207,MATCH(N173,关卡产出!$B$8:$B$207,0))*K173</f>
        <v>252</v>
      </c>
      <c r="Z173" s="80">
        <f>INDEX(关卡产出!$F$8:$F$207,MATCH(N173,关卡产出!$B$8:$B$207,0))*K173</f>
        <v>13370</v>
      </c>
      <c r="AA173" s="80">
        <f>SUM($W$7:W173)</f>
        <v>83699</v>
      </c>
      <c r="AB173" s="80">
        <f>SUM($X$7:X173)</f>
        <v>41608</v>
      </c>
      <c r="AC173" s="80">
        <f>SUM($Y$7:Y173)</f>
        <v>20174</v>
      </c>
      <c r="AD173" s="80">
        <f>SUM($Z$7:Z173)</f>
        <v>1132040</v>
      </c>
      <c r="AE173" s="87">
        <f>INDEX(关卡产出!$C$8:$C$207,MATCH(N173,关卡产出!$B$8:$B$207,0))*8</f>
        <v>1176</v>
      </c>
      <c r="AF173" s="87">
        <f>INDEX(关卡产出!$D$8:$D$207,MATCH(N173,关卡产出!$B$8:$B$207,0))*8</f>
        <v>584</v>
      </c>
      <c r="AG173" s="87">
        <f>INDEX(关卡产出!$E$8:$E$207,MATCH(N173,关卡产出!$B$8:$B$207,0))*8</f>
        <v>288</v>
      </c>
      <c r="AH173" s="87">
        <f>INDEX(关卡产出!$F$8:$F$207,MATCH(N173,关卡产出!$B$8:$B$207,0))*8</f>
        <v>15280</v>
      </c>
      <c r="AI173" s="87">
        <f>SUM($AE$7:AE173)</f>
        <v>95656</v>
      </c>
      <c r="AJ173" s="87">
        <f>SUM($AF$7:AF173)</f>
        <v>47552</v>
      </c>
      <c r="AK173" s="87">
        <f>SUM($AG$7:AG173)</f>
        <v>23056</v>
      </c>
      <c r="AL173" s="87">
        <f>SUM($AH$7:AH173)</f>
        <v>1293760</v>
      </c>
      <c r="AM173" s="92">
        <f>SUM($M$7:M173)*关卡产出!$AS$11</f>
        <v>978000</v>
      </c>
      <c r="AN173" s="93">
        <v>0</v>
      </c>
      <c r="AO173" s="80">
        <v>0</v>
      </c>
      <c r="AP173" s="96">
        <v>0</v>
      </c>
      <c r="AQ173" s="62">
        <v>500</v>
      </c>
      <c r="AR173" s="97">
        <v>100</v>
      </c>
      <c r="AS173" s="62">
        <f>SUM($AQ$7:AQ173)</f>
        <v>83500</v>
      </c>
      <c r="AT173" s="71">
        <f>SUM($AR$7:AR173)</f>
        <v>16700</v>
      </c>
      <c r="AU173" s="49"/>
      <c r="AV173" s="62">
        <f t="shared" si="329"/>
        <v>35700</v>
      </c>
      <c r="AW173" s="71">
        <v>0</v>
      </c>
      <c r="AX173" s="71">
        <f t="shared" si="330"/>
        <v>16700</v>
      </c>
      <c r="AY173" s="71">
        <f t="shared" si="331"/>
        <v>22500</v>
      </c>
      <c r="AZ173" s="63">
        <f t="shared" si="332"/>
        <v>74900</v>
      </c>
      <c r="BA173" s="80">
        <v>0</v>
      </c>
      <c r="BB173" s="80">
        <f t="shared" si="333"/>
        <v>74900</v>
      </c>
      <c r="BC173" s="98">
        <f t="shared" si="334"/>
        <v>0.476635514018692</v>
      </c>
      <c r="BD173" s="98">
        <f t="shared" si="335"/>
        <v>0</v>
      </c>
      <c r="BE173" s="98">
        <f t="shared" si="336"/>
        <v>0.222963951935915</v>
      </c>
      <c r="BF173" s="98">
        <f t="shared" si="337"/>
        <v>0.300400534045394</v>
      </c>
      <c r="BG173" s="99"/>
      <c r="BH173" s="62">
        <f>INDEX(商城宝箱!$L:$L,MATCH(BB173,商城宝箱!$N:$N,1))</f>
        <v>10</v>
      </c>
      <c r="BI173" s="63">
        <f>INDEX(商城宝箱!$T:$T,MATCH(BH173,商城宝箱!$L:$L,0))+(BB173-VLOOKUP(BH173,商城宝箱!$L$2:$N$22,3,FALSE))/$BH$5*VLOOKUP(BH173+1,商城宝箱!$C$23:$I$42,3,FALSE)</f>
        <v>187250</v>
      </c>
      <c r="BJ173" s="71">
        <f>INDEX(商城宝箱!$U:$U,MATCH(BH173,商城宝箱!$L:$L,0))+(BB173-VLOOKUP(BH173,商城宝箱!$L$2:$N$22,3,FALSE))/$BH$5*VLOOKUP(BH173+1,商城宝箱!$C$23:$I$42,4,FALSE)</f>
        <v>153622.5</v>
      </c>
      <c r="BK173" s="71">
        <f>INDEX(商城宝箱!$V:$V,MATCH(BH173,商城宝箱!$L:$L,0))+(BB173-VLOOKUP(BH173,商城宝箱!$L$2:$N$22,3,FALSE))/$BH$5*VLOOKUP(BH173+1,商城宝箱!$C$23:$I$42,5,FALSE)</f>
        <v>84337</v>
      </c>
      <c r="BL173" s="71">
        <f>INDEX(商城宝箱!$W:$W,MATCH(BH173,商城宝箱!$L:$L,0))+(BB173-VLOOKUP(BH173,商城宝箱!$L$2:$N$22,3,FALSE))/$BH$5*VLOOKUP(BH173+1,商城宝箱!$C$23:$I$42,6,FALSE)</f>
        <v>12181.5</v>
      </c>
      <c r="BM173" s="49"/>
      <c r="BN173" s="101">
        <f t="shared" si="338"/>
        <v>10016800</v>
      </c>
      <c r="BO173" s="63">
        <f t="shared" si="339"/>
        <v>1132040</v>
      </c>
      <c r="BP173" s="63">
        <f t="shared" si="340"/>
        <v>1293760</v>
      </c>
      <c r="BQ173" s="63">
        <f t="shared" si="341"/>
        <v>978000</v>
      </c>
      <c r="BR173" s="63">
        <f t="shared" si="342"/>
        <v>0</v>
      </c>
      <c r="BS173" s="63">
        <f t="shared" si="343"/>
        <v>83500</v>
      </c>
      <c r="BT173" s="63">
        <f t="shared" si="344"/>
        <v>187250</v>
      </c>
      <c r="BU173" s="63">
        <f t="shared" si="345"/>
        <v>13691350</v>
      </c>
      <c r="BV173" s="98">
        <f t="shared" si="346"/>
        <v>0.731615216907025</v>
      </c>
      <c r="BW173" s="98">
        <f t="shared" si="347"/>
        <v>0.0826828618069073</v>
      </c>
      <c r="BX173" s="98">
        <f t="shared" si="348"/>
        <v>0.094494699207894</v>
      </c>
      <c r="BY173" s="98">
        <f t="shared" si="349"/>
        <v>0.0714319625164794</v>
      </c>
      <c r="BZ173" s="98">
        <f t="shared" si="350"/>
        <v>0</v>
      </c>
      <c r="CA173" s="98">
        <f t="shared" si="351"/>
        <v>0.00609874117599798</v>
      </c>
      <c r="CB173" s="98">
        <f t="shared" si="352"/>
        <v>0.0136765183856961</v>
      </c>
      <c r="CC173" s="49"/>
      <c r="CD173" s="101">
        <f t="shared" si="353"/>
        <v>186</v>
      </c>
      <c r="CE173" s="63">
        <f>INDEX(角色升级!A:A,MATCH(BU172,角色升级!K:K,1))</f>
        <v>817</v>
      </c>
      <c r="CF173" s="71">
        <f>VLOOKUP(CE173,角色升级!A:P,16,FALSE)</f>
        <v>56982.55419</v>
      </c>
      <c r="CG173" s="71">
        <f>VLOOKUP(CD173,关卡对比!$A$4:$K$206,11,FALSE)</f>
        <v>164400</v>
      </c>
      <c r="CH173" s="104">
        <f t="shared" si="354"/>
        <v>2.8850935577902</v>
      </c>
      <c r="CI173" s="87">
        <f>INDEX(角色升级!Q:Q,MATCH(CE173,角色升级!A:A,0))</f>
        <v>22500</v>
      </c>
      <c r="CJ173" s="80">
        <v>0.9</v>
      </c>
      <c r="CK173" s="49"/>
      <c r="CL173" s="101">
        <f t="shared" si="355"/>
        <v>68142</v>
      </c>
      <c r="CM173" s="63">
        <f t="shared" si="356"/>
        <v>83699</v>
      </c>
      <c r="CN173" s="63">
        <f t="shared" si="357"/>
        <v>1176</v>
      </c>
      <c r="CO173" s="63">
        <f t="shared" si="358"/>
        <v>153622.5</v>
      </c>
      <c r="CP173" s="63">
        <f t="shared" si="359"/>
        <v>306639.5</v>
      </c>
      <c r="CQ173" s="98">
        <f t="shared" si="360"/>
        <v>0.222221859871282</v>
      </c>
      <c r="CR173" s="98">
        <f t="shared" si="361"/>
        <v>0.272955702054041</v>
      </c>
      <c r="CS173" s="98">
        <f t="shared" si="362"/>
        <v>0.00383512235051257</v>
      </c>
      <c r="CT173" s="98">
        <f t="shared" si="363"/>
        <v>0.500987315724165</v>
      </c>
      <c r="CU173" s="49"/>
      <c r="CV173" s="87">
        <f t="shared" si="364"/>
        <v>34072</v>
      </c>
      <c r="CW173" s="80">
        <f t="shared" si="365"/>
        <v>41608</v>
      </c>
      <c r="CX173" s="80">
        <f t="shared" si="366"/>
        <v>47552</v>
      </c>
      <c r="CY173" s="80">
        <f t="shared" si="367"/>
        <v>84337</v>
      </c>
      <c r="CZ173" s="80">
        <f t="shared" si="368"/>
        <v>207569</v>
      </c>
      <c r="DA173" s="143">
        <f t="shared" si="369"/>
        <v>0.16414782554235</v>
      </c>
      <c r="DB173" s="143">
        <f t="shared" si="370"/>
        <v>0.200453824993135</v>
      </c>
      <c r="DC173" s="143">
        <f t="shared" si="371"/>
        <v>0.22909008570644</v>
      </c>
      <c r="DD173" s="143">
        <f t="shared" si="372"/>
        <v>0.406308263758076</v>
      </c>
      <c r="DE173" s="49"/>
      <c r="DF173" s="87">
        <f t="shared" si="373"/>
        <v>16474</v>
      </c>
      <c r="DG173" s="80">
        <f t="shared" si="374"/>
        <v>20174</v>
      </c>
      <c r="DH173" s="80">
        <f t="shared" si="375"/>
        <v>23056</v>
      </c>
      <c r="DI173" s="80">
        <f t="shared" si="376"/>
        <v>12181.5</v>
      </c>
      <c r="DJ173" s="80">
        <f t="shared" si="377"/>
        <v>71885.5</v>
      </c>
      <c r="DK173" s="143">
        <f t="shared" si="378"/>
        <v>0.229169999513115</v>
      </c>
      <c r="DL173" s="143">
        <f t="shared" si="379"/>
        <v>0.28064074117868</v>
      </c>
      <c r="DM173" s="143">
        <f t="shared" si="380"/>
        <v>0.320732275632777</v>
      </c>
      <c r="DN173" s="143">
        <f t="shared" si="381"/>
        <v>0.169456983675428</v>
      </c>
      <c r="DO173" s="49"/>
      <c r="DP173" s="62">
        <f t="shared" si="382"/>
        <v>306639.5</v>
      </c>
      <c r="DQ173" s="71">
        <f t="shared" si="383"/>
        <v>207569</v>
      </c>
      <c r="DR173" s="71">
        <f t="shared" si="384"/>
        <v>71885.5</v>
      </c>
      <c r="DS173" s="63">
        <v>0</v>
      </c>
      <c r="DT173" s="63">
        <v>32</v>
      </c>
      <c r="DU173" s="63">
        <f>INDEX(武器升级!A:A,MATCH(DQ173/$DQ$5,武器升级!G:G,1))</f>
        <v>53</v>
      </c>
      <c r="DV173" s="63">
        <f>_xlfn.IFNA(INDEX(武器升级!A:A,MATCH(DR173/$DR$5,武器升级!H:H,1)),1)</f>
        <v>42</v>
      </c>
      <c r="DW173" s="63">
        <v>18</v>
      </c>
      <c r="DX173" s="63">
        <f t="shared" si="385"/>
        <v>170.91</v>
      </c>
      <c r="DY173" s="63">
        <f t="shared" si="386"/>
        <v>9828.47</v>
      </c>
      <c r="DZ173" s="63">
        <f t="shared" si="387"/>
        <v>1940.1</v>
      </c>
      <c r="EA173" s="71">
        <v>6.6</v>
      </c>
      <c r="EB173" s="67">
        <f t="shared" si="388"/>
        <v>186</v>
      </c>
      <c r="EC173" s="84"/>
      <c r="ED173" s="49"/>
      <c r="EE173" s="49"/>
      <c r="EF173" s="49"/>
      <c r="EG173" s="49"/>
      <c r="EH173" s="49"/>
      <c r="EI173" s="49"/>
      <c r="EJ173" s="49"/>
      <c r="EK173" s="49">
        <f t="shared" si="389"/>
        <v>1</v>
      </c>
      <c r="EL173" s="84"/>
      <c r="EM173" s="49"/>
      <c r="EN173" s="49"/>
      <c r="EO173" s="49"/>
      <c r="EP173" s="49"/>
      <c r="EQ173" s="49"/>
      <c r="ER173" s="49"/>
      <c r="ES173" s="49"/>
      <c r="ET173" s="49"/>
      <c r="EU173" s="49"/>
      <c r="EV173" s="49"/>
      <c r="EW173" s="49"/>
      <c r="EX173" s="49"/>
      <c r="EY173" s="49"/>
      <c r="EZ173" s="49"/>
      <c r="FA173" s="67"/>
      <c r="FB173" s="67"/>
      <c r="FC173" s="67"/>
      <c r="FD173" s="49"/>
    </row>
    <row r="174" spans="1:160">
      <c r="A174" s="58">
        <v>168</v>
      </c>
      <c r="B174" s="59">
        <v>108</v>
      </c>
      <c r="C174" s="60">
        <v>88</v>
      </c>
      <c r="D174" s="61">
        <v>1062</v>
      </c>
      <c r="E174" s="61">
        <v>3</v>
      </c>
      <c r="F174" s="62">
        <v>7</v>
      </c>
      <c r="G174" s="63">
        <v>0</v>
      </c>
      <c r="H174" s="63">
        <v>1</v>
      </c>
      <c r="I174" s="49"/>
      <c r="J174" s="62">
        <v>168</v>
      </c>
      <c r="K174" s="71">
        <f t="shared" si="326"/>
        <v>7</v>
      </c>
      <c r="L174" s="71">
        <f t="shared" si="327"/>
        <v>0</v>
      </c>
      <c r="M174" s="71">
        <f t="shared" si="328"/>
        <v>1</v>
      </c>
      <c r="N174" s="72">
        <f>INDEX($A:$A,MATCH(SUM($K$7:K174),$D:$D,1))</f>
        <v>188</v>
      </c>
      <c r="O174" s="72">
        <v>0</v>
      </c>
      <c r="P174" s="73">
        <v>0</v>
      </c>
      <c r="Q174" s="63">
        <f>INDEX(关卡产出!$V$8:$V$207,MATCH(N174,$A$7:$A$206,0))</f>
        <v>36100</v>
      </c>
      <c r="R174" s="63">
        <f>INDEX(关卡产出!$W$8:$W$207,MATCH(N174,$A$7:$A$206,0))</f>
        <v>10237200</v>
      </c>
      <c r="S174" s="63">
        <f>INDEX(关卡产出!$X$8:$X$207,MATCH(N174,$A$7:$A$206,0))</f>
        <v>69626</v>
      </c>
      <c r="T174" s="63">
        <f>INDEX(关卡产出!$Y$8:$Y$207,MATCH(N174,$A$7:$A$206,0))</f>
        <v>34814</v>
      </c>
      <c r="U174" s="63">
        <f>INDEX(关卡产出!$Z$8:$Z$207,MATCH(N174,$A$7:$A$206,0))</f>
        <v>16839</v>
      </c>
      <c r="V174" s="63">
        <f>INDEX(关卡产出!$AA$8:$AA$207,MATCH(N174,$A$7:$A$206,0))</f>
        <v>1128</v>
      </c>
      <c r="W174" s="80">
        <f>INDEX(关卡产出!$C$8:$C$207,MATCH(N174,关卡产出!$B$8:$B$207,0))*K174</f>
        <v>1043</v>
      </c>
      <c r="X174" s="80">
        <f>INDEX(关卡产出!$D$8:$D$207,MATCH(N174,关卡产出!$B$8:$B$207,0))*K174</f>
        <v>518</v>
      </c>
      <c r="Y174" s="80">
        <f>INDEX(关卡产出!$E$8:$E$207,MATCH(N174,关卡产出!$B$8:$B$207,0))*K174</f>
        <v>259</v>
      </c>
      <c r="Z174" s="80">
        <f>INDEX(关卡产出!$F$8:$F$207,MATCH(N174,关卡产出!$B$8:$B$207,0))*K174</f>
        <v>13510</v>
      </c>
      <c r="AA174" s="80">
        <f>SUM($W$7:W174)</f>
        <v>84742</v>
      </c>
      <c r="AB174" s="80">
        <f>SUM($X$7:X174)</f>
        <v>42126</v>
      </c>
      <c r="AC174" s="80">
        <f>SUM($Y$7:Y174)</f>
        <v>20433</v>
      </c>
      <c r="AD174" s="80">
        <f>SUM($Z$7:Z174)</f>
        <v>1145550</v>
      </c>
      <c r="AE174" s="87">
        <f>INDEX(关卡产出!$C$8:$C$207,MATCH(N174,关卡产出!$B$8:$B$207,0))*8</f>
        <v>1192</v>
      </c>
      <c r="AF174" s="87">
        <f>INDEX(关卡产出!$D$8:$D$207,MATCH(N174,关卡产出!$B$8:$B$207,0))*8</f>
        <v>592</v>
      </c>
      <c r="AG174" s="87">
        <f>INDEX(关卡产出!$E$8:$E$207,MATCH(N174,关卡产出!$B$8:$B$207,0))*8</f>
        <v>296</v>
      </c>
      <c r="AH174" s="87">
        <f>INDEX(关卡产出!$F$8:$F$207,MATCH(N174,关卡产出!$B$8:$B$207,0))*8</f>
        <v>15440</v>
      </c>
      <c r="AI174" s="87">
        <f>SUM($AE$7:AE174)</f>
        <v>96848</v>
      </c>
      <c r="AJ174" s="87">
        <f>SUM($AF$7:AF174)</f>
        <v>48144</v>
      </c>
      <c r="AK174" s="87">
        <f>SUM($AG$7:AG174)</f>
        <v>23352</v>
      </c>
      <c r="AL174" s="87">
        <f>SUM($AH$7:AH174)</f>
        <v>1309200</v>
      </c>
      <c r="AM174" s="92">
        <f>SUM($M$7:M174)*关卡产出!$AS$11</f>
        <v>984000</v>
      </c>
      <c r="AN174" s="93">
        <v>0</v>
      </c>
      <c r="AO174" s="80">
        <v>0</v>
      </c>
      <c r="AP174" s="96">
        <v>0</v>
      </c>
      <c r="AQ174" s="62">
        <v>500</v>
      </c>
      <c r="AR174" s="97">
        <v>100</v>
      </c>
      <c r="AS174" s="62">
        <f>SUM($AQ$7:AQ174)</f>
        <v>84000</v>
      </c>
      <c r="AT174" s="71">
        <f>SUM($AR$7:AR174)</f>
        <v>16800</v>
      </c>
      <c r="AU174" s="49"/>
      <c r="AV174" s="62">
        <f t="shared" si="329"/>
        <v>36100</v>
      </c>
      <c r="AW174" s="71">
        <v>0</v>
      </c>
      <c r="AX174" s="71">
        <f t="shared" si="330"/>
        <v>16800</v>
      </c>
      <c r="AY174" s="71">
        <f t="shared" si="331"/>
        <v>22500</v>
      </c>
      <c r="AZ174" s="63">
        <f t="shared" si="332"/>
        <v>75400</v>
      </c>
      <c r="BA174" s="80">
        <v>0</v>
      </c>
      <c r="BB174" s="80">
        <f t="shared" si="333"/>
        <v>75400</v>
      </c>
      <c r="BC174" s="98">
        <f t="shared" si="334"/>
        <v>0.478779840848806</v>
      </c>
      <c r="BD174" s="98">
        <f t="shared" si="335"/>
        <v>0</v>
      </c>
      <c r="BE174" s="98">
        <f t="shared" si="336"/>
        <v>0.222811671087533</v>
      </c>
      <c r="BF174" s="98">
        <f t="shared" si="337"/>
        <v>0.29840848806366</v>
      </c>
      <c r="BG174" s="99"/>
      <c r="BH174" s="62">
        <f>INDEX(商城宝箱!$L:$L,MATCH(BB174,商城宝箱!$N:$N,1))</f>
        <v>10</v>
      </c>
      <c r="BI174" s="63">
        <f>INDEX(商城宝箱!$T:$T,MATCH(BH174,商城宝箱!$L:$L,0))+(BB174-VLOOKUP(BH174,商城宝箱!$L$2:$N$22,3,FALSE))/$BH$5*VLOOKUP(BH174+1,商城宝箱!$C$23:$I$42,3,FALSE)</f>
        <v>188500</v>
      </c>
      <c r="BJ174" s="71">
        <f>INDEX(商城宝箱!$U:$U,MATCH(BH174,商城宝箱!$L:$L,0))+(BB174-VLOOKUP(BH174,商城宝箱!$L$2:$N$22,3,FALSE))/$BH$5*VLOOKUP(BH174+1,商城宝箱!$C$23:$I$42,4,FALSE)</f>
        <v>155222.5</v>
      </c>
      <c r="BK174" s="71">
        <f>INDEX(商城宝箱!$V:$V,MATCH(BH174,商城宝箱!$L:$L,0))+(BB174-VLOOKUP(BH174,商城宝箱!$L$2:$N$22,3,FALSE))/$BH$5*VLOOKUP(BH174+1,商城宝箱!$C$23:$I$42,5,FALSE)</f>
        <v>85087</v>
      </c>
      <c r="BL174" s="71">
        <f>INDEX(商城宝箱!$W:$W,MATCH(BH174,商城宝箱!$L:$L,0))+(BB174-VLOOKUP(BH174,商城宝箱!$L$2:$N$22,3,FALSE))/$BH$5*VLOOKUP(BH174+1,商城宝箱!$C$23:$I$42,6,FALSE)</f>
        <v>12306.5</v>
      </c>
      <c r="BM174" s="49"/>
      <c r="BN174" s="101">
        <f t="shared" si="338"/>
        <v>10237200</v>
      </c>
      <c r="BO174" s="63">
        <f t="shared" si="339"/>
        <v>1145550</v>
      </c>
      <c r="BP174" s="63">
        <f t="shared" si="340"/>
        <v>1309200</v>
      </c>
      <c r="BQ174" s="63">
        <f t="shared" si="341"/>
        <v>984000</v>
      </c>
      <c r="BR174" s="63">
        <f t="shared" si="342"/>
        <v>0</v>
      </c>
      <c r="BS174" s="63">
        <f t="shared" si="343"/>
        <v>84000</v>
      </c>
      <c r="BT174" s="63">
        <f t="shared" si="344"/>
        <v>188500</v>
      </c>
      <c r="BU174" s="63">
        <f t="shared" si="345"/>
        <v>13948450</v>
      </c>
      <c r="BV174" s="98">
        <f t="shared" si="346"/>
        <v>0.73393101025562</v>
      </c>
      <c r="BW174" s="98">
        <f t="shared" si="347"/>
        <v>0.0821274048370966</v>
      </c>
      <c r="BX174" s="98">
        <f t="shared" si="348"/>
        <v>0.0938598912423961</v>
      </c>
      <c r="BY174" s="98">
        <f t="shared" si="349"/>
        <v>0.0705454727944682</v>
      </c>
      <c r="BZ174" s="98">
        <f t="shared" si="350"/>
        <v>0</v>
      </c>
      <c r="CA174" s="98">
        <f t="shared" si="351"/>
        <v>0.00602217450684485</v>
      </c>
      <c r="CB174" s="98">
        <f t="shared" si="352"/>
        <v>0.0135140463635744</v>
      </c>
      <c r="CC174" s="49"/>
      <c r="CD174" s="101">
        <f t="shared" si="353"/>
        <v>188</v>
      </c>
      <c r="CE174" s="63">
        <f>INDEX(角色升级!A:A,MATCH(BU173,角色升级!K:K,1))</f>
        <v>817</v>
      </c>
      <c r="CF174" s="71">
        <f>VLOOKUP(CE174,角色升级!A:P,16,FALSE)</f>
        <v>56982.55419</v>
      </c>
      <c r="CG174" s="71">
        <f>VLOOKUP(CD174,关卡对比!$A$4:$K$206,11,FALSE)</f>
        <v>166800</v>
      </c>
      <c r="CH174" s="104">
        <f t="shared" si="354"/>
        <v>2.92721171191852</v>
      </c>
      <c r="CI174" s="87">
        <f>INDEX(角色升级!Q:Q,MATCH(CE174,角色升级!A:A,0))</f>
        <v>22500</v>
      </c>
      <c r="CJ174" s="80">
        <v>0.9</v>
      </c>
      <c r="CK174" s="49"/>
      <c r="CL174" s="101">
        <f t="shared" si="355"/>
        <v>69626</v>
      </c>
      <c r="CM174" s="63">
        <f t="shared" si="356"/>
        <v>84742</v>
      </c>
      <c r="CN174" s="63">
        <f t="shared" si="357"/>
        <v>1192</v>
      </c>
      <c r="CO174" s="63">
        <f t="shared" si="358"/>
        <v>155222.5</v>
      </c>
      <c r="CP174" s="63">
        <f t="shared" si="359"/>
        <v>310782.5</v>
      </c>
      <c r="CQ174" s="98">
        <f t="shared" si="360"/>
        <v>0.224034493576698</v>
      </c>
      <c r="CR174" s="98">
        <f t="shared" si="361"/>
        <v>0.272673010867729</v>
      </c>
      <c r="CS174" s="98">
        <f t="shared" si="362"/>
        <v>0.00383547979696411</v>
      </c>
      <c r="CT174" s="98">
        <f t="shared" si="363"/>
        <v>0.499457015758609</v>
      </c>
      <c r="CU174" s="49"/>
      <c r="CV174" s="87">
        <f t="shared" si="364"/>
        <v>34814</v>
      </c>
      <c r="CW174" s="80">
        <f t="shared" si="365"/>
        <v>42126</v>
      </c>
      <c r="CX174" s="80">
        <f t="shared" si="366"/>
        <v>48144</v>
      </c>
      <c r="CY174" s="80">
        <f t="shared" si="367"/>
        <v>85087</v>
      </c>
      <c r="CZ174" s="80">
        <f t="shared" si="368"/>
        <v>210171</v>
      </c>
      <c r="DA174" s="143">
        <f t="shared" si="369"/>
        <v>0.165646069153213</v>
      </c>
      <c r="DB174" s="143">
        <f t="shared" si="370"/>
        <v>0.200436787187576</v>
      </c>
      <c r="DC174" s="143">
        <f t="shared" si="371"/>
        <v>0.229070613928658</v>
      </c>
      <c r="DD174" s="143">
        <f t="shared" si="372"/>
        <v>0.404846529730553</v>
      </c>
      <c r="DE174" s="49"/>
      <c r="DF174" s="87">
        <f t="shared" si="373"/>
        <v>16839</v>
      </c>
      <c r="DG174" s="80">
        <f t="shared" si="374"/>
        <v>20433</v>
      </c>
      <c r="DH174" s="80">
        <f t="shared" si="375"/>
        <v>23352</v>
      </c>
      <c r="DI174" s="80">
        <f t="shared" si="376"/>
        <v>12306.5</v>
      </c>
      <c r="DJ174" s="80">
        <f t="shared" si="377"/>
        <v>72930.5</v>
      </c>
      <c r="DK174" s="143">
        <f t="shared" si="378"/>
        <v>0.230891053811505</v>
      </c>
      <c r="DL174" s="143">
        <f t="shared" si="379"/>
        <v>0.280170847587772</v>
      </c>
      <c r="DM174" s="143">
        <f t="shared" si="380"/>
        <v>0.320195254386025</v>
      </c>
      <c r="DN174" s="143">
        <f t="shared" si="381"/>
        <v>0.168742844214698</v>
      </c>
      <c r="DO174" s="49"/>
      <c r="DP174" s="62">
        <f t="shared" si="382"/>
        <v>310782.5</v>
      </c>
      <c r="DQ174" s="71">
        <f t="shared" si="383"/>
        <v>210171</v>
      </c>
      <c r="DR174" s="71">
        <f t="shared" si="384"/>
        <v>72930.5</v>
      </c>
      <c r="DS174" s="63">
        <v>0</v>
      </c>
      <c r="DT174" s="63">
        <v>32</v>
      </c>
      <c r="DU174" s="63">
        <f>INDEX(武器升级!A:A,MATCH(DQ174/$DQ$5,武器升级!G:G,1))</f>
        <v>53</v>
      </c>
      <c r="DV174" s="63">
        <f>_xlfn.IFNA(INDEX(武器升级!A:A,MATCH(DR174/$DR$5,武器升级!H:H,1)),1)</f>
        <v>42</v>
      </c>
      <c r="DW174" s="63">
        <v>18</v>
      </c>
      <c r="DX174" s="63">
        <f t="shared" si="385"/>
        <v>170.91</v>
      </c>
      <c r="DY174" s="63">
        <f t="shared" si="386"/>
        <v>9828.47</v>
      </c>
      <c r="DZ174" s="63">
        <f t="shared" si="387"/>
        <v>1940.1</v>
      </c>
      <c r="EA174" s="71">
        <v>6.6</v>
      </c>
      <c r="EB174" s="67">
        <f t="shared" si="388"/>
        <v>188</v>
      </c>
      <c r="EC174" s="84"/>
      <c r="ED174" s="49"/>
      <c r="EE174" s="49"/>
      <c r="EF174" s="49"/>
      <c r="EG174" s="49"/>
      <c r="EH174" s="49"/>
      <c r="EI174" s="49"/>
      <c r="EJ174" s="49"/>
      <c r="EK174" s="49">
        <f t="shared" si="389"/>
        <v>935.62</v>
      </c>
      <c r="EL174" s="84"/>
      <c r="EM174" s="49"/>
      <c r="EN174" s="49"/>
      <c r="EO174" s="49"/>
      <c r="EP174" s="49"/>
      <c r="EQ174" s="49"/>
      <c r="ER174" s="49"/>
      <c r="ES174" s="49"/>
      <c r="ET174" s="49"/>
      <c r="EU174" s="49"/>
      <c r="EV174" s="49"/>
      <c r="EW174" s="49"/>
      <c r="EX174" s="49"/>
      <c r="EY174" s="49"/>
      <c r="EZ174" s="49"/>
      <c r="FA174" s="67"/>
      <c r="FB174" s="67"/>
      <c r="FC174" s="67"/>
      <c r="FD174" s="49"/>
    </row>
    <row r="175" spans="1:160">
      <c r="A175" s="58">
        <v>169</v>
      </c>
      <c r="B175" s="59">
        <v>109</v>
      </c>
      <c r="C175" s="60">
        <v>89</v>
      </c>
      <c r="D175" s="61">
        <v>1071</v>
      </c>
      <c r="E175" s="61">
        <v>3</v>
      </c>
      <c r="F175" s="62">
        <v>7</v>
      </c>
      <c r="G175" s="63">
        <v>0</v>
      </c>
      <c r="H175" s="63">
        <v>1</v>
      </c>
      <c r="I175" s="49"/>
      <c r="J175" s="62">
        <v>169</v>
      </c>
      <c r="K175" s="71">
        <f t="shared" si="326"/>
        <v>7</v>
      </c>
      <c r="L175" s="71">
        <f t="shared" si="327"/>
        <v>0</v>
      </c>
      <c r="M175" s="71">
        <f t="shared" si="328"/>
        <v>1</v>
      </c>
      <c r="N175" s="72">
        <f>INDEX($A:$A,MATCH(SUM($K$7:K175),$D:$D,1))</f>
        <v>189</v>
      </c>
      <c r="O175" s="72">
        <v>0</v>
      </c>
      <c r="P175" s="73">
        <v>0</v>
      </c>
      <c r="Q175" s="63">
        <f>INDEX(关卡产出!$V$8:$V$207,MATCH(N175,$A$7:$A$206,0))</f>
        <v>36300</v>
      </c>
      <c r="R175" s="63">
        <f>INDEX(关卡产出!$W$8:$W$207,MATCH(N175,$A$7:$A$206,0))</f>
        <v>10348300</v>
      </c>
      <c r="S175" s="63">
        <f>INDEX(关卡产出!$X$8:$X$207,MATCH(N175,$A$7:$A$206,0))</f>
        <v>70374</v>
      </c>
      <c r="T175" s="63">
        <f>INDEX(关卡产出!$Y$8:$Y$207,MATCH(N175,$A$7:$A$206,0))</f>
        <v>35188</v>
      </c>
      <c r="U175" s="63">
        <f>INDEX(关卡产出!$Z$8:$Z$207,MATCH(N175,$A$7:$A$206,0))</f>
        <v>17023</v>
      </c>
      <c r="V175" s="63">
        <f>INDEX(关卡产出!$AA$8:$AA$207,MATCH(N175,$A$7:$A$206,0))</f>
        <v>1134</v>
      </c>
      <c r="W175" s="80">
        <f>INDEX(关卡产出!$C$8:$C$207,MATCH(N175,关卡产出!$B$8:$B$207,0))*K175</f>
        <v>1050</v>
      </c>
      <c r="X175" s="80">
        <f>INDEX(关卡产出!$D$8:$D$207,MATCH(N175,关卡产出!$B$8:$B$207,0))*K175</f>
        <v>525</v>
      </c>
      <c r="Y175" s="80">
        <f>INDEX(关卡产出!$E$8:$E$207,MATCH(N175,关卡产出!$B$8:$B$207,0))*K175</f>
        <v>259</v>
      </c>
      <c r="Z175" s="80">
        <f>INDEX(关卡产出!$F$8:$F$207,MATCH(N175,关卡产出!$B$8:$B$207,0))*K175</f>
        <v>13650</v>
      </c>
      <c r="AA175" s="80">
        <f>SUM($W$7:W175)</f>
        <v>85792</v>
      </c>
      <c r="AB175" s="80">
        <f>SUM($X$7:X175)</f>
        <v>42651</v>
      </c>
      <c r="AC175" s="80">
        <f>SUM($Y$7:Y175)</f>
        <v>20692</v>
      </c>
      <c r="AD175" s="80">
        <f>SUM($Z$7:Z175)</f>
        <v>1159200</v>
      </c>
      <c r="AE175" s="87">
        <f>INDEX(关卡产出!$C$8:$C$207,MATCH(N175,关卡产出!$B$8:$B$207,0))*8</f>
        <v>1200</v>
      </c>
      <c r="AF175" s="87">
        <f>INDEX(关卡产出!$D$8:$D$207,MATCH(N175,关卡产出!$B$8:$B$207,0))*8</f>
        <v>600</v>
      </c>
      <c r="AG175" s="87">
        <f>INDEX(关卡产出!$E$8:$E$207,MATCH(N175,关卡产出!$B$8:$B$207,0))*8</f>
        <v>296</v>
      </c>
      <c r="AH175" s="87">
        <f>INDEX(关卡产出!$F$8:$F$207,MATCH(N175,关卡产出!$B$8:$B$207,0))*8</f>
        <v>15600</v>
      </c>
      <c r="AI175" s="87">
        <f>SUM($AE$7:AE175)</f>
        <v>98048</v>
      </c>
      <c r="AJ175" s="87">
        <f>SUM($AF$7:AF175)</f>
        <v>48744</v>
      </c>
      <c r="AK175" s="87">
        <f>SUM($AG$7:AG175)</f>
        <v>23648</v>
      </c>
      <c r="AL175" s="87">
        <f>SUM($AH$7:AH175)</f>
        <v>1324800</v>
      </c>
      <c r="AM175" s="92">
        <f>SUM($M$7:M175)*关卡产出!$AS$11</f>
        <v>990000</v>
      </c>
      <c r="AN175" s="93">
        <v>0</v>
      </c>
      <c r="AO175" s="80">
        <v>0</v>
      </c>
      <c r="AP175" s="96">
        <v>0</v>
      </c>
      <c r="AQ175" s="62">
        <v>500</v>
      </c>
      <c r="AR175" s="97">
        <v>100</v>
      </c>
      <c r="AS175" s="62">
        <f>SUM($AQ$7:AQ175)</f>
        <v>84500</v>
      </c>
      <c r="AT175" s="71">
        <f>SUM($AR$7:AR175)</f>
        <v>16900</v>
      </c>
      <c r="AU175" s="49"/>
      <c r="AV175" s="62">
        <f t="shared" si="329"/>
        <v>36300</v>
      </c>
      <c r="AW175" s="71">
        <v>0</v>
      </c>
      <c r="AX175" s="71">
        <f t="shared" si="330"/>
        <v>16900</v>
      </c>
      <c r="AY175" s="71">
        <f t="shared" si="331"/>
        <v>24800</v>
      </c>
      <c r="AZ175" s="63">
        <f t="shared" si="332"/>
        <v>78000</v>
      </c>
      <c r="BA175" s="80">
        <v>0</v>
      </c>
      <c r="BB175" s="80">
        <f t="shared" si="333"/>
        <v>78000</v>
      </c>
      <c r="BC175" s="98">
        <f t="shared" si="334"/>
        <v>0.465384615384615</v>
      </c>
      <c r="BD175" s="98">
        <f t="shared" si="335"/>
        <v>0</v>
      </c>
      <c r="BE175" s="98">
        <f t="shared" si="336"/>
        <v>0.216666666666667</v>
      </c>
      <c r="BF175" s="98">
        <f t="shared" si="337"/>
        <v>0.317948717948718</v>
      </c>
      <c r="BG175" s="99"/>
      <c r="BH175" s="62">
        <f>INDEX(商城宝箱!$L:$L,MATCH(BB175,商城宝箱!$N:$N,1))</f>
        <v>10</v>
      </c>
      <c r="BI175" s="63">
        <f>INDEX(商城宝箱!$T:$T,MATCH(BH175,商城宝箱!$L:$L,0))+(BB175-VLOOKUP(BH175,商城宝箱!$L$2:$N$22,3,FALSE))/$BH$5*VLOOKUP(BH175+1,商城宝箱!$C$23:$I$42,3,FALSE)</f>
        <v>195000</v>
      </c>
      <c r="BJ175" s="71">
        <f>INDEX(商城宝箱!$U:$U,MATCH(BH175,商城宝箱!$L:$L,0))+(BB175-VLOOKUP(BH175,商城宝箱!$L$2:$N$22,3,FALSE))/$BH$5*VLOOKUP(BH175+1,商城宝箱!$C$23:$I$42,4,FALSE)</f>
        <v>163542.5</v>
      </c>
      <c r="BK175" s="71">
        <f>INDEX(商城宝箱!$V:$V,MATCH(BH175,商城宝箱!$L:$L,0))+(BB175-VLOOKUP(BH175,商城宝箱!$L$2:$N$22,3,FALSE))/$BH$5*VLOOKUP(BH175+1,商城宝箱!$C$23:$I$42,5,FALSE)</f>
        <v>88987</v>
      </c>
      <c r="BL175" s="71">
        <f>INDEX(商城宝箱!$W:$W,MATCH(BH175,商城宝箱!$L:$L,0))+(BB175-VLOOKUP(BH175,商城宝箱!$L$2:$N$22,3,FALSE))/$BH$5*VLOOKUP(BH175+1,商城宝箱!$C$23:$I$42,6,FALSE)</f>
        <v>12956.5</v>
      </c>
      <c r="BM175" s="49"/>
      <c r="BN175" s="101">
        <f t="shared" si="338"/>
        <v>10348300</v>
      </c>
      <c r="BO175" s="63">
        <f t="shared" si="339"/>
        <v>1159200</v>
      </c>
      <c r="BP175" s="63">
        <f t="shared" si="340"/>
        <v>1324800</v>
      </c>
      <c r="BQ175" s="63">
        <f t="shared" si="341"/>
        <v>990000</v>
      </c>
      <c r="BR175" s="63">
        <f t="shared" si="342"/>
        <v>0</v>
      </c>
      <c r="BS175" s="63">
        <f t="shared" si="343"/>
        <v>84500</v>
      </c>
      <c r="BT175" s="63">
        <f t="shared" si="344"/>
        <v>195000</v>
      </c>
      <c r="BU175" s="63">
        <f t="shared" si="345"/>
        <v>14101800</v>
      </c>
      <c r="BV175" s="98">
        <f t="shared" si="346"/>
        <v>0.733828305606376</v>
      </c>
      <c r="BW175" s="98">
        <f t="shared" si="347"/>
        <v>0.0822022720503765</v>
      </c>
      <c r="BX175" s="98">
        <f t="shared" si="348"/>
        <v>0.0939454537718589</v>
      </c>
      <c r="BY175" s="98">
        <f t="shared" si="349"/>
        <v>0.0702038037697315</v>
      </c>
      <c r="BZ175" s="98">
        <f t="shared" si="350"/>
        <v>0</v>
      </c>
      <c r="CA175" s="98">
        <f t="shared" si="351"/>
        <v>0.00599214284701244</v>
      </c>
      <c r="CB175" s="98">
        <f t="shared" si="352"/>
        <v>0.0138280219546441</v>
      </c>
      <c r="CC175" s="49"/>
      <c r="CD175" s="101">
        <f t="shared" si="353"/>
        <v>189</v>
      </c>
      <c r="CE175" s="63">
        <f>INDEX(角色升级!A:A,MATCH(BU174,角色升级!K:K,1))</f>
        <v>823</v>
      </c>
      <c r="CF175" s="71">
        <f>VLOOKUP(CE175,角色升级!A:P,16,FALSE)</f>
        <v>58329.45528</v>
      </c>
      <c r="CG175" s="71">
        <f>VLOOKUP(CD175,关卡对比!$A$4:$K$206,11,FALSE)</f>
        <v>168000</v>
      </c>
      <c r="CH175" s="104">
        <f t="shared" si="354"/>
        <v>2.88019147776276</v>
      </c>
      <c r="CI175" s="87">
        <f>INDEX(角色升级!Q:Q,MATCH(CE175,角色升级!A:A,0))</f>
        <v>24800</v>
      </c>
      <c r="CJ175" s="80">
        <v>0.9</v>
      </c>
      <c r="CK175" s="49"/>
      <c r="CL175" s="101">
        <f t="shared" si="355"/>
        <v>70374</v>
      </c>
      <c r="CM175" s="63">
        <f t="shared" si="356"/>
        <v>85792</v>
      </c>
      <c r="CN175" s="63">
        <f t="shared" si="357"/>
        <v>1200</v>
      </c>
      <c r="CO175" s="63">
        <f t="shared" si="358"/>
        <v>163542.5</v>
      </c>
      <c r="CP175" s="63">
        <f t="shared" si="359"/>
        <v>320908.5</v>
      </c>
      <c r="CQ175" s="98">
        <f t="shared" si="360"/>
        <v>0.219296154511333</v>
      </c>
      <c r="CR175" s="98">
        <f t="shared" si="361"/>
        <v>0.267341002185981</v>
      </c>
      <c r="CS175" s="98">
        <f t="shared" si="362"/>
        <v>0.00373938365608889</v>
      </c>
      <c r="CT175" s="98">
        <f t="shared" si="363"/>
        <v>0.509623459646597</v>
      </c>
      <c r="CU175" s="49"/>
      <c r="CV175" s="87">
        <f t="shared" si="364"/>
        <v>35188</v>
      </c>
      <c r="CW175" s="80">
        <f t="shared" si="365"/>
        <v>42651</v>
      </c>
      <c r="CX175" s="80">
        <f t="shared" si="366"/>
        <v>48744</v>
      </c>
      <c r="CY175" s="80">
        <f t="shared" si="367"/>
        <v>88987</v>
      </c>
      <c r="CZ175" s="80">
        <f t="shared" si="368"/>
        <v>215570</v>
      </c>
      <c r="DA175" s="143">
        <f t="shared" si="369"/>
        <v>0.163232360718096</v>
      </c>
      <c r="DB175" s="143">
        <f t="shared" si="370"/>
        <v>0.197852205780025</v>
      </c>
      <c r="DC175" s="143">
        <f t="shared" si="371"/>
        <v>0.226116806605743</v>
      </c>
      <c r="DD175" s="143">
        <f t="shared" si="372"/>
        <v>0.412798626896136</v>
      </c>
      <c r="DE175" s="49"/>
      <c r="DF175" s="87">
        <f t="shared" si="373"/>
        <v>17023</v>
      </c>
      <c r="DG175" s="80">
        <f t="shared" si="374"/>
        <v>20692</v>
      </c>
      <c r="DH175" s="80">
        <f t="shared" si="375"/>
        <v>23648</v>
      </c>
      <c r="DI175" s="80">
        <f t="shared" si="376"/>
        <v>12956.5</v>
      </c>
      <c r="DJ175" s="80">
        <f t="shared" si="377"/>
        <v>74319.5</v>
      </c>
      <c r="DK175" s="143">
        <f t="shared" si="378"/>
        <v>0.229051594803517</v>
      </c>
      <c r="DL175" s="143">
        <f t="shared" si="379"/>
        <v>0.278419526503811</v>
      </c>
      <c r="DM175" s="143">
        <f t="shared" si="380"/>
        <v>0.318193744575784</v>
      </c>
      <c r="DN175" s="143">
        <f t="shared" si="381"/>
        <v>0.174335134116887</v>
      </c>
      <c r="DO175" s="49"/>
      <c r="DP175" s="62">
        <f t="shared" si="382"/>
        <v>320908.5</v>
      </c>
      <c r="DQ175" s="71">
        <f t="shared" si="383"/>
        <v>215570</v>
      </c>
      <c r="DR175" s="71">
        <f t="shared" si="384"/>
        <v>74319.5</v>
      </c>
      <c r="DS175" s="63">
        <v>0</v>
      </c>
      <c r="DT175" s="63">
        <v>32</v>
      </c>
      <c r="DU175" s="63">
        <f>INDEX(武器升级!A:A,MATCH(DQ175/$DQ$5,武器升级!G:G,1))</f>
        <v>54</v>
      </c>
      <c r="DV175" s="63">
        <f>_xlfn.IFNA(INDEX(武器升级!A:A,MATCH(DR175/$DR$5,武器升级!H:H,1)),1)</f>
        <v>43</v>
      </c>
      <c r="DW175" s="63">
        <v>18</v>
      </c>
      <c r="DX175" s="63">
        <f t="shared" si="385"/>
        <v>170.91</v>
      </c>
      <c r="DY175" s="63">
        <f t="shared" si="386"/>
        <v>11794.17</v>
      </c>
      <c r="DZ175" s="63">
        <f t="shared" si="387"/>
        <v>2328.12</v>
      </c>
      <c r="EA175" s="71">
        <v>6.6</v>
      </c>
      <c r="EB175" s="67">
        <f t="shared" si="388"/>
        <v>189</v>
      </c>
      <c r="EC175" s="84"/>
      <c r="ED175" s="49"/>
      <c r="EE175" s="49"/>
      <c r="EF175" s="49"/>
      <c r="EG175" s="49"/>
      <c r="EH175" s="49"/>
      <c r="EI175" s="49"/>
      <c r="EJ175" s="49"/>
      <c r="EK175" s="49">
        <f t="shared" si="389"/>
        <v>935.62</v>
      </c>
      <c r="EL175" s="84"/>
      <c r="EM175" s="49"/>
      <c r="EN175" s="49"/>
      <c r="EO175" s="49"/>
      <c r="EP175" s="49"/>
      <c r="EQ175" s="49"/>
      <c r="ER175" s="49"/>
      <c r="ES175" s="49"/>
      <c r="ET175" s="49"/>
      <c r="EU175" s="49"/>
      <c r="EV175" s="49"/>
      <c r="EW175" s="49"/>
      <c r="EX175" s="49"/>
      <c r="EY175" s="49"/>
      <c r="EZ175" s="49"/>
      <c r="FA175" s="67"/>
      <c r="FB175" s="67"/>
      <c r="FC175" s="67"/>
      <c r="FD175" s="49"/>
    </row>
    <row r="176" spans="1:160">
      <c r="A176" s="58">
        <v>170</v>
      </c>
      <c r="B176" s="59">
        <v>109</v>
      </c>
      <c r="C176" s="60">
        <v>89</v>
      </c>
      <c r="D176" s="61">
        <v>1074</v>
      </c>
      <c r="E176" s="61">
        <v>3</v>
      </c>
      <c r="F176" s="62">
        <v>7</v>
      </c>
      <c r="G176" s="63">
        <v>0</v>
      </c>
      <c r="H176" s="63">
        <v>1</v>
      </c>
      <c r="I176" s="49"/>
      <c r="J176" s="62">
        <v>170</v>
      </c>
      <c r="K176" s="71">
        <f t="shared" si="326"/>
        <v>7</v>
      </c>
      <c r="L176" s="71">
        <f t="shared" si="327"/>
        <v>0</v>
      </c>
      <c r="M176" s="71">
        <f t="shared" si="328"/>
        <v>1</v>
      </c>
      <c r="N176" s="72">
        <f>INDEX($A:$A,MATCH(SUM($K$7:K176),$D:$D,1))</f>
        <v>190</v>
      </c>
      <c r="O176" s="72">
        <v>0</v>
      </c>
      <c r="P176" s="73">
        <v>0</v>
      </c>
      <c r="Q176" s="63">
        <f>INDEX(关卡产出!$V$8:$V$207,MATCH(N176,$A$7:$A$206,0))</f>
        <v>36500</v>
      </c>
      <c r="R176" s="63">
        <f>INDEX(关卡产出!$W$8:$W$207,MATCH(N176,$A$7:$A$206,0))</f>
        <v>10460000</v>
      </c>
      <c r="S176" s="63">
        <f>INDEX(关卡产出!$X$8:$X$207,MATCH(N176,$A$7:$A$206,0))</f>
        <v>71126</v>
      </c>
      <c r="T176" s="63">
        <f>INDEX(关卡产出!$Y$8:$Y$207,MATCH(N176,$A$7:$A$206,0))</f>
        <v>35564</v>
      </c>
      <c r="U176" s="63">
        <f>INDEX(关卡产出!$Z$8:$Z$207,MATCH(N176,$A$7:$A$206,0))</f>
        <v>17208</v>
      </c>
      <c r="V176" s="63">
        <f>INDEX(关卡产出!$AA$8:$AA$207,MATCH(N176,$A$7:$A$206,0))</f>
        <v>1140</v>
      </c>
      <c r="W176" s="80">
        <f>INDEX(关卡产出!$C$8:$C$207,MATCH(N176,关卡产出!$B$8:$B$207,0))*K176</f>
        <v>1050</v>
      </c>
      <c r="X176" s="80">
        <f>INDEX(关卡产出!$D$8:$D$207,MATCH(N176,关卡产出!$B$8:$B$207,0))*K176</f>
        <v>525</v>
      </c>
      <c r="Y176" s="80">
        <f>INDEX(关卡产出!$E$8:$E$207,MATCH(N176,关卡产出!$B$8:$B$207,0))*K176</f>
        <v>259</v>
      </c>
      <c r="Z176" s="80">
        <f>INDEX(关卡产出!$F$8:$F$207,MATCH(N176,关卡产出!$B$8:$B$207,0))*K176</f>
        <v>13650</v>
      </c>
      <c r="AA176" s="80">
        <f>SUM($W$7:W176)</f>
        <v>86842</v>
      </c>
      <c r="AB176" s="80">
        <f>SUM($X$7:X176)</f>
        <v>43176</v>
      </c>
      <c r="AC176" s="80">
        <f>SUM($Y$7:Y176)</f>
        <v>20951</v>
      </c>
      <c r="AD176" s="80">
        <f>SUM($Z$7:Z176)</f>
        <v>1172850</v>
      </c>
      <c r="AE176" s="87">
        <f>INDEX(关卡产出!$C$8:$C$207,MATCH(N176,关卡产出!$B$8:$B$207,0))*8</f>
        <v>1200</v>
      </c>
      <c r="AF176" s="87">
        <f>INDEX(关卡产出!$D$8:$D$207,MATCH(N176,关卡产出!$B$8:$B$207,0))*8</f>
        <v>600</v>
      </c>
      <c r="AG176" s="87">
        <f>INDEX(关卡产出!$E$8:$E$207,MATCH(N176,关卡产出!$B$8:$B$207,0))*8</f>
        <v>296</v>
      </c>
      <c r="AH176" s="87">
        <f>INDEX(关卡产出!$F$8:$F$207,MATCH(N176,关卡产出!$B$8:$B$207,0))*8</f>
        <v>15600</v>
      </c>
      <c r="AI176" s="87">
        <f>SUM($AE$7:AE176)</f>
        <v>99248</v>
      </c>
      <c r="AJ176" s="87">
        <f>SUM($AF$7:AF176)</f>
        <v>49344</v>
      </c>
      <c r="AK176" s="87">
        <f>SUM($AG$7:AG176)</f>
        <v>23944</v>
      </c>
      <c r="AL176" s="87">
        <f>SUM($AH$7:AH176)</f>
        <v>1340400</v>
      </c>
      <c r="AM176" s="92">
        <f>SUM($M$7:M176)*关卡产出!$AS$11</f>
        <v>996000</v>
      </c>
      <c r="AN176" s="93">
        <v>0</v>
      </c>
      <c r="AO176" s="80">
        <v>0</v>
      </c>
      <c r="AP176" s="96">
        <v>0</v>
      </c>
      <c r="AQ176" s="62">
        <v>500</v>
      </c>
      <c r="AR176" s="97">
        <v>100</v>
      </c>
      <c r="AS176" s="62">
        <f>SUM($AQ$7:AQ176)</f>
        <v>85000</v>
      </c>
      <c r="AT176" s="71">
        <f>SUM($AR$7:AR176)</f>
        <v>17000</v>
      </c>
      <c r="AU176" s="49"/>
      <c r="AV176" s="62">
        <f t="shared" si="329"/>
        <v>36500</v>
      </c>
      <c r="AW176" s="71">
        <v>0</v>
      </c>
      <c r="AX176" s="71">
        <f t="shared" si="330"/>
        <v>17000</v>
      </c>
      <c r="AY176" s="71">
        <f t="shared" si="331"/>
        <v>24800</v>
      </c>
      <c r="AZ176" s="63">
        <f t="shared" si="332"/>
        <v>78300</v>
      </c>
      <c r="BA176" s="80">
        <v>0</v>
      </c>
      <c r="BB176" s="80">
        <f t="shared" si="333"/>
        <v>78300</v>
      </c>
      <c r="BC176" s="98">
        <f t="shared" si="334"/>
        <v>0.466155810983397</v>
      </c>
      <c r="BD176" s="98">
        <f t="shared" si="335"/>
        <v>0</v>
      </c>
      <c r="BE176" s="98">
        <f t="shared" si="336"/>
        <v>0.217113665389527</v>
      </c>
      <c r="BF176" s="98">
        <f t="shared" si="337"/>
        <v>0.316730523627075</v>
      </c>
      <c r="BG176" s="99"/>
      <c r="BH176" s="62">
        <f>INDEX(商城宝箱!$L:$L,MATCH(BB176,商城宝箱!$N:$N,1))</f>
        <v>10</v>
      </c>
      <c r="BI176" s="63">
        <f>INDEX(商城宝箱!$T:$T,MATCH(BH176,商城宝箱!$L:$L,0))+(BB176-VLOOKUP(BH176,商城宝箱!$L$2:$N$22,3,FALSE))/$BH$5*VLOOKUP(BH176+1,商城宝箱!$C$23:$I$42,3,FALSE)</f>
        <v>195750</v>
      </c>
      <c r="BJ176" s="71">
        <f>INDEX(商城宝箱!$U:$U,MATCH(BH176,商城宝箱!$L:$L,0))+(BB176-VLOOKUP(BH176,商城宝箱!$L$2:$N$22,3,FALSE))/$BH$5*VLOOKUP(BH176+1,商城宝箱!$C$23:$I$42,4,FALSE)</f>
        <v>164502.5</v>
      </c>
      <c r="BK176" s="71">
        <f>INDEX(商城宝箱!$V:$V,MATCH(BH176,商城宝箱!$L:$L,0))+(BB176-VLOOKUP(BH176,商城宝箱!$L$2:$N$22,3,FALSE))/$BH$5*VLOOKUP(BH176+1,商城宝箱!$C$23:$I$42,5,FALSE)</f>
        <v>89437</v>
      </c>
      <c r="BL176" s="71">
        <f>INDEX(商城宝箱!$W:$W,MATCH(BH176,商城宝箱!$L:$L,0))+(BB176-VLOOKUP(BH176,商城宝箱!$L$2:$N$22,3,FALSE))/$BH$5*VLOOKUP(BH176+1,商城宝箱!$C$23:$I$42,6,FALSE)</f>
        <v>13031.5</v>
      </c>
      <c r="BM176" s="49"/>
      <c r="BN176" s="101">
        <f t="shared" si="338"/>
        <v>10460000</v>
      </c>
      <c r="BO176" s="63">
        <f t="shared" si="339"/>
        <v>1172850</v>
      </c>
      <c r="BP176" s="63">
        <f t="shared" si="340"/>
        <v>1340400</v>
      </c>
      <c r="BQ176" s="63">
        <f t="shared" si="341"/>
        <v>996000</v>
      </c>
      <c r="BR176" s="63">
        <f t="shared" si="342"/>
        <v>0</v>
      </c>
      <c r="BS176" s="63">
        <f t="shared" si="343"/>
        <v>85000</v>
      </c>
      <c r="BT176" s="63">
        <f t="shared" si="344"/>
        <v>195750</v>
      </c>
      <c r="BU176" s="63">
        <f t="shared" si="345"/>
        <v>14250000</v>
      </c>
      <c r="BV176" s="98">
        <f t="shared" si="346"/>
        <v>0.734035087719298</v>
      </c>
      <c r="BW176" s="98">
        <f t="shared" si="347"/>
        <v>0.0823052631578947</v>
      </c>
      <c r="BX176" s="98">
        <f t="shared" si="348"/>
        <v>0.0940631578947368</v>
      </c>
      <c r="BY176" s="98">
        <f t="shared" si="349"/>
        <v>0.0698947368421053</v>
      </c>
      <c r="BZ176" s="98">
        <f t="shared" si="350"/>
        <v>0</v>
      </c>
      <c r="CA176" s="98">
        <f t="shared" si="351"/>
        <v>0.00596491228070175</v>
      </c>
      <c r="CB176" s="98">
        <f t="shared" si="352"/>
        <v>0.0137368421052632</v>
      </c>
      <c r="CC176" s="49"/>
      <c r="CD176" s="101">
        <f t="shared" si="353"/>
        <v>190</v>
      </c>
      <c r="CE176" s="63">
        <f>INDEX(角色升级!A:A,MATCH(BU175,角色升级!K:K,1))</f>
        <v>827</v>
      </c>
      <c r="CF176" s="71">
        <f>VLOOKUP(CE176,角色升级!A:P,16,FALSE)</f>
        <v>58512.88124</v>
      </c>
      <c r="CG176" s="71">
        <f>VLOOKUP(CD176,关卡对比!$A$4:$K$206,11,FALSE)</f>
        <v>169200</v>
      </c>
      <c r="CH176" s="104">
        <f t="shared" si="354"/>
        <v>2.89167096909822</v>
      </c>
      <c r="CI176" s="87">
        <f>INDEX(角色升级!Q:Q,MATCH(CE176,角色升级!A:A,0))</f>
        <v>24800</v>
      </c>
      <c r="CJ176" s="80">
        <v>0.9</v>
      </c>
      <c r="CK176" s="49"/>
      <c r="CL176" s="101">
        <f t="shared" si="355"/>
        <v>71126</v>
      </c>
      <c r="CM176" s="63">
        <f t="shared" si="356"/>
        <v>86842</v>
      </c>
      <c r="CN176" s="63">
        <f t="shared" si="357"/>
        <v>1200</v>
      </c>
      <c r="CO176" s="63">
        <f t="shared" si="358"/>
        <v>164502.5</v>
      </c>
      <c r="CP176" s="63">
        <f t="shared" si="359"/>
        <v>323670.5</v>
      </c>
      <c r="CQ176" s="98">
        <f t="shared" si="360"/>
        <v>0.219748169820852</v>
      </c>
      <c r="CR176" s="98">
        <f t="shared" si="361"/>
        <v>0.268303722458488</v>
      </c>
      <c r="CS176" s="98">
        <f t="shared" si="362"/>
        <v>0.00370747411333439</v>
      </c>
      <c r="CT176" s="98">
        <f t="shared" si="363"/>
        <v>0.508240633607326</v>
      </c>
      <c r="CU176" s="49"/>
      <c r="CV176" s="87">
        <f t="shared" si="364"/>
        <v>35564</v>
      </c>
      <c r="CW176" s="80">
        <f t="shared" si="365"/>
        <v>43176</v>
      </c>
      <c r="CX176" s="80">
        <f t="shared" si="366"/>
        <v>49344</v>
      </c>
      <c r="CY176" s="80">
        <f t="shared" si="367"/>
        <v>89437</v>
      </c>
      <c r="CZ176" s="80">
        <f t="shared" si="368"/>
        <v>217521</v>
      </c>
      <c r="DA176" s="143">
        <f t="shared" si="369"/>
        <v>0.163496857774652</v>
      </c>
      <c r="DB176" s="143">
        <f t="shared" si="370"/>
        <v>0.198491180161915</v>
      </c>
      <c r="DC176" s="143">
        <f t="shared" si="371"/>
        <v>0.226847063042189</v>
      </c>
      <c r="DD176" s="143">
        <f t="shared" si="372"/>
        <v>0.411164899021244</v>
      </c>
      <c r="DE176" s="49"/>
      <c r="DF176" s="87">
        <f t="shared" si="373"/>
        <v>17208</v>
      </c>
      <c r="DG176" s="80">
        <f t="shared" si="374"/>
        <v>20951</v>
      </c>
      <c r="DH176" s="80">
        <f t="shared" si="375"/>
        <v>23944</v>
      </c>
      <c r="DI176" s="80">
        <f t="shared" si="376"/>
        <v>13031.5</v>
      </c>
      <c r="DJ176" s="80">
        <f t="shared" si="377"/>
        <v>75134.5</v>
      </c>
      <c r="DK176" s="143">
        <f t="shared" si="378"/>
        <v>0.229029274168325</v>
      </c>
      <c r="DL176" s="143">
        <f t="shared" si="379"/>
        <v>0.278846601760842</v>
      </c>
      <c r="DM176" s="143">
        <f t="shared" si="380"/>
        <v>0.31868183058382</v>
      </c>
      <c r="DN176" s="143">
        <f t="shared" si="381"/>
        <v>0.173442293487013</v>
      </c>
      <c r="DO176" s="49"/>
      <c r="DP176" s="62">
        <f t="shared" si="382"/>
        <v>323670.5</v>
      </c>
      <c r="DQ176" s="71">
        <f t="shared" si="383"/>
        <v>217521</v>
      </c>
      <c r="DR176" s="71">
        <f t="shared" si="384"/>
        <v>75134.5</v>
      </c>
      <c r="DS176" s="63">
        <v>0</v>
      </c>
      <c r="DT176" s="63">
        <v>32</v>
      </c>
      <c r="DU176" s="63">
        <f>INDEX(武器升级!A:A,MATCH(DQ176/$DQ$5,武器升级!G:G,1))</f>
        <v>54</v>
      </c>
      <c r="DV176" s="63">
        <f>_xlfn.IFNA(INDEX(武器升级!A:A,MATCH(DR176/$DR$5,武器升级!H:H,1)),1)</f>
        <v>43</v>
      </c>
      <c r="DW176" s="63">
        <v>18</v>
      </c>
      <c r="DX176" s="63">
        <f t="shared" si="385"/>
        <v>170.91</v>
      </c>
      <c r="DY176" s="63">
        <f t="shared" si="386"/>
        <v>11794.17</v>
      </c>
      <c r="DZ176" s="63">
        <f t="shared" si="387"/>
        <v>2328.12</v>
      </c>
      <c r="EA176" s="71">
        <v>6.6</v>
      </c>
      <c r="EB176" s="67">
        <f t="shared" si="388"/>
        <v>190</v>
      </c>
      <c r="EC176" s="84"/>
      <c r="ED176" s="49"/>
      <c r="EE176" s="49"/>
      <c r="EF176" s="49"/>
      <c r="EG176" s="49"/>
      <c r="EH176" s="49"/>
      <c r="EI176" s="49"/>
      <c r="EJ176" s="49"/>
      <c r="EK176" s="49">
        <f t="shared" si="389"/>
        <v>935.62</v>
      </c>
      <c r="EL176" s="84"/>
      <c r="EM176" s="49"/>
      <c r="EN176" s="49"/>
      <c r="EO176" s="49"/>
      <c r="EP176" s="49"/>
      <c r="EQ176" s="49"/>
      <c r="ER176" s="49"/>
      <c r="ES176" s="49"/>
      <c r="ET176" s="49"/>
      <c r="EU176" s="49"/>
      <c r="EV176" s="49"/>
      <c r="EW176" s="49"/>
      <c r="EX176" s="49"/>
      <c r="EY176" s="49"/>
      <c r="EZ176" s="49"/>
      <c r="FA176" s="67"/>
      <c r="FB176" s="67"/>
      <c r="FC176" s="67"/>
      <c r="FD176" s="49"/>
    </row>
    <row r="177" spans="1:160">
      <c r="A177" s="58">
        <v>171</v>
      </c>
      <c r="B177" s="59">
        <v>110</v>
      </c>
      <c r="C177" s="60">
        <v>89</v>
      </c>
      <c r="D177" s="61">
        <v>1080</v>
      </c>
      <c r="E177" s="61">
        <v>3</v>
      </c>
      <c r="F177" s="62">
        <v>7</v>
      </c>
      <c r="G177" s="63">
        <v>0</v>
      </c>
      <c r="H177" s="63">
        <v>1</v>
      </c>
      <c r="I177" s="49"/>
      <c r="J177" s="62">
        <v>171</v>
      </c>
      <c r="K177" s="71">
        <f t="shared" si="326"/>
        <v>7</v>
      </c>
      <c r="L177" s="71">
        <f t="shared" si="327"/>
        <v>0</v>
      </c>
      <c r="M177" s="71">
        <f t="shared" si="328"/>
        <v>1</v>
      </c>
      <c r="N177" s="72">
        <f>INDEX($A:$A,MATCH(SUM($K$7:K177),$D:$D,1))</f>
        <v>192</v>
      </c>
      <c r="O177" s="72">
        <v>0</v>
      </c>
      <c r="P177" s="73">
        <v>0</v>
      </c>
      <c r="Q177" s="63">
        <f>INDEX(关卡产出!$V$8:$V$207,MATCH(N177,$A$7:$A$206,0))</f>
        <v>36900</v>
      </c>
      <c r="R177" s="63">
        <f>INDEX(关卡产出!$W$8:$W$207,MATCH(N177,$A$7:$A$206,0))</f>
        <v>10685200</v>
      </c>
      <c r="S177" s="63">
        <f>INDEX(关卡产出!$X$8:$X$207,MATCH(N177,$A$7:$A$206,0))</f>
        <v>72642</v>
      </c>
      <c r="T177" s="63">
        <f>INDEX(关卡产出!$Y$8:$Y$207,MATCH(N177,$A$7:$A$206,0))</f>
        <v>36322</v>
      </c>
      <c r="U177" s="63">
        <f>INDEX(关卡产出!$Z$8:$Z$207,MATCH(N177,$A$7:$A$206,0))</f>
        <v>17581</v>
      </c>
      <c r="V177" s="63">
        <f>INDEX(关卡产出!$AA$8:$AA$207,MATCH(N177,$A$7:$A$206,0))</f>
        <v>1152</v>
      </c>
      <c r="W177" s="80">
        <f>INDEX(关卡产出!$C$8:$C$207,MATCH(N177,关卡产出!$B$8:$B$207,0))*K177</f>
        <v>1064</v>
      </c>
      <c r="X177" s="80">
        <f>INDEX(关卡产出!$D$8:$D$207,MATCH(N177,关卡产出!$B$8:$B$207,0))*K177</f>
        <v>532</v>
      </c>
      <c r="Y177" s="80">
        <f>INDEX(关卡产出!$E$8:$E$207,MATCH(N177,关卡产出!$B$8:$B$207,0))*K177</f>
        <v>259</v>
      </c>
      <c r="Z177" s="80">
        <f>INDEX(关卡产出!$F$8:$F$207,MATCH(N177,关卡产出!$B$8:$B$207,0))*K177</f>
        <v>13790</v>
      </c>
      <c r="AA177" s="80">
        <f>SUM($W$7:W177)</f>
        <v>87906</v>
      </c>
      <c r="AB177" s="80">
        <f>SUM($X$7:X177)</f>
        <v>43708</v>
      </c>
      <c r="AC177" s="80">
        <f>SUM($Y$7:Y177)</f>
        <v>21210</v>
      </c>
      <c r="AD177" s="80">
        <f>SUM($Z$7:Z177)</f>
        <v>1186640</v>
      </c>
      <c r="AE177" s="87">
        <f>INDEX(关卡产出!$C$8:$C$207,MATCH(N177,关卡产出!$B$8:$B$207,0))*8</f>
        <v>1216</v>
      </c>
      <c r="AF177" s="87">
        <f>INDEX(关卡产出!$D$8:$D$207,MATCH(N177,关卡产出!$B$8:$B$207,0))*8</f>
        <v>608</v>
      </c>
      <c r="AG177" s="87">
        <f>INDEX(关卡产出!$E$8:$E$207,MATCH(N177,关卡产出!$B$8:$B$207,0))*8</f>
        <v>296</v>
      </c>
      <c r="AH177" s="87">
        <f>INDEX(关卡产出!$F$8:$F$207,MATCH(N177,关卡产出!$B$8:$B$207,0))*8</f>
        <v>15760</v>
      </c>
      <c r="AI177" s="87">
        <f>SUM($AE$7:AE177)</f>
        <v>100464</v>
      </c>
      <c r="AJ177" s="87">
        <f>SUM($AF$7:AF177)</f>
        <v>49952</v>
      </c>
      <c r="AK177" s="87">
        <f>SUM($AG$7:AG177)</f>
        <v>24240</v>
      </c>
      <c r="AL177" s="87">
        <f>SUM($AH$7:AH177)</f>
        <v>1356160</v>
      </c>
      <c r="AM177" s="92">
        <f>SUM($M$7:M177)*关卡产出!$AS$11</f>
        <v>1002000</v>
      </c>
      <c r="AN177" s="93">
        <v>0</v>
      </c>
      <c r="AO177" s="80">
        <v>0</v>
      </c>
      <c r="AP177" s="96">
        <v>0</v>
      </c>
      <c r="AQ177" s="62">
        <v>500</v>
      </c>
      <c r="AR177" s="97">
        <v>100</v>
      </c>
      <c r="AS177" s="62">
        <f>SUM($AQ$7:AQ177)</f>
        <v>85500</v>
      </c>
      <c r="AT177" s="71">
        <f>SUM($AR$7:AR177)</f>
        <v>17100</v>
      </c>
      <c r="AU177" s="49"/>
      <c r="AV177" s="62">
        <f t="shared" si="329"/>
        <v>36900</v>
      </c>
      <c r="AW177" s="71">
        <v>0</v>
      </c>
      <c r="AX177" s="71">
        <f t="shared" si="330"/>
        <v>17100</v>
      </c>
      <c r="AY177" s="71">
        <f t="shared" si="331"/>
        <v>24800</v>
      </c>
      <c r="AZ177" s="63">
        <f t="shared" si="332"/>
        <v>78800</v>
      </c>
      <c r="BA177" s="80">
        <v>0</v>
      </c>
      <c r="BB177" s="80">
        <f t="shared" si="333"/>
        <v>78800</v>
      </c>
      <c r="BC177" s="98">
        <f t="shared" si="334"/>
        <v>0.468274111675127</v>
      </c>
      <c r="BD177" s="98">
        <f t="shared" si="335"/>
        <v>0</v>
      </c>
      <c r="BE177" s="98">
        <f t="shared" si="336"/>
        <v>0.217005076142132</v>
      </c>
      <c r="BF177" s="98">
        <f t="shared" si="337"/>
        <v>0.314720812182741</v>
      </c>
      <c r="BG177" s="99"/>
      <c r="BH177" s="62">
        <f>INDEX(商城宝箱!$L:$L,MATCH(BB177,商城宝箱!$N:$N,1))</f>
        <v>10</v>
      </c>
      <c r="BI177" s="63">
        <f>INDEX(商城宝箱!$T:$T,MATCH(BH177,商城宝箱!$L:$L,0))+(BB177-VLOOKUP(BH177,商城宝箱!$L$2:$N$22,3,FALSE))/$BH$5*VLOOKUP(BH177+1,商城宝箱!$C$23:$I$42,3,FALSE)</f>
        <v>197000</v>
      </c>
      <c r="BJ177" s="71">
        <f>INDEX(商城宝箱!$U:$U,MATCH(BH177,商城宝箱!$L:$L,0))+(BB177-VLOOKUP(BH177,商城宝箱!$L$2:$N$22,3,FALSE))/$BH$5*VLOOKUP(BH177+1,商城宝箱!$C$23:$I$42,4,FALSE)</f>
        <v>166102.5</v>
      </c>
      <c r="BK177" s="71">
        <f>INDEX(商城宝箱!$V:$V,MATCH(BH177,商城宝箱!$L:$L,0))+(BB177-VLOOKUP(BH177,商城宝箱!$L$2:$N$22,3,FALSE))/$BH$5*VLOOKUP(BH177+1,商城宝箱!$C$23:$I$42,5,FALSE)</f>
        <v>90187</v>
      </c>
      <c r="BL177" s="71">
        <f>INDEX(商城宝箱!$W:$W,MATCH(BH177,商城宝箱!$L:$L,0))+(BB177-VLOOKUP(BH177,商城宝箱!$L$2:$N$22,3,FALSE))/$BH$5*VLOOKUP(BH177+1,商城宝箱!$C$23:$I$42,6,FALSE)</f>
        <v>13156.5</v>
      </c>
      <c r="BM177" s="49"/>
      <c r="BN177" s="101">
        <f t="shared" si="338"/>
        <v>10685200</v>
      </c>
      <c r="BO177" s="63">
        <f t="shared" si="339"/>
        <v>1186640</v>
      </c>
      <c r="BP177" s="63">
        <f t="shared" si="340"/>
        <v>1356160</v>
      </c>
      <c r="BQ177" s="63">
        <f t="shared" si="341"/>
        <v>1002000</v>
      </c>
      <c r="BR177" s="63">
        <f t="shared" si="342"/>
        <v>0</v>
      </c>
      <c r="BS177" s="63">
        <f t="shared" si="343"/>
        <v>85500</v>
      </c>
      <c r="BT177" s="63">
        <f t="shared" si="344"/>
        <v>197000</v>
      </c>
      <c r="BU177" s="63">
        <f t="shared" si="345"/>
        <v>14512500</v>
      </c>
      <c r="BV177" s="98">
        <f t="shared" si="346"/>
        <v>0.736275624461671</v>
      </c>
      <c r="BW177" s="98">
        <f t="shared" si="347"/>
        <v>0.0817667527993109</v>
      </c>
      <c r="BX177" s="98">
        <f t="shared" si="348"/>
        <v>0.0934477174849268</v>
      </c>
      <c r="BY177" s="98">
        <f t="shared" si="349"/>
        <v>0.0690439276485788</v>
      </c>
      <c r="BZ177" s="98">
        <f t="shared" si="350"/>
        <v>0</v>
      </c>
      <c r="CA177" s="98">
        <f t="shared" si="351"/>
        <v>0.00589147286821705</v>
      </c>
      <c r="CB177" s="98">
        <f t="shared" si="352"/>
        <v>0.0135745047372954</v>
      </c>
      <c r="CC177" s="49"/>
      <c r="CD177" s="101">
        <f t="shared" si="353"/>
        <v>192</v>
      </c>
      <c r="CE177" s="63">
        <f>INDEX(角色升级!A:A,MATCH(BU176,角色升级!K:K,1))</f>
        <v>831</v>
      </c>
      <c r="CF177" s="71">
        <f>VLOOKUP(CE177,角色升级!A:P,16,FALSE)</f>
        <v>58676.2993</v>
      </c>
      <c r="CG177" s="71">
        <f>VLOOKUP(CD177,关卡对比!$A$4:$K$206,11,FALSE)</f>
        <v>171600</v>
      </c>
      <c r="CH177" s="104">
        <f t="shared" si="354"/>
        <v>2.92451981544787</v>
      </c>
      <c r="CI177" s="87">
        <f>INDEX(角色升级!Q:Q,MATCH(CE177,角色升级!A:A,0))</f>
        <v>24800</v>
      </c>
      <c r="CJ177" s="80">
        <v>1</v>
      </c>
      <c r="CK177" s="49"/>
      <c r="CL177" s="101">
        <f t="shared" si="355"/>
        <v>72642</v>
      </c>
      <c r="CM177" s="63">
        <f t="shared" si="356"/>
        <v>87906</v>
      </c>
      <c r="CN177" s="63">
        <f t="shared" si="357"/>
        <v>1216</v>
      </c>
      <c r="CO177" s="63">
        <f t="shared" si="358"/>
        <v>166102.5</v>
      </c>
      <c r="CP177" s="63">
        <f t="shared" si="359"/>
        <v>327866.5</v>
      </c>
      <c r="CQ177" s="98">
        <f t="shared" si="360"/>
        <v>0.221559689690774</v>
      </c>
      <c r="CR177" s="98">
        <f t="shared" si="361"/>
        <v>0.26811522372673</v>
      </c>
      <c r="CS177" s="98">
        <f t="shared" si="362"/>
        <v>0.00370882661083093</v>
      </c>
      <c r="CT177" s="98">
        <f t="shared" si="363"/>
        <v>0.506616259971665</v>
      </c>
      <c r="CU177" s="49"/>
      <c r="CV177" s="87">
        <f t="shared" si="364"/>
        <v>36322</v>
      </c>
      <c r="CW177" s="80">
        <f t="shared" si="365"/>
        <v>43708</v>
      </c>
      <c r="CX177" s="80">
        <f t="shared" si="366"/>
        <v>49952</v>
      </c>
      <c r="CY177" s="80">
        <f t="shared" si="367"/>
        <v>90187</v>
      </c>
      <c r="CZ177" s="80">
        <f t="shared" si="368"/>
        <v>220169</v>
      </c>
      <c r="DA177" s="143">
        <f t="shared" si="369"/>
        <v>0.16497327053309</v>
      </c>
      <c r="DB177" s="143">
        <f t="shared" si="370"/>
        <v>0.19852022764331</v>
      </c>
      <c r="DC177" s="143">
        <f t="shared" si="371"/>
        <v>0.226880260163783</v>
      </c>
      <c r="DD177" s="143">
        <f t="shared" si="372"/>
        <v>0.409626241659816</v>
      </c>
      <c r="DE177" s="49"/>
      <c r="DF177" s="87">
        <f t="shared" si="373"/>
        <v>17581</v>
      </c>
      <c r="DG177" s="80">
        <f t="shared" si="374"/>
        <v>21210</v>
      </c>
      <c r="DH177" s="80">
        <f t="shared" si="375"/>
        <v>24240</v>
      </c>
      <c r="DI177" s="80">
        <f t="shared" si="376"/>
        <v>13156.5</v>
      </c>
      <c r="DJ177" s="80">
        <f t="shared" si="377"/>
        <v>76187.5</v>
      </c>
      <c r="DK177" s="143">
        <f t="shared" si="378"/>
        <v>0.2307596390484</v>
      </c>
      <c r="DL177" s="143">
        <f t="shared" si="379"/>
        <v>0.278392124692371</v>
      </c>
      <c r="DM177" s="143">
        <f t="shared" si="380"/>
        <v>0.318162428219852</v>
      </c>
      <c r="DN177" s="143">
        <f t="shared" si="381"/>
        <v>0.172685808039377</v>
      </c>
      <c r="DO177" s="49"/>
      <c r="DP177" s="62">
        <f t="shared" si="382"/>
        <v>327866.5</v>
      </c>
      <c r="DQ177" s="71">
        <f t="shared" si="383"/>
        <v>220169</v>
      </c>
      <c r="DR177" s="71">
        <f t="shared" si="384"/>
        <v>76187.5</v>
      </c>
      <c r="DS177" s="63">
        <v>0</v>
      </c>
      <c r="DT177" s="63">
        <v>32</v>
      </c>
      <c r="DU177" s="63">
        <f>INDEX(武器升级!A:A,MATCH(DQ177/$DQ$5,武器升级!G:G,1))</f>
        <v>54</v>
      </c>
      <c r="DV177" s="63">
        <f>_xlfn.IFNA(INDEX(武器升级!A:A,MATCH(DR177/$DR$5,武器升级!H:H,1)),1)</f>
        <v>43</v>
      </c>
      <c r="DW177" s="63">
        <v>18</v>
      </c>
      <c r="DX177" s="63">
        <f t="shared" si="385"/>
        <v>170.91</v>
      </c>
      <c r="DY177" s="63">
        <f t="shared" si="386"/>
        <v>11794.17</v>
      </c>
      <c r="DZ177" s="63">
        <f t="shared" si="387"/>
        <v>2328.12</v>
      </c>
      <c r="EA177" s="71">
        <v>6.6</v>
      </c>
      <c r="EB177" s="67">
        <f t="shared" si="388"/>
        <v>192</v>
      </c>
      <c r="EC177" s="84"/>
      <c r="ED177" s="49"/>
      <c r="EE177" s="49"/>
      <c r="EF177" s="49"/>
      <c r="EG177" s="49"/>
      <c r="EH177" s="49"/>
      <c r="EI177" s="49"/>
      <c r="EJ177" s="49"/>
      <c r="EK177" s="49">
        <f t="shared" si="389"/>
        <v>1122.74</v>
      </c>
      <c r="EL177" s="84"/>
      <c r="EM177" s="49"/>
      <c r="EN177" s="49"/>
      <c r="EO177" s="49"/>
      <c r="EP177" s="49"/>
      <c r="EQ177" s="49"/>
      <c r="ER177" s="49"/>
      <c r="ES177" s="49"/>
      <c r="ET177" s="49"/>
      <c r="EU177" s="49"/>
      <c r="EV177" s="49"/>
      <c r="EW177" s="49"/>
      <c r="EX177" s="49"/>
      <c r="EY177" s="49"/>
      <c r="EZ177" s="49"/>
      <c r="FA177" s="67"/>
      <c r="FB177" s="67"/>
      <c r="FC177" s="67"/>
      <c r="FD177" s="49"/>
    </row>
    <row r="178" spans="1:160">
      <c r="A178" s="58">
        <v>172</v>
      </c>
      <c r="B178" s="59">
        <v>110</v>
      </c>
      <c r="C178" s="60">
        <v>90</v>
      </c>
      <c r="D178" s="61">
        <v>1086</v>
      </c>
      <c r="E178" s="61">
        <v>3</v>
      </c>
      <c r="F178" s="62">
        <v>7</v>
      </c>
      <c r="G178" s="63">
        <v>0</v>
      </c>
      <c r="H178" s="63">
        <v>1</v>
      </c>
      <c r="I178" s="49"/>
      <c r="J178" s="62">
        <v>172</v>
      </c>
      <c r="K178" s="71">
        <f t="shared" si="326"/>
        <v>7</v>
      </c>
      <c r="L178" s="71">
        <f t="shared" si="327"/>
        <v>0</v>
      </c>
      <c r="M178" s="71">
        <f t="shared" si="328"/>
        <v>1</v>
      </c>
      <c r="N178" s="72">
        <f>INDEX($A:$A,MATCH(SUM($K$7:K178),$D:$D,1))</f>
        <v>193</v>
      </c>
      <c r="O178" s="72">
        <v>0</v>
      </c>
      <c r="P178" s="73">
        <v>0</v>
      </c>
      <c r="Q178" s="63">
        <f>INDEX(关卡产出!$V$8:$V$207,MATCH(N178,$A$7:$A$206,0))</f>
        <v>37100</v>
      </c>
      <c r="R178" s="63">
        <f>INDEX(关卡产出!$W$8:$W$207,MATCH(N178,$A$7:$A$206,0))</f>
        <v>10798700</v>
      </c>
      <c r="S178" s="63">
        <f>INDEX(关卡产出!$X$8:$X$207,MATCH(N178,$A$7:$A$206,0))</f>
        <v>73406</v>
      </c>
      <c r="T178" s="63">
        <f>INDEX(关卡产出!$Y$8:$Y$207,MATCH(N178,$A$7:$A$206,0))</f>
        <v>36704</v>
      </c>
      <c r="U178" s="63">
        <f>INDEX(关卡产出!$Z$8:$Z$207,MATCH(N178,$A$7:$A$206,0))</f>
        <v>17769</v>
      </c>
      <c r="V178" s="63">
        <f>INDEX(关卡产出!$AA$8:$AA$207,MATCH(N178,$A$7:$A$206,0))</f>
        <v>1158</v>
      </c>
      <c r="W178" s="80">
        <f>INDEX(关卡产出!$C$8:$C$207,MATCH(N178,关卡产出!$B$8:$B$207,0))*K178</f>
        <v>1071</v>
      </c>
      <c r="X178" s="80">
        <f>INDEX(关卡产出!$D$8:$D$207,MATCH(N178,关卡产出!$B$8:$B$207,0))*K178</f>
        <v>532</v>
      </c>
      <c r="Y178" s="80">
        <f>INDEX(关卡产出!$E$8:$E$207,MATCH(N178,关卡产出!$B$8:$B$207,0))*K178</f>
        <v>266</v>
      </c>
      <c r="Z178" s="80">
        <f>INDEX(关卡产出!$F$8:$F$207,MATCH(N178,关卡产出!$B$8:$B$207,0))*K178</f>
        <v>13930</v>
      </c>
      <c r="AA178" s="80">
        <f>SUM($W$7:W178)</f>
        <v>88977</v>
      </c>
      <c r="AB178" s="80">
        <f>SUM($X$7:X178)</f>
        <v>44240</v>
      </c>
      <c r="AC178" s="80">
        <f>SUM($Y$7:Y178)</f>
        <v>21476</v>
      </c>
      <c r="AD178" s="80">
        <f>SUM($Z$7:Z178)</f>
        <v>1200570</v>
      </c>
      <c r="AE178" s="87">
        <f>INDEX(关卡产出!$C$8:$C$207,MATCH(N178,关卡产出!$B$8:$B$207,0))*8</f>
        <v>1224</v>
      </c>
      <c r="AF178" s="87">
        <f>INDEX(关卡产出!$D$8:$D$207,MATCH(N178,关卡产出!$B$8:$B$207,0))*8</f>
        <v>608</v>
      </c>
      <c r="AG178" s="87">
        <f>INDEX(关卡产出!$E$8:$E$207,MATCH(N178,关卡产出!$B$8:$B$207,0))*8</f>
        <v>304</v>
      </c>
      <c r="AH178" s="87">
        <f>INDEX(关卡产出!$F$8:$F$207,MATCH(N178,关卡产出!$B$8:$B$207,0))*8</f>
        <v>15920</v>
      </c>
      <c r="AI178" s="87">
        <f>SUM($AE$7:AE178)</f>
        <v>101688</v>
      </c>
      <c r="AJ178" s="87">
        <f>SUM($AF$7:AF178)</f>
        <v>50560</v>
      </c>
      <c r="AK178" s="87">
        <f>SUM($AG$7:AG178)</f>
        <v>24544</v>
      </c>
      <c r="AL178" s="87">
        <f>SUM($AH$7:AH178)</f>
        <v>1372080</v>
      </c>
      <c r="AM178" s="92">
        <f>SUM($M$7:M178)*关卡产出!$AS$11</f>
        <v>1008000</v>
      </c>
      <c r="AN178" s="93">
        <v>0</v>
      </c>
      <c r="AO178" s="80">
        <v>0</v>
      </c>
      <c r="AP178" s="96">
        <v>0</v>
      </c>
      <c r="AQ178" s="62">
        <v>500</v>
      </c>
      <c r="AR178" s="97">
        <v>100</v>
      </c>
      <c r="AS178" s="62">
        <f>SUM($AQ$7:AQ178)</f>
        <v>86000</v>
      </c>
      <c r="AT178" s="71">
        <f>SUM($AR$7:AR178)</f>
        <v>17200</v>
      </c>
      <c r="AU178" s="49"/>
      <c r="AV178" s="62">
        <f t="shared" si="329"/>
        <v>37100</v>
      </c>
      <c r="AW178" s="71">
        <v>0</v>
      </c>
      <c r="AX178" s="71">
        <f t="shared" si="330"/>
        <v>17200</v>
      </c>
      <c r="AY178" s="71">
        <f t="shared" si="331"/>
        <v>24800</v>
      </c>
      <c r="AZ178" s="63">
        <f t="shared" si="332"/>
        <v>79100</v>
      </c>
      <c r="BA178" s="80">
        <v>0</v>
      </c>
      <c r="BB178" s="80">
        <f t="shared" si="333"/>
        <v>79100</v>
      </c>
      <c r="BC178" s="98">
        <f t="shared" si="334"/>
        <v>0.469026548672566</v>
      </c>
      <c r="BD178" s="98">
        <f t="shared" si="335"/>
        <v>0</v>
      </c>
      <c r="BE178" s="98">
        <f t="shared" si="336"/>
        <v>0.217446270543616</v>
      </c>
      <c r="BF178" s="98">
        <f t="shared" si="337"/>
        <v>0.313527180783818</v>
      </c>
      <c r="BG178" s="99"/>
      <c r="BH178" s="62">
        <f>INDEX(商城宝箱!$L:$L,MATCH(BB178,商城宝箱!$N:$N,1))</f>
        <v>11</v>
      </c>
      <c r="BI178" s="63">
        <f>INDEX(商城宝箱!$T:$T,MATCH(BH178,商城宝箱!$L:$L,0))+(BB178-VLOOKUP(BH178,商城宝箱!$L$2:$N$22,3,FALSE))/$BH$5*VLOOKUP(BH178+1,商城宝箱!$C$23:$I$42,3,FALSE)</f>
        <v>197750</v>
      </c>
      <c r="BJ178" s="71">
        <f>INDEX(商城宝箱!$U:$U,MATCH(BH178,商城宝箱!$L:$L,0))+(BB178-VLOOKUP(BH178,商城宝箱!$L$2:$N$22,3,FALSE))/$BH$5*VLOOKUP(BH178+1,商城宝箱!$C$23:$I$42,4,FALSE)</f>
        <v>167062.5</v>
      </c>
      <c r="BK178" s="71">
        <f>INDEX(商城宝箱!$V:$V,MATCH(BH178,商城宝箱!$L:$L,0))+(BB178-VLOOKUP(BH178,商城宝箱!$L$2:$N$22,3,FALSE))/$BH$5*VLOOKUP(BH178+1,商城宝箱!$C$23:$I$42,5,FALSE)</f>
        <v>90637</v>
      </c>
      <c r="BL178" s="71">
        <f>INDEX(商城宝箱!$W:$W,MATCH(BH178,商城宝箱!$L:$L,0))+(BB178-VLOOKUP(BH178,商城宝箱!$L$2:$N$22,3,FALSE))/$BH$5*VLOOKUP(BH178+1,商城宝箱!$C$23:$I$42,6,FALSE)</f>
        <v>13231.5</v>
      </c>
      <c r="BM178" s="49"/>
      <c r="BN178" s="101">
        <f t="shared" si="338"/>
        <v>10798700</v>
      </c>
      <c r="BO178" s="63">
        <f t="shared" si="339"/>
        <v>1200570</v>
      </c>
      <c r="BP178" s="63">
        <f t="shared" si="340"/>
        <v>1372080</v>
      </c>
      <c r="BQ178" s="63">
        <f t="shared" si="341"/>
        <v>1008000</v>
      </c>
      <c r="BR178" s="63">
        <f t="shared" si="342"/>
        <v>0</v>
      </c>
      <c r="BS178" s="63">
        <f t="shared" si="343"/>
        <v>86000</v>
      </c>
      <c r="BT178" s="63">
        <f t="shared" si="344"/>
        <v>197750</v>
      </c>
      <c r="BU178" s="63">
        <f t="shared" si="345"/>
        <v>14663100</v>
      </c>
      <c r="BV178" s="98">
        <f t="shared" si="346"/>
        <v>0.73645409224516</v>
      </c>
      <c r="BW178" s="98">
        <f t="shared" si="347"/>
        <v>0.0818769564416801</v>
      </c>
      <c r="BX178" s="98">
        <f t="shared" si="348"/>
        <v>0.0935736645047773</v>
      </c>
      <c r="BY178" s="98">
        <f t="shared" si="349"/>
        <v>0.0687439900157538</v>
      </c>
      <c r="BZ178" s="98">
        <f t="shared" si="350"/>
        <v>0</v>
      </c>
      <c r="CA178" s="98">
        <f t="shared" si="351"/>
        <v>0.00586506264023297</v>
      </c>
      <c r="CB178" s="98">
        <f t="shared" si="352"/>
        <v>0.0134862341523962</v>
      </c>
      <c r="CC178" s="49"/>
      <c r="CD178" s="101">
        <f t="shared" si="353"/>
        <v>193</v>
      </c>
      <c r="CE178" s="63">
        <f>INDEX(角色升级!A:A,MATCH(BU177,角色升级!K:K,1))</f>
        <v>840</v>
      </c>
      <c r="CF178" s="71">
        <f>VLOOKUP(CE178,角色升级!A:P,16,FALSE)</f>
        <v>58908.93661</v>
      </c>
      <c r="CG178" s="71">
        <f>VLOOKUP(CD178,关卡对比!$A$4:$K$206,11,FALSE)</f>
        <v>172800</v>
      </c>
      <c r="CH178" s="104">
        <f t="shared" si="354"/>
        <v>2.93334101655922</v>
      </c>
      <c r="CI178" s="87">
        <f>INDEX(角色升级!Q:Q,MATCH(CE178,角色升级!A:A,0))</f>
        <v>24800</v>
      </c>
      <c r="CJ178" s="80">
        <v>1</v>
      </c>
      <c r="CK178" s="49"/>
      <c r="CL178" s="101">
        <f t="shared" si="355"/>
        <v>73406</v>
      </c>
      <c r="CM178" s="63">
        <f t="shared" si="356"/>
        <v>88977</v>
      </c>
      <c r="CN178" s="63">
        <f t="shared" si="357"/>
        <v>1224</v>
      </c>
      <c r="CO178" s="63">
        <f t="shared" si="358"/>
        <v>167062.5</v>
      </c>
      <c r="CP178" s="63">
        <f t="shared" si="359"/>
        <v>330669.5</v>
      </c>
      <c r="CQ178" s="98">
        <f t="shared" si="360"/>
        <v>0.221992049463286</v>
      </c>
      <c r="CR178" s="98">
        <f t="shared" si="361"/>
        <v>0.269081363718154</v>
      </c>
      <c r="CS178" s="98">
        <f t="shared" si="362"/>
        <v>0.00370158118604831</v>
      </c>
      <c r="CT178" s="98">
        <f t="shared" si="363"/>
        <v>0.505225005632512</v>
      </c>
      <c r="CU178" s="49"/>
      <c r="CV178" s="87">
        <f t="shared" si="364"/>
        <v>36704</v>
      </c>
      <c r="CW178" s="80">
        <f t="shared" si="365"/>
        <v>44240</v>
      </c>
      <c r="CX178" s="80">
        <f t="shared" si="366"/>
        <v>50560</v>
      </c>
      <c r="CY178" s="80">
        <f t="shared" si="367"/>
        <v>90637</v>
      </c>
      <c r="CZ178" s="80">
        <f t="shared" si="368"/>
        <v>222141</v>
      </c>
      <c r="DA178" s="143">
        <f t="shared" si="369"/>
        <v>0.165228390976902</v>
      </c>
      <c r="DB178" s="143">
        <f t="shared" si="370"/>
        <v>0.199152790344871</v>
      </c>
      <c r="DC178" s="143">
        <f t="shared" si="371"/>
        <v>0.227603188965567</v>
      </c>
      <c r="DD178" s="143">
        <f t="shared" si="372"/>
        <v>0.40801562971266</v>
      </c>
      <c r="DE178" s="49"/>
      <c r="DF178" s="87">
        <f t="shared" si="373"/>
        <v>17769</v>
      </c>
      <c r="DG178" s="80">
        <f t="shared" si="374"/>
        <v>21476</v>
      </c>
      <c r="DH178" s="80">
        <f t="shared" si="375"/>
        <v>24544</v>
      </c>
      <c r="DI178" s="80">
        <f t="shared" si="376"/>
        <v>13231.5</v>
      </c>
      <c r="DJ178" s="80">
        <f t="shared" si="377"/>
        <v>77020.5</v>
      </c>
      <c r="DK178" s="143">
        <f t="shared" si="378"/>
        <v>0.230704812355152</v>
      </c>
      <c r="DL178" s="143">
        <f t="shared" si="379"/>
        <v>0.278834855655313</v>
      </c>
      <c r="DM178" s="143">
        <f t="shared" si="380"/>
        <v>0.318668406463214</v>
      </c>
      <c r="DN178" s="143">
        <f t="shared" si="381"/>
        <v>0.171791925526321</v>
      </c>
      <c r="DO178" s="49"/>
      <c r="DP178" s="62">
        <f t="shared" si="382"/>
        <v>330669.5</v>
      </c>
      <c r="DQ178" s="71">
        <f t="shared" si="383"/>
        <v>222141</v>
      </c>
      <c r="DR178" s="71">
        <f t="shared" si="384"/>
        <v>77020.5</v>
      </c>
      <c r="DS178" s="63">
        <v>0</v>
      </c>
      <c r="DT178" s="63">
        <v>32</v>
      </c>
      <c r="DU178" s="63">
        <f>INDEX(武器升级!A:A,MATCH(DQ178/$DQ$5,武器升级!G:G,1))</f>
        <v>54</v>
      </c>
      <c r="DV178" s="63">
        <f>_xlfn.IFNA(INDEX(武器升级!A:A,MATCH(DR178/$DR$5,武器升级!H:H,1)),1)</f>
        <v>43</v>
      </c>
      <c r="DW178" s="63">
        <v>18</v>
      </c>
      <c r="DX178" s="63">
        <f t="shared" si="385"/>
        <v>170.91</v>
      </c>
      <c r="DY178" s="63">
        <f t="shared" si="386"/>
        <v>11794.17</v>
      </c>
      <c r="DZ178" s="63">
        <f t="shared" si="387"/>
        <v>2328.12</v>
      </c>
      <c r="EA178" s="71">
        <v>6.6</v>
      </c>
      <c r="EB178" s="67">
        <f t="shared" si="388"/>
        <v>193</v>
      </c>
      <c r="EC178" s="84"/>
      <c r="ED178" s="49"/>
      <c r="EE178" s="49"/>
      <c r="EF178" s="49"/>
      <c r="EG178" s="49"/>
      <c r="EH178" s="49"/>
      <c r="EI178" s="49"/>
      <c r="EJ178" s="49"/>
      <c r="EK178" s="49">
        <f t="shared" si="389"/>
        <v>1</v>
      </c>
      <c r="EL178" s="84"/>
      <c r="EM178" s="49"/>
      <c r="EN178" s="49"/>
      <c r="EO178" s="49"/>
      <c r="EP178" s="49"/>
      <c r="EQ178" s="49"/>
      <c r="ER178" s="49"/>
      <c r="ES178" s="49"/>
      <c r="ET178" s="49"/>
      <c r="EU178" s="49"/>
      <c r="EV178" s="49"/>
      <c r="EW178" s="49"/>
      <c r="EX178" s="49"/>
      <c r="EY178" s="49"/>
      <c r="EZ178" s="49"/>
      <c r="FA178" s="67"/>
      <c r="FB178" s="67"/>
      <c r="FC178" s="67"/>
      <c r="FD178" s="49"/>
    </row>
    <row r="179" spans="1:160">
      <c r="A179" s="58">
        <v>173</v>
      </c>
      <c r="B179" s="59">
        <v>111</v>
      </c>
      <c r="C179" s="60">
        <v>90</v>
      </c>
      <c r="D179" s="61">
        <v>1092</v>
      </c>
      <c r="E179" s="61">
        <v>3</v>
      </c>
      <c r="F179" s="62">
        <v>7</v>
      </c>
      <c r="G179" s="63">
        <v>0</v>
      </c>
      <c r="H179" s="63">
        <v>1</v>
      </c>
      <c r="I179" s="49"/>
      <c r="J179" s="62">
        <v>173</v>
      </c>
      <c r="K179" s="71">
        <f t="shared" si="326"/>
        <v>7</v>
      </c>
      <c r="L179" s="71">
        <f t="shared" si="327"/>
        <v>0</v>
      </c>
      <c r="M179" s="71">
        <f t="shared" si="328"/>
        <v>1</v>
      </c>
      <c r="N179" s="72">
        <f>INDEX($A:$A,MATCH(SUM($K$7:K179),$D:$D,1))</f>
        <v>194</v>
      </c>
      <c r="O179" s="72">
        <v>0</v>
      </c>
      <c r="P179" s="73">
        <v>0</v>
      </c>
      <c r="Q179" s="63">
        <f>INDEX(关卡产出!$V$8:$V$207,MATCH(N179,$A$7:$A$206,0))</f>
        <v>37300</v>
      </c>
      <c r="R179" s="63">
        <f>INDEX(关卡产出!$W$8:$W$207,MATCH(N179,$A$7:$A$206,0))</f>
        <v>10912800</v>
      </c>
      <c r="S179" s="63">
        <f>INDEX(关卡产出!$X$8:$X$207,MATCH(N179,$A$7:$A$206,0))</f>
        <v>74174</v>
      </c>
      <c r="T179" s="63">
        <f>INDEX(关卡产出!$Y$8:$Y$207,MATCH(N179,$A$7:$A$206,0))</f>
        <v>37088</v>
      </c>
      <c r="U179" s="63">
        <f>INDEX(关卡产出!$Z$8:$Z$207,MATCH(N179,$A$7:$A$206,0))</f>
        <v>17958</v>
      </c>
      <c r="V179" s="63">
        <f>INDEX(关卡产出!$AA$8:$AA$207,MATCH(N179,$A$7:$A$206,0))</f>
        <v>1164</v>
      </c>
      <c r="W179" s="80">
        <f>INDEX(关卡产出!$C$8:$C$207,MATCH(N179,关卡产出!$B$8:$B$207,0))*K179</f>
        <v>1078</v>
      </c>
      <c r="X179" s="80">
        <f>INDEX(关卡产出!$D$8:$D$207,MATCH(N179,关卡产出!$B$8:$B$207,0))*K179</f>
        <v>539</v>
      </c>
      <c r="Y179" s="80">
        <f>INDEX(关卡产出!$E$8:$E$207,MATCH(N179,关卡产出!$B$8:$B$207,0))*K179</f>
        <v>266</v>
      </c>
      <c r="Z179" s="80">
        <f>INDEX(关卡产出!$F$8:$F$207,MATCH(N179,关卡产出!$B$8:$B$207,0))*K179</f>
        <v>13930</v>
      </c>
      <c r="AA179" s="80">
        <f>SUM($W$7:W179)</f>
        <v>90055</v>
      </c>
      <c r="AB179" s="80">
        <f>SUM($X$7:X179)</f>
        <v>44779</v>
      </c>
      <c r="AC179" s="80">
        <f>SUM($Y$7:Y179)</f>
        <v>21742</v>
      </c>
      <c r="AD179" s="80">
        <f>SUM($Z$7:Z179)</f>
        <v>1214500</v>
      </c>
      <c r="AE179" s="87">
        <f>INDEX(关卡产出!$C$8:$C$207,MATCH(N179,关卡产出!$B$8:$B$207,0))*8</f>
        <v>1232</v>
      </c>
      <c r="AF179" s="87">
        <f>INDEX(关卡产出!$D$8:$D$207,MATCH(N179,关卡产出!$B$8:$B$207,0))*8</f>
        <v>616</v>
      </c>
      <c r="AG179" s="87">
        <f>INDEX(关卡产出!$E$8:$E$207,MATCH(N179,关卡产出!$B$8:$B$207,0))*8</f>
        <v>304</v>
      </c>
      <c r="AH179" s="87">
        <f>INDEX(关卡产出!$F$8:$F$207,MATCH(N179,关卡产出!$B$8:$B$207,0))*8</f>
        <v>15920</v>
      </c>
      <c r="AI179" s="87">
        <f>SUM($AE$7:AE179)</f>
        <v>102920</v>
      </c>
      <c r="AJ179" s="87">
        <f>SUM($AF$7:AF179)</f>
        <v>51176</v>
      </c>
      <c r="AK179" s="87">
        <f>SUM($AG$7:AG179)</f>
        <v>24848</v>
      </c>
      <c r="AL179" s="87">
        <f>SUM($AH$7:AH179)</f>
        <v>1388000</v>
      </c>
      <c r="AM179" s="92">
        <f>SUM($M$7:M179)*关卡产出!$AS$11</f>
        <v>1014000</v>
      </c>
      <c r="AN179" s="93">
        <v>0</v>
      </c>
      <c r="AO179" s="80">
        <v>0</v>
      </c>
      <c r="AP179" s="96">
        <v>0</v>
      </c>
      <c r="AQ179" s="62">
        <v>500</v>
      </c>
      <c r="AR179" s="97">
        <v>100</v>
      </c>
      <c r="AS179" s="62">
        <f>SUM($AQ$7:AQ179)</f>
        <v>86500</v>
      </c>
      <c r="AT179" s="71">
        <f>SUM($AR$7:AR179)</f>
        <v>17300</v>
      </c>
      <c r="AU179" s="49"/>
      <c r="AV179" s="62">
        <f t="shared" si="329"/>
        <v>37300</v>
      </c>
      <c r="AW179" s="71">
        <v>0</v>
      </c>
      <c r="AX179" s="71">
        <f t="shared" si="330"/>
        <v>17300</v>
      </c>
      <c r="AY179" s="71">
        <f t="shared" si="331"/>
        <v>24800</v>
      </c>
      <c r="AZ179" s="63">
        <f t="shared" si="332"/>
        <v>79400</v>
      </c>
      <c r="BA179" s="80">
        <v>0</v>
      </c>
      <c r="BB179" s="80">
        <f t="shared" si="333"/>
        <v>79400</v>
      </c>
      <c r="BC179" s="98">
        <f t="shared" si="334"/>
        <v>0.469773299748111</v>
      </c>
      <c r="BD179" s="98">
        <f t="shared" si="335"/>
        <v>0</v>
      </c>
      <c r="BE179" s="98">
        <f t="shared" si="336"/>
        <v>0.217884130982368</v>
      </c>
      <c r="BF179" s="98">
        <f t="shared" si="337"/>
        <v>0.312342569269521</v>
      </c>
      <c r="BG179" s="99"/>
      <c r="BH179" s="62">
        <f>INDEX(商城宝箱!$L:$L,MATCH(BB179,商城宝箱!$N:$N,1))</f>
        <v>11</v>
      </c>
      <c r="BI179" s="63">
        <f>INDEX(商城宝箱!$T:$T,MATCH(BH179,商城宝箱!$L:$L,0))+(BB179-VLOOKUP(BH179,商城宝箱!$L$2:$N$22,3,FALSE))/$BH$5*VLOOKUP(BH179+1,商城宝箱!$C$23:$I$42,3,FALSE)</f>
        <v>198500</v>
      </c>
      <c r="BJ179" s="71">
        <f>INDEX(商城宝箱!$U:$U,MATCH(BH179,商城宝箱!$L:$L,0))+(BB179-VLOOKUP(BH179,商城宝箱!$L$2:$N$22,3,FALSE))/$BH$5*VLOOKUP(BH179+1,商城宝箱!$C$23:$I$42,4,FALSE)</f>
        <v>168172.5</v>
      </c>
      <c r="BK179" s="71">
        <f>INDEX(商城宝箱!$V:$V,MATCH(BH179,商城宝箱!$L:$L,0))+(BB179-VLOOKUP(BH179,商城宝箱!$L$2:$N$22,3,FALSE))/$BH$5*VLOOKUP(BH179+1,商城宝箱!$C$23:$I$42,5,FALSE)</f>
        <v>91162</v>
      </c>
      <c r="BL179" s="71">
        <f>INDEX(商城宝箱!$W:$W,MATCH(BH179,商城宝箱!$L:$L,0))+(BB179-VLOOKUP(BH179,商城宝箱!$L$2:$N$22,3,FALSE))/$BH$5*VLOOKUP(BH179+1,商城宝箱!$C$23:$I$42,6,FALSE)</f>
        <v>13321.5</v>
      </c>
      <c r="BM179" s="49"/>
      <c r="BN179" s="101">
        <f t="shared" si="338"/>
        <v>10912800</v>
      </c>
      <c r="BO179" s="63">
        <f t="shared" si="339"/>
        <v>1214500</v>
      </c>
      <c r="BP179" s="63">
        <f t="shared" si="340"/>
        <v>1388000</v>
      </c>
      <c r="BQ179" s="63">
        <f t="shared" si="341"/>
        <v>1014000</v>
      </c>
      <c r="BR179" s="63">
        <f t="shared" si="342"/>
        <v>0</v>
      </c>
      <c r="BS179" s="63">
        <f t="shared" si="343"/>
        <v>86500</v>
      </c>
      <c r="BT179" s="63">
        <f t="shared" si="344"/>
        <v>198500</v>
      </c>
      <c r="BU179" s="63">
        <f t="shared" si="345"/>
        <v>14814300</v>
      </c>
      <c r="BV179" s="98">
        <f t="shared" si="346"/>
        <v>0.736639598226038</v>
      </c>
      <c r="BW179" s="98">
        <f t="shared" si="347"/>
        <v>0.0819815988605604</v>
      </c>
      <c r="BX179" s="98">
        <f t="shared" si="348"/>
        <v>0.0936932558406405</v>
      </c>
      <c r="BY179" s="98">
        <f t="shared" si="349"/>
        <v>0.0684473785464045</v>
      </c>
      <c r="BZ179" s="98">
        <f t="shared" si="350"/>
        <v>0</v>
      </c>
      <c r="CA179" s="98">
        <f t="shared" si="351"/>
        <v>0.0058389529036134</v>
      </c>
      <c r="CB179" s="98">
        <f t="shared" si="352"/>
        <v>0.0133992156227429</v>
      </c>
      <c r="CC179" s="49"/>
      <c r="CD179" s="101">
        <f t="shared" si="353"/>
        <v>194</v>
      </c>
      <c r="CE179" s="63">
        <f>INDEX(角色升级!A:A,MATCH(BU178,角色升级!K:K,1))</f>
        <v>842</v>
      </c>
      <c r="CF179" s="71">
        <f>VLOOKUP(CE179,角色升级!A:P,16,FALSE)</f>
        <v>59739.6663</v>
      </c>
      <c r="CG179" s="71">
        <f>VLOOKUP(CD179,关卡对比!$A$4:$K$206,11,FALSE)</f>
        <v>174000</v>
      </c>
      <c r="CH179" s="104">
        <f t="shared" si="354"/>
        <v>2.91263762884461</v>
      </c>
      <c r="CI179" s="87">
        <f>INDEX(角色升级!Q:Q,MATCH(CE179,角色升级!A:A,0))</f>
        <v>24800</v>
      </c>
      <c r="CJ179" s="80">
        <v>1</v>
      </c>
      <c r="CK179" s="49"/>
      <c r="CL179" s="101">
        <f t="shared" si="355"/>
        <v>74174</v>
      </c>
      <c r="CM179" s="63">
        <f t="shared" si="356"/>
        <v>90055</v>
      </c>
      <c r="CN179" s="63">
        <f t="shared" si="357"/>
        <v>1232</v>
      </c>
      <c r="CO179" s="63">
        <f t="shared" si="358"/>
        <v>168172.5</v>
      </c>
      <c r="CP179" s="63">
        <f t="shared" si="359"/>
        <v>333633.5</v>
      </c>
      <c r="CQ179" s="98">
        <f t="shared" si="360"/>
        <v>0.222321799219803</v>
      </c>
      <c r="CR179" s="98">
        <f t="shared" si="361"/>
        <v>0.269921935297265</v>
      </c>
      <c r="CS179" s="98">
        <f t="shared" si="362"/>
        <v>0.00369267474639087</v>
      </c>
      <c r="CT179" s="98">
        <f t="shared" si="363"/>
        <v>0.504063590736542</v>
      </c>
      <c r="CU179" s="49"/>
      <c r="CV179" s="87">
        <f t="shared" si="364"/>
        <v>37088</v>
      </c>
      <c r="CW179" s="80">
        <f t="shared" si="365"/>
        <v>44779</v>
      </c>
      <c r="CX179" s="80">
        <f t="shared" si="366"/>
        <v>51176</v>
      </c>
      <c r="CY179" s="80">
        <f t="shared" si="367"/>
        <v>91162</v>
      </c>
      <c r="CZ179" s="80">
        <f t="shared" si="368"/>
        <v>224205</v>
      </c>
      <c r="DA179" s="143">
        <f t="shared" si="369"/>
        <v>0.165420039695814</v>
      </c>
      <c r="DB179" s="143">
        <f t="shared" si="370"/>
        <v>0.199723467362458</v>
      </c>
      <c r="DC179" s="143">
        <f t="shared" si="371"/>
        <v>0.228255391271381</v>
      </c>
      <c r="DD179" s="143">
        <f t="shared" si="372"/>
        <v>0.406601101670346</v>
      </c>
      <c r="DE179" s="49"/>
      <c r="DF179" s="87">
        <f t="shared" si="373"/>
        <v>17958</v>
      </c>
      <c r="DG179" s="80">
        <f t="shared" si="374"/>
        <v>21742</v>
      </c>
      <c r="DH179" s="80">
        <f t="shared" si="375"/>
        <v>24848</v>
      </c>
      <c r="DI179" s="80">
        <f t="shared" si="376"/>
        <v>13321.5</v>
      </c>
      <c r="DJ179" s="80">
        <f t="shared" si="377"/>
        <v>77869.5</v>
      </c>
      <c r="DK179" s="143">
        <f t="shared" si="378"/>
        <v>0.230616608556624</v>
      </c>
      <c r="DL179" s="143">
        <f t="shared" si="379"/>
        <v>0.279210730773923</v>
      </c>
      <c r="DM179" s="143">
        <f t="shared" si="380"/>
        <v>0.319097978027341</v>
      </c>
      <c r="DN179" s="143">
        <f t="shared" si="381"/>
        <v>0.171074682642113</v>
      </c>
      <c r="DO179" s="49"/>
      <c r="DP179" s="62">
        <f t="shared" si="382"/>
        <v>333633.5</v>
      </c>
      <c r="DQ179" s="71">
        <f t="shared" si="383"/>
        <v>224205</v>
      </c>
      <c r="DR179" s="71">
        <f t="shared" si="384"/>
        <v>77869.5</v>
      </c>
      <c r="DS179" s="63">
        <v>0</v>
      </c>
      <c r="DT179" s="63">
        <v>32</v>
      </c>
      <c r="DU179" s="63">
        <f>INDEX(武器升级!A:A,MATCH(DQ179/$DQ$5,武器升级!G:G,1))</f>
        <v>55</v>
      </c>
      <c r="DV179" s="63">
        <f>_xlfn.IFNA(INDEX(武器升级!A:A,MATCH(DR179/$DR$5,武器升级!H:H,1)),1)</f>
        <v>44</v>
      </c>
      <c r="DW179" s="63">
        <v>18</v>
      </c>
      <c r="DX179" s="63">
        <f t="shared" si="385"/>
        <v>170.91</v>
      </c>
      <c r="DY179" s="63">
        <f t="shared" si="386"/>
        <v>14153</v>
      </c>
      <c r="DZ179" s="63">
        <f t="shared" si="387"/>
        <v>2793.74</v>
      </c>
      <c r="EA179" s="71">
        <v>6.6</v>
      </c>
      <c r="EB179" s="67">
        <f t="shared" si="388"/>
        <v>194</v>
      </c>
      <c r="EC179" s="84"/>
      <c r="ED179" s="49"/>
      <c r="EE179" s="49"/>
      <c r="EF179" s="49"/>
      <c r="EG179" s="49"/>
      <c r="EH179" s="49"/>
      <c r="EI179" s="49"/>
      <c r="EJ179" s="49"/>
      <c r="EK179" s="49">
        <f t="shared" si="389"/>
        <v>1122.74</v>
      </c>
      <c r="EL179" s="84"/>
      <c r="EM179" s="49"/>
      <c r="EN179" s="49"/>
      <c r="EO179" s="49"/>
      <c r="EP179" s="49"/>
      <c r="EQ179" s="49"/>
      <c r="ER179" s="49"/>
      <c r="ES179" s="49"/>
      <c r="ET179" s="49"/>
      <c r="EU179" s="49"/>
      <c r="EV179" s="49"/>
      <c r="EW179" s="49"/>
      <c r="EX179" s="49"/>
      <c r="EY179" s="49"/>
      <c r="EZ179" s="49"/>
      <c r="FA179" s="67"/>
      <c r="FB179" s="67"/>
      <c r="FC179" s="67"/>
      <c r="FD179" s="49"/>
    </row>
    <row r="180" spans="1:160">
      <c r="A180" s="58">
        <v>174</v>
      </c>
      <c r="B180" s="59">
        <v>111</v>
      </c>
      <c r="C180" s="60">
        <v>90</v>
      </c>
      <c r="D180" s="61">
        <v>1095</v>
      </c>
      <c r="E180" s="61">
        <v>3</v>
      </c>
      <c r="F180" s="62">
        <v>7</v>
      </c>
      <c r="G180" s="63">
        <v>0</v>
      </c>
      <c r="H180" s="63">
        <v>1</v>
      </c>
      <c r="I180" s="49"/>
      <c r="J180" s="62">
        <v>174</v>
      </c>
      <c r="K180" s="71">
        <f t="shared" si="326"/>
        <v>7</v>
      </c>
      <c r="L180" s="71">
        <f t="shared" si="327"/>
        <v>0</v>
      </c>
      <c r="M180" s="71">
        <f t="shared" si="328"/>
        <v>1</v>
      </c>
      <c r="N180" s="72">
        <f>INDEX($A:$A,MATCH(SUM($K$7:K180),$D:$D,1))</f>
        <v>196</v>
      </c>
      <c r="O180" s="72">
        <v>0</v>
      </c>
      <c r="P180" s="73">
        <v>0</v>
      </c>
      <c r="Q180" s="63">
        <f>INDEX(关卡产出!$V$8:$V$207,MATCH(N180,$A$7:$A$206,0))</f>
        <v>37700</v>
      </c>
      <c r="R180" s="63">
        <f>INDEX(关卡产出!$W$8:$W$207,MATCH(N180,$A$7:$A$206,0))</f>
        <v>11142800</v>
      </c>
      <c r="S180" s="63">
        <f>INDEX(关卡产出!$X$8:$X$207,MATCH(N180,$A$7:$A$206,0))</f>
        <v>75722</v>
      </c>
      <c r="T180" s="63">
        <f>INDEX(关卡产出!$Y$8:$Y$207,MATCH(N180,$A$7:$A$206,0))</f>
        <v>37862</v>
      </c>
      <c r="U180" s="63">
        <f>INDEX(关卡产出!$Z$8:$Z$207,MATCH(N180,$A$7:$A$206,0))</f>
        <v>18339</v>
      </c>
      <c r="V180" s="63">
        <f>INDEX(关卡产出!$AA$8:$AA$207,MATCH(N180,$A$7:$A$206,0))</f>
        <v>1176</v>
      </c>
      <c r="W180" s="80">
        <f>INDEX(关卡产出!$C$8:$C$207,MATCH(N180,关卡产出!$B$8:$B$207,0))*K180</f>
        <v>1085</v>
      </c>
      <c r="X180" s="80">
        <f>INDEX(关卡产出!$D$8:$D$207,MATCH(N180,关卡产出!$B$8:$B$207,0))*K180</f>
        <v>539</v>
      </c>
      <c r="Y180" s="80">
        <f>INDEX(关卡产出!$E$8:$E$207,MATCH(N180,关卡产出!$B$8:$B$207,0))*K180</f>
        <v>266</v>
      </c>
      <c r="Z180" s="80">
        <f>INDEX(关卡产出!$F$8:$F$207,MATCH(N180,关卡产出!$B$8:$B$207,0))*K180</f>
        <v>14070</v>
      </c>
      <c r="AA180" s="80">
        <f>SUM($W$7:W180)</f>
        <v>91140</v>
      </c>
      <c r="AB180" s="80">
        <f>SUM($X$7:X180)</f>
        <v>45318</v>
      </c>
      <c r="AC180" s="80">
        <f>SUM($Y$7:Y180)</f>
        <v>22008</v>
      </c>
      <c r="AD180" s="80">
        <f>SUM($Z$7:Z180)</f>
        <v>1228570</v>
      </c>
      <c r="AE180" s="87">
        <f>INDEX(关卡产出!$C$8:$C$207,MATCH(N180,关卡产出!$B$8:$B$207,0))*8</f>
        <v>1240</v>
      </c>
      <c r="AF180" s="87">
        <f>INDEX(关卡产出!$D$8:$D$207,MATCH(N180,关卡产出!$B$8:$B$207,0))*8</f>
        <v>616</v>
      </c>
      <c r="AG180" s="87">
        <f>INDEX(关卡产出!$E$8:$E$207,MATCH(N180,关卡产出!$B$8:$B$207,0))*8</f>
        <v>304</v>
      </c>
      <c r="AH180" s="87">
        <f>INDEX(关卡产出!$F$8:$F$207,MATCH(N180,关卡产出!$B$8:$B$207,0))*8</f>
        <v>16080</v>
      </c>
      <c r="AI180" s="87">
        <f>SUM($AE$7:AE180)</f>
        <v>104160</v>
      </c>
      <c r="AJ180" s="87">
        <f>SUM($AF$7:AF180)</f>
        <v>51792</v>
      </c>
      <c r="AK180" s="87">
        <f>SUM($AG$7:AG180)</f>
        <v>25152</v>
      </c>
      <c r="AL180" s="87">
        <f>SUM($AH$7:AH180)</f>
        <v>1404080</v>
      </c>
      <c r="AM180" s="92">
        <f>SUM($M$7:M180)*关卡产出!$AS$11</f>
        <v>1020000</v>
      </c>
      <c r="AN180" s="93">
        <v>0</v>
      </c>
      <c r="AO180" s="80">
        <v>0</v>
      </c>
      <c r="AP180" s="96">
        <v>0</v>
      </c>
      <c r="AQ180" s="62">
        <v>500</v>
      </c>
      <c r="AR180" s="97">
        <v>100</v>
      </c>
      <c r="AS180" s="62">
        <f>SUM($AQ$7:AQ180)</f>
        <v>87000</v>
      </c>
      <c r="AT180" s="71">
        <f>SUM($AR$7:AR180)</f>
        <v>17400</v>
      </c>
      <c r="AU180" s="49"/>
      <c r="AV180" s="62">
        <f t="shared" si="329"/>
        <v>37700</v>
      </c>
      <c r="AW180" s="71">
        <v>0</v>
      </c>
      <c r="AX180" s="71">
        <f t="shared" si="330"/>
        <v>17400</v>
      </c>
      <c r="AY180" s="71">
        <f t="shared" si="331"/>
        <v>24800</v>
      </c>
      <c r="AZ180" s="63">
        <f t="shared" si="332"/>
        <v>79900</v>
      </c>
      <c r="BA180" s="80">
        <v>0</v>
      </c>
      <c r="BB180" s="80">
        <f t="shared" si="333"/>
        <v>79900</v>
      </c>
      <c r="BC180" s="98">
        <f t="shared" si="334"/>
        <v>0.471839799749687</v>
      </c>
      <c r="BD180" s="98">
        <f t="shared" si="335"/>
        <v>0</v>
      </c>
      <c r="BE180" s="98">
        <f t="shared" si="336"/>
        <v>0.217772215269086</v>
      </c>
      <c r="BF180" s="98">
        <f t="shared" si="337"/>
        <v>0.310387984981227</v>
      </c>
      <c r="BG180" s="99"/>
      <c r="BH180" s="62">
        <f>INDEX(商城宝箱!$L:$L,MATCH(BB180,商城宝箱!$N:$N,1))</f>
        <v>11</v>
      </c>
      <c r="BI180" s="63">
        <f>INDEX(商城宝箱!$T:$T,MATCH(BH180,商城宝箱!$L:$L,0))+(BB180-VLOOKUP(BH180,商城宝箱!$L$2:$N$22,3,FALSE))/$BH$5*VLOOKUP(BH180+1,商城宝箱!$C$23:$I$42,3,FALSE)</f>
        <v>199750</v>
      </c>
      <c r="BJ180" s="71">
        <f>INDEX(商城宝箱!$U:$U,MATCH(BH180,商城宝箱!$L:$L,0))+(BB180-VLOOKUP(BH180,商城宝箱!$L$2:$N$22,3,FALSE))/$BH$5*VLOOKUP(BH180+1,商城宝箱!$C$23:$I$42,4,FALSE)</f>
        <v>170022.5</v>
      </c>
      <c r="BK180" s="71">
        <f>INDEX(商城宝箱!$V:$V,MATCH(BH180,商城宝箱!$L:$L,0))+(BB180-VLOOKUP(BH180,商城宝箱!$L$2:$N$22,3,FALSE))/$BH$5*VLOOKUP(BH180+1,商城宝箱!$C$23:$I$42,5,FALSE)</f>
        <v>92037</v>
      </c>
      <c r="BL180" s="71">
        <f>INDEX(商城宝箱!$W:$W,MATCH(BH180,商城宝箱!$L:$L,0))+(BB180-VLOOKUP(BH180,商城宝箱!$L$2:$N$22,3,FALSE))/$BH$5*VLOOKUP(BH180+1,商城宝箱!$C$23:$I$42,6,FALSE)</f>
        <v>13471.5</v>
      </c>
      <c r="BM180" s="49"/>
      <c r="BN180" s="101">
        <f t="shared" si="338"/>
        <v>11142800</v>
      </c>
      <c r="BO180" s="63">
        <f t="shared" si="339"/>
        <v>1228570</v>
      </c>
      <c r="BP180" s="63">
        <f t="shared" si="340"/>
        <v>1404080</v>
      </c>
      <c r="BQ180" s="63">
        <f t="shared" si="341"/>
        <v>1020000</v>
      </c>
      <c r="BR180" s="63">
        <f t="shared" si="342"/>
        <v>0</v>
      </c>
      <c r="BS180" s="63">
        <f t="shared" si="343"/>
        <v>87000</v>
      </c>
      <c r="BT180" s="63">
        <f t="shared" si="344"/>
        <v>199750</v>
      </c>
      <c r="BU180" s="63">
        <f t="shared" si="345"/>
        <v>15082200</v>
      </c>
      <c r="BV180" s="98">
        <f t="shared" si="346"/>
        <v>0.738804683666839</v>
      </c>
      <c r="BW180" s="98">
        <f t="shared" si="347"/>
        <v>0.0814582753179244</v>
      </c>
      <c r="BX180" s="98">
        <f t="shared" si="348"/>
        <v>0.0930951717919136</v>
      </c>
      <c r="BY180" s="98">
        <f t="shared" si="349"/>
        <v>0.0676293909376616</v>
      </c>
      <c r="BZ180" s="98">
        <f t="shared" si="350"/>
        <v>0</v>
      </c>
      <c r="CA180" s="98">
        <f t="shared" si="351"/>
        <v>0.00576838922703584</v>
      </c>
      <c r="CB180" s="98">
        <f t="shared" si="352"/>
        <v>0.0132440890586254</v>
      </c>
      <c r="CC180" s="49"/>
      <c r="CD180" s="101">
        <f t="shared" si="353"/>
        <v>196</v>
      </c>
      <c r="CE180" s="63">
        <f>INDEX(角色升级!A:A,MATCH(BU179,角色升级!K:K,1))</f>
        <v>845</v>
      </c>
      <c r="CF180" s="71">
        <f>VLOOKUP(CE180,角色升级!A:P,16,FALSE)</f>
        <v>61007.62213</v>
      </c>
      <c r="CG180" s="71">
        <f>VLOOKUP(CD180,关卡对比!$A$4:$K$206,11,FALSE)</f>
        <v>176400</v>
      </c>
      <c r="CH180" s="104">
        <f t="shared" si="354"/>
        <v>2.89144198448044</v>
      </c>
      <c r="CI180" s="87">
        <f>INDEX(角色升级!Q:Q,MATCH(CE180,角色升级!A:A,0))</f>
        <v>24800</v>
      </c>
      <c r="CJ180" s="80">
        <v>1</v>
      </c>
      <c r="CK180" s="49"/>
      <c r="CL180" s="101">
        <f t="shared" si="355"/>
        <v>75722</v>
      </c>
      <c r="CM180" s="63">
        <f t="shared" si="356"/>
        <v>91140</v>
      </c>
      <c r="CN180" s="63">
        <f t="shared" si="357"/>
        <v>1240</v>
      </c>
      <c r="CO180" s="63">
        <f t="shared" si="358"/>
        <v>170022.5</v>
      </c>
      <c r="CP180" s="63">
        <f t="shared" si="359"/>
        <v>338124.5</v>
      </c>
      <c r="CQ180" s="98">
        <f t="shared" si="360"/>
        <v>0.223947096409754</v>
      </c>
      <c r="CR180" s="98">
        <f t="shared" si="361"/>
        <v>0.269545685095283</v>
      </c>
      <c r="CS180" s="98">
        <f t="shared" si="362"/>
        <v>0.00366728823258888</v>
      </c>
      <c r="CT180" s="98">
        <f t="shared" si="363"/>
        <v>0.502839930262374</v>
      </c>
      <c r="CU180" s="49"/>
      <c r="CV180" s="87">
        <f t="shared" si="364"/>
        <v>37862</v>
      </c>
      <c r="CW180" s="80">
        <f t="shared" si="365"/>
        <v>45318</v>
      </c>
      <c r="CX180" s="80">
        <f t="shared" si="366"/>
        <v>51792</v>
      </c>
      <c r="CY180" s="80">
        <f t="shared" si="367"/>
        <v>92037</v>
      </c>
      <c r="CZ180" s="80">
        <f t="shared" si="368"/>
        <v>227009</v>
      </c>
      <c r="DA180" s="143">
        <f t="shared" si="369"/>
        <v>0.166786338867622</v>
      </c>
      <c r="DB180" s="143">
        <f t="shared" si="370"/>
        <v>0.199630851640243</v>
      </c>
      <c r="DC180" s="143">
        <f t="shared" si="371"/>
        <v>0.228149544731707</v>
      </c>
      <c r="DD180" s="143">
        <f t="shared" si="372"/>
        <v>0.405433264760428</v>
      </c>
      <c r="DE180" s="49"/>
      <c r="DF180" s="87">
        <f t="shared" si="373"/>
        <v>18339</v>
      </c>
      <c r="DG180" s="80">
        <f t="shared" si="374"/>
        <v>22008</v>
      </c>
      <c r="DH180" s="80">
        <f t="shared" si="375"/>
        <v>25152</v>
      </c>
      <c r="DI180" s="80">
        <f t="shared" si="376"/>
        <v>13471.5</v>
      </c>
      <c r="DJ180" s="80">
        <f t="shared" si="377"/>
        <v>78970.5</v>
      </c>
      <c r="DK180" s="143">
        <f t="shared" si="378"/>
        <v>0.232225957794366</v>
      </c>
      <c r="DL180" s="143">
        <f t="shared" si="379"/>
        <v>0.278686344900944</v>
      </c>
      <c r="DM180" s="143">
        <f t="shared" si="380"/>
        <v>0.318498679886793</v>
      </c>
      <c r="DN180" s="143">
        <f t="shared" si="381"/>
        <v>0.170589017417897</v>
      </c>
      <c r="DO180" s="49"/>
      <c r="DP180" s="62">
        <f t="shared" si="382"/>
        <v>338124.5</v>
      </c>
      <c r="DQ180" s="71">
        <f t="shared" si="383"/>
        <v>227009</v>
      </c>
      <c r="DR180" s="71">
        <f t="shared" si="384"/>
        <v>78970.5</v>
      </c>
      <c r="DS180" s="63">
        <v>0</v>
      </c>
      <c r="DT180" s="63">
        <v>33</v>
      </c>
      <c r="DU180" s="63">
        <f>INDEX(武器升级!A:A,MATCH(DQ180/$DQ$5,武器升级!G:G,1))</f>
        <v>55</v>
      </c>
      <c r="DV180" s="63">
        <f>_xlfn.IFNA(INDEX(武器升级!A:A,MATCH(DR180/$DR$5,武器升级!H:H,1)),1)</f>
        <v>44</v>
      </c>
      <c r="DW180" s="63">
        <v>18</v>
      </c>
      <c r="DX180" s="63">
        <f t="shared" si="385"/>
        <v>205.09</v>
      </c>
      <c r="DY180" s="63">
        <f t="shared" si="386"/>
        <v>14153</v>
      </c>
      <c r="DZ180" s="63">
        <f t="shared" si="387"/>
        <v>2793.74</v>
      </c>
      <c r="EA180" s="71">
        <v>6.6</v>
      </c>
      <c r="EB180" s="67">
        <f t="shared" si="388"/>
        <v>196</v>
      </c>
      <c r="EC180" s="84"/>
      <c r="ED180" s="49"/>
      <c r="EE180" s="49"/>
      <c r="EF180" s="49"/>
      <c r="EG180" s="49"/>
      <c r="EH180" s="49"/>
      <c r="EI180" s="49"/>
      <c r="EJ180" s="49"/>
      <c r="EK180" s="49">
        <f t="shared" si="389"/>
        <v>1122.74</v>
      </c>
      <c r="EL180" s="84"/>
      <c r="EM180" s="49"/>
      <c r="EN180" s="49"/>
      <c r="EO180" s="49"/>
      <c r="EP180" s="49"/>
      <c r="EQ180" s="49"/>
      <c r="ER180" s="49"/>
      <c r="ES180" s="49"/>
      <c r="ET180" s="49"/>
      <c r="EU180" s="49"/>
      <c r="EV180" s="49"/>
      <c r="EW180" s="49"/>
      <c r="EX180" s="49"/>
      <c r="EY180" s="49"/>
      <c r="EZ180" s="49"/>
      <c r="FA180" s="67"/>
      <c r="FB180" s="67"/>
      <c r="FC180" s="67"/>
      <c r="FD180" s="49"/>
    </row>
    <row r="181" spans="1:160">
      <c r="A181" s="58">
        <v>175</v>
      </c>
      <c r="B181" s="59">
        <v>112</v>
      </c>
      <c r="C181" s="60">
        <v>91</v>
      </c>
      <c r="D181" s="61">
        <v>1104</v>
      </c>
      <c r="E181" s="61">
        <v>3</v>
      </c>
      <c r="F181" s="62">
        <v>7</v>
      </c>
      <c r="G181" s="63">
        <v>0</v>
      </c>
      <c r="H181" s="63">
        <v>1</v>
      </c>
      <c r="I181" s="49"/>
      <c r="J181" s="62">
        <v>175</v>
      </c>
      <c r="K181" s="71">
        <f t="shared" si="326"/>
        <v>7</v>
      </c>
      <c r="L181" s="71">
        <f t="shared" si="327"/>
        <v>0</v>
      </c>
      <c r="M181" s="71">
        <f t="shared" si="328"/>
        <v>1</v>
      </c>
      <c r="N181" s="72">
        <f>INDEX($A:$A,MATCH(SUM($K$7:K181),$D:$D,1))</f>
        <v>197</v>
      </c>
      <c r="O181" s="72">
        <v>0</v>
      </c>
      <c r="P181" s="73">
        <v>0</v>
      </c>
      <c r="Q181" s="63">
        <f>INDEX(关卡产出!$V$8:$V$207,MATCH(N181,$A$7:$A$206,0))</f>
        <v>37900</v>
      </c>
      <c r="R181" s="63">
        <f>INDEX(关卡产出!$W$8:$W$207,MATCH(N181,$A$7:$A$206,0))</f>
        <v>11258700</v>
      </c>
      <c r="S181" s="63">
        <f>INDEX(关卡产出!$X$8:$X$207,MATCH(N181,$A$7:$A$206,0))</f>
        <v>76502</v>
      </c>
      <c r="T181" s="63">
        <f>INDEX(关卡产出!$Y$8:$Y$207,MATCH(N181,$A$7:$A$206,0))</f>
        <v>38252</v>
      </c>
      <c r="U181" s="63">
        <f>INDEX(关卡产出!$Z$8:$Z$207,MATCH(N181,$A$7:$A$206,0))</f>
        <v>18531</v>
      </c>
      <c r="V181" s="63">
        <f>INDEX(关卡产出!$AA$8:$AA$207,MATCH(N181,$A$7:$A$206,0))</f>
        <v>1182</v>
      </c>
      <c r="W181" s="80">
        <f>INDEX(关卡产出!$C$8:$C$207,MATCH(N181,关卡产出!$B$8:$B$207,0))*K181</f>
        <v>1092</v>
      </c>
      <c r="X181" s="80">
        <f>INDEX(关卡产出!$D$8:$D$207,MATCH(N181,关卡产出!$B$8:$B$207,0))*K181</f>
        <v>546</v>
      </c>
      <c r="Y181" s="80">
        <f>INDEX(关卡产出!$E$8:$E$207,MATCH(N181,关卡产出!$B$8:$B$207,0))*K181</f>
        <v>266</v>
      </c>
      <c r="Z181" s="80">
        <f>INDEX(关卡产出!$F$8:$F$207,MATCH(N181,关卡产出!$B$8:$B$207,0))*K181</f>
        <v>14210</v>
      </c>
      <c r="AA181" s="80">
        <f>SUM($W$7:W181)</f>
        <v>92232</v>
      </c>
      <c r="AB181" s="80">
        <f>SUM($X$7:X181)</f>
        <v>45864</v>
      </c>
      <c r="AC181" s="80">
        <f>SUM($Y$7:Y181)</f>
        <v>22274</v>
      </c>
      <c r="AD181" s="80">
        <f>SUM($Z$7:Z181)</f>
        <v>1242780</v>
      </c>
      <c r="AE181" s="87">
        <f>INDEX(关卡产出!$C$8:$C$207,MATCH(N181,关卡产出!$B$8:$B$207,0))*8</f>
        <v>1248</v>
      </c>
      <c r="AF181" s="87">
        <f>INDEX(关卡产出!$D$8:$D$207,MATCH(N181,关卡产出!$B$8:$B$207,0))*8</f>
        <v>624</v>
      </c>
      <c r="AG181" s="87">
        <f>INDEX(关卡产出!$E$8:$E$207,MATCH(N181,关卡产出!$B$8:$B$207,0))*8</f>
        <v>304</v>
      </c>
      <c r="AH181" s="87">
        <f>INDEX(关卡产出!$F$8:$F$207,MATCH(N181,关卡产出!$B$8:$B$207,0))*8</f>
        <v>16240</v>
      </c>
      <c r="AI181" s="87">
        <f>SUM($AE$7:AE181)</f>
        <v>105408</v>
      </c>
      <c r="AJ181" s="87">
        <f>SUM($AF$7:AF181)</f>
        <v>52416</v>
      </c>
      <c r="AK181" s="87">
        <f>SUM($AG$7:AG181)</f>
        <v>25456</v>
      </c>
      <c r="AL181" s="87">
        <f>SUM($AH$7:AH181)</f>
        <v>1420320</v>
      </c>
      <c r="AM181" s="92">
        <f>SUM($M$7:M181)*关卡产出!$AS$11</f>
        <v>1026000</v>
      </c>
      <c r="AN181" s="93">
        <v>0</v>
      </c>
      <c r="AO181" s="80">
        <v>0</v>
      </c>
      <c r="AP181" s="96">
        <v>0</v>
      </c>
      <c r="AQ181" s="62">
        <v>500</v>
      </c>
      <c r="AR181" s="97">
        <v>100</v>
      </c>
      <c r="AS181" s="62">
        <f>SUM($AQ$7:AQ181)</f>
        <v>87500</v>
      </c>
      <c r="AT181" s="71">
        <f>SUM($AR$7:AR181)</f>
        <v>17500</v>
      </c>
      <c r="AU181" s="49"/>
      <c r="AV181" s="62">
        <f t="shared" si="329"/>
        <v>37900</v>
      </c>
      <c r="AW181" s="71">
        <v>0</v>
      </c>
      <c r="AX181" s="71">
        <f t="shared" si="330"/>
        <v>17500</v>
      </c>
      <c r="AY181" s="71">
        <f t="shared" si="331"/>
        <v>24800</v>
      </c>
      <c r="AZ181" s="63">
        <f t="shared" si="332"/>
        <v>80200</v>
      </c>
      <c r="BA181" s="80">
        <v>0</v>
      </c>
      <c r="BB181" s="80">
        <f t="shared" si="333"/>
        <v>80200</v>
      </c>
      <c r="BC181" s="98">
        <f t="shared" si="334"/>
        <v>0.472568578553616</v>
      </c>
      <c r="BD181" s="98">
        <f t="shared" si="335"/>
        <v>0</v>
      </c>
      <c r="BE181" s="98">
        <f t="shared" si="336"/>
        <v>0.218204488778055</v>
      </c>
      <c r="BF181" s="98">
        <f t="shared" si="337"/>
        <v>0.309226932668329</v>
      </c>
      <c r="BG181" s="99"/>
      <c r="BH181" s="62">
        <f>INDEX(商城宝箱!$L:$L,MATCH(BB181,商城宝箱!$N:$N,1))</f>
        <v>11</v>
      </c>
      <c r="BI181" s="63">
        <f>INDEX(商城宝箱!$T:$T,MATCH(BH181,商城宝箱!$L:$L,0))+(BB181-VLOOKUP(BH181,商城宝箱!$L$2:$N$22,3,FALSE))/$BH$5*VLOOKUP(BH181+1,商城宝箱!$C$23:$I$42,3,FALSE)</f>
        <v>200500</v>
      </c>
      <c r="BJ181" s="71">
        <f>INDEX(商城宝箱!$U:$U,MATCH(BH181,商城宝箱!$L:$L,0))+(BB181-VLOOKUP(BH181,商城宝箱!$L$2:$N$22,3,FALSE))/$BH$5*VLOOKUP(BH181+1,商城宝箱!$C$23:$I$42,4,FALSE)</f>
        <v>171132.5</v>
      </c>
      <c r="BK181" s="71">
        <f>INDEX(商城宝箱!$V:$V,MATCH(BH181,商城宝箱!$L:$L,0))+(BB181-VLOOKUP(BH181,商城宝箱!$L$2:$N$22,3,FALSE))/$BH$5*VLOOKUP(BH181+1,商城宝箱!$C$23:$I$42,5,FALSE)</f>
        <v>92562</v>
      </c>
      <c r="BL181" s="71">
        <f>INDEX(商城宝箱!$W:$W,MATCH(BH181,商城宝箱!$L:$L,0))+(BB181-VLOOKUP(BH181,商城宝箱!$L$2:$N$22,3,FALSE))/$BH$5*VLOOKUP(BH181+1,商城宝箱!$C$23:$I$42,6,FALSE)</f>
        <v>13561.5</v>
      </c>
      <c r="BM181" s="49"/>
      <c r="BN181" s="101">
        <f t="shared" si="338"/>
        <v>11258700</v>
      </c>
      <c r="BO181" s="63">
        <f t="shared" si="339"/>
        <v>1242780</v>
      </c>
      <c r="BP181" s="63">
        <f t="shared" si="340"/>
        <v>1420320</v>
      </c>
      <c r="BQ181" s="63">
        <f t="shared" si="341"/>
        <v>1026000</v>
      </c>
      <c r="BR181" s="63">
        <f t="shared" si="342"/>
        <v>0</v>
      </c>
      <c r="BS181" s="63">
        <f t="shared" si="343"/>
        <v>87500</v>
      </c>
      <c r="BT181" s="63">
        <f t="shared" si="344"/>
        <v>200500</v>
      </c>
      <c r="BU181" s="63">
        <f t="shared" si="345"/>
        <v>15235800</v>
      </c>
      <c r="BV181" s="98">
        <f t="shared" si="346"/>
        <v>0.738963493876265</v>
      </c>
      <c r="BW181" s="98">
        <f t="shared" si="347"/>
        <v>0.0815697239396684</v>
      </c>
      <c r="BX181" s="98">
        <f t="shared" si="348"/>
        <v>0.0932225416453353</v>
      </c>
      <c r="BY181" s="98">
        <f t="shared" si="349"/>
        <v>0.0673413932973654</v>
      </c>
      <c r="BZ181" s="98">
        <f t="shared" si="350"/>
        <v>0</v>
      </c>
      <c r="CA181" s="98">
        <f t="shared" si="351"/>
        <v>0.00574305254728994</v>
      </c>
      <c r="CB181" s="98">
        <f t="shared" si="352"/>
        <v>0.0131597946940758</v>
      </c>
      <c r="CC181" s="49"/>
      <c r="CD181" s="101">
        <f t="shared" si="353"/>
        <v>197</v>
      </c>
      <c r="CE181" s="63">
        <f>INDEX(角色升级!A:A,MATCH(BU180,角色升级!K:K,1))</f>
        <v>849</v>
      </c>
      <c r="CF181" s="71">
        <f>VLOOKUP(CE181,角色升级!A:P,16,FALSE)</f>
        <v>62698.22991</v>
      </c>
      <c r="CG181" s="71">
        <f>VLOOKUP(CD181,关卡对比!$A$4:$K$206,11,FALSE)</f>
        <v>177600</v>
      </c>
      <c r="CH181" s="104">
        <f t="shared" si="354"/>
        <v>2.83261585303023</v>
      </c>
      <c r="CI181" s="87">
        <f>INDEX(角色升级!Q:Q,MATCH(CE181,角色升级!A:A,0))</f>
        <v>24800</v>
      </c>
      <c r="CJ181" s="80">
        <v>1</v>
      </c>
      <c r="CK181" s="49"/>
      <c r="CL181" s="101">
        <f t="shared" si="355"/>
        <v>76502</v>
      </c>
      <c r="CM181" s="63">
        <f t="shared" si="356"/>
        <v>92232</v>
      </c>
      <c r="CN181" s="63">
        <f t="shared" si="357"/>
        <v>1248</v>
      </c>
      <c r="CO181" s="63">
        <f t="shared" si="358"/>
        <v>171132.5</v>
      </c>
      <c r="CP181" s="63">
        <f t="shared" si="359"/>
        <v>341114.5</v>
      </c>
      <c r="CQ181" s="98">
        <f t="shared" si="360"/>
        <v>0.224270736072492</v>
      </c>
      <c r="CR181" s="98">
        <f t="shared" si="361"/>
        <v>0.270384284455806</v>
      </c>
      <c r="CS181" s="98">
        <f t="shared" si="362"/>
        <v>0.00365859557421335</v>
      </c>
      <c r="CT181" s="98">
        <f t="shared" si="363"/>
        <v>0.501686383897489</v>
      </c>
      <c r="CU181" s="49"/>
      <c r="CV181" s="87">
        <f t="shared" si="364"/>
        <v>38252</v>
      </c>
      <c r="CW181" s="80">
        <f t="shared" si="365"/>
        <v>45864</v>
      </c>
      <c r="CX181" s="80">
        <f t="shared" si="366"/>
        <v>52416</v>
      </c>
      <c r="CY181" s="80">
        <f t="shared" si="367"/>
        <v>92562</v>
      </c>
      <c r="CZ181" s="80">
        <f t="shared" si="368"/>
        <v>229094</v>
      </c>
      <c r="DA181" s="143">
        <f t="shared" si="369"/>
        <v>0.166970763092879</v>
      </c>
      <c r="DB181" s="143">
        <f t="shared" si="370"/>
        <v>0.200197298925332</v>
      </c>
      <c r="DC181" s="143">
        <f t="shared" si="371"/>
        <v>0.228796913057522</v>
      </c>
      <c r="DD181" s="143">
        <f t="shared" si="372"/>
        <v>0.404035024924267</v>
      </c>
      <c r="DE181" s="49"/>
      <c r="DF181" s="87">
        <f t="shared" si="373"/>
        <v>18531</v>
      </c>
      <c r="DG181" s="80">
        <f t="shared" si="374"/>
        <v>22274</v>
      </c>
      <c r="DH181" s="80">
        <f t="shared" si="375"/>
        <v>25456</v>
      </c>
      <c r="DI181" s="80">
        <f t="shared" si="376"/>
        <v>13561.5</v>
      </c>
      <c r="DJ181" s="80">
        <f t="shared" si="377"/>
        <v>79822.5</v>
      </c>
      <c r="DK181" s="143">
        <f t="shared" si="378"/>
        <v>0.232152588555858</v>
      </c>
      <c r="DL181" s="143">
        <f t="shared" si="379"/>
        <v>0.279044129161577</v>
      </c>
      <c r="DM181" s="143">
        <f t="shared" si="380"/>
        <v>0.31890757618466</v>
      </c>
      <c r="DN181" s="143">
        <f t="shared" si="381"/>
        <v>0.169895706097905</v>
      </c>
      <c r="DO181" s="49"/>
      <c r="DP181" s="62">
        <f t="shared" si="382"/>
        <v>341114.5</v>
      </c>
      <c r="DQ181" s="71">
        <f t="shared" si="383"/>
        <v>229094</v>
      </c>
      <c r="DR181" s="71">
        <f t="shared" si="384"/>
        <v>79822.5</v>
      </c>
      <c r="DS181" s="63">
        <v>0</v>
      </c>
      <c r="DT181" s="63">
        <v>33</v>
      </c>
      <c r="DU181" s="63">
        <f>INDEX(武器升级!A:A,MATCH(DQ181/$DQ$5,武器升级!G:G,1))</f>
        <v>55</v>
      </c>
      <c r="DV181" s="63">
        <f>_xlfn.IFNA(INDEX(武器升级!A:A,MATCH(DR181/$DR$5,武器升级!H:H,1)),1)</f>
        <v>44</v>
      </c>
      <c r="DW181" s="63">
        <v>18</v>
      </c>
      <c r="DX181" s="63">
        <f t="shared" si="385"/>
        <v>205.09</v>
      </c>
      <c r="DY181" s="63">
        <f t="shared" si="386"/>
        <v>14153</v>
      </c>
      <c r="DZ181" s="63">
        <f t="shared" si="387"/>
        <v>2793.74</v>
      </c>
      <c r="EA181" s="71">
        <v>6.6</v>
      </c>
      <c r="EB181" s="67">
        <f t="shared" si="388"/>
        <v>197</v>
      </c>
      <c r="EC181" s="84"/>
      <c r="ED181" s="49"/>
      <c r="EE181" s="49"/>
      <c r="EF181" s="49"/>
      <c r="EG181" s="49"/>
      <c r="EH181" s="49"/>
      <c r="EI181" s="49"/>
      <c r="EJ181" s="49"/>
      <c r="EK181" s="49">
        <f t="shared" si="389"/>
        <v>1122.74</v>
      </c>
      <c r="EL181" s="84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67"/>
      <c r="FB181" s="67"/>
      <c r="FC181" s="67"/>
      <c r="FD181" s="49"/>
    </row>
    <row r="182" spans="1:160">
      <c r="A182" s="58">
        <v>176</v>
      </c>
      <c r="B182" s="59">
        <v>112</v>
      </c>
      <c r="C182" s="60">
        <v>91</v>
      </c>
      <c r="D182" s="61">
        <v>1107</v>
      </c>
      <c r="E182" s="61">
        <v>3</v>
      </c>
      <c r="F182" s="62">
        <v>7</v>
      </c>
      <c r="G182" s="63">
        <v>0</v>
      </c>
      <c r="H182" s="63">
        <v>1</v>
      </c>
      <c r="I182" s="49"/>
      <c r="J182" s="62">
        <v>176</v>
      </c>
      <c r="K182" s="71">
        <f t="shared" si="326"/>
        <v>7</v>
      </c>
      <c r="L182" s="71">
        <f t="shared" si="327"/>
        <v>0</v>
      </c>
      <c r="M182" s="71">
        <f t="shared" si="328"/>
        <v>1</v>
      </c>
      <c r="N182" s="72">
        <f>INDEX($A:$A,MATCH(SUM($K$7:K182),$D:$D,1))</f>
        <v>198</v>
      </c>
      <c r="O182" s="72">
        <v>0</v>
      </c>
      <c r="P182" s="73">
        <v>0</v>
      </c>
      <c r="Q182" s="63">
        <f>INDEX(关卡产出!$V$8:$V$207,MATCH(N182,$A$7:$A$206,0))</f>
        <v>38100</v>
      </c>
      <c r="R182" s="63">
        <f>INDEX(关卡产出!$W$8:$W$207,MATCH(N182,$A$7:$A$206,0))</f>
        <v>11375200</v>
      </c>
      <c r="S182" s="63">
        <f>INDEX(关卡产出!$X$8:$X$207,MATCH(N182,$A$7:$A$206,0))</f>
        <v>77286</v>
      </c>
      <c r="T182" s="63">
        <f>INDEX(关卡产出!$Y$8:$Y$207,MATCH(N182,$A$7:$A$206,0))</f>
        <v>38644</v>
      </c>
      <c r="U182" s="63">
        <f>INDEX(关卡产出!$Z$8:$Z$207,MATCH(N182,$A$7:$A$206,0))</f>
        <v>18724</v>
      </c>
      <c r="V182" s="63">
        <f>INDEX(关卡产出!$AA$8:$AA$207,MATCH(N182,$A$7:$A$206,0))</f>
        <v>1188</v>
      </c>
      <c r="W182" s="80">
        <f>INDEX(关卡产出!$C$8:$C$207,MATCH(N182,关卡产出!$B$8:$B$207,0))*K182</f>
        <v>1099</v>
      </c>
      <c r="X182" s="80">
        <f>INDEX(关卡产出!$D$8:$D$207,MATCH(N182,关卡产出!$B$8:$B$207,0))*K182</f>
        <v>546</v>
      </c>
      <c r="Y182" s="80">
        <f>INDEX(关卡产出!$E$8:$E$207,MATCH(N182,关卡产出!$B$8:$B$207,0))*K182</f>
        <v>273</v>
      </c>
      <c r="Z182" s="80">
        <f>INDEX(关卡产出!$F$8:$F$207,MATCH(N182,关卡产出!$B$8:$B$207,0))*K182</f>
        <v>14210</v>
      </c>
      <c r="AA182" s="80">
        <f>SUM($W$7:W182)</f>
        <v>93331</v>
      </c>
      <c r="AB182" s="80">
        <f>SUM($X$7:X182)</f>
        <v>46410</v>
      </c>
      <c r="AC182" s="80">
        <f>SUM($Y$7:Y182)</f>
        <v>22547</v>
      </c>
      <c r="AD182" s="80">
        <f>SUM($Z$7:Z182)</f>
        <v>1256990</v>
      </c>
      <c r="AE182" s="87">
        <f>INDEX(关卡产出!$C$8:$C$207,MATCH(N182,关卡产出!$B$8:$B$207,0))*8</f>
        <v>1256</v>
      </c>
      <c r="AF182" s="87">
        <f>INDEX(关卡产出!$D$8:$D$207,MATCH(N182,关卡产出!$B$8:$B$207,0))*8</f>
        <v>624</v>
      </c>
      <c r="AG182" s="87">
        <f>INDEX(关卡产出!$E$8:$E$207,MATCH(N182,关卡产出!$B$8:$B$207,0))*8</f>
        <v>312</v>
      </c>
      <c r="AH182" s="87">
        <f>INDEX(关卡产出!$F$8:$F$207,MATCH(N182,关卡产出!$B$8:$B$207,0))*8</f>
        <v>16240</v>
      </c>
      <c r="AI182" s="87">
        <f>SUM($AE$7:AE182)</f>
        <v>106664</v>
      </c>
      <c r="AJ182" s="87">
        <f>SUM($AF$7:AF182)</f>
        <v>53040</v>
      </c>
      <c r="AK182" s="87">
        <f>SUM($AG$7:AG182)</f>
        <v>25768</v>
      </c>
      <c r="AL182" s="87">
        <f>SUM($AH$7:AH182)</f>
        <v>1436560</v>
      </c>
      <c r="AM182" s="92">
        <f>SUM($M$7:M182)*关卡产出!$AS$11</f>
        <v>1032000</v>
      </c>
      <c r="AN182" s="93">
        <v>0</v>
      </c>
      <c r="AO182" s="80">
        <v>0</v>
      </c>
      <c r="AP182" s="96">
        <v>0</v>
      </c>
      <c r="AQ182" s="62">
        <v>500</v>
      </c>
      <c r="AR182" s="97">
        <v>100</v>
      </c>
      <c r="AS182" s="62">
        <f>SUM($AQ$7:AQ182)</f>
        <v>88000</v>
      </c>
      <c r="AT182" s="71">
        <f>SUM($AR$7:AR182)</f>
        <v>17600</v>
      </c>
      <c r="AU182" s="49"/>
      <c r="AV182" s="62">
        <f t="shared" si="329"/>
        <v>38100</v>
      </c>
      <c r="AW182" s="71">
        <v>0</v>
      </c>
      <c r="AX182" s="71">
        <f t="shared" si="330"/>
        <v>17600</v>
      </c>
      <c r="AY182" s="71">
        <f t="shared" si="331"/>
        <v>27200</v>
      </c>
      <c r="AZ182" s="63">
        <f t="shared" si="332"/>
        <v>82900</v>
      </c>
      <c r="BA182" s="80">
        <v>0</v>
      </c>
      <c r="BB182" s="80">
        <f t="shared" si="333"/>
        <v>82900</v>
      </c>
      <c r="BC182" s="98">
        <f t="shared" si="334"/>
        <v>0.459589867310012</v>
      </c>
      <c r="BD182" s="98">
        <f t="shared" si="335"/>
        <v>0</v>
      </c>
      <c r="BE182" s="98">
        <f t="shared" si="336"/>
        <v>0.212303980699638</v>
      </c>
      <c r="BF182" s="98">
        <f t="shared" si="337"/>
        <v>0.32810615199035</v>
      </c>
      <c r="BG182" s="99"/>
      <c r="BH182" s="62">
        <f>INDEX(商城宝箱!$L:$L,MATCH(BB182,商城宝箱!$N:$N,1))</f>
        <v>11</v>
      </c>
      <c r="BI182" s="63">
        <f>INDEX(商城宝箱!$T:$T,MATCH(BH182,商城宝箱!$L:$L,0))+(BB182-VLOOKUP(BH182,商城宝箱!$L$2:$N$22,3,FALSE))/$BH$5*VLOOKUP(BH182+1,商城宝箱!$C$23:$I$42,3,FALSE)</f>
        <v>207250</v>
      </c>
      <c r="BJ182" s="71">
        <f>INDEX(商城宝箱!$U:$U,MATCH(BH182,商城宝箱!$L:$L,0))+(BB182-VLOOKUP(BH182,商城宝箱!$L$2:$N$22,3,FALSE))/$BH$5*VLOOKUP(BH182+1,商城宝箱!$C$23:$I$42,4,FALSE)</f>
        <v>181122.5</v>
      </c>
      <c r="BK182" s="71">
        <f>INDEX(商城宝箱!$V:$V,MATCH(BH182,商城宝箱!$L:$L,0))+(BB182-VLOOKUP(BH182,商城宝箱!$L$2:$N$22,3,FALSE))/$BH$5*VLOOKUP(BH182+1,商城宝箱!$C$23:$I$42,5,FALSE)</f>
        <v>97287</v>
      </c>
      <c r="BL182" s="71">
        <f>INDEX(商城宝箱!$W:$W,MATCH(BH182,商城宝箱!$L:$L,0))+(BB182-VLOOKUP(BH182,商城宝箱!$L$2:$N$22,3,FALSE))/$BH$5*VLOOKUP(BH182+1,商城宝箱!$C$23:$I$42,6,FALSE)</f>
        <v>14371.5</v>
      </c>
      <c r="BM182" s="49"/>
      <c r="BN182" s="101">
        <f t="shared" si="338"/>
        <v>11375200</v>
      </c>
      <c r="BO182" s="63">
        <f t="shared" si="339"/>
        <v>1256990</v>
      </c>
      <c r="BP182" s="63">
        <f t="shared" si="340"/>
        <v>1436560</v>
      </c>
      <c r="BQ182" s="63">
        <f t="shared" si="341"/>
        <v>1032000</v>
      </c>
      <c r="BR182" s="63">
        <f t="shared" si="342"/>
        <v>0</v>
      </c>
      <c r="BS182" s="63">
        <f t="shared" si="343"/>
        <v>88000</v>
      </c>
      <c r="BT182" s="63">
        <f t="shared" si="344"/>
        <v>207250</v>
      </c>
      <c r="BU182" s="63">
        <f t="shared" si="345"/>
        <v>15396000</v>
      </c>
      <c r="BV182" s="98">
        <f t="shared" si="346"/>
        <v>0.738841257469473</v>
      </c>
      <c r="BW182" s="98">
        <f t="shared" si="347"/>
        <v>0.081643933489218</v>
      </c>
      <c r="BX182" s="98">
        <f t="shared" si="348"/>
        <v>0.0933073525591063</v>
      </c>
      <c r="BY182" s="98">
        <f t="shared" si="349"/>
        <v>0.0670303975058457</v>
      </c>
      <c r="BZ182" s="98">
        <f t="shared" si="350"/>
        <v>0</v>
      </c>
      <c r="CA182" s="98">
        <f t="shared" si="351"/>
        <v>0.00571577032995583</v>
      </c>
      <c r="CB182" s="98">
        <f t="shared" si="352"/>
        <v>0.0134612886464017</v>
      </c>
      <c r="CC182" s="49"/>
      <c r="CD182" s="101">
        <f t="shared" si="353"/>
        <v>198</v>
      </c>
      <c r="CE182" s="63">
        <f>INDEX(角色升级!A:A,MATCH(BU181,角色升级!K:K,1))</f>
        <v>853</v>
      </c>
      <c r="CF182" s="71">
        <f>VLOOKUP(CE182,角色升级!A:P,16,FALSE)</f>
        <v>63268.93709</v>
      </c>
      <c r="CG182" s="71">
        <f>VLOOKUP(CD182,关卡对比!$A$4:$K$206,11,FALSE)</f>
        <v>178800</v>
      </c>
      <c r="CH182" s="104">
        <f t="shared" si="354"/>
        <v>2.8260313547809</v>
      </c>
      <c r="CI182" s="87">
        <f>INDEX(角色升级!Q:Q,MATCH(CE182,角色升级!A:A,0))</f>
        <v>27200</v>
      </c>
      <c r="CJ182" s="80">
        <v>1</v>
      </c>
      <c r="CK182" s="49"/>
      <c r="CL182" s="101">
        <f t="shared" si="355"/>
        <v>77286</v>
      </c>
      <c r="CM182" s="63">
        <f t="shared" si="356"/>
        <v>93331</v>
      </c>
      <c r="CN182" s="63">
        <f t="shared" si="357"/>
        <v>1256</v>
      </c>
      <c r="CO182" s="63">
        <f t="shared" si="358"/>
        <v>181122.5</v>
      </c>
      <c r="CP182" s="63">
        <f t="shared" si="359"/>
        <v>352995.5</v>
      </c>
      <c r="CQ182" s="98">
        <f t="shared" si="360"/>
        <v>0.218943300976925</v>
      </c>
      <c r="CR182" s="98">
        <f t="shared" si="361"/>
        <v>0.264397138207144</v>
      </c>
      <c r="CS182" s="98">
        <f t="shared" si="362"/>
        <v>0.00355811901284861</v>
      </c>
      <c r="CT182" s="98">
        <f t="shared" si="363"/>
        <v>0.513101441803082</v>
      </c>
      <c r="CU182" s="49"/>
      <c r="CV182" s="87">
        <f t="shared" si="364"/>
        <v>38644</v>
      </c>
      <c r="CW182" s="80">
        <f t="shared" si="365"/>
        <v>46410</v>
      </c>
      <c r="CX182" s="80">
        <f t="shared" si="366"/>
        <v>53040</v>
      </c>
      <c r="CY182" s="80">
        <f t="shared" si="367"/>
        <v>97287</v>
      </c>
      <c r="CZ182" s="80">
        <f t="shared" si="368"/>
        <v>235381</v>
      </c>
      <c r="DA182" s="143">
        <f t="shared" si="369"/>
        <v>0.164176377872471</v>
      </c>
      <c r="DB182" s="143">
        <f t="shared" si="370"/>
        <v>0.197169695090088</v>
      </c>
      <c r="DC182" s="143">
        <f t="shared" si="371"/>
        <v>0.225336794388672</v>
      </c>
      <c r="DD182" s="143">
        <f t="shared" si="372"/>
        <v>0.413317132648769</v>
      </c>
      <c r="DE182" s="49"/>
      <c r="DF182" s="87">
        <f t="shared" si="373"/>
        <v>18724</v>
      </c>
      <c r="DG182" s="80">
        <f t="shared" si="374"/>
        <v>22547</v>
      </c>
      <c r="DH182" s="80">
        <f t="shared" si="375"/>
        <v>25768</v>
      </c>
      <c r="DI182" s="80">
        <f t="shared" si="376"/>
        <v>14371.5</v>
      </c>
      <c r="DJ182" s="80">
        <f t="shared" si="377"/>
        <v>81410.5</v>
      </c>
      <c r="DK182" s="143">
        <f t="shared" si="378"/>
        <v>0.229994902377457</v>
      </c>
      <c r="DL182" s="143">
        <f t="shared" si="379"/>
        <v>0.276954446907954</v>
      </c>
      <c r="DM182" s="143">
        <f t="shared" si="380"/>
        <v>0.316519367894805</v>
      </c>
      <c r="DN182" s="143">
        <f t="shared" si="381"/>
        <v>0.176531282819784</v>
      </c>
      <c r="DO182" s="49"/>
      <c r="DP182" s="62">
        <f t="shared" si="382"/>
        <v>352995.5</v>
      </c>
      <c r="DQ182" s="71">
        <f t="shared" si="383"/>
        <v>235381</v>
      </c>
      <c r="DR182" s="71">
        <f t="shared" si="384"/>
        <v>81410.5</v>
      </c>
      <c r="DS182" s="63">
        <v>0</v>
      </c>
      <c r="DT182" s="63">
        <v>33</v>
      </c>
      <c r="DU182" s="63">
        <f>INDEX(武器升级!A:A,MATCH(DQ182/$DQ$5,武器升级!G:G,1))</f>
        <v>56</v>
      </c>
      <c r="DV182" s="63">
        <f>_xlfn.IFNA(INDEX(武器升级!A:A,MATCH(DR182/$DR$5,武器升级!H:H,1)),1)</f>
        <v>45</v>
      </c>
      <c r="DW182" s="63">
        <v>18</v>
      </c>
      <c r="DX182" s="63">
        <f t="shared" si="385"/>
        <v>205.09</v>
      </c>
      <c r="DY182" s="63">
        <f t="shared" si="386"/>
        <v>16983.6</v>
      </c>
      <c r="DZ182" s="63">
        <f t="shared" si="387"/>
        <v>3352.49</v>
      </c>
      <c r="EA182" s="71">
        <v>6.6</v>
      </c>
      <c r="EB182" s="67">
        <f t="shared" si="388"/>
        <v>198</v>
      </c>
      <c r="EC182" s="84"/>
      <c r="ED182" s="49"/>
      <c r="EE182" s="49"/>
      <c r="EF182" s="49"/>
      <c r="EG182" s="49"/>
      <c r="EH182" s="49"/>
      <c r="EI182" s="49"/>
      <c r="EJ182" s="49"/>
      <c r="EK182" s="49">
        <f t="shared" si="389"/>
        <v>1</v>
      </c>
      <c r="EL182" s="84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67"/>
      <c r="FB182" s="67"/>
      <c r="FC182" s="67"/>
      <c r="FD182" s="49"/>
    </row>
    <row r="183" spans="1:160">
      <c r="A183" s="58">
        <v>177</v>
      </c>
      <c r="B183" s="59">
        <v>113</v>
      </c>
      <c r="C183" s="60">
        <v>91</v>
      </c>
      <c r="D183" s="61">
        <v>1113</v>
      </c>
      <c r="E183" s="61">
        <v>3</v>
      </c>
      <c r="F183" s="62">
        <v>7</v>
      </c>
      <c r="G183" s="63">
        <v>0</v>
      </c>
      <c r="H183" s="63">
        <v>1</v>
      </c>
      <c r="I183" s="49"/>
      <c r="J183" s="62">
        <v>177</v>
      </c>
      <c r="K183" s="71">
        <f t="shared" si="326"/>
        <v>7</v>
      </c>
      <c r="L183" s="71">
        <f t="shared" si="327"/>
        <v>0</v>
      </c>
      <c r="M183" s="71">
        <f t="shared" si="328"/>
        <v>1</v>
      </c>
      <c r="N183" s="72">
        <f>INDEX($A:$A,MATCH(SUM($K$7:K183),$D:$D,1))</f>
        <v>200</v>
      </c>
      <c r="O183" s="72">
        <v>0</v>
      </c>
      <c r="P183" s="73">
        <v>0</v>
      </c>
      <c r="Q183" s="63">
        <f>INDEX(关卡产出!$V$8:$V$207,MATCH(N183,$A$7:$A$206,0))</f>
        <v>38500</v>
      </c>
      <c r="R183" s="63">
        <f>INDEX(关卡产出!$W$8:$W$207,MATCH(N183,$A$7:$A$206,0))</f>
        <v>11610000</v>
      </c>
      <c r="S183" s="63">
        <f>INDEX(关卡产出!$X$8:$X$207,MATCH(N183,$A$7:$A$206,0))</f>
        <v>78866</v>
      </c>
      <c r="T183" s="63">
        <f>INDEX(关卡产出!$Y$8:$Y$207,MATCH(N183,$A$7:$A$206,0))</f>
        <v>39434</v>
      </c>
      <c r="U183" s="63">
        <f>INDEX(关卡产出!$Z$8:$Z$207,MATCH(N183,$A$7:$A$206,0))</f>
        <v>19113</v>
      </c>
      <c r="V183" s="63">
        <f>INDEX(关卡产出!$AA$8:$AA$207,MATCH(N183,$A$7:$A$206,0))</f>
        <v>1200</v>
      </c>
      <c r="W183" s="80">
        <f>INDEX(关卡产出!$C$8:$C$207,MATCH(N183,关卡产出!$B$8:$B$207,0))*K183</f>
        <v>1106</v>
      </c>
      <c r="X183" s="80">
        <f>INDEX(关卡产出!$D$8:$D$207,MATCH(N183,关卡产出!$B$8:$B$207,0))*K183</f>
        <v>553</v>
      </c>
      <c r="Y183" s="80">
        <f>INDEX(关卡产出!$E$8:$E$207,MATCH(N183,关卡产出!$B$8:$B$207,0))*K183</f>
        <v>273</v>
      </c>
      <c r="Z183" s="80">
        <f>INDEX(关卡产出!$F$8:$F$207,MATCH(N183,关卡产出!$B$8:$B$207,0))*K183</f>
        <v>14350</v>
      </c>
      <c r="AA183" s="80">
        <f>SUM($W$7:W183)</f>
        <v>94437</v>
      </c>
      <c r="AB183" s="80">
        <f>SUM($X$7:X183)</f>
        <v>46963</v>
      </c>
      <c r="AC183" s="80">
        <f>SUM($Y$7:Y183)</f>
        <v>22820</v>
      </c>
      <c r="AD183" s="80">
        <f>SUM($Z$7:Z183)</f>
        <v>1271340</v>
      </c>
      <c r="AE183" s="87">
        <f>INDEX(关卡产出!$C$8:$C$207,MATCH(N183,关卡产出!$B$8:$B$207,0))*8</f>
        <v>1264</v>
      </c>
      <c r="AF183" s="87">
        <f>INDEX(关卡产出!$D$8:$D$207,MATCH(N183,关卡产出!$B$8:$B$207,0))*8</f>
        <v>632</v>
      </c>
      <c r="AG183" s="87">
        <f>INDEX(关卡产出!$E$8:$E$207,MATCH(N183,关卡产出!$B$8:$B$207,0))*8</f>
        <v>312</v>
      </c>
      <c r="AH183" s="87">
        <f>INDEX(关卡产出!$F$8:$F$207,MATCH(N183,关卡产出!$B$8:$B$207,0))*8</f>
        <v>16400</v>
      </c>
      <c r="AI183" s="87">
        <f>SUM($AE$7:AE183)</f>
        <v>107928</v>
      </c>
      <c r="AJ183" s="87">
        <f>SUM($AF$7:AF183)</f>
        <v>53672</v>
      </c>
      <c r="AK183" s="87">
        <f>SUM($AG$7:AG183)</f>
        <v>26080</v>
      </c>
      <c r="AL183" s="87">
        <f>SUM($AH$7:AH183)</f>
        <v>1452960</v>
      </c>
      <c r="AM183" s="92">
        <f>SUM($M$7:M183)*关卡产出!$AS$11</f>
        <v>1038000</v>
      </c>
      <c r="AN183" s="93">
        <v>0</v>
      </c>
      <c r="AO183" s="80">
        <v>0</v>
      </c>
      <c r="AP183" s="96">
        <v>0</v>
      </c>
      <c r="AQ183" s="62">
        <v>500</v>
      </c>
      <c r="AR183" s="97">
        <v>100</v>
      </c>
      <c r="AS183" s="62">
        <f>SUM($AQ$7:AQ183)</f>
        <v>88500</v>
      </c>
      <c r="AT183" s="71">
        <f>SUM($AR$7:AR183)</f>
        <v>17700</v>
      </c>
      <c r="AU183" s="49"/>
      <c r="AV183" s="62">
        <f t="shared" si="329"/>
        <v>38500</v>
      </c>
      <c r="AW183" s="71">
        <v>0</v>
      </c>
      <c r="AX183" s="71">
        <f t="shared" si="330"/>
        <v>17700</v>
      </c>
      <c r="AY183" s="71">
        <f t="shared" si="331"/>
        <v>27200</v>
      </c>
      <c r="AZ183" s="63">
        <f t="shared" si="332"/>
        <v>83400</v>
      </c>
      <c r="BA183" s="80">
        <v>0</v>
      </c>
      <c r="BB183" s="80">
        <f t="shared" si="333"/>
        <v>83400</v>
      </c>
      <c r="BC183" s="98">
        <f t="shared" si="334"/>
        <v>0.461630695443645</v>
      </c>
      <c r="BD183" s="98">
        <f t="shared" si="335"/>
        <v>0</v>
      </c>
      <c r="BE183" s="98">
        <f t="shared" si="336"/>
        <v>0.212230215827338</v>
      </c>
      <c r="BF183" s="98">
        <f t="shared" si="337"/>
        <v>0.326139088729017</v>
      </c>
      <c r="BG183" s="99"/>
      <c r="BH183" s="62">
        <f>INDEX(商城宝箱!$L:$L,MATCH(BB183,商城宝箱!$N:$N,1))</f>
        <v>11</v>
      </c>
      <c r="BI183" s="63">
        <f>INDEX(商城宝箱!$T:$T,MATCH(BH183,商城宝箱!$L:$L,0))+(BB183-VLOOKUP(BH183,商城宝箱!$L$2:$N$22,3,FALSE))/$BH$5*VLOOKUP(BH183+1,商城宝箱!$C$23:$I$42,3,FALSE)</f>
        <v>208500</v>
      </c>
      <c r="BJ183" s="71">
        <f>INDEX(商城宝箱!$U:$U,MATCH(BH183,商城宝箱!$L:$L,0))+(BB183-VLOOKUP(BH183,商城宝箱!$L$2:$N$22,3,FALSE))/$BH$5*VLOOKUP(BH183+1,商城宝箱!$C$23:$I$42,4,FALSE)</f>
        <v>182972.5</v>
      </c>
      <c r="BK183" s="71">
        <f>INDEX(商城宝箱!$V:$V,MATCH(BH183,商城宝箱!$L:$L,0))+(BB183-VLOOKUP(BH183,商城宝箱!$L$2:$N$22,3,FALSE))/$BH$5*VLOOKUP(BH183+1,商城宝箱!$C$23:$I$42,5,FALSE)</f>
        <v>98162</v>
      </c>
      <c r="BL183" s="71">
        <f>INDEX(商城宝箱!$W:$W,MATCH(BH183,商城宝箱!$L:$L,0))+(BB183-VLOOKUP(BH183,商城宝箱!$L$2:$N$22,3,FALSE))/$BH$5*VLOOKUP(BH183+1,商城宝箱!$C$23:$I$42,6,FALSE)</f>
        <v>14521.5</v>
      </c>
      <c r="BM183" s="49"/>
      <c r="BN183" s="101">
        <f t="shared" si="338"/>
        <v>11610000</v>
      </c>
      <c r="BO183" s="63">
        <f t="shared" si="339"/>
        <v>1271340</v>
      </c>
      <c r="BP183" s="63">
        <f t="shared" si="340"/>
        <v>1452960</v>
      </c>
      <c r="BQ183" s="63">
        <f t="shared" si="341"/>
        <v>1038000</v>
      </c>
      <c r="BR183" s="63">
        <f t="shared" si="342"/>
        <v>0</v>
      </c>
      <c r="BS183" s="63">
        <f t="shared" si="343"/>
        <v>88500</v>
      </c>
      <c r="BT183" s="63">
        <f t="shared" si="344"/>
        <v>208500</v>
      </c>
      <c r="BU183" s="63">
        <f t="shared" si="345"/>
        <v>15669300</v>
      </c>
      <c r="BV183" s="98">
        <f t="shared" si="346"/>
        <v>0.740939288928031</v>
      </c>
      <c r="BW183" s="98">
        <f t="shared" si="347"/>
        <v>0.0811357239953285</v>
      </c>
      <c r="BX183" s="98">
        <f t="shared" si="348"/>
        <v>0.0927265417089468</v>
      </c>
      <c r="BY183" s="98">
        <f t="shared" si="349"/>
        <v>0.0662441844881392</v>
      </c>
      <c r="BZ183" s="98">
        <f t="shared" si="350"/>
        <v>0</v>
      </c>
      <c r="CA183" s="98">
        <f t="shared" si="351"/>
        <v>0.00564798682774597</v>
      </c>
      <c r="CB183" s="98">
        <f t="shared" si="352"/>
        <v>0.0133062740518083</v>
      </c>
      <c r="CC183" s="49"/>
      <c r="CD183" s="101">
        <f t="shared" si="353"/>
        <v>200</v>
      </c>
      <c r="CE183" s="63">
        <f>INDEX(角色升级!A:A,MATCH(BU182,角色升级!K:K,1))</f>
        <v>856</v>
      </c>
      <c r="CF183" s="71">
        <f>VLOOKUP(CE183,角色升级!A:P,16,FALSE)</f>
        <v>63416.99233</v>
      </c>
      <c r="CG183" s="71">
        <f>VLOOKUP(CD183,关卡对比!$A$4:$K$206,11,FALSE)</f>
        <v>181200</v>
      </c>
      <c r="CH183" s="104">
        <f t="shared" si="354"/>
        <v>2.85727836251045</v>
      </c>
      <c r="CI183" s="87">
        <f>INDEX(角色升级!Q:Q,MATCH(CE183,角色升级!A:A,0))</f>
        <v>27200</v>
      </c>
      <c r="CJ183" s="80">
        <v>1</v>
      </c>
      <c r="CK183" s="49"/>
      <c r="CL183" s="101">
        <f t="shared" si="355"/>
        <v>78866</v>
      </c>
      <c r="CM183" s="63">
        <f t="shared" si="356"/>
        <v>94437</v>
      </c>
      <c r="CN183" s="63">
        <f t="shared" si="357"/>
        <v>1264</v>
      </c>
      <c r="CO183" s="63">
        <f t="shared" si="358"/>
        <v>182972.5</v>
      </c>
      <c r="CP183" s="63">
        <f t="shared" si="359"/>
        <v>357539.5</v>
      </c>
      <c r="CQ183" s="98">
        <f t="shared" si="360"/>
        <v>0.220579824047413</v>
      </c>
      <c r="CR183" s="98">
        <f t="shared" si="361"/>
        <v>0.264130256936646</v>
      </c>
      <c r="CS183" s="98">
        <f t="shared" si="362"/>
        <v>0.00353527372500101</v>
      </c>
      <c r="CT183" s="98">
        <f t="shared" si="363"/>
        <v>0.51175464529094</v>
      </c>
      <c r="CU183" s="49"/>
      <c r="CV183" s="87">
        <f t="shared" si="364"/>
        <v>39434</v>
      </c>
      <c r="CW183" s="80">
        <f t="shared" si="365"/>
        <v>46963</v>
      </c>
      <c r="CX183" s="80">
        <f t="shared" si="366"/>
        <v>53672</v>
      </c>
      <c r="CY183" s="80">
        <f t="shared" si="367"/>
        <v>98162</v>
      </c>
      <c r="CZ183" s="80">
        <f t="shared" si="368"/>
        <v>238231</v>
      </c>
      <c r="DA183" s="143">
        <f t="shared" si="369"/>
        <v>0.165528415697369</v>
      </c>
      <c r="DB183" s="143">
        <f t="shared" si="370"/>
        <v>0.197132195222284</v>
      </c>
      <c r="DC183" s="143">
        <f t="shared" si="371"/>
        <v>0.225293937396896</v>
      </c>
      <c r="DD183" s="143">
        <f t="shared" si="372"/>
        <v>0.41204545168345</v>
      </c>
      <c r="DE183" s="49"/>
      <c r="DF183" s="87">
        <f t="shared" si="373"/>
        <v>19113</v>
      </c>
      <c r="DG183" s="80">
        <f t="shared" si="374"/>
        <v>22820</v>
      </c>
      <c r="DH183" s="80">
        <f t="shared" si="375"/>
        <v>26080</v>
      </c>
      <c r="DI183" s="80">
        <f t="shared" si="376"/>
        <v>14521.5</v>
      </c>
      <c r="DJ183" s="80">
        <f t="shared" si="377"/>
        <v>82534.5</v>
      </c>
      <c r="DK183" s="143">
        <f t="shared" si="378"/>
        <v>0.231575886447486</v>
      </c>
      <c r="DL183" s="143">
        <f t="shared" si="379"/>
        <v>0.276490437332267</v>
      </c>
      <c r="DM183" s="143">
        <f t="shared" si="380"/>
        <v>0.315989071236877</v>
      </c>
      <c r="DN183" s="143">
        <f t="shared" si="381"/>
        <v>0.175944604983371</v>
      </c>
      <c r="DO183" s="49"/>
      <c r="DP183" s="62">
        <f t="shared" si="382"/>
        <v>357539.5</v>
      </c>
      <c r="DQ183" s="71">
        <f t="shared" si="383"/>
        <v>238231</v>
      </c>
      <c r="DR183" s="71">
        <f t="shared" si="384"/>
        <v>82534.5</v>
      </c>
      <c r="DS183" s="63">
        <v>0</v>
      </c>
      <c r="DT183" s="63">
        <v>33</v>
      </c>
      <c r="DU183" s="63">
        <f>INDEX(武器升级!A:A,MATCH(DQ183/$DQ$5,武器升级!G:G,1))</f>
        <v>56</v>
      </c>
      <c r="DV183" s="63">
        <f>_xlfn.IFNA(INDEX(武器升级!A:A,MATCH(DR183/$DR$5,武器升级!H:H,1)),1)</f>
        <v>45</v>
      </c>
      <c r="DW183" s="63">
        <v>19</v>
      </c>
      <c r="DX183" s="63">
        <f t="shared" si="385"/>
        <v>205.09</v>
      </c>
      <c r="DY183" s="63">
        <f t="shared" si="386"/>
        <v>16983.6</v>
      </c>
      <c r="DZ183" s="63">
        <f t="shared" si="387"/>
        <v>3352.49</v>
      </c>
      <c r="EA183" s="71">
        <v>6.9</v>
      </c>
      <c r="EB183" s="67">
        <f t="shared" si="388"/>
        <v>200</v>
      </c>
      <c r="EC183" s="84"/>
      <c r="ED183" s="49"/>
      <c r="EE183" s="49"/>
      <c r="EF183" s="49"/>
      <c r="EG183" s="49"/>
      <c r="EH183" s="49"/>
      <c r="EI183" s="49"/>
      <c r="EJ183" s="49"/>
      <c r="EK183" s="49">
        <f t="shared" si="389"/>
        <v>1347.29</v>
      </c>
      <c r="EL183" s="84"/>
      <c r="EM183" s="49"/>
      <c r="EN183" s="49"/>
      <c r="EO183" s="49"/>
      <c r="EP183" s="49"/>
      <c r="EQ183" s="49"/>
      <c r="ER183" s="49"/>
      <c r="ES183" s="49"/>
      <c r="ET183" s="49"/>
      <c r="EU183" s="49"/>
      <c r="EV183" s="49"/>
      <c r="EW183" s="49"/>
      <c r="EX183" s="49"/>
      <c r="EY183" s="49"/>
      <c r="EZ183" s="49"/>
      <c r="FA183" s="67"/>
      <c r="FB183" s="67"/>
      <c r="FC183" s="67"/>
      <c r="FD183" s="49"/>
    </row>
    <row r="184" spans="1:160">
      <c r="A184" s="58">
        <v>178</v>
      </c>
      <c r="B184" s="59">
        <v>113</v>
      </c>
      <c r="C184" s="60">
        <v>92</v>
      </c>
      <c r="D184" s="61">
        <v>1119</v>
      </c>
      <c r="E184" s="61">
        <v>3</v>
      </c>
      <c r="F184" s="62">
        <v>7</v>
      </c>
      <c r="G184" s="63">
        <v>0</v>
      </c>
      <c r="H184" s="63">
        <v>1</v>
      </c>
      <c r="I184" s="49"/>
      <c r="J184" s="62">
        <v>178</v>
      </c>
      <c r="K184" s="71">
        <f t="shared" si="326"/>
        <v>7</v>
      </c>
      <c r="L184" s="71">
        <f t="shared" si="327"/>
        <v>0</v>
      </c>
      <c r="M184" s="71">
        <f t="shared" si="328"/>
        <v>1</v>
      </c>
      <c r="N184" s="72">
        <f>INDEX($A:$A,MATCH(SUM($K$7:K184),$D:$D,1))</f>
        <v>200</v>
      </c>
      <c r="O184" s="72">
        <v>0</v>
      </c>
      <c r="P184" s="73">
        <v>0</v>
      </c>
      <c r="Q184" s="63">
        <f>INDEX(关卡产出!$V$8:$V$207,MATCH(N184,$A$7:$A$206,0))</f>
        <v>38500</v>
      </c>
      <c r="R184" s="63">
        <f>INDEX(关卡产出!$W$8:$W$207,MATCH(N184,$A$7:$A$206,0))</f>
        <v>11610000</v>
      </c>
      <c r="S184" s="63">
        <f>INDEX(关卡产出!$X$8:$X$207,MATCH(N184,$A$7:$A$206,0))</f>
        <v>78866</v>
      </c>
      <c r="T184" s="63">
        <f>INDEX(关卡产出!$Y$8:$Y$207,MATCH(N184,$A$7:$A$206,0))</f>
        <v>39434</v>
      </c>
      <c r="U184" s="63">
        <f>INDEX(关卡产出!$Z$8:$Z$207,MATCH(N184,$A$7:$A$206,0))</f>
        <v>19113</v>
      </c>
      <c r="V184" s="63">
        <f>INDEX(关卡产出!$AA$8:$AA$207,MATCH(N184,$A$7:$A$206,0))</f>
        <v>1200</v>
      </c>
      <c r="W184" s="80">
        <f>INDEX(关卡产出!$C$8:$C$207,MATCH(N184,关卡产出!$B$8:$B$207,0))*K184</f>
        <v>1106</v>
      </c>
      <c r="X184" s="80">
        <f>INDEX(关卡产出!$D$8:$D$207,MATCH(N184,关卡产出!$B$8:$B$207,0))*K184</f>
        <v>553</v>
      </c>
      <c r="Y184" s="80">
        <f>INDEX(关卡产出!$E$8:$E$207,MATCH(N184,关卡产出!$B$8:$B$207,0))*K184</f>
        <v>273</v>
      </c>
      <c r="Z184" s="80">
        <f>INDEX(关卡产出!$F$8:$F$207,MATCH(N184,关卡产出!$B$8:$B$207,0))*K184</f>
        <v>14350</v>
      </c>
      <c r="AA184" s="80">
        <f>SUM($W$7:W184)</f>
        <v>95543</v>
      </c>
      <c r="AB184" s="80">
        <f>SUM($X$7:X184)</f>
        <v>47516</v>
      </c>
      <c r="AC184" s="80">
        <f>SUM($Y$7:Y184)</f>
        <v>23093</v>
      </c>
      <c r="AD184" s="80">
        <f>SUM($Z$7:Z184)</f>
        <v>1285690</v>
      </c>
      <c r="AE184" s="87">
        <f>INDEX(关卡产出!$C$8:$C$207,MATCH(N184,关卡产出!$B$8:$B$207,0))*8</f>
        <v>1264</v>
      </c>
      <c r="AF184" s="87">
        <f>INDEX(关卡产出!$D$8:$D$207,MATCH(N184,关卡产出!$B$8:$B$207,0))*8</f>
        <v>632</v>
      </c>
      <c r="AG184" s="87">
        <f>INDEX(关卡产出!$E$8:$E$207,MATCH(N184,关卡产出!$B$8:$B$207,0))*8</f>
        <v>312</v>
      </c>
      <c r="AH184" s="87">
        <f>INDEX(关卡产出!$F$8:$F$207,MATCH(N184,关卡产出!$B$8:$B$207,0))*8</f>
        <v>16400</v>
      </c>
      <c r="AI184" s="87">
        <f>SUM($AE$7:AE184)</f>
        <v>109192</v>
      </c>
      <c r="AJ184" s="87">
        <f>SUM($AF$7:AF184)</f>
        <v>54304</v>
      </c>
      <c r="AK184" s="87">
        <f>SUM($AG$7:AG184)</f>
        <v>26392</v>
      </c>
      <c r="AL184" s="87">
        <f>SUM($AH$7:AH184)</f>
        <v>1469360</v>
      </c>
      <c r="AM184" s="92">
        <f>SUM($M$7:M184)*关卡产出!$AS$11</f>
        <v>1044000</v>
      </c>
      <c r="AN184" s="93">
        <v>0</v>
      </c>
      <c r="AO184" s="80">
        <v>0</v>
      </c>
      <c r="AP184" s="96">
        <v>0</v>
      </c>
      <c r="AQ184" s="62">
        <v>500</v>
      </c>
      <c r="AR184" s="97">
        <v>100</v>
      </c>
      <c r="AS184" s="62">
        <f>SUM($AQ$7:AQ184)</f>
        <v>89000</v>
      </c>
      <c r="AT184" s="71">
        <f>SUM($AR$7:AR184)</f>
        <v>17800</v>
      </c>
      <c r="AU184" s="49"/>
      <c r="AV184" s="62">
        <f t="shared" si="329"/>
        <v>38500</v>
      </c>
      <c r="AW184" s="71">
        <v>0</v>
      </c>
      <c r="AX184" s="71">
        <f t="shared" si="330"/>
        <v>17800</v>
      </c>
      <c r="AY184" s="71">
        <f t="shared" si="331"/>
        <v>27200</v>
      </c>
      <c r="AZ184" s="63">
        <f t="shared" si="332"/>
        <v>83500</v>
      </c>
      <c r="BA184" s="80">
        <v>0</v>
      </c>
      <c r="BB184" s="80">
        <f t="shared" si="333"/>
        <v>83500</v>
      </c>
      <c r="BC184" s="98">
        <f t="shared" si="334"/>
        <v>0.461077844311377</v>
      </c>
      <c r="BD184" s="98">
        <f t="shared" si="335"/>
        <v>0</v>
      </c>
      <c r="BE184" s="98">
        <f t="shared" si="336"/>
        <v>0.213173652694611</v>
      </c>
      <c r="BF184" s="98">
        <f t="shared" si="337"/>
        <v>0.325748502994012</v>
      </c>
      <c r="BG184" s="99"/>
      <c r="BH184" s="62">
        <f>INDEX(商城宝箱!$L:$L,MATCH(BB184,商城宝箱!$N:$N,1))</f>
        <v>11</v>
      </c>
      <c r="BI184" s="63">
        <f>INDEX(商城宝箱!$T:$T,MATCH(BH184,商城宝箱!$L:$L,0))+(BB184-VLOOKUP(BH184,商城宝箱!$L$2:$N$22,3,FALSE))/$BH$5*VLOOKUP(BH184+1,商城宝箱!$C$23:$I$42,3,FALSE)</f>
        <v>208750</v>
      </c>
      <c r="BJ184" s="71">
        <f>INDEX(商城宝箱!$U:$U,MATCH(BH184,商城宝箱!$L:$L,0))+(BB184-VLOOKUP(BH184,商城宝箱!$L$2:$N$22,3,FALSE))/$BH$5*VLOOKUP(BH184+1,商城宝箱!$C$23:$I$42,4,FALSE)</f>
        <v>183342.5</v>
      </c>
      <c r="BK184" s="71">
        <f>INDEX(商城宝箱!$V:$V,MATCH(BH184,商城宝箱!$L:$L,0))+(BB184-VLOOKUP(BH184,商城宝箱!$L$2:$N$22,3,FALSE))/$BH$5*VLOOKUP(BH184+1,商城宝箱!$C$23:$I$42,5,FALSE)</f>
        <v>98337</v>
      </c>
      <c r="BL184" s="71">
        <f>INDEX(商城宝箱!$W:$W,MATCH(BH184,商城宝箱!$L:$L,0))+(BB184-VLOOKUP(BH184,商城宝箱!$L$2:$N$22,3,FALSE))/$BH$5*VLOOKUP(BH184+1,商城宝箱!$C$23:$I$42,6,FALSE)</f>
        <v>14551.5</v>
      </c>
      <c r="BM184" s="49"/>
      <c r="BN184" s="101">
        <f t="shared" si="338"/>
        <v>11610000</v>
      </c>
      <c r="BO184" s="63">
        <f t="shared" si="339"/>
        <v>1285690</v>
      </c>
      <c r="BP184" s="63">
        <f t="shared" si="340"/>
        <v>1469360</v>
      </c>
      <c r="BQ184" s="63">
        <f t="shared" si="341"/>
        <v>1044000</v>
      </c>
      <c r="BR184" s="63">
        <f t="shared" si="342"/>
        <v>0</v>
      </c>
      <c r="BS184" s="63">
        <f t="shared" si="343"/>
        <v>89000</v>
      </c>
      <c r="BT184" s="63">
        <f t="shared" si="344"/>
        <v>208750</v>
      </c>
      <c r="BU184" s="63">
        <f t="shared" si="345"/>
        <v>15706800</v>
      </c>
      <c r="BV184" s="98">
        <f t="shared" si="346"/>
        <v>0.739170295668118</v>
      </c>
      <c r="BW184" s="98">
        <f t="shared" si="347"/>
        <v>0.0818556294089184</v>
      </c>
      <c r="BX184" s="98">
        <f t="shared" si="348"/>
        <v>0.0935492907530496</v>
      </c>
      <c r="BY184" s="98">
        <f t="shared" si="349"/>
        <v>0.0664680265872106</v>
      </c>
      <c r="BZ184" s="98">
        <f t="shared" si="350"/>
        <v>0</v>
      </c>
      <c r="CA184" s="98">
        <f t="shared" si="351"/>
        <v>0.00566633559986757</v>
      </c>
      <c r="CB184" s="98">
        <f t="shared" si="352"/>
        <v>0.0132904219828355</v>
      </c>
      <c r="CC184" s="49"/>
      <c r="CD184" s="101">
        <f t="shared" si="353"/>
        <v>200</v>
      </c>
      <c r="CE184" s="63">
        <f>INDEX(角色升级!A:A,MATCH(BU183,角色升级!K:K,1))</f>
        <v>864</v>
      </c>
      <c r="CF184" s="71">
        <f>VLOOKUP(CE184,角色升级!A:P,16,FALSE)</f>
        <v>63726.05249</v>
      </c>
      <c r="CG184" s="71">
        <f>VLOOKUP(CD184,关卡对比!$A$4:$K$206,11,FALSE)</f>
        <v>181200</v>
      </c>
      <c r="CH184" s="104">
        <f t="shared" si="354"/>
        <v>2.84342106438233</v>
      </c>
      <c r="CI184" s="87">
        <f>INDEX(角色升级!Q:Q,MATCH(CE184,角色升级!A:A,0))</f>
        <v>27200</v>
      </c>
      <c r="CJ184" s="80">
        <v>1</v>
      </c>
      <c r="CK184" s="49"/>
      <c r="CL184" s="101">
        <f t="shared" si="355"/>
        <v>78866</v>
      </c>
      <c r="CM184" s="63">
        <f t="shared" si="356"/>
        <v>95543</v>
      </c>
      <c r="CN184" s="63">
        <f t="shared" si="357"/>
        <v>1264</v>
      </c>
      <c r="CO184" s="63">
        <f t="shared" si="358"/>
        <v>183342.5</v>
      </c>
      <c r="CP184" s="63">
        <f t="shared" si="359"/>
        <v>359015.5</v>
      </c>
      <c r="CQ184" s="98">
        <f t="shared" si="360"/>
        <v>0.219672966766059</v>
      </c>
      <c r="CR184" s="98">
        <f t="shared" si="361"/>
        <v>0.266125000174087</v>
      </c>
      <c r="CS184" s="98">
        <f t="shared" si="362"/>
        <v>0.00352073935526461</v>
      </c>
      <c r="CT184" s="98">
        <f t="shared" si="363"/>
        <v>0.510681293704589</v>
      </c>
      <c r="CU184" s="49"/>
      <c r="CV184" s="87">
        <f t="shared" si="364"/>
        <v>39434</v>
      </c>
      <c r="CW184" s="80">
        <f t="shared" si="365"/>
        <v>47516</v>
      </c>
      <c r="CX184" s="80">
        <f t="shared" si="366"/>
        <v>54304</v>
      </c>
      <c r="CY184" s="80">
        <f t="shared" si="367"/>
        <v>98337</v>
      </c>
      <c r="CZ184" s="80">
        <f t="shared" si="368"/>
        <v>239591</v>
      </c>
      <c r="DA184" s="143">
        <f t="shared" si="369"/>
        <v>0.164588820114278</v>
      </c>
      <c r="DB184" s="143">
        <f t="shared" si="370"/>
        <v>0.198321305892124</v>
      </c>
      <c r="DC184" s="143">
        <f t="shared" si="371"/>
        <v>0.226652921019571</v>
      </c>
      <c r="DD184" s="143">
        <f t="shared" si="372"/>
        <v>0.410436952974027</v>
      </c>
      <c r="DE184" s="49"/>
      <c r="DF184" s="87">
        <f t="shared" si="373"/>
        <v>19113</v>
      </c>
      <c r="DG184" s="80">
        <f t="shared" si="374"/>
        <v>23093</v>
      </c>
      <c r="DH184" s="80">
        <f t="shared" si="375"/>
        <v>26392</v>
      </c>
      <c r="DI184" s="80">
        <f t="shared" si="376"/>
        <v>14551.5</v>
      </c>
      <c r="DJ184" s="80">
        <f t="shared" si="377"/>
        <v>83149.5</v>
      </c>
      <c r="DK184" s="143">
        <f t="shared" si="378"/>
        <v>0.229863077949958</v>
      </c>
      <c r="DL184" s="143">
        <f t="shared" si="379"/>
        <v>0.277728669444795</v>
      </c>
      <c r="DM184" s="143">
        <f t="shared" si="380"/>
        <v>0.317404193651195</v>
      </c>
      <c r="DN184" s="143">
        <f t="shared" si="381"/>
        <v>0.175004058954053</v>
      </c>
      <c r="DO184" s="49"/>
      <c r="DP184" s="62">
        <f t="shared" si="382"/>
        <v>359015.5</v>
      </c>
      <c r="DQ184" s="71">
        <f t="shared" si="383"/>
        <v>239591</v>
      </c>
      <c r="DR184" s="71">
        <f t="shared" si="384"/>
        <v>83149.5</v>
      </c>
      <c r="DS184" s="63">
        <v>0</v>
      </c>
      <c r="DT184" s="63">
        <v>33</v>
      </c>
      <c r="DU184" s="63">
        <f>INDEX(武器升级!A:A,MATCH(DQ184/$DQ$5,武器升级!G:G,1))</f>
        <v>56</v>
      </c>
      <c r="DV184" s="63">
        <f>_xlfn.IFNA(INDEX(武器升级!A:A,MATCH(DR184/$DR$5,武器升级!H:H,1)),1)</f>
        <v>45</v>
      </c>
      <c r="DW184" s="63">
        <v>19</v>
      </c>
      <c r="DX184" s="63">
        <f t="shared" si="385"/>
        <v>205.09</v>
      </c>
      <c r="DY184" s="63">
        <f t="shared" si="386"/>
        <v>16983.6</v>
      </c>
      <c r="DZ184" s="63">
        <f t="shared" si="387"/>
        <v>3352.49</v>
      </c>
      <c r="EA184" s="71">
        <v>6.9</v>
      </c>
      <c r="EB184" s="67">
        <f t="shared" si="388"/>
        <v>200</v>
      </c>
      <c r="EC184" s="84"/>
      <c r="ED184" s="49"/>
      <c r="EE184" s="49"/>
      <c r="EF184" s="49"/>
      <c r="EG184" s="49"/>
      <c r="EH184" s="49"/>
      <c r="EI184" s="49"/>
      <c r="EJ184" s="49"/>
      <c r="EK184" s="49">
        <f t="shared" si="389"/>
        <v>1347.29</v>
      </c>
      <c r="EL184" s="84"/>
      <c r="EM184" s="49"/>
      <c r="EN184" s="49"/>
      <c r="EO184" s="49"/>
      <c r="EP184" s="49"/>
      <c r="EQ184" s="49"/>
      <c r="ER184" s="49"/>
      <c r="ES184" s="49"/>
      <c r="ET184" s="49"/>
      <c r="EU184" s="49"/>
      <c r="EV184" s="49"/>
      <c r="EW184" s="49"/>
      <c r="EX184" s="49"/>
      <c r="EY184" s="49"/>
      <c r="EZ184" s="49"/>
      <c r="FA184" s="67"/>
      <c r="FB184" s="67"/>
      <c r="FC184" s="67"/>
      <c r="FD184" s="49"/>
    </row>
    <row r="185" spans="1:160">
      <c r="A185" s="58">
        <v>179</v>
      </c>
      <c r="B185" s="59">
        <v>114</v>
      </c>
      <c r="C185" s="60">
        <v>92</v>
      </c>
      <c r="D185" s="61">
        <v>1125</v>
      </c>
      <c r="E185" s="61">
        <v>3</v>
      </c>
      <c r="F185" s="62">
        <v>7</v>
      </c>
      <c r="G185" s="63">
        <v>0</v>
      </c>
      <c r="H185" s="63">
        <v>1</v>
      </c>
      <c r="I185" s="49"/>
      <c r="J185" s="62">
        <v>179</v>
      </c>
      <c r="K185" s="71">
        <f t="shared" si="326"/>
        <v>7</v>
      </c>
      <c r="L185" s="71">
        <f t="shared" si="327"/>
        <v>0</v>
      </c>
      <c r="M185" s="71">
        <f t="shared" si="328"/>
        <v>1</v>
      </c>
      <c r="N185" s="72">
        <f>INDEX($A:$A,MATCH(SUM($K$7:K185),$D:$D,1))</f>
        <v>200</v>
      </c>
      <c r="O185" s="72">
        <v>0</v>
      </c>
      <c r="P185" s="73">
        <v>0</v>
      </c>
      <c r="Q185" s="63">
        <f>INDEX(关卡产出!$V$8:$V$207,MATCH(N185,$A$7:$A$206,0))</f>
        <v>38500</v>
      </c>
      <c r="R185" s="63">
        <f>INDEX(关卡产出!$W$8:$W$207,MATCH(N185,$A$7:$A$206,0))</f>
        <v>11610000</v>
      </c>
      <c r="S185" s="63">
        <f>INDEX(关卡产出!$X$8:$X$207,MATCH(N185,$A$7:$A$206,0))</f>
        <v>78866</v>
      </c>
      <c r="T185" s="63">
        <f>INDEX(关卡产出!$Y$8:$Y$207,MATCH(N185,$A$7:$A$206,0))</f>
        <v>39434</v>
      </c>
      <c r="U185" s="63">
        <f>INDEX(关卡产出!$Z$8:$Z$207,MATCH(N185,$A$7:$A$206,0))</f>
        <v>19113</v>
      </c>
      <c r="V185" s="63">
        <f>INDEX(关卡产出!$AA$8:$AA$207,MATCH(N185,$A$7:$A$206,0))</f>
        <v>1200</v>
      </c>
      <c r="W185" s="80">
        <f>INDEX(关卡产出!$C$8:$C$207,MATCH(N185,关卡产出!$B$8:$B$207,0))*K185</f>
        <v>1106</v>
      </c>
      <c r="X185" s="80">
        <f>INDEX(关卡产出!$D$8:$D$207,MATCH(N185,关卡产出!$B$8:$B$207,0))*K185</f>
        <v>553</v>
      </c>
      <c r="Y185" s="80">
        <f>INDEX(关卡产出!$E$8:$E$207,MATCH(N185,关卡产出!$B$8:$B$207,0))*K185</f>
        <v>273</v>
      </c>
      <c r="Z185" s="80">
        <f>INDEX(关卡产出!$F$8:$F$207,MATCH(N185,关卡产出!$B$8:$B$207,0))*K185</f>
        <v>14350</v>
      </c>
      <c r="AA185" s="80">
        <f>SUM($W$7:W185)</f>
        <v>96649</v>
      </c>
      <c r="AB185" s="80">
        <f>SUM($X$7:X185)</f>
        <v>48069</v>
      </c>
      <c r="AC185" s="80">
        <f>SUM($Y$7:Y185)</f>
        <v>23366</v>
      </c>
      <c r="AD185" s="80">
        <f>SUM($Z$7:Z185)</f>
        <v>1300040</v>
      </c>
      <c r="AE185" s="87">
        <f>INDEX(关卡产出!$C$8:$C$207,MATCH(N185,关卡产出!$B$8:$B$207,0))*8</f>
        <v>1264</v>
      </c>
      <c r="AF185" s="87">
        <f>INDEX(关卡产出!$D$8:$D$207,MATCH(N185,关卡产出!$B$8:$B$207,0))*8</f>
        <v>632</v>
      </c>
      <c r="AG185" s="87">
        <f>INDEX(关卡产出!$E$8:$E$207,MATCH(N185,关卡产出!$B$8:$B$207,0))*8</f>
        <v>312</v>
      </c>
      <c r="AH185" s="87">
        <f>INDEX(关卡产出!$F$8:$F$207,MATCH(N185,关卡产出!$B$8:$B$207,0))*8</f>
        <v>16400</v>
      </c>
      <c r="AI185" s="87">
        <f>SUM($AE$7:AE185)</f>
        <v>110456</v>
      </c>
      <c r="AJ185" s="87">
        <f>SUM($AF$7:AF185)</f>
        <v>54936</v>
      </c>
      <c r="AK185" s="87">
        <f>SUM($AG$7:AG185)</f>
        <v>26704</v>
      </c>
      <c r="AL185" s="87">
        <f>SUM($AH$7:AH185)</f>
        <v>1485760</v>
      </c>
      <c r="AM185" s="92">
        <f>SUM($M$7:M185)*关卡产出!$AS$11</f>
        <v>1050000</v>
      </c>
      <c r="AN185" s="93">
        <v>0</v>
      </c>
      <c r="AO185" s="80">
        <v>0</v>
      </c>
      <c r="AP185" s="96">
        <v>0</v>
      </c>
      <c r="AQ185" s="62">
        <v>500</v>
      </c>
      <c r="AR185" s="97">
        <v>100</v>
      </c>
      <c r="AS185" s="62">
        <f>SUM($AQ$7:AQ185)</f>
        <v>89500</v>
      </c>
      <c r="AT185" s="71">
        <f>SUM($AR$7:AR185)</f>
        <v>17900</v>
      </c>
      <c r="AU185" s="49"/>
      <c r="AV185" s="62">
        <f t="shared" si="329"/>
        <v>38500</v>
      </c>
      <c r="AW185" s="71">
        <v>0</v>
      </c>
      <c r="AX185" s="71">
        <f t="shared" si="330"/>
        <v>17900</v>
      </c>
      <c r="AY185" s="71">
        <f t="shared" si="331"/>
        <v>27200</v>
      </c>
      <c r="AZ185" s="63">
        <f t="shared" si="332"/>
        <v>83600</v>
      </c>
      <c r="BA185" s="80">
        <v>0</v>
      </c>
      <c r="BB185" s="80">
        <f t="shared" si="333"/>
        <v>83600</v>
      </c>
      <c r="BC185" s="98">
        <f t="shared" si="334"/>
        <v>0.460526315789474</v>
      </c>
      <c r="BD185" s="98">
        <f t="shared" si="335"/>
        <v>0</v>
      </c>
      <c r="BE185" s="98">
        <f t="shared" si="336"/>
        <v>0.214114832535885</v>
      </c>
      <c r="BF185" s="98">
        <f t="shared" si="337"/>
        <v>0.325358851674641</v>
      </c>
      <c r="BG185" s="99"/>
      <c r="BH185" s="62">
        <f>INDEX(商城宝箱!$L:$L,MATCH(BB185,商城宝箱!$N:$N,1))</f>
        <v>11</v>
      </c>
      <c r="BI185" s="63">
        <f>INDEX(商城宝箱!$T:$T,MATCH(BH185,商城宝箱!$L:$L,0))+(BB185-VLOOKUP(BH185,商城宝箱!$L$2:$N$22,3,FALSE))/$BH$5*VLOOKUP(BH185+1,商城宝箱!$C$23:$I$42,3,FALSE)</f>
        <v>209000</v>
      </c>
      <c r="BJ185" s="71">
        <f>INDEX(商城宝箱!$U:$U,MATCH(BH185,商城宝箱!$L:$L,0))+(BB185-VLOOKUP(BH185,商城宝箱!$L$2:$N$22,3,FALSE))/$BH$5*VLOOKUP(BH185+1,商城宝箱!$C$23:$I$42,4,FALSE)</f>
        <v>183712.5</v>
      </c>
      <c r="BK185" s="71">
        <f>INDEX(商城宝箱!$V:$V,MATCH(BH185,商城宝箱!$L:$L,0))+(BB185-VLOOKUP(BH185,商城宝箱!$L$2:$N$22,3,FALSE))/$BH$5*VLOOKUP(BH185+1,商城宝箱!$C$23:$I$42,5,FALSE)</f>
        <v>98512</v>
      </c>
      <c r="BL185" s="71">
        <f>INDEX(商城宝箱!$W:$W,MATCH(BH185,商城宝箱!$L:$L,0))+(BB185-VLOOKUP(BH185,商城宝箱!$L$2:$N$22,3,FALSE))/$BH$5*VLOOKUP(BH185+1,商城宝箱!$C$23:$I$42,6,FALSE)</f>
        <v>14581.5</v>
      </c>
      <c r="BM185" s="49"/>
      <c r="BN185" s="101">
        <f t="shared" si="338"/>
        <v>11610000</v>
      </c>
      <c r="BO185" s="63">
        <f t="shared" si="339"/>
        <v>1300040</v>
      </c>
      <c r="BP185" s="63">
        <f t="shared" si="340"/>
        <v>1485760</v>
      </c>
      <c r="BQ185" s="63">
        <f t="shared" si="341"/>
        <v>1050000</v>
      </c>
      <c r="BR185" s="63">
        <f t="shared" si="342"/>
        <v>0</v>
      </c>
      <c r="BS185" s="63">
        <f t="shared" si="343"/>
        <v>89500</v>
      </c>
      <c r="BT185" s="63">
        <f t="shared" si="344"/>
        <v>209000</v>
      </c>
      <c r="BU185" s="63">
        <f t="shared" si="345"/>
        <v>15744300</v>
      </c>
      <c r="BV185" s="98">
        <f t="shared" si="346"/>
        <v>0.737409729235342</v>
      </c>
      <c r="BW185" s="98">
        <f t="shared" si="347"/>
        <v>0.0825721054603888</v>
      </c>
      <c r="BX185" s="98">
        <f t="shared" si="348"/>
        <v>0.0943681205261587</v>
      </c>
      <c r="BY185" s="98">
        <f t="shared" si="349"/>
        <v>0.0666908023856253</v>
      </c>
      <c r="BZ185" s="98">
        <f t="shared" si="350"/>
        <v>0</v>
      </c>
      <c r="CA185" s="98">
        <f t="shared" si="351"/>
        <v>0.00568459696525092</v>
      </c>
      <c r="CB185" s="98">
        <f t="shared" si="352"/>
        <v>0.013274645427234</v>
      </c>
      <c r="CC185" s="49"/>
      <c r="CD185" s="101">
        <f t="shared" si="353"/>
        <v>200</v>
      </c>
      <c r="CE185" s="63">
        <f>INDEX(角色升级!A:A,MATCH(BU184,角色升级!K:K,1))</f>
        <v>866</v>
      </c>
      <c r="CF185" s="71">
        <f>VLOOKUP(CE185,角色升级!A:P,16,FALSE)</f>
        <v>63781.87908</v>
      </c>
      <c r="CG185" s="71">
        <f>VLOOKUP(CD185,关卡对比!$A$4:$K$206,11,FALSE)</f>
        <v>181200</v>
      </c>
      <c r="CH185" s="104">
        <f t="shared" si="354"/>
        <v>2.8409322932102</v>
      </c>
      <c r="CI185" s="87">
        <f>INDEX(角色升级!Q:Q,MATCH(CE185,角色升级!A:A,0))</f>
        <v>27200</v>
      </c>
      <c r="CJ185" s="80">
        <v>1</v>
      </c>
      <c r="CK185" s="49"/>
      <c r="CL185" s="101">
        <f t="shared" si="355"/>
        <v>78866</v>
      </c>
      <c r="CM185" s="63">
        <f t="shared" si="356"/>
        <v>96649</v>
      </c>
      <c r="CN185" s="63">
        <f t="shared" si="357"/>
        <v>1264</v>
      </c>
      <c r="CO185" s="63">
        <f t="shared" si="358"/>
        <v>183712.5</v>
      </c>
      <c r="CP185" s="63">
        <f t="shared" si="359"/>
        <v>360491.5</v>
      </c>
      <c r="CQ185" s="98">
        <f t="shared" si="360"/>
        <v>0.218773535575735</v>
      </c>
      <c r="CR185" s="98">
        <f t="shared" si="361"/>
        <v>0.268103408818238</v>
      </c>
      <c r="CS185" s="98">
        <f t="shared" si="362"/>
        <v>0.00350632400486558</v>
      </c>
      <c r="CT185" s="98">
        <f t="shared" si="363"/>
        <v>0.509616731601161</v>
      </c>
      <c r="CU185" s="49"/>
      <c r="CV185" s="87">
        <f t="shared" si="364"/>
        <v>39434</v>
      </c>
      <c r="CW185" s="80">
        <f t="shared" si="365"/>
        <v>48069</v>
      </c>
      <c r="CX185" s="80">
        <f t="shared" si="366"/>
        <v>54936</v>
      </c>
      <c r="CY185" s="80">
        <f t="shared" si="367"/>
        <v>98512</v>
      </c>
      <c r="CZ185" s="80">
        <f t="shared" si="368"/>
        <v>240951</v>
      </c>
      <c r="DA185" s="143">
        <f t="shared" si="369"/>
        <v>0.163659831251997</v>
      </c>
      <c r="DB185" s="143">
        <f t="shared" si="370"/>
        <v>0.199496993164585</v>
      </c>
      <c r="DC185" s="143">
        <f t="shared" si="371"/>
        <v>0.227996563616669</v>
      </c>
      <c r="DD185" s="143">
        <f t="shared" si="372"/>
        <v>0.408846611966748</v>
      </c>
      <c r="DE185" s="49"/>
      <c r="DF185" s="87">
        <f t="shared" si="373"/>
        <v>19113</v>
      </c>
      <c r="DG185" s="80">
        <f t="shared" si="374"/>
        <v>23366</v>
      </c>
      <c r="DH185" s="80">
        <f t="shared" si="375"/>
        <v>26704</v>
      </c>
      <c r="DI185" s="80">
        <f t="shared" si="376"/>
        <v>14581.5</v>
      </c>
      <c r="DJ185" s="80">
        <f t="shared" si="377"/>
        <v>83764.5</v>
      </c>
      <c r="DK185" s="143">
        <f t="shared" si="378"/>
        <v>0.22817542037498</v>
      </c>
      <c r="DL185" s="143">
        <f t="shared" si="379"/>
        <v>0.278948719326206</v>
      </c>
      <c r="DM185" s="143">
        <f t="shared" si="380"/>
        <v>0.318798536372807</v>
      </c>
      <c r="DN185" s="143">
        <f t="shared" si="381"/>
        <v>0.174077323926007</v>
      </c>
      <c r="DO185" s="49"/>
      <c r="DP185" s="62">
        <f t="shared" si="382"/>
        <v>360491.5</v>
      </c>
      <c r="DQ185" s="71">
        <f t="shared" si="383"/>
        <v>240951</v>
      </c>
      <c r="DR185" s="71">
        <f t="shared" si="384"/>
        <v>83764.5</v>
      </c>
      <c r="DS185" s="63">
        <v>0</v>
      </c>
      <c r="DT185" s="63">
        <v>33</v>
      </c>
      <c r="DU185" s="63">
        <f>INDEX(武器升级!A:A,MATCH(DQ185/$DQ$5,武器升级!G:G,1))</f>
        <v>57</v>
      </c>
      <c r="DV185" s="63">
        <f>_xlfn.IFNA(INDEX(武器升级!A:A,MATCH(DR185/$DR$5,武器升级!H:H,1)),1)</f>
        <v>45</v>
      </c>
      <c r="DW185" s="63">
        <v>19</v>
      </c>
      <c r="DX185" s="63">
        <f t="shared" si="385"/>
        <v>205.09</v>
      </c>
      <c r="DY185" s="63">
        <f t="shared" si="386"/>
        <v>20380.32</v>
      </c>
      <c r="DZ185" s="63">
        <f t="shared" si="387"/>
        <v>3352.49</v>
      </c>
      <c r="EA185" s="71">
        <v>6.9</v>
      </c>
      <c r="EB185" s="67">
        <f t="shared" si="388"/>
        <v>200</v>
      </c>
      <c r="EC185" s="84"/>
      <c r="ED185" s="49"/>
      <c r="EE185" s="49"/>
      <c r="EF185" s="49"/>
      <c r="EG185" s="49"/>
      <c r="EH185" s="49"/>
      <c r="EI185" s="49"/>
      <c r="EJ185" s="49"/>
      <c r="EK185" s="49">
        <f t="shared" si="389"/>
        <v>1347.29</v>
      </c>
      <c r="EL185" s="84"/>
      <c r="EM185" s="49"/>
      <c r="EN185" s="49"/>
      <c r="EO185" s="49"/>
      <c r="EP185" s="49"/>
      <c r="EQ185" s="49"/>
      <c r="ER185" s="49"/>
      <c r="ES185" s="49"/>
      <c r="ET185" s="49"/>
      <c r="EU185" s="49"/>
      <c r="EV185" s="49"/>
      <c r="EW185" s="49"/>
      <c r="EX185" s="49"/>
      <c r="EY185" s="49"/>
      <c r="EZ185" s="49"/>
      <c r="FA185" s="67"/>
      <c r="FB185" s="67"/>
      <c r="FC185" s="67"/>
      <c r="FD185" s="49"/>
    </row>
    <row r="186" spans="1:160">
      <c r="A186" s="58">
        <v>180</v>
      </c>
      <c r="B186" s="59">
        <v>114</v>
      </c>
      <c r="C186" s="60">
        <v>92</v>
      </c>
      <c r="D186" s="61">
        <v>1128</v>
      </c>
      <c r="E186" s="61">
        <v>3</v>
      </c>
      <c r="F186" s="62">
        <v>7</v>
      </c>
      <c r="G186" s="63">
        <v>0</v>
      </c>
      <c r="H186" s="63">
        <v>1</v>
      </c>
      <c r="I186" s="49"/>
      <c r="J186" s="62">
        <v>180</v>
      </c>
      <c r="K186" s="71">
        <f t="shared" si="326"/>
        <v>7</v>
      </c>
      <c r="L186" s="71">
        <f t="shared" si="327"/>
        <v>0</v>
      </c>
      <c r="M186" s="71">
        <f t="shared" si="328"/>
        <v>1</v>
      </c>
      <c r="N186" s="72">
        <f>INDEX($A:$A,MATCH(SUM($K$7:K186),$D:$D,1))</f>
        <v>200</v>
      </c>
      <c r="O186" s="72">
        <v>0</v>
      </c>
      <c r="P186" s="73">
        <v>0</v>
      </c>
      <c r="Q186" s="63">
        <f>INDEX(关卡产出!$V$8:$V$207,MATCH(N186,$A$7:$A$206,0))</f>
        <v>38500</v>
      </c>
      <c r="R186" s="63">
        <f>INDEX(关卡产出!$W$8:$W$207,MATCH(N186,$A$7:$A$206,0))</f>
        <v>11610000</v>
      </c>
      <c r="S186" s="63">
        <f>INDEX(关卡产出!$X$8:$X$207,MATCH(N186,$A$7:$A$206,0))</f>
        <v>78866</v>
      </c>
      <c r="T186" s="63">
        <f>INDEX(关卡产出!$Y$8:$Y$207,MATCH(N186,$A$7:$A$206,0))</f>
        <v>39434</v>
      </c>
      <c r="U186" s="63">
        <f>INDEX(关卡产出!$Z$8:$Z$207,MATCH(N186,$A$7:$A$206,0))</f>
        <v>19113</v>
      </c>
      <c r="V186" s="63">
        <f>INDEX(关卡产出!$AA$8:$AA$207,MATCH(N186,$A$7:$A$206,0))</f>
        <v>1200</v>
      </c>
      <c r="W186" s="80">
        <f>INDEX(关卡产出!$C$8:$C$207,MATCH(N186,关卡产出!$B$8:$B$207,0))*K186</f>
        <v>1106</v>
      </c>
      <c r="X186" s="80">
        <f>INDEX(关卡产出!$D$8:$D$207,MATCH(N186,关卡产出!$B$8:$B$207,0))*K186</f>
        <v>553</v>
      </c>
      <c r="Y186" s="80">
        <f>INDEX(关卡产出!$E$8:$E$207,MATCH(N186,关卡产出!$B$8:$B$207,0))*K186</f>
        <v>273</v>
      </c>
      <c r="Z186" s="80">
        <f>INDEX(关卡产出!$F$8:$F$207,MATCH(N186,关卡产出!$B$8:$B$207,0))*K186</f>
        <v>14350</v>
      </c>
      <c r="AA186" s="80">
        <f>SUM($W$7:W186)</f>
        <v>97755</v>
      </c>
      <c r="AB186" s="80">
        <f>SUM($X$7:X186)</f>
        <v>48622</v>
      </c>
      <c r="AC186" s="80">
        <f>SUM($Y$7:Y186)</f>
        <v>23639</v>
      </c>
      <c r="AD186" s="80">
        <f>SUM($Z$7:Z186)</f>
        <v>1314390</v>
      </c>
      <c r="AE186" s="87">
        <f>INDEX(关卡产出!$C$8:$C$207,MATCH(N186,关卡产出!$B$8:$B$207,0))*8</f>
        <v>1264</v>
      </c>
      <c r="AF186" s="87">
        <f>INDEX(关卡产出!$D$8:$D$207,MATCH(N186,关卡产出!$B$8:$B$207,0))*8</f>
        <v>632</v>
      </c>
      <c r="AG186" s="87">
        <f>INDEX(关卡产出!$E$8:$E$207,MATCH(N186,关卡产出!$B$8:$B$207,0))*8</f>
        <v>312</v>
      </c>
      <c r="AH186" s="87">
        <f>INDEX(关卡产出!$F$8:$F$207,MATCH(N186,关卡产出!$B$8:$B$207,0))*8</f>
        <v>16400</v>
      </c>
      <c r="AI186" s="87">
        <f>SUM($AE$7:AE186)</f>
        <v>111720</v>
      </c>
      <c r="AJ186" s="87">
        <f>SUM($AF$7:AF186)</f>
        <v>55568</v>
      </c>
      <c r="AK186" s="87">
        <f>SUM($AG$7:AG186)</f>
        <v>27016</v>
      </c>
      <c r="AL186" s="87">
        <f>SUM($AH$7:AH186)</f>
        <v>1502160</v>
      </c>
      <c r="AM186" s="92">
        <f>SUM($M$7:M186)*关卡产出!$AS$11</f>
        <v>1056000</v>
      </c>
      <c r="AN186" s="93">
        <v>0</v>
      </c>
      <c r="AO186" s="80">
        <v>0</v>
      </c>
      <c r="AP186" s="96">
        <v>0</v>
      </c>
      <c r="AQ186" s="62">
        <v>500</v>
      </c>
      <c r="AR186" s="97">
        <v>100</v>
      </c>
      <c r="AS186" s="62">
        <f>SUM($AQ$7:AQ186)</f>
        <v>90000</v>
      </c>
      <c r="AT186" s="71">
        <f>SUM($AR$7:AR186)</f>
        <v>18000</v>
      </c>
      <c r="AU186" s="49"/>
      <c r="AV186" s="62">
        <f t="shared" si="329"/>
        <v>38500</v>
      </c>
      <c r="AW186" s="71">
        <v>0</v>
      </c>
      <c r="AX186" s="71">
        <f t="shared" si="330"/>
        <v>18000</v>
      </c>
      <c r="AY186" s="71">
        <f t="shared" si="331"/>
        <v>27200</v>
      </c>
      <c r="AZ186" s="63">
        <f t="shared" si="332"/>
        <v>83700</v>
      </c>
      <c r="BA186" s="80">
        <v>0</v>
      </c>
      <c r="BB186" s="80">
        <f t="shared" si="333"/>
        <v>83700</v>
      </c>
      <c r="BC186" s="98">
        <f t="shared" si="334"/>
        <v>0.459976105137395</v>
      </c>
      <c r="BD186" s="98">
        <f t="shared" si="335"/>
        <v>0</v>
      </c>
      <c r="BE186" s="98">
        <f t="shared" si="336"/>
        <v>0.21505376344086</v>
      </c>
      <c r="BF186" s="98">
        <f t="shared" si="337"/>
        <v>0.324970131421744</v>
      </c>
      <c r="BG186" s="99"/>
      <c r="BH186" s="62">
        <f>INDEX(商城宝箱!$L:$L,MATCH(BB186,商城宝箱!$N:$N,1))</f>
        <v>11</v>
      </c>
      <c r="BI186" s="63">
        <f>INDEX(商城宝箱!$T:$T,MATCH(BH186,商城宝箱!$L:$L,0))+(BB186-VLOOKUP(BH186,商城宝箱!$L$2:$N$22,3,FALSE))/$BH$5*VLOOKUP(BH186+1,商城宝箱!$C$23:$I$42,3,FALSE)</f>
        <v>209250</v>
      </c>
      <c r="BJ186" s="71">
        <f>INDEX(商城宝箱!$U:$U,MATCH(BH186,商城宝箱!$L:$L,0))+(BB186-VLOOKUP(BH186,商城宝箱!$L$2:$N$22,3,FALSE))/$BH$5*VLOOKUP(BH186+1,商城宝箱!$C$23:$I$42,4,FALSE)</f>
        <v>184082.5</v>
      </c>
      <c r="BK186" s="71">
        <f>INDEX(商城宝箱!$V:$V,MATCH(BH186,商城宝箱!$L:$L,0))+(BB186-VLOOKUP(BH186,商城宝箱!$L$2:$N$22,3,FALSE))/$BH$5*VLOOKUP(BH186+1,商城宝箱!$C$23:$I$42,5,FALSE)</f>
        <v>98687</v>
      </c>
      <c r="BL186" s="71">
        <f>INDEX(商城宝箱!$W:$W,MATCH(BH186,商城宝箱!$L:$L,0))+(BB186-VLOOKUP(BH186,商城宝箱!$L$2:$N$22,3,FALSE))/$BH$5*VLOOKUP(BH186+1,商城宝箱!$C$23:$I$42,6,FALSE)</f>
        <v>14611.5</v>
      </c>
      <c r="BM186" s="49"/>
      <c r="BN186" s="101">
        <f t="shared" si="338"/>
        <v>11610000</v>
      </c>
      <c r="BO186" s="63">
        <f t="shared" si="339"/>
        <v>1314390</v>
      </c>
      <c r="BP186" s="63">
        <f t="shared" si="340"/>
        <v>1502160</v>
      </c>
      <c r="BQ186" s="63">
        <f t="shared" si="341"/>
        <v>1056000</v>
      </c>
      <c r="BR186" s="63">
        <f t="shared" si="342"/>
        <v>0</v>
      </c>
      <c r="BS186" s="63">
        <f t="shared" si="343"/>
        <v>90000</v>
      </c>
      <c r="BT186" s="63">
        <f t="shared" si="344"/>
        <v>209250</v>
      </c>
      <c r="BU186" s="63">
        <f t="shared" si="345"/>
        <v>15781800</v>
      </c>
      <c r="BV186" s="98">
        <f t="shared" si="346"/>
        <v>0.735657529559366</v>
      </c>
      <c r="BW186" s="98">
        <f t="shared" si="347"/>
        <v>0.0832851765958256</v>
      </c>
      <c r="BX186" s="98">
        <f t="shared" si="348"/>
        <v>0.0951830589666578</v>
      </c>
      <c r="BY186" s="98">
        <f t="shared" si="349"/>
        <v>0.0669125194844695</v>
      </c>
      <c r="BZ186" s="98">
        <f t="shared" si="350"/>
        <v>0</v>
      </c>
      <c r="CA186" s="98">
        <f t="shared" si="351"/>
        <v>0.00570277154697183</v>
      </c>
      <c r="CB186" s="98">
        <f t="shared" si="352"/>
        <v>0.0132589438467095</v>
      </c>
      <c r="CC186" s="49"/>
      <c r="CD186" s="101">
        <f t="shared" si="353"/>
        <v>200</v>
      </c>
      <c r="CE186" s="63">
        <f>INDEX(角色升级!A:A,MATCH(BU185,角色升级!K:K,1))</f>
        <v>867</v>
      </c>
      <c r="CF186" s="71">
        <f>VLOOKUP(CE186,角色升级!A:P,16,FALSE)</f>
        <v>63809.79237</v>
      </c>
      <c r="CG186" s="71">
        <f>VLOOKUP(CD186,关卡对比!$A$4:$K$206,11,FALSE)</f>
        <v>181200</v>
      </c>
      <c r="CH186" s="104">
        <f t="shared" si="354"/>
        <v>2.83968954089859</v>
      </c>
      <c r="CI186" s="87">
        <f>INDEX(角色升级!Q:Q,MATCH(CE186,角色升级!A:A,0))</f>
        <v>27200</v>
      </c>
      <c r="CJ186" s="80">
        <v>1</v>
      </c>
      <c r="CK186" s="49"/>
      <c r="CL186" s="101">
        <f t="shared" si="355"/>
        <v>78866</v>
      </c>
      <c r="CM186" s="63">
        <f t="shared" si="356"/>
        <v>97755</v>
      </c>
      <c r="CN186" s="63">
        <f t="shared" si="357"/>
        <v>1264</v>
      </c>
      <c r="CO186" s="63">
        <f t="shared" si="358"/>
        <v>184082.5</v>
      </c>
      <c r="CP186" s="63">
        <f t="shared" si="359"/>
        <v>361967.5</v>
      </c>
      <c r="CQ186" s="98">
        <f t="shared" si="360"/>
        <v>0.217881439632011</v>
      </c>
      <c r="CR186" s="98">
        <f t="shared" si="361"/>
        <v>0.270065682692507</v>
      </c>
      <c r="CS186" s="98">
        <f t="shared" si="362"/>
        <v>0.00349202621782342</v>
      </c>
      <c r="CT186" s="98">
        <f t="shared" si="363"/>
        <v>0.508560851457659</v>
      </c>
      <c r="CU186" s="49"/>
      <c r="CV186" s="87">
        <f t="shared" si="364"/>
        <v>39434</v>
      </c>
      <c r="CW186" s="80">
        <f t="shared" si="365"/>
        <v>48622</v>
      </c>
      <c r="CX186" s="80">
        <f t="shared" si="366"/>
        <v>55568</v>
      </c>
      <c r="CY186" s="80">
        <f t="shared" si="367"/>
        <v>98687</v>
      </c>
      <c r="CZ186" s="80">
        <f t="shared" si="368"/>
        <v>242311</v>
      </c>
      <c r="DA186" s="143">
        <f t="shared" si="369"/>
        <v>0.16274127051599</v>
      </c>
      <c r="DB186" s="143">
        <f t="shared" si="370"/>
        <v>0.200659483061025</v>
      </c>
      <c r="DC186" s="143">
        <f t="shared" si="371"/>
        <v>0.229325123498314</v>
      </c>
      <c r="DD186" s="143">
        <f t="shared" si="372"/>
        <v>0.407274122924671</v>
      </c>
      <c r="DE186" s="49"/>
      <c r="DF186" s="87">
        <f t="shared" si="373"/>
        <v>19113</v>
      </c>
      <c r="DG186" s="80">
        <f t="shared" si="374"/>
        <v>23639</v>
      </c>
      <c r="DH186" s="80">
        <f t="shared" si="375"/>
        <v>27016</v>
      </c>
      <c r="DI186" s="80">
        <f t="shared" si="376"/>
        <v>14611.5</v>
      </c>
      <c r="DJ186" s="80">
        <f t="shared" si="377"/>
        <v>84379.5</v>
      </c>
      <c r="DK186" s="143">
        <f t="shared" si="378"/>
        <v>0.226512363785043</v>
      </c>
      <c r="DL186" s="143">
        <f t="shared" si="379"/>
        <v>0.280150984540084</v>
      </c>
      <c r="DM186" s="143">
        <f t="shared" si="380"/>
        <v>0.320172553760096</v>
      </c>
      <c r="DN186" s="143">
        <f t="shared" si="381"/>
        <v>0.173164097914778</v>
      </c>
      <c r="DO186" s="49"/>
      <c r="DP186" s="62">
        <f t="shared" si="382"/>
        <v>361967.5</v>
      </c>
      <c r="DQ186" s="71">
        <f t="shared" si="383"/>
        <v>242311</v>
      </c>
      <c r="DR186" s="71">
        <f t="shared" si="384"/>
        <v>84379.5</v>
      </c>
      <c r="DS186" s="63">
        <v>0</v>
      </c>
      <c r="DT186" s="63">
        <v>33</v>
      </c>
      <c r="DU186" s="63">
        <f>INDEX(武器升级!A:A,MATCH(DQ186/$DQ$5,武器升级!G:G,1))</f>
        <v>57</v>
      </c>
      <c r="DV186" s="63">
        <f>_xlfn.IFNA(INDEX(武器升级!A:A,MATCH(DR186/$DR$5,武器升级!H:H,1)),1)</f>
        <v>45</v>
      </c>
      <c r="DW186" s="63">
        <v>19</v>
      </c>
      <c r="DX186" s="63">
        <f t="shared" si="385"/>
        <v>205.09</v>
      </c>
      <c r="DY186" s="63">
        <f t="shared" si="386"/>
        <v>20380.32</v>
      </c>
      <c r="DZ186" s="63">
        <f t="shared" si="387"/>
        <v>3352.49</v>
      </c>
      <c r="EA186" s="71">
        <v>6.9</v>
      </c>
      <c r="EB186" s="67">
        <f t="shared" si="388"/>
        <v>200</v>
      </c>
      <c r="EC186" s="84"/>
      <c r="ED186" s="49"/>
      <c r="EE186" s="49"/>
      <c r="EF186" s="49"/>
      <c r="EG186" s="49"/>
      <c r="EH186" s="49"/>
      <c r="EI186" s="49"/>
      <c r="EJ186" s="49"/>
      <c r="EK186" s="49">
        <f t="shared" si="389"/>
        <v>1616.75</v>
      </c>
      <c r="EL186" s="84"/>
      <c r="EM186" s="49"/>
      <c r="EN186" s="49"/>
      <c r="EO186" s="49"/>
      <c r="EP186" s="49"/>
      <c r="EQ186" s="49"/>
      <c r="ER186" s="49"/>
      <c r="ES186" s="49"/>
      <c r="ET186" s="49"/>
      <c r="EU186" s="49"/>
      <c r="EV186" s="49"/>
      <c r="EW186" s="49"/>
      <c r="EX186" s="49"/>
      <c r="EY186" s="49"/>
      <c r="EZ186" s="49"/>
      <c r="FA186" s="67"/>
      <c r="FB186" s="67"/>
      <c r="FC186" s="67"/>
      <c r="FD186" s="49"/>
    </row>
    <row r="187" spans="1:160">
      <c r="A187" s="58">
        <v>181</v>
      </c>
      <c r="B187" s="59">
        <v>115</v>
      </c>
      <c r="C187" s="60">
        <v>93</v>
      </c>
      <c r="D187" s="61">
        <v>1137</v>
      </c>
      <c r="E187" s="61">
        <v>3</v>
      </c>
      <c r="F187" s="62">
        <v>7</v>
      </c>
      <c r="G187" s="63">
        <v>0</v>
      </c>
      <c r="H187" s="63">
        <v>1</v>
      </c>
      <c r="I187" s="49"/>
      <c r="J187" s="62">
        <v>181</v>
      </c>
      <c r="K187" s="71">
        <f t="shared" si="326"/>
        <v>7</v>
      </c>
      <c r="L187" s="71">
        <f t="shared" si="327"/>
        <v>0</v>
      </c>
      <c r="M187" s="71">
        <f t="shared" si="328"/>
        <v>1</v>
      </c>
      <c r="N187" s="72">
        <f>INDEX($A:$A,MATCH(SUM($K$7:K187),$D:$D,1))</f>
        <v>200</v>
      </c>
      <c r="O187" s="72">
        <v>0</v>
      </c>
      <c r="P187" s="73">
        <v>0</v>
      </c>
      <c r="Q187" s="63">
        <f>INDEX(关卡产出!$V$8:$V$207,MATCH(N187,$A$7:$A$206,0))</f>
        <v>38500</v>
      </c>
      <c r="R187" s="63">
        <f>INDEX(关卡产出!$W$8:$W$207,MATCH(N187,$A$7:$A$206,0))</f>
        <v>11610000</v>
      </c>
      <c r="S187" s="63">
        <f>INDEX(关卡产出!$X$8:$X$207,MATCH(N187,$A$7:$A$206,0))</f>
        <v>78866</v>
      </c>
      <c r="T187" s="63">
        <f>INDEX(关卡产出!$Y$8:$Y$207,MATCH(N187,$A$7:$A$206,0))</f>
        <v>39434</v>
      </c>
      <c r="U187" s="63">
        <f>INDEX(关卡产出!$Z$8:$Z$207,MATCH(N187,$A$7:$A$206,0))</f>
        <v>19113</v>
      </c>
      <c r="V187" s="63">
        <f>INDEX(关卡产出!$AA$8:$AA$207,MATCH(N187,$A$7:$A$206,0))</f>
        <v>1200</v>
      </c>
      <c r="W187" s="80">
        <f>INDEX(关卡产出!$C$8:$C$207,MATCH(N187,关卡产出!$B$8:$B$207,0))*K187</f>
        <v>1106</v>
      </c>
      <c r="X187" s="80">
        <f>INDEX(关卡产出!$D$8:$D$207,MATCH(N187,关卡产出!$B$8:$B$207,0))*K187</f>
        <v>553</v>
      </c>
      <c r="Y187" s="80">
        <f>INDEX(关卡产出!$E$8:$E$207,MATCH(N187,关卡产出!$B$8:$B$207,0))*K187</f>
        <v>273</v>
      </c>
      <c r="Z187" s="80">
        <f>INDEX(关卡产出!$F$8:$F$207,MATCH(N187,关卡产出!$B$8:$B$207,0))*K187</f>
        <v>14350</v>
      </c>
      <c r="AA187" s="80">
        <f>SUM($W$7:W187)</f>
        <v>98861</v>
      </c>
      <c r="AB187" s="80">
        <f>SUM($X$7:X187)</f>
        <v>49175</v>
      </c>
      <c r="AC187" s="80">
        <f>SUM($Y$7:Y187)</f>
        <v>23912</v>
      </c>
      <c r="AD187" s="80">
        <f>SUM($Z$7:Z187)</f>
        <v>1328740</v>
      </c>
      <c r="AE187" s="87">
        <f>INDEX(关卡产出!$C$8:$C$207,MATCH(N187,关卡产出!$B$8:$B$207,0))*8</f>
        <v>1264</v>
      </c>
      <c r="AF187" s="87">
        <f>INDEX(关卡产出!$D$8:$D$207,MATCH(N187,关卡产出!$B$8:$B$207,0))*8</f>
        <v>632</v>
      </c>
      <c r="AG187" s="87">
        <f>INDEX(关卡产出!$E$8:$E$207,MATCH(N187,关卡产出!$B$8:$B$207,0))*8</f>
        <v>312</v>
      </c>
      <c r="AH187" s="87">
        <f>INDEX(关卡产出!$F$8:$F$207,MATCH(N187,关卡产出!$B$8:$B$207,0))*8</f>
        <v>16400</v>
      </c>
      <c r="AI187" s="87">
        <f>SUM($AE$7:AE187)</f>
        <v>112984</v>
      </c>
      <c r="AJ187" s="87">
        <f>SUM($AF$7:AF187)</f>
        <v>56200</v>
      </c>
      <c r="AK187" s="87">
        <f>SUM($AG$7:AG187)</f>
        <v>27328</v>
      </c>
      <c r="AL187" s="87">
        <f>SUM($AH$7:AH187)</f>
        <v>1518560</v>
      </c>
      <c r="AM187" s="92">
        <f>SUM($M$7:M187)*关卡产出!$AS$11</f>
        <v>1062000</v>
      </c>
      <c r="AN187" s="93">
        <v>0</v>
      </c>
      <c r="AO187" s="80">
        <v>0</v>
      </c>
      <c r="AP187" s="96">
        <v>0</v>
      </c>
      <c r="AQ187" s="62">
        <v>500</v>
      </c>
      <c r="AR187" s="97">
        <v>100</v>
      </c>
      <c r="AS187" s="62">
        <f>SUM($AQ$7:AQ187)</f>
        <v>90500</v>
      </c>
      <c r="AT187" s="71">
        <f>SUM($AR$7:AR187)</f>
        <v>18100</v>
      </c>
      <c r="AU187" s="49"/>
      <c r="AV187" s="62">
        <f t="shared" si="329"/>
        <v>38500</v>
      </c>
      <c r="AW187" s="71">
        <v>0</v>
      </c>
      <c r="AX187" s="71">
        <f t="shared" si="330"/>
        <v>18100</v>
      </c>
      <c r="AY187" s="71">
        <f t="shared" si="331"/>
        <v>27200</v>
      </c>
      <c r="AZ187" s="63">
        <f t="shared" si="332"/>
        <v>83800</v>
      </c>
      <c r="BA187" s="80">
        <v>0</v>
      </c>
      <c r="BB187" s="80">
        <f t="shared" si="333"/>
        <v>83800</v>
      </c>
      <c r="BC187" s="98">
        <f t="shared" si="334"/>
        <v>0.459427207637231</v>
      </c>
      <c r="BD187" s="98">
        <f t="shared" si="335"/>
        <v>0</v>
      </c>
      <c r="BE187" s="98">
        <f t="shared" si="336"/>
        <v>0.215990453460621</v>
      </c>
      <c r="BF187" s="98">
        <f t="shared" si="337"/>
        <v>0.324582338902148</v>
      </c>
      <c r="BG187" s="99"/>
      <c r="BH187" s="62">
        <f>INDEX(商城宝箱!$L:$L,MATCH(BB187,商城宝箱!$N:$N,1))</f>
        <v>11</v>
      </c>
      <c r="BI187" s="63">
        <f>INDEX(商城宝箱!$T:$T,MATCH(BH187,商城宝箱!$L:$L,0))+(BB187-VLOOKUP(BH187,商城宝箱!$L$2:$N$22,3,FALSE))/$BH$5*VLOOKUP(BH187+1,商城宝箱!$C$23:$I$42,3,FALSE)</f>
        <v>209500</v>
      </c>
      <c r="BJ187" s="71">
        <f>INDEX(商城宝箱!$U:$U,MATCH(BH187,商城宝箱!$L:$L,0))+(BB187-VLOOKUP(BH187,商城宝箱!$L$2:$N$22,3,FALSE))/$BH$5*VLOOKUP(BH187+1,商城宝箱!$C$23:$I$42,4,FALSE)</f>
        <v>184452.5</v>
      </c>
      <c r="BK187" s="71">
        <f>INDEX(商城宝箱!$V:$V,MATCH(BH187,商城宝箱!$L:$L,0))+(BB187-VLOOKUP(BH187,商城宝箱!$L$2:$N$22,3,FALSE))/$BH$5*VLOOKUP(BH187+1,商城宝箱!$C$23:$I$42,5,FALSE)</f>
        <v>98862</v>
      </c>
      <c r="BL187" s="71">
        <f>INDEX(商城宝箱!$W:$W,MATCH(BH187,商城宝箱!$L:$L,0))+(BB187-VLOOKUP(BH187,商城宝箱!$L$2:$N$22,3,FALSE))/$BH$5*VLOOKUP(BH187+1,商城宝箱!$C$23:$I$42,6,FALSE)</f>
        <v>14641.5</v>
      </c>
      <c r="BM187" s="49"/>
      <c r="BN187" s="101">
        <f t="shared" si="338"/>
        <v>11610000</v>
      </c>
      <c r="BO187" s="63">
        <f t="shared" si="339"/>
        <v>1328740</v>
      </c>
      <c r="BP187" s="63">
        <f t="shared" si="340"/>
        <v>1518560</v>
      </c>
      <c r="BQ187" s="63">
        <f t="shared" si="341"/>
        <v>1062000</v>
      </c>
      <c r="BR187" s="63">
        <f t="shared" si="342"/>
        <v>0</v>
      </c>
      <c r="BS187" s="63">
        <f t="shared" si="343"/>
        <v>90500</v>
      </c>
      <c r="BT187" s="63">
        <f t="shared" si="344"/>
        <v>209500</v>
      </c>
      <c r="BU187" s="63">
        <f t="shared" si="345"/>
        <v>15819300</v>
      </c>
      <c r="BV187" s="98">
        <f t="shared" si="346"/>
        <v>0.733913637139444</v>
      </c>
      <c r="BW187" s="98">
        <f t="shared" si="347"/>
        <v>0.0839948670295146</v>
      </c>
      <c r="BX187" s="98">
        <f t="shared" si="348"/>
        <v>0.0959941337480167</v>
      </c>
      <c r="BY187" s="98">
        <f t="shared" si="349"/>
        <v>0.0671331854127553</v>
      </c>
      <c r="BZ187" s="98">
        <f t="shared" si="350"/>
        <v>0</v>
      </c>
      <c r="CA187" s="98">
        <f t="shared" si="351"/>
        <v>0.00572085996219807</v>
      </c>
      <c r="CB187" s="98">
        <f t="shared" si="352"/>
        <v>0.0132433167080718</v>
      </c>
      <c r="CC187" s="49"/>
      <c r="CD187" s="101">
        <f t="shared" si="353"/>
        <v>200</v>
      </c>
      <c r="CE187" s="63">
        <f>INDEX(角色升级!A:A,MATCH(BU186,角色升级!K:K,1))</f>
        <v>868</v>
      </c>
      <c r="CF187" s="71">
        <f>VLOOKUP(CE187,角色升级!A:P,16,FALSE)</f>
        <v>63837.70567</v>
      </c>
      <c r="CG187" s="71">
        <f>VLOOKUP(CD187,关卡对比!$A$4:$K$206,11,FALSE)</f>
        <v>181200</v>
      </c>
      <c r="CH187" s="104">
        <f t="shared" si="354"/>
        <v>2.83844787493911</v>
      </c>
      <c r="CI187" s="87">
        <f>INDEX(角色升级!Q:Q,MATCH(CE187,角色升级!A:A,0))</f>
        <v>27200</v>
      </c>
      <c r="CJ187" s="80">
        <v>1</v>
      </c>
      <c r="CK187" s="49"/>
      <c r="CL187" s="101">
        <f t="shared" si="355"/>
        <v>78866</v>
      </c>
      <c r="CM187" s="63">
        <f t="shared" si="356"/>
        <v>98861</v>
      </c>
      <c r="CN187" s="63">
        <f t="shared" si="357"/>
        <v>1264</v>
      </c>
      <c r="CO187" s="63">
        <f t="shared" si="358"/>
        <v>184452.5</v>
      </c>
      <c r="CP187" s="63">
        <f t="shared" si="359"/>
        <v>363443.5</v>
      </c>
      <c r="CQ187" s="98">
        <f t="shared" si="360"/>
        <v>0.216996589566191</v>
      </c>
      <c r="CR187" s="98">
        <f t="shared" si="361"/>
        <v>0.272012018374245</v>
      </c>
      <c r="CS187" s="98">
        <f t="shared" si="362"/>
        <v>0.00347784456180947</v>
      </c>
      <c r="CT187" s="98">
        <f t="shared" si="363"/>
        <v>0.507513547497754</v>
      </c>
      <c r="CU187" s="49"/>
      <c r="CV187" s="87">
        <f t="shared" si="364"/>
        <v>39434</v>
      </c>
      <c r="CW187" s="80">
        <f t="shared" si="365"/>
        <v>49175</v>
      </c>
      <c r="CX187" s="80">
        <f t="shared" si="366"/>
        <v>56200</v>
      </c>
      <c r="CY187" s="80">
        <f t="shared" si="367"/>
        <v>98862</v>
      </c>
      <c r="CZ187" s="80">
        <f t="shared" si="368"/>
        <v>243671</v>
      </c>
      <c r="DA187" s="143">
        <f t="shared" si="369"/>
        <v>0.161832963298874</v>
      </c>
      <c r="DB187" s="143">
        <f t="shared" si="370"/>
        <v>0.201808996556833</v>
      </c>
      <c r="DC187" s="143">
        <f t="shared" si="371"/>
        <v>0.230638853207809</v>
      </c>
      <c r="DD187" s="143">
        <f t="shared" si="372"/>
        <v>0.405719186936484</v>
      </c>
      <c r="DE187" s="49"/>
      <c r="DF187" s="87">
        <f t="shared" si="373"/>
        <v>19113</v>
      </c>
      <c r="DG187" s="80">
        <f t="shared" si="374"/>
        <v>23912</v>
      </c>
      <c r="DH187" s="80">
        <f t="shared" si="375"/>
        <v>27328</v>
      </c>
      <c r="DI187" s="80">
        <f t="shared" si="376"/>
        <v>14641.5</v>
      </c>
      <c r="DJ187" s="80">
        <f t="shared" si="377"/>
        <v>84994.5</v>
      </c>
      <c r="DK187" s="143">
        <f t="shared" si="378"/>
        <v>0.224873374159504</v>
      </c>
      <c r="DL187" s="143">
        <f t="shared" si="379"/>
        <v>0.281335851143309</v>
      </c>
      <c r="DM187" s="143">
        <f t="shared" si="380"/>
        <v>0.321526687020925</v>
      </c>
      <c r="DN187" s="143">
        <f t="shared" si="381"/>
        <v>0.172264087676261</v>
      </c>
      <c r="DO187" s="49"/>
      <c r="DP187" s="62">
        <f t="shared" si="382"/>
        <v>363443.5</v>
      </c>
      <c r="DQ187" s="71">
        <f t="shared" si="383"/>
        <v>243671</v>
      </c>
      <c r="DR187" s="71">
        <f t="shared" si="384"/>
        <v>84994.5</v>
      </c>
      <c r="DS187" s="63">
        <v>0</v>
      </c>
      <c r="DT187" s="63">
        <v>33</v>
      </c>
      <c r="DU187" s="63">
        <f>INDEX(武器升级!A:A,MATCH(DQ187/$DQ$5,武器升级!G:G,1))</f>
        <v>57</v>
      </c>
      <c r="DV187" s="63">
        <f>_xlfn.IFNA(INDEX(武器升级!A:A,MATCH(DR187/$DR$5,武器升级!H:H,1)),1)</f>
        <v>45</v>
      </c>
      <c r="DW187" s="63">
        <v>19</v>
      </c>
      <c r="DX187" s="63">
        <f t="shared" si="385"/>
        <v>205.09</v>
      </c>
      <c r="DY187" s="63">
        <f t="shared" si="386"/>
        <v>20380.32</v>
      </c>
      <c r="DZ187" s="63">
        <f t="shared" si="387"/>
        <v>3352.49</v>
      </c>
      <c r="EA187" s="71">
        <v>6.9</v>
      </c>
      <c r="EB187" s="67">
        <f t="shared" si="388"/>
        <v>200</v>
      </c>
      <c r="EC187" s="84"/>
      <c r="ED187" s="49"/>
      <c r="EE187" s="49"/>
      <c r="EF187" s="49"/>
      <c r="EG187" s="49"/>
      <c r="EH187" s="49"/>
      <c r="EI187" s="49"/>
      <c r="EJ187" s="49"/>
      <c r="EK187" s="49">
        <f t="shared" si="389"/>
        <v>1</v>
      </c>
      <c r="EL187" s="84"/>
      <c r="EM187" s="49"/>
      <c r="EN187" s="49"/>
      <c r="EO187" s="49"/>
      <c r="EP187" s="49"/>
      <c r="EQ187" s="49"/>
      <c r="ER187" s="49"/>
      <c r="ES187" s="49"/>
      <c r="ET187" s="49"/>
      <c r="EU187" s="49"/>
      <c r="EV187" s="49"/>
      <c r="EW187" s="49"/>
      <c r="EX187" s="49"/>
      <c r="EY187" s="49"/>
      <c r="EZ187" s="49"/>
      <c r="FA187" s="67"/>
      <c r="FB187" s="67"/>
      <c r="FC187" s="67"/>
      <c r="FD187" s="49"/>
    </row>
    <row r="188" spans="1:160">
      <c r="A188" s="58">
        <v>182</v>
      </c>
      <c r="B188" s="59">
        <v>115</v>
      </c>
      <c r="C188" s="60">
        <v>93</v>
      </c>
      <c r="D188" s="61">
        <v>1140</v>
      </c>
      <c r="E188" s="61">
        <v>3</v>
      </c>
      <c r="F188" s="62">
        <v>7</v>
      </c>
      <c r="G188" s="63">
        <v>0</v>
      </c>
      <c r="H188" s="63">
        <v>1</v>
      </c>
      <c r="I188" s="49"/>
      <c r="J188" s="62">
        <v>182</v>
      </c>
      <c r="K188" s="71">
        <f t="shared" si="326"/>
        <v>7</v>
      </c>
      <c r="L188" s="71">
        <f t="shared" si="327"/>
        <v>0</v>
      </c>
      <c r="M188" s="71">
        <f t="shared" si="328"/>
        <v>1</v>
      </c>
      <c r="N188" s="72">
        <f>INDEX($A:$A,MATCH(SUM($K$7:K188),$D:$D,1))</f>
        <v>200</v>
      </c>
      <c r="O188" s="72">
        <v>0</v>
      </c>
      <c r="P188" s="73">
        <v>0</v>
      </c>
      <c r="Q188" s="63">
        <f>INDEX(关卡产出!$V$8:$V$207,MATCH(N188,$A$7:$A$206,0))</f>
        <v>38500</v>
      </c>
      <c r="R188" s="63">
        <f>INDEX(关卡产出!$W$8:$W$207,MATCH(N188,$A$7:$A$206,0))</f>
        <v>11610000</v>
      </c>
      <c r="S188" s="63">
        <f>INDEX(关卡产出!$X$8:$X$207,MATCH(N188,$A$7:$A$206,0))</f>
        <v>78866</v>
      </c>
      <c r="T188" s="63">
        <f>INDEX(关卡产出!$Y$8:$Y$207,MATCH(N188,$A$7:$A$206,0))</f>
        <v>39434</v>
      </c>
      <c r="U188" s="63">
        <f>INDEX(关卡产出!$Z$8:$Z$207,MATCH(N188,$A$7:$A$206,0))</f>
        <v>19113</v>
      </c>
      <c r="V188" s="63">
        <f>INDEX(关卡产出!$AA$8:$AA$207,MATCH(N188,$A$7:$A$206,0))</f>
        <v>1200</v>
      </c>
      <c r="W188" s="80">
        <f>INDEX(关卡产出!$C$8:$C$207,MATCH(N188,关卡产出!$B$8:$B$207,0))*K188</f>
        <v>1106</v>
      </c>
      <c r="X188" s="80">
        <f>INDEX(关卡产出!$D$8:$D$207,MATCH(N188,关卡产出!$B$8:$B$207,0))*K188</f>
        <v>553</v>
      </c>
      <c r="Y188" s="80">
        <f>INDEX(关卡产出!$E$8:$E$207,MATCH(N188,关卡产出!$B$8:$B$207,0))*K188</f>
        <v>273</v>
      </c>
      <c r="Z188" s="80">
        <f>INDEX(关卡产出!$F$8:$F$207,MATCH(N188,关卡产出!$B$8:$B$207,0))*K188</f>
        <v>14350</v>
      </c>
      <c r="AA188" s="80">
        <f>SUM($W$7:W188)</f>
        <v>99967</v>
      </c>
      <c r="AB188" s="80">
        <f>SUM($X$7:X188)</f>
        <v>49728</v>
      </c>
      <c r="AC188" s="80">
        <f>SUM($Y$7:Y188)</f>
        <v>24185</v>
      </c>
      <c r="AD188" s="80">
        <f>SUM($Z$7:Z188)</f>
        <v>1343090</v>
      </c>
      <c r="AE188" s="87">
        <f>INDEX(关卡产出!$C$8:$C$207,MATCH(N188,关卡产出!$B$8:$B$207,0))*8</f>
        <v>1264</v>
      </c>
      <c r="AF188" s="87">
        <f>INDEX(关卡产出!$D$8:$D$207,MATCH(N188,关卡产出!$B$8:$B$207,0))*8</f>
        <v>632</v>
      </c>
      <c r="AG188" s="87">
        <f>INDEX(关卡产出!$E$8:$E$207,MATCH(N188,关卡产出!$B$8:$B$207,0))*8</f>
        <v>312</v>
      </c>
      <c r="AH188" s="87">
        <f>INDEX(关卡产出!$F$8:$F$207,MATCH(N188,关卡产出!$B$8:$B$207,0))*8</f>
        <v>16400</v>
      </c>
      <c r="AI188" s="87">
        <f>SUM($AE$7:AE188)</f>
        <v>114248</v>
      </c>
      <c r="AJ188" s="87">
        <f>SUM($AF$7:AF188)</f>
        <v>56832</v>
      </c>
      <c r="AK188" s="87">
        <f>SUM($AG$7:AG188)</f>
        <v>27640</v>
      </c>
      <c r="AL188" s="87">
        <f>SUM($AH$7:AH188)</f>
        <v>1534960</v>
      </c>
      <c r="AM188" s="92">
        <f>SUM($M$7:M188)*关卡产出!$AS$11</f>
        <v>1068000</v>
      </c>
      <c r="AN188" s="93">
        <v>0</v>
      </c>
      <c r="AO188" s="80">
        <v>0</v>
      </c>
      <c r="AP188" s="96">
        <v>0</v>
      </c>
      <c r="AQ188" s="62">
        <v>500</v>
      </c>
      <c r="AR188" s="97">
        <v>100</v>
      </c>
      <c r="AS188" s="62">
        <f>SUM($AQ$7:AQ188)</f>
        <v>91000</v>
      </c>
      <c r="AT188" s="71">
        <f>SUM($AR$7:AR188)</f>
        <v>18200</v>
      </c>
      <c r="AU188" s="49"/>
      <c r="AV188" s="62">
        <f t="shared" si="329"/>
        <v>38500</v>
      </c>
      <c r="AW188" s="71">
        <v>0</v>
      </c>
      <c r="AX188" s="71">
        <f t="shared" si="330"/>
        <v>18200</v>
      </c>
      <c r="AY188" s="71">
        <f t="shared" si="331"/>
        <v>27200</v>
      </c>
      <c r="AZ188" s="63">
        <f t="shared" si="332"/>
        <v>83900</v>
      </c>
      <c r="BA188" s="80">
        <v>0</v>
      </c>
      <c r="BB188" s="80">
        <f t="shared" si="333"/>
        <v>83900</v>
      </c>
      <c r="BC188" s="98">
        <f t="shared" si="334"/>
        <v>0.458879618593564</v>
      </c>
      <c r="BD188" s="98">
        <f t="shared" si="335"/>
        <v>0</v>
      </c>
      <c r="BE188" s="98">
        <f t="shared" si="336"/>
        <v>0.216924910607867</v>
      </c>
      <c r="BF188" s="98">
        <f t="shared" si="337"/>
        <v>0.32419547079857</v>
      </c>
      <c r="BG188" s="99"/>
      <c r="BH188" s="62">
        <f>INDEX(商城宝箱!$L:$L,MATCH(BB188,商城宝箱!$N:$N,1))</f>
        <v>11</v>
      </c>
      <c r="BI188" s="63">
        <f>INDEX(商城宝箱!$T:$T,MATCH(BH188,商城宝箱!$L:$L,0))+(BB188-VLOOKUP(BH188,商城宝箱!$L$2:$N$22,3,FALSE))/$BH$5*VLOOKUP(BH188+1,商城宝箱!$C$23:$I$42,3,FALSE)</f>
        <v>209750</v>
      </c>
      <c r="BJ188" s="71">
        <f>INDEX(商城宝箱!$U:$U,MATCH(BH188,商城宝箱!$L:$L,0))+(BB188-VLOOKUP(BH188,商城宝箱!$L$2:$N$22,3,FALSE))/$BH$5*VLOOKUP(BH188+1,商城宝箱!$C$23:$I$42,4,FALSE)</f>
        <v>184822.5</v>
      </c>
      <c r="BK188" s="71">
        <f>INDEX(商城宝箱!$V:$V,MATCH(BH188,商城宝箱!$L:$L,0))+(BB188-VLOOKUP(BH188,商城宝箱!$L$2:$N$22,3,FALSE))/$BH$5*VLOOKUP(BH188+1,商城宝箱!$C$23:$I$42,5,FALSE)</f>
        <v>99037</v>
      </c>
      <c r="BL188" s="71">
        <f>INDEX(商城宝箱!$W:$W,MATCH(BH188,商城宝箱!$L:$L,0))+(BB188-VLOOKUP(BH188,商城宝箱!$L$2:$N$22,3,FALSE))/$BH$5*VLOOKUP(BH188+1,商城宝箱!$C$23:$I$42,6,FALSE)</f>
        <v>14671.5</v>
      </c>
      <c r="BM188" s="49"/>
      <c r="BN188" s="101">
        <f t="shared" si="338"/>
        <v>11610000</v>
      </c>
      <c r="BO188" s="63">
        <f t="shared" si="339"/>
        <v>1343090</v>
      </c>
      <c r="BP188" s="63">
        <f t="shared" si="340"/>
        <v>1534960</v>
      </c>
      <c r="BQ188" s="63">
        <f t="shared" si="341"/>
        <v>1068000</v>
      </c>
      <c r="BR188" s="63">
        <f t="shared" si="342"/>
        <v>0</v>
      </c>
      <c r="BS188" s="63">
        <f t="shared" si="343"/>
        <v>91000</v>
      </c>
      <c r="BT188" s="63">
        <f t="shared" si="344"/>
        <v>209750</v>
      </c>
      <c r="BU188" s="63">
        <f t="shared" si="345"/>
        <v>15856800</v>
      </c>
      <c r="BV188" s="98">
        <f t="shared" si="346"/>
        <v>0.732177993037687</v>
      </c>
      <c r="BW188" s="98">
        <f t="shared" si="347"/>
        <v>0.0847012007466828</v>
      </c>
      <c r="BX188" s="98">
        <f t="shared" si="348"/>
        <v>0.0968013722819232</v>
      </c>
      <c r="BY188" s="98">
        <f t="shared" si="349"/>
        <v>0.067352807628273</v>
      </c>
      <c r="BZ188" s="98">
        <f t="shared" si="350"/>
        <v>0</v>
      </c>
      <c r="CA188" s="98">
        <f t="shared" si="351"/>
        <v>0.00573886282225922</v>
      </c>
      <c r="CB188" s="98">
        <f t="shared" si="352"/>
        <v>0.0132277634831744</v>
      </c>
      <c r="CC188" s="49"/>
      <c r="CD188" s="101">
        <f t="shared" si="353"/>
        <v>200</v>
      </c>
      <c r="CE188" s="63">
        <f>INDEX(角色升级!A:A,MATCH(BU187,角色升级!K:K,1))</f>
        <v>869</v>
      </c>
      <c r="CF188" s="71">
        <f>VLOOKUP(CE188,角色升级!A:P,16,FALSE)</f>
        <v>63865.61896</v>
      </c>
      <c r="CG188" s="71">
        <f>VLOOKUP(CD188,关卡对比!$A$4:$K$206,11,FALSE)</f>
        <v>181200</v>
      </c>
      <c r="CH188" s="104">
        <f t="shared" si="354"/>
        <v>2.83720729479641</v>
      </c>
      <c r="CI188" s="87">
        <f>INDEX(角色升级!Q:Q,MATCH(CE188,角色升级!A:A,0))</f>
        <v>27200</v>
      </c>
      <c r="CJ188" s="80">
        <v>1</v>
      </c>
      <c r="CK188" s="49"/>
      <c r="CL188" s="101">
        <f t="shared" si="355"/>
        <v>78866</v>
      </c>
      <c r="CM188" s="63">
        <f t="shared" si="356"/>
        <v>99967</v>
      </c>
      <c r="CN188" s="63">
        <f t="shared" si="357"/>
        <v>1264</v>
      </c>
      <c r="CO188" s="63">
        <f t="shared" si="358"/>
        <v>184822.5</v>
      </c>
      <c r="CP188" s="63">
        <f t="shared" si="359"/>
        <v>364919.5</v>
      </c>
      <c r="CQ188" s="98">
        <f t="shared" si="360"/>
        <v>0.216118897455466</v>
      </c>
      <c r="CR188" s="98">
        <f t="shared" si="361"/>
        <v>0.273942609260399</v>
      </c>
      <c r="CS188" s="98">
        <f t="shared" si="362"/>
        <v>0.00346377762766857</v>
      </c>
      <c r="CT188" s="98">
        <f t="shared" si="363"/>
        <v>0.506474715656467</v>
      </c>
      <c r="CU188" s="49"/>
      <c r="CV188" s="87">
        <f t="shared" si="364"/>
        <v>39434</v>
      </c>
      <c r="CW188" s="80">
        <f t="shared" si="365"/>
        <v>49728</v>
      </c>
      <c r="CX188" s="80">
        <f t="shared" si="366"/>
        <v>56832</v>
      </c>
      <c r="CY188" s="80">
        <f t="shared" si="367"/>
        <v>99037</v>
      </c>
      <c r="CZ188" s="80">
        <f t="shared" si="368"/>
        <v>245031</v>
      </c>
      <c r="DA188" s="143">
        <f t="shared" si="369"/>
        <v>0.160934738869776</v>
      </c>
      <c r="DB188" s="143">
        <f t="shared" si="370"/>
        <v>0.202945749721464</v>
      </c>
      <c r="DC188" s="143">
        <f t="shared" si="371"/>
        <v>0.231937999681673</v>
      </c>
      <c r="DD188" s="143">
        <f t="shared" si="372"/>
        <v>0.404181511727088</v>
      </c>
      <c r="DE188" s="49"/>
      <c r="DF188" s="87">
        <f t="shared" si="373"/>
        <v>19113</v>
      </c>
      <c r="DG188" s="80">
        <f t="shared" si="374"/>
        <v>24185</v>
      </c>
      <c r="DH188" s="80">
        <f t="shared" si="375"/>
        <v>27640</v>
      </c>
      <c r="DI188" s="80">
        <f t="shared" si="376"/>
        <v>14671.5</v>
      </c>
      <c r="DJ188" s="80">
        <f t="shared" si="377"/>
        <v>85609.5</v>
      </c>
      <c r="DK188" s="143">
        <f t="shared" si="378"/>
        <v>0.223257932822876</v>
      </c>
      <c r="DL188" s="143">
        <f t="shared" si="379"/>
        <v>0.28250369409937</v>
      </c>
      <c r="DM188" s="143">
        <f t="shared" si="380"/>
        <v>0.322861364684994</v>
      </c>
      <c r="DN188" s="143">
        <f t="shared" si="381"/>
        <v>0.17137700839276</v>
      </c>
      <c r="DO188" s="49"/>
      <c r="DP188" s="62">
        <f t="shared" si="382"/>
        <v>364919.5</v>
      </c>
      <c r="DQ188" s="71">
        <f t="shared" si="383"/>
        <v>245031</v>
      </c>
      <c r="DR188" s="71">
        <f t="shared" si="384"/>
        <v>85609.5</v>
      </c>
      <c r="DS188" s="63">
        <v>0</v>
      </c>
      <c r="DT188" s="63">
        <v>33</v>
      </c>
      <c r="DU188" s="63">
        <f>INDEX(武器升级!A:A,MATCH(DQ188/$DQ$5,武器升级!G:G,1))</f>
        <v>57</v>
      </c>
      <c r="DV188" s="63">
        <f>_xlfn.IFNA(INDEX(武器升级!A:A,MATCH(DR188/$DR$5,武器升级!H:H,1)),1)</f>
        <v>46</v>
      </c>
      <c r="DW188" s="63">
        <v>19</v>
      </c>
      <c r="DX188" s="63">
        <f t="shared" si="385"/>
        <v>205.09</v>
      </c>
      <c r="DY188" s="63">
        <f t="shared" si="386"/>
        <v>20380.32</v>
      </c>
      <c r="DZ188" s="63">
        <f t="shared" si="387"/>
        <v>4022.99</v>
      </c>
      <c r="EA188" s="71">
        <v>6.9</v>
      </c>
      <c r="EB188" s="67">
        <f t="shared" si="388"/>
        <v>200</v>
      </c>
      <c r="EC188" s="84"/>
      <c r="ED188" s="49"/>
      <c r="EE188" s="49"/>
      <c r="EF188" s="49"/>
      <c r="EG188" s="49"/>
      <c r="EH188" s="49"/>
      <c r="EI188" s="49"/>
      <c r="EJ188" s="49"/>
      <c r="EK188" s="49">
        <f t="shared" si="389"/>
        <v>1616.75</v>
      </c>
      <c r="EL188" s="84"/>
      <c r="EM188" s="49"/>
      <c r="EN188" s="49"/>
      <c r="EO188" s="49"/>
      <c r="EP188" s="49"/>
      <c r="EQ188" s="49"/>
      <c r="ER188" s="49"/>
      <c r="ES188" s="49"/>
      <c r="ET188" s="49"/>
      <c r="EU188" s="49"/>
      <c r="EV188" s="49"/>
      <c r="EW188" s="49"/>
      <c r="EX188" s="49"/>
      <c r="EY188" s="49"/>
      <c r="EZ188" s="49"/>
      <c r="FA188" s="67"/>
      <c r="FB188" s="67"/>
      <c r="FC188" s="67"/>
      <c r="FD188" s="49"/>
    </row>
    <row r="189" spans="1:160">
      <c r="A189" s="58">
        <v>183</v>
      </c>
      <c r="B189" s="59">
        <v>116</v>
      </c>
      <c r="C189" s="60">
        <v>93</v>
      </c>
      <c r="D189" s="61">
        <v>1146</v>
      </c>
      <c r="E189" s="61">
        <v>3</v>
      </c>
      <c r="F189" s="62">
        <v>7</v>
      </c>
      <c r="G189" s="63">
        <v>0</v>
      </c>
      <c r="H189" s="63">
        <v>1</v>
      </c>
      <c r="I189" s="49"/>
      <c r="J189" s="62">
        <v>183</v>
      </c>
      <c r="K189" s="71">
        <f t="shared" si="326"/>
        <v>7</v>
      </c>
      <c r="L189" s="71">
        <f t="shared" si="327"/>
        <v>0</v>
      </c>
      <c r="M189" s="71">
        <f t="shared" si="328"/>
        <v>1</v>
      </c>
      <c r="N189" s="72">
        <f>INDEX($A:$A,MATCH(SUM($K$7:K189),$D:$D,1))</f>
        <v>200</v>
      </c>
      <c r="O189" s="72">
        <v>0</v>
      </c>
      <c r="P189" s="73">
        <v>0</v>
      </c>
      <c r="Q189" s="63">
        <f>INDEX(关卡产出!$V$8:$V$207,MATCH(N189,$A$7:$A$206,0))</f>
        <v>38500</v>
      </c>
      <c r="R189" s="63">
        <f>INDEX(关卡产出!$W$8:$W$207,MATCH(N189,$A$7:$A$206,0))</f>
        <v>11610000</v>
      </c>
      <c r="S189" s="63">
        <f>INDEX(关卡产出!$X$8:$X$207,MATCH(N189,$A$7:$A$206,0))</f>
        <v>78866</v>
      </c>
      <c r="T189" s="63">
        <f>INDEX(关卡产出!$Y$8:$Y$207,MATCH(N189,$A$7:$A$206,0))</f>
        <v>39434</v>
      </c>
      <c r="U189" s="63">
        <f>INDEX(关卡产出!$Z$8:$Z$207,MATCH(N189,$A$7:$A$206,0))</f>
        <v>19113</v>
      </c>
      <c r="V189" s="63">
        <f>INDEX(关卡产出!$AA$8:$AA$207,MATCH(N189,$A$7:$A$206,0))</f>
        <v>1200</v>
      </c>
      <c r="W189" s="80">
        <f>INDEX(关卡产出!$C$8:$C$207,MATCH(N189,关卡产出!$B$8:$B$207,0))*K189</f>
        <v>1106</v>
      </c>
      <c r="X189" s="80">
        <f>INDEX(关卡产出!$D$8:$D$207,MATCH(N189,关卡产出!$B$8:$B$207,0))*K189</f>
        <v>553</v>
      </c>
      <c r="Y189" s="80">
        <f>INDEX(关卡产出!$E$8:$E$207,MATCH(N189,关卡产出!$B$8:$B$207,0))*K189</f>
        <v>273</v>
      </c>
      <c r="Z189" s="80">
        <f>INDEX(关卡产出!$F$8:$F$207,MATCH(N189,关卡产出!$B$8:$B$207,0))*K189</f>
        <v>14350</v>
      </c>
      <c r="AA189" s="80">
        <f>SUM($W$7:W189)</f>
        <v>101073</v>
      </c>
      <c r="AB189" s="80">
        <f>SUM($X$7:X189)</f>
        <v>50281</v>
      </c>
      <c r="AC189" s="80">
        <f>SUM($Y$7:Y189)</f>
        <v>24458</v>
      </c>
      <c r="AD189" s="80">
        <f>SUM($Z$7:Z189)</f>
        <v>1357440</v>
      </c>
      <c r="AE189" s="87">
        <f>INDEX(关卡产出!$C$8:$C$207,MATCH(N189,关卡产出!$B$8:$B$207,0))*8</f>
        <v>1264</v>
      </c>
      <c r="AF189" s="87">
        <f>INDEX(关卡产出!$D$8:$D$207,MATCH(N189,关卡产出!$B$8:$B$207,0))*8</f>
        <v>632</v>
      </c>
      <c r="AG189" s="87">
        <f>INDEX(关卡产出!$E$8:$E$207,MATCH(N189,关卡产出!$B$8:$B$207,0))*8</f>
        <v>312</v>
      </c>
      <c r="AH189" s="87">
        <f>INDEX(关卡产出!$F$8:$F$207,MATCH(N189,关卡产出!$B$8:$B$207,0))*8</f>
        <v>16400</v>
      </c>
      <c r="AI189" s="87">
        <f>SUM($AE$7:AE189)</f>
        <v>115512</v>
      </c>
      <c r="AJ189" s="87">
        <f>SUM($AF$7:AF189)</f>
        <v>57464</v>
      </c>
      <c r="AK189" s="87">
        <f>SUM($AG$7:AG189)</f>
        <v>27952</v>
      </c>
      <c r="AL189" s="87">
        <f>SUM($AH$7:AH189)</f>
        <v>1551360</v>
      </c>
      <c r="AM189" s="92">
        <f>SUM($M$7:M189)*关卡产出!$AS$11</f>
        <v>1074000</v>
      </c>
      <c r="AN189" s="93">
        <v>0</v>
      </c>
      <c r="AO189" s="80">
        <v>0</v>
      </c>
      <c r="AP189" s="96">
        <v>0</v>
      </c>
      <c r="AQ189" s="62">
        <v>500</v>
      </c>
      <c r="AR189" s="97">
        <v>100</v>
      </c>
      <c r="AS189" s="62">
        <f>SUM($AQ$7:AQ189)</f>
        <v>91500</v>
      </c>
      <c r="AT189" s="71">
        <f>SUM($AR$7:AR189)</f>
        <v>18300</v>
      </c>
      <c r="AU189" s="49"/>
      <c r="AV189" s="62">
        <f t="shared" si="329"/>
        <v>38500</v>
      </c>
      <c r="AW189" s="71">
        <v>0</v>
      </c>
      <c r="AX189" s="71">
        <f t="shared" si="330"/>
        <v>18300</v>
      </c>
      <c r="AY189" s="71">
        <f t="shared" si="331"/>
        <v>27200</v>
      </c>
      <c r="AZ189" s="63">
        <f t="shared" si="332"/>
        <v>84000</v>
      </c>
      <c r="BA189" s="80">
        <v>0</v>
      </c>
      <c r="BB189" s="80">
        <f t="shared" si="333"/>
        <v>84000</v>
      </c>
      <c r="BC189" s="98">
        <f t="shared" si="334"/>
        <v>0.458333333333333</v>
      </c>
      <c r="BD189" s="98">
        <f t="shared" si="335"/>
        <v>0</v>
      </c>
      <c r="BE189" s="98">
        <f t="shared" si="336"/>
        <v>0.217857142857143</v>
      </c>
      <c r="BF189" s="98">
        <f t="shared" si="337"/>
        <v>0.323809523809524</v>
      </c>
      <c r="BG189" s="99"/>
      <c r="BH189" s="62">
        <f>INDEX(商城宝箱!$L:$L,MATCH(BB189,商城宝箱!$N:$N,1))</f>
        <v>11</v>
      </c>
      <c r="BI189" s="63">
        <f>INDEX(商城宝箱!$T:$T,MATCH(BH189,商城宝箱!$L:$L,0))+(BB189-VLOOKUP(BH189,商城宝箱!$L$2:$N$22,3,FALSE))/$BH$5*VLOOKUP(BH189+1,商城宝箱!$C$23:$I$42,3,FALSE)</f>
        <v>210000</v>
      </c>
      <c r="BJ189" s="71">
        <f>INDEX(商城宝箱!$U:$U,MATCH(BH189,商城宝箱!$L:$L,0))+(BB189-VLOOKUP(BH189,商城宝箱!$L$2:$N$22,3,FALSE))/$BH$5*VLOOKUP(BH189+1,商城宝箱!$C$23:$I$42,4,FALSE)</f>
        <v>185192.5</v>
      </c>
      <c r="BK189" s="71">
        <f>INDEX(商城宝箱!$V:$V,MATCH(BH189,商城宝箱!$L:$L,0))+(BB189-VLOOKUP(BH189,商城宝箱!$L$2:$N$22,3,FALSE))/$BH$5*VLOOKUP(BH189+1,商城宝箱!$C$23:$I$42,5,FALSE)</f>
        <v>99212</v>
      </c>
      <c r="BL189" s="71">
        <f>INDEX(商城宝箱!$W:$W,MATCH(BH189,商城宝箱!$L:$L,0))+(BB189-VLOOKUP(BH189,商城宝箱!$L$2:$N$22,3,FALSE))/$BH$5*VLOOKUP(BH189+1,商城宝箱!$C$23:$I$42,6,FALSE)</f>
        <v>14701.5</v>
      </c>
      <c r="BM189" s="49"/>
      <c r="BN189" s="101">
        <f t="shared" si="338"/>
        <v>11610000</v>
      </c>
      <c r="BO189" s="63">
        <f t="shared" si="339"/>
        <v>1357440</v>
      </c>
      <c r="BP189" s="63">
        <f t="shared" si="340"/>
        <v>1551360</v>
      </c>
      <c r="BQ189" s="63">
        <f t="shared" si="341"/>
        <v>1074000</v>
      </c>
      <c r="BR189" s="63">
        <f t="shared" si="342"/>
        <v>0</v>
      </c>
      <c r="BS189" s="63">
        <f t="shared" si="343"/>
        <v>91500</v>
      </c>
      <c r="BT189" s="63">
        <f t="shared" si="344"/>
        <v>210000</v>
      </c>
      <c r="BU189" s="63">
        <f t="shared" si="345"/>
        <v>15894300</v>
      </c>
      <c r="BV189" s="98">
        <f t="shared" si="346"/>
        <v>0.730450538872426</v>
      </c>
      <c r="BW189" s="98">
        <f t="shared" si="347"/>
        <v>0.0854042015062003</v>
      </c>
      <c r="BX189" s="98">
        <f t="shared" si="348"/>
        <v>0.0976048017213718</v>
      </c>
      <c r="BY189" s="98">
        <f t="shared" si="349"/>
        <v>0.0675713935184311</v>
      </c>
      <c r="BZ189" s="98">
        <f t="shared" si="350"/>
        <v>0</v>
      </c>
      <c r="CA189" s="98">
        <f t="shared" si="351"/>
        <v>0.0057567807327155</v>
      </c>
      <c r="CB189" s="98">
        <f t="shared" si="352"/>
        <v>0.0132122836488553</v>
      </c>
      <c r="CC189" s="49"/>
      <c r="CD189" s="101">
        <f t="shared" si="353"/>
        <v>200</v>
      </c>
      <c r="CE189" s="63">
        <f>INDEX(角色升级!A:A,MATCH(BU188,角色升级!K:K,1))</f>
        <v>870</v>
      </c>
      <c r="CF189" s="71">
        <f>VLOOKUP(CE189,角色升级!A:P,16,FALSE)</f>
        <v>63893.53226</v>
      </c>
      <c r="CG189" s="71">
        <f>VLOOKUP(CD189,关卡对比!$A$4:$K$206,11,FALSE)</f>
        <v>181200</v>
      </c>
      <c r="CH189" s="104">
        <f t="shared" si="354"/>
        <v>2.83596779815911</v>
      </c>
      <c r="CI189" s="87">
        <f>INDEX(角色升级!Q:Q,MATCH(CE189,角色升级!A:A,0))</f>
        <v>27200</v>
      </c>
      <c r="CJ189" s="80">
        <v>1</v>
      </c>
      <c r="CK189" s="49"/>
      <c r="CL189" s="101">
        <f t="shared" si="355"/>
        <v>78866</v>
      </c>
      <c r="CM189" s="63">
        <f t="shared" si="356"/>
        <v>101073</v>
      </c>
      <c r="CN189" s="63">
        <f t="shared" si="357"/>
        <v>1264</v>
      </c>
      <c r="CO189" s="63">
        <f t="shared" si="358"/>
        <v>185192.5</v>
      </c>
      <c r="CP189" s="63">
        <f t="shared" si="359"/>
        <v>366395.5</v>
      </c>
      <c r="CQ189" s="98">
        <f t="shared" si="360"/>
        <v>0.215248276793792</v>
      </c>
      <c r="CR189" s="98">
        <f t="shared" si="361"/>
        <v>0.275857645631565</v>
      </c>
      <c r="CS189" s="98">
        <f t="shared" si="362"/>
        <v>0.00344982402895232</v>
      </c>
      <c r="CT189" s="98">
        <f t="shared" si="363"/>
        <v>0.50544425354569</v>
      </c>
      <c r="CU189" s="49"/>
      <c r="CV189" s="87">
        <f t="shared" si="364"/>
        <v>39434</v>
      </c>
      <c r="CW189" s="80">
        <f t="shared" si="365"/>
        <v>50281</v>
      </c>
      <c r="CX189" s="80">
        <f t="shared" si="366"/>
        <v>57464</v>
      </c>
      <c r="CY189" s="80">
        <f t="shared" si="367"/>
        <v>99212</v>
      </c>
      <c r="CZ189" s="80">
        <f t="shared" si="368"/>
        <v>246391</v>
      </c>
      <c r="DA189" s="143">
        <f t="shared" si="369"/>
        <v>0.160046430267339</v>
      </c>
      <c r="DB189" s="143">
        <f t="shared" si="370"/>
        <v>0.204069953853834</v>
      </c>
      <c r="DC189" s="143">
        <f t="shared" si="371"/>
        <v>0.233222804404382</v>
      </c>
      <c r="DD189" s="143">
        <f t="shared" si="372"/>
        <v>0.402660811474445</v>
      </c>
      <c r="DE189" s="49"/>
      <c r="DF189" s="87">
        <f t="shared" si="373"/>
        <v>19113</v>
      </c>
      <c r="DG189" s="80">
        <f t="shared" si="374"/>
        <v>24458</v>
      </c>
      <c r="DH189" s="80">
        <f t="shared" si="375"/>
        <v>27952</v>
      </c>
      <c r="DI189" s="80">
        <f t="shared" si="376"/>
        <v>14701.5</v>
      </c>
      <c r="DJ189" s="80">
        <f t="shared" si="377"/>
        <v>86224.5</v>
      </c>
      <c r="DK189" s="143">
        <f t="shared" si="378"/>
        <v>0.22166553589757</v>
      </c>
      <c r="DL189" s="143">
        <f t="shared" si="379"/>
        <v>0.283654877673979</v>
      </c>
      <c r="DM189" s="143">
        <f t="shared" si="380"/>
        <v>0.324177003055976</v>
      </c>
      <c r="DN189" s="143">
        <f t="shared" si="381"/>
        <v>0.170502583372475</v>
      </c>
      <c r="DO189" s="49"/>
      <c r="DP189" s="62">
        <f t="shared" si="382"/>
        <v>366395.5</v>
      </c>
      <c r="DQ189" s="71">
        <f t="shared" si="383"/>
        <v>246391</v>
      </c>
      <c r="DR189" s="71">
        <f t="shared" si="384"/>
        <v>86224.5</v>
      </c>
      <c r="DS189" s="63">
        <v>0</v>
      </c>
      <c r="DT189" s="63">
        <v>33</v>
      </c>
      <c r="DU189" s="63">
        <f>INDEX(武器升级!A:A,MATCH(DQ189/$DQ$5,武器升级!G:G,1))</f>
        <v>57</v>
      </c>
      <c r="DV189" s="63">
        <f>_xlfn.IFNA(INDEX(武器升级!A:A,MATCH(DR189/$DR$5,武器升级!H:H,1)),1)</f>
        <v>46</v>
      </c>
      <c r="DW189" s="63">
        <v>19</v>
      </c>
      <c r="DX189" s="63">
        <f t="shared" si="385"/>
        <v>205.09</v>
      </c>
      <c r="DY189" s="63">
        <f t="shared" si="386"/>
        <v>20380.32</v>
      </c>
      <c r="DZ189" s="63">
        <f t="shared" si="387"/>
        <v>4022.99</v>
      </c>
      <c r="EA189" s="71">
        <v>6.9</v>
      </c>
      <c r="EB189" s="67">
        <f t="shared" si="388"/>
        <v>200</v>
      </c>
      <c r="EC189" s="84"/>
      <c r="ED189" s="49"/>
      <c r="EE189" s="49"/>
      <c r="EF189" s="49"/>
      <c r="EG189" s="49"/>
      <c r="EH189" s="49"/>
      <c r="EI189" s="49"/>
      <c r="EJ189" s="49"/>
      <c r="EK189" s="49">
        <f t="shared" si="389"/>
        <v>1616.75</v>
      </c>
      <c r="EL189" s="84"/>
      <c r="EM189" s="49"/>
      <c r="EN189" s="49"/>
      <c r="EO189" s="49"/>
      <c r="EP189" s="49"/>
      <c r="EQ189" s="49"/>
      <c r="ER189" s="49"/>
      <c r="ES189" s="49"/>
      <c r="ET189" s="49"/>
      <c r="EU189" s="49"/>
      <c r="EV189" s="49"/>
      <c r="EW189" s="49"/>
      <c r="EX189" s="49"/>
      <c r="EY189" s="49"/>
      <c r="EZ189" s="49"/>
      <c r="FA189" s="67"/>
      <c r="FB189" s="67"/>
      <c r="FC189" s="67"/>
      <c r="FD189" s="49"/>
    </row>
    <row r="190" spans="1:160">
      <c r="A190" s="58">
        <v>184</v>
      </c>
      <c r="B190" s="59">
        <v>116</v>
      </c>
      <c r="C190" s="60">
        <v>94</v>
      </c>
      <c r="D190" s="61">
        <v>1152</v>
      </c>
      <c r="E190" s="61">
        <v>3</v>
      </c>
      <c r="F190" s="62">
        <v>7</v>
      </c>
      <c r="G190" s="63">
        <v>0</v>
      </c>
      <c r="H190" s="63">
        <v>1</v>
      </c>
      <c r="I190" s="49"/>
      <c r="J190" s="62">
        <v>184</v>
      </c>
      <c r="K190" s="71">
        <f t="shared" si="326"/>
        <v>7</v>
      </c>
      <c r="L190" s="71">
        <f t="shared" si="327"/>
        <v>0</v>
      </c>
      <c r="M190" s="71">
        <f t="shared" si="328"/>
        <v>1</v>
      </c>
      <c r="N190" s="72">
        <f>INDEX($A:$A,MATCH(SUM($K$7:K190),$D:$D,1))</f>
        <v>200</v>
      </c>
      <c r="O190" s="72">
        <v>0</v>
      </c>
      <c r="P190" s="73">
        <v>0</v>
      </c>
      <c r="Q190" s="63">
        <f>INDEX(关卡产出!$V$8:$V$207,MATCH(N190,$A$7:$A$206,0))</f>
        <v>38500</v>
      </c>
      <c r="R190" s="63">
        <f>INDEX(关卡产出!$W$8:$W$207,MATCH(N190,$A$7:$A$206,0))</f>
        <v>11610000</v>
      </c>
      <c r="S190" s="63">
        <f>INDEX(关卡产出!$X$8:$X$207,MATCH(N190,$A$7:$A$206,0))</f>
        <v>78866</v>
      </c>
      <c r="T190" s="63">
        <f>INDEX(关卡产出!$Y$8:$Y$207,MATCH(N190,$A$7:$A$206,0))</f>
        <v>39434</v>
      </c>
      <c r="U190" s="63">
        <f>INDEX(关卡产出!$Z$8:$Z$207,MATCH(N190,$A$7:$A$206,0))</f>
        <v>19113</v>
      </c>
      <c r="V190" s="63">
        <f>INDEX(关卡产出!$AA$8:$AA$207,MATCH(N190,$A$7:$A$206,0))</f>
        <v>1200</v>
      </c>
      <c r="W190" s="80">
        <f>INDEX(关卡产出!$C$8:$C$207,MATCH(N190,关卡产出!$B$8:$B$207,0))*K190</f>
        <v>1106</v>
      </c>
      <c r="X190" s="80">
        <f>INDEX(关卡产出!$D$8:$D$207,MATCH(N190,关卡产出!$B$8:$B$207,0))*K190</f>
        <v>553</v>
      </c>
      <c r="Y190" s="80">
        <f>INDEX(关卡产出!$E$8:$E$207,MATCH(N190,关卡产出!$B$8:$B$207,0))*K190</f>
        <v>273</v>
      </c>
      <c r="Z190" s="80">
        <f>INDEX(关卡产出!$F$8:$F$207,MATCH(N190,关卡产出!$B$8:$B$207,0))*K190</f>
        <v>14350</v>
      </c>
      <c r="AA190" s="80">
        <f>SUM($W$7:W190)</f>
        <v>102179</v>
      </c>
      <c r="AB190" s="80">
        <f>SUM($X$7:X190)</f>
        <v>50834</v>
      </c>
      <c r="AC190" s="80">
        <f>SUM($Y$7:Y190)</f>
        <v>24731</v>
      </c>
      <c r="AD190" s="80">
        <f>SUM($Z$7:Z190)</f>
        <v>1371790</v>
      </c>
      <c r="AE190" s="87">
        <f>INDEX(关卡产出!$C$8:$C$207,MATCH(N190,关卡产出!$B$8:$B$207,0))*8</f>
        <v>1264</v>
      </c>
      <c r="AF190" s="87">
        <f>INDEX(关卡产出!$D$8:$D$207,MATCH(N190,关卡产出!$B$8:$B$207,0))*8</f>
        <v>632</v>
      </c>
      <c r="AG190" s="87">
        <f>INDEX(关卡产出!$E$8:$E$207,MATCH(N190,关卡产出!$B$8:$B$207,0))*8</f>
        <v>312</v>
      </c>
      <c r="AH190" s="87">
        <f>INDEX(关卡产出!$F$8:$F$207,MATCH(N190,关卡产出!$B$8:$B$207,0))*8</f>
        <v>16400</v>
      </c>
      <c r="AI190" s="87">
        <f>SUM($AE$7:AE190)</f>
        <v>116776</v>
      </c>
      <c r="AJ190" s="87">
        <f>SUM($AF$7:AF190)</f>
        <v>58096</v>
      </c>
      <c r="AK190" s="87">
        <f>SUM($AG$7:AG190)</f>
        <v>28264</v>
      </c>
      <c r="AL190" s="87">
        <f>SUM($AH$7:AH190)</f>
        <v>1567760</v>
      </c>
      <c r="AM190" s="92">
        <f>SUM($M$7:M190)*关卡产出!$AS$11</f>
        <v>1080000</v>
      </c>
      <c r="AN190" s="93">
        <v>0</v>
      </c>
      <c r="AO190" s="80">
        <v>0</v>
      </c>
      <c r="AP190" s="96">
        <v>0</v>
      </c>
      <c r="AQ190" s="62">
        <v>500</v>
      </c>
      <c r="AR190" s="97">
        <v>100</v>
      </c>
      <c r="AS190" s="62">
        <f>SUM($AQ$7:AQ190)</f>
        <v>92000</v>
      </c>
      <c r="AT190" s="71">
        <f>SUM($AR$7:AR190)</f>
        <v>18400</v>
      </c>
      <c r="AU190" s="49"/>
      <c r="AV190" s="62">
        <f t="shared" si="329"/>
        <v>38500</v>
      </c>
      <c r="AW190" s="71">
        <v>0</v>
      </c>
      <c r="AX190" s="71">
        <f t="shared" si="330"/>
        <v>18400</v>
      </c>
      <c r="AY190" s="71">
        <f t="shared" si="331"/>
        <v>27200</v>
      </c>
      <c r="AZ190" s="63">
        <f t="shared" si="332"/>
        <v>84100</v>
      </c>
      <c r="BA190" s="80">
        <v>0</v>
      </c>
      <c r="BB190" s="80">
        <f t="shared" si="333"/>
        <v>84100</v>
      </c>
      <c r="BC190" s="98">
        <f t="shared" si="334"/>
        <v>0.457788347205707</v>
      </c>
      <c r="BD190" s="98">
        <f t="shared" si="335"/>
        <v>0</v>
      </c>
      <c r="BE190" s="98">
        <f t="shared" si="336"/>
        <v>0.218787158145065</v>
      </c>
      <c r="BF190" s="98">
        <f t="shared" si="337"/>
        <v>0.323424494649227</v>
      </c>
      <c r="BG190" s="99"/>
      <c r="BH190" s="62">
        <f>INDEX(商城宝箱!$L:$L,MATCH(BB190,商城宝箱!$N:$N,1))</f>
        <v>11</v>
      </c>
      <c r="BI190" s="63">
        <f>INDEX(商城宝箱!$T:$T,MATCH(BH190,商城宝箱!$L:$L,0))+(BB190-VLOOKUP(BH190,商城宝箱!$L$2:$N$22,3,FALSE))/$BH$5*VLOOKUP(BH190+1,商城宝箱!$C$23:$I$42,3,FALSE)</f>
        <v>210250</v>
      </c>
      <c r="BJ190" s="71">
        <f>INDEX(商城宝箱!$U:$U,MATCH(BH190,商城宝箱!$L:$L,0))+(BB190-VLOOKUP(BH190,商城宝箱!$L$2:$N$22,3,FALSE))/$BH$5*VLOOKUP(BH190+1,商城宝箱!$C$23:$I$42,4,FALSE)</f>
        <v>185562.5</v>
      </c>
      <c r="BK190" s="71">
        <f>INDEX(商城宝箱!$V:$V,MATCH(BH190,商城宝箱!$L:$L,0))+(BB190-VLOOKUP(BH190,商城宝箱!$L$2:$N$22,3,FALSE))/$BH$5*VLOOKUP(BH190+1,商城宝箱!$C$23:$I$42,5,FALSE)</f>
        <v>99387</v>
      </c>
      <c r="BL190" s="71">
        <f>INDEX(商城宝箱!$W:$W,MATCH(BH190,商城宝箱!$L:$L,0))+(BB190-VLOOKUP(BH190,商城宝箱!$L$2:$N$22,3,FALSE))/$BH$5*VLOOKUP(BH190+1,商城宝箱!$C$23:$I$42,6,FALSE)</f>
        <v>14731.5</v>
      </c>
      <c r="BM190" s="49"/>
      <c r="BN190" s="101">
        <f t="shared" si="338"/>
        <v>11610000</v>
      </c>
      <c r="BO190" s="63">
        <f t="shared" si="339"/>
        <v>1371790</v>
      </c>
      <c r="BP190" s="63">
        <f t="shared" si="340"/>
        <v>1567760</v>
      </c>
      <c r="BQ190" s="63">
        <f t="shared" si="341"/>
        <v>1080000</v>
      </c>
      <c r="BR190" s="63">
        <f t="shared" si="342"/>
        <v>0</v>
      </c>
      <c r="BS190" s="63">
        <f t="shared" si="343"/>
        <v>92000</v>
      </c>
      <c r="BT190" s="63">
        <f t="shared" si="344"/>
        <v>210250</v>
      </c>
      <c r="BU190" s="63">
        <f t="shared" si="345"/>
        <v>15931800</v>
      </c>
      <c r="BV190" s="98">
        <f t="shared" si="346"/>
        <v>0.72873121681166</v>
      </c>
      <c r="BW190" s="98">
        <f t="shared" si="347"/>
        <v>0.0861038928432443</v>
      </c>
      <c r="BX190" s="98">
        <f t="shared" si="348"/>
        <v>0.0984044489637078</v>
      </c>
      <c r="BY190" s="98">
        <f t="shared" si="349"/>
        <v>0.0677889504010846</v>
      </c>
      <c r="BZ190" s="98">
        <f t="shared" si="350"/>
        <v>0</v>
      </c>
      <c r="CA190" s="98">
        <f t="shared" si="351"/>
        <v>0.00577461429342573</v>
      </c>
      <c r="CB190" s="98">
        <f t="shared" si="352"/>
        <v>0.0131968766868778</v>
      </c>
      <c r="CC190" s="49"/>
      <c r="CD190" s="101">
        <f t="shared" si="353"/>
        <v>200</v>
      </c>
      <c r="CE190" s="63">
        <f>INDEX(角色升级!A:A,MATCH(BU189,角色升级!K:K,1))</f>
        <v>871</v>
      </c>
      <c r="CF190" s="71">
        <f>VLOOKUP(CE190,角色升级!A:P,16,FALSE)</f>
        <v>64321.3578</v>
      </c>
      <c r="CG190" s="71">
        <f>VLOOKUP(CD190,关卡对比!$A$4:$K$206,11,FALSE)</f>
        <v>181200</v>
      </c>
      <c r="CH190" s="104">
        <f t="shared" si="354"/>
        <v>2.81710470981382</v>
      </c>
      <c r="CI190" s="87">
        <f>INDEX(角色升级!Q:Q,MATCH(CE190,角色升级!A:A,0))</f>
        <v>27200</v>
      </c>
      <c r="CJ190" s="80">
        <v>1</v>
      </c>
      <c r="CK190" s="49"/>
      <c r="CL190" s="101">
        <f t="shared" si="355"/>
        <v>78866</v>
      </c>
      <c r="CM190" s="63">
        <f t="shared" si="356"/>
        <v>102179</v>
      </c>
      <c r="CN190" s="63">
        <f t="shared" si="357"/>
        <v>1264</v>
      </c>
      <c r="CO190" s="63">
        <f t="shared" si="358"/>
        <v>185562.5</v>
      </c>
      <c r="CP190" s="63">
        <f t="shared" si="359"/>
        <v>367871.5</v>
      </c>
      <c r="CQ190" s="98">
        <f t="shared" si="360"/>
        <v>0.214384642463469</v>
      </c>
      <c r="CR190" s="98">
        <f t="shared" si="361"/>
        <v>0.277757314714513</v>
      </c>
      <c r="CS190" s="98">
        <f t="shared" si="362"/>
        <v>0.00343598240146355</v>
      </c>
      <c r="CT190" s="98">
        <f t="shared" si="363"/>
        <v>0.504422060420554</v>
      </c>
      <c r="CU190" s="49"/>
      <c r="CV190" s="87">
        <f t="shared" si="364"/>
        <v>39434</v>
      </c>
      <c r="CW190" s="80">
        <f t="shared" si="365"/>
        <v>50834</v>
      </c>
      <c r="CX190" s="80">
        <f t="shared" si="366"/>
        <v>58096</v>
      </c>
      <c r="CY190" s="80">
        <f t="shared" si="367"/>
        <v>99387</v>
      </c>
      <c r="CZ190" s="80">
        <f t="shared" si="368"/>
        <v>247751</v>
      </c>
      <c r="DA190" s="143">
        <f t="shared" si="369"/>
        <v>0.15916787419627</v>
      </c>
      <c r="DB190" s="143">
        <f t="shared" si="370"/>
        <v>0.205181815613257</v>
      </c>
      <c r="DC190" s="143">
        <f t="shared" si="371"/>
        <v>0.234493503558008</v>
      </c>
      <c r="DD190" s="143">
        <f t="shared" si="372"/>
        <v>0.401156806632466</v>
      </c>
      <c r="DE190" s="49"/>
      <c r="DF190" s="87">
        <f t="shared" si="373"/>
        <v>19113</v>
      </c>
      <c r="DG190" s="80">
        <f t="shared" si="374"/>
        <v>24731</v>
      </c>
      <c r="DH190" s="80">
        <f t="shared" si="375"/>
        <v>28264</v>
      </c>
      <c r="DI190" s="80">
        <f t="shared" si="376"/>
        <v>14731.5</v>
      </c>
      <c r="DJ190" s="80">
        <f t="shared" si="377"/>
        <v>86839.5</v>
      </c>
      <c r="DK190" s="143">
        <f t="shared" si="378"/>
        <v>0.220095693779904</v>
      </c>
      <c r="DL190" s="143">
        <f t="shared" si="379"/>
        <v>0.284789755813887</v>
      </c>
      <c r="DM190" s="143">
        <f t="shared" si="380"/>
        <v>0.325474006644442</v>
      </c>
      <c r="DN190" s="143">
        <f t="shared" si="381"/>
        <v>0.169640543761767</v>
      </c>
      <c r="DO190" s="49"/>
      <c r="DP190" s="62">
        <f t="shared" si="382"/>
        <v>367871.5</v>
      </c>
      <c r="DQ190" s="71">
        <f t="shared" si="383"/>
        <v>247751</v>
      </c>
      <c r="DR190" s="71">
        <f t="shared" si="384"/>
        <v>86839.5</v>
      </c>
      <c r="DS190" s="63">
        <v>0</v>
      </c>
      <c r="DT190" s="63">
        <v>33</v>
      </c>
      <c r="DU190" s="63">
        <f>INDEX(武器升级!A:A,MATCH(DQ190/$DQ$5,武器升级!G:G,1))</f>
        <v>57</v>
      </c>
      <c r="DV190" s="63">
        <f>_xlfn.IFNA(INDEX(武器升级!A:A,MATCH(DR190/$DR$5,武器升级!H:H,1)),1)</f>
        <v>46</v>
      </c>
      <c r="DW190" s="63">
        <v>19</v>
      </c>
      <c r="DX190" s="63">
        <f t="shared" si="385"/>
        <v>205.09</v>
      </c>
      <c r="DY190" s="63">
        <f t="shared" si="386"/>
        <v>20380.32</v>
      </c>
      <c r="DZ190" s="63">
        <f t="shared" si="387"/>
        <v>4022.99</v>
      </c>
      <c r="EA190" s="71">
        <v>6.9</v>
      </c>
      <c r="EB190" s="67">
        <f t="shared" si="388"/>
        <v>200</v>
      </c>
      <c r="EC190" s="84"/>
      <c r="ED190" s="49"/>
      <c r="EE190" s="49"/>
      <c r="EF190" s="49"/>
      <c r="EG190" s="49"/>
      <c r="EH190" s="49"/>
      <c r="EI190" s="49"/>
      <c r="EJ190" s="49"/>
      <c r="EK190" s="49">
        <f t="shared" si="389"/>
        <v>1616.75</v>
      </c>
      <c r="EL190" s="84"/>
      <c r="EM190" s="49"/>
      <c r="EN190" s="49"/>
      <c r="EO190" s="49"/>
      <c r="EP190" s="49"/>
      <c r="EQ190" s="49"/>
      <c r="ER190" s="49"/>
      <c r="ES190" s="49"/>
      <c r="ET190" s="49"/>
      <c r="EU190" s="49"/>
      <c r="EV190" s="49"/>
      <c r="EW190" s="49"/>
      <c r="EX190" s="49"/>
      <c r="EY190" s="49"/>
      <c r="EZ190" s="49"/>
      <c r="FA190" s="67"/>
      <c r="FB190" s="67"/>
      <c r="FC190" s="67"/>
      <c r="FD190" s="49"/>
    </row>
    <row r="191" spans="1:160">
      <c r="A191" s="58">
        <v>185</v>
      </c>
      <c r="B191" s="59">
        <v>117</v>
      </c>
      <c r="C191" s="60">
        <v>94</v>
      </c>
      <c r="D191" s="61">
        <v>1158</v>
      </c>
      <c r="E191" s="61">
        <v>3</v>
      </c>
      <c r="F191" s="62">
        <v>7</v>
      </c>
      <c r="G191" s="63">
        <v>0</v>
      </c>
      <c r="H191" s="63">
        <v>1</v>
      </c>
      <c r="I191" s="49"/>
      <c r="J191" s="62">
        <v>185</v>
      </c>
      <c r="K191" s="71">
        <f t="shared" si="326"/>
        <v>7</v>
      </c>
      <c r="L191" s="71">
        <f t="shared" si="327"/>
        <v>0</v>
      </c>
      <c r="M191" s="71">
        <f t="shared" si="328"/>
        <v>1</v>
      </c>
      <c r="N191" s="72">
        <f>INDEX($A:$A,MATCH(SUM($K$7:K191),$D:$D,1))</f>
        <v>200</v>
      </c>
      <c r="O191" s="72">
        <v>0</v>
      </c>
      <c r="P191" s="73">
        <v>0</v>
      </c>
      <c r="Q191" s="63">
        <f>INDEX(关卡产出!$V$8:$V$207,MATCH(N191,$A$7:$A$206,0))</f>
        <v>38500</v>
      </c>
      <c r="R191" s="63">
        <f>INDEX(关卡产出!$W$8:$W$207,MATCH(N191,$A$7:$A$206,0))</f>
        <v>11610000</v>
      </c>
      <c r="S191" s="63">
        <f>INDEX(关卡产出!$X$8:$X$207,MATCH(N191,$A$7:$A$206,0))</f>
        <v>78866</v>
      </c>
      <c r="T191" s="63">
        <f>INDEX(关卡产出!$Y$8:$Y$207,MATCH(N191,$A$7:$A$206,0))</f>
        <v>39434</v>
      </c>
      <c r="U191" s="63">
        <f>INDEX(关卡产出!$Z$8:$Z$207,MATCH(N191,$A$7:$A$206,0))</f>
        <v>19113</v>
      </c>
      <c r="V191" s="63">
        <f>INDEX(关卡产出!$AA$8:$AA$207,MATCH(N191,$A$7:$A$206,0))</f>
        <v>1200</v>
      </c>
      <c r="W191" s="80">
        <f>INDEX(关卡产出!$C$8:$C$207,MATCH(N191,关卡产出!$B$8:$B$207,0))*K191</f>
        <v>1106</v>
      </c>
      <c r="X191" s="80">
        <f>INDEX(关卡产出!$D$8:$D$207,MATCH(N191,关卡产出!$B$8:$B$207,0))*K191</f>
        <v>553</v>
      </c>
      <c r="Y191" s="80">
        <f>INDEX(关卡产出!$E$8:$E$207,MATCH(N191,关卡产出!$B$8:$B$207,0))*K191</f>
        <v>273</v>
      </c>
      <c r="Z191" s="80">
        <f>INDEX(关卡产出!$F$8:$F$207,MATCH(N191,关卡产出!$B$8:$B$207,0))*K191</f>
        <v>14350</v>
      </c>
      <c r="AA191" s="80">
        <f>SUM($W$7:W191)</f>
        <v>103285</v>
      </c>
      <c r="AB191" s="80">
        <f>SUM($X$7:X191)</f>
        <v>51387</v>
      </c>
      <c r="AC191" s="80">
        <f>SUM($Y$7:Y191)</f>
        <v>25004</v>
      </c>
      <c r="AD191" s="80">
        <f>SUM($Z$7:Z191)</f>
        <v>1386140</v>
      </c>
      <c r="AE191" s="87">
        <f>INDEX(关卡产出!$C$8:$C$207,MATCH(N191,关卡产出!$B$8:$B$207,0))*8</f>
        <v>1264</v>
      </c>
      <c r="AF191" s="87">
        <f>INDEX(关卡产出!$D$8:$D$207,MATCH(N191,关卡产出!$B$8:$B$207,0))*8</f>
        <v>632</v>
      </c>
      <c r="AG191" s="87">
        <f>INDEX(关卡产出!$E$8:$E$207,MATCH(N191,关卡产出!$B$8:$B$207,0))*8</f>
        <v>312</v>
      </c>
      <c r="AH191" s="87">
        <f>INDEX(关卡产出!$F$8:$F$207,MATCH(N191,关卡产出!$B$8:$B$207,0))*8</f>
        <v>16400</v>
      </c>
      <c r="AI191" s="87">
        <f>SUM($AE$7:AE191)</f>
        <v>118040</v>
      </c>
      <c r="AJ191" s="87">
        <f>SUM($AF$7:AF191)</f>
        <v>58728</v>
      </c>
      <c r="AK191" s="87">
        <f>SUM($AG$7:AG191)</f>
        <v>28576</v>
      </c>
      <c r="AL191" s="87">
        <f>SUM($AH$7:AH191)</f>
        <v>1584160</v>
      </c>
      <c r="AM191" s="92">
        <f>SUM($M$7:M191)*关卡产出!$AS$11</f>
        <v>1086000</v>
      </c>
      <c r="AN191" s="93">
        <v>0</v>
      </c>
      <c r="AO191" s="80">
        <v>0</v>
      </c>
      <c r="AP191" s="96">
        <v>0</v>
      </c>
      <c r="AQ191" s="62">
        <v>500</v>
      </c>
      <c r="AR191" s="97">
        <v>100</v>
      </c>
      <c r="AS191" s="62">
        <f>SUM($AQ$7:AQ191)</f>
        <v>92500</v>
      </c>
      <c r="AT191" s="71">
        <f>SUM($AR$7:AR191)</f>
        <v>18500</v>
      </c>
      <c r="AU191" s="49"/>
      <c r="AV191" s="62">
        <f t="shared" si="329"/>
        <v>38500</v>
      </c>
      <c r="AW191" s="71">
        <v>0</v>
      </c>
      <c r="AX191" s="71">
        <f t="shared" si="330"/>
        <v>18500</v>
      </c>
      <c r="AY191" s="71">
        <f t="shared" si="331"/>
        <v>27200</v>
      </c>
      <c r="AZ191" s="63">
        <f t="shared" si="332"/>
        <v>84200</v>
      </c>
      <c r="BA191" s="80">
        <v>0</v>
      </c>
      <c r="BB191" s="80">
        <f t="shared" si="333"/>
        <v>84200</v>
      </c>
      <c r="BC191" s="98">
        <f t="shared" si="334"/>
        <v>0.457244655581948</v>
      </c>
      <c r="BD191" s="98">
        <f t="shared" si="335"/>
        <v>0</v>
      </c>
      <c r="BE191" s="98">
        <f t="shared" si="336"/>
        <v>0.219714964370546</v>
      </c>
      <c r="BF191" s="98">
        <f t="shared" si="337"/>
        <v>0.323040380047506</v>
      </c>
      <c r="BG191" s="99"/>
      <c r="BH191" s="62">
        <f>INDEX(商城宝箱!$L:$L,MATCH(BB191,商城宝箱!$N:$N,1))</f>
        <v>11</v>
      </c>
      <c r="BI191" s="63">
        <f>INDEX(商城宝箱!$T:$T,MATCH(BH191,商城宝箱!$L:$L,0))+(BB191-VLOOKUP(BH191,商城宝箱!$L$2:$N$22,3,FALSE))/$BH$5*VLOOKUP(BH191+1,商城宝箱!$C$23:$I$42,3,FALSE)</f>
        <v>210500</v>
      </c>
      <c r="BJ191" s="71">
        <f>INDEX(商城宝箱!$U:$U,MATCH(BH191,商城宝箱!$L:$L,0))+(BB191-VLOOKUP(BH191,商城宝箱!$L$2:$N$22,3,FALSE))/$BH$5*VLOOKUP(BH191+1,商城宝箱!$C$23:$I$42,4,FALSE)</f>
        <v>185932.5</v>
      </c>
      <c r="BK191" s="71">
        <f>INDEX(商城宝箱!$V:$V,MATCH(BH191,商城宝箱!$L:$L,0))+(BB191-VLOOKUP(BH191,商城宝箱!$L$2:$N$22,3,FALSE))/$BH$5*VLOOKUP(BH191+1,商城宝箱!$C$23:$I$42,5,FALSE)</f>
        <v>99562</v>
      </c>
      <c r="BL191" s="71">
        <f>INDEX(商城宝箱!$W:$W,MATCH(BH191,商城宝箱!$L:$L,0))+(BB191-VLOOKUP(BH191,商城宝箱!$L$2:$N$22,3,FALSE))/$BH$5*VLOOKUP(BH191+1,商城宝箱!$C$23:$I$42,6,FALSE)</f>
        <v>14761.5</v>
      </c>
      <c r="BM191" s="49"/>
      <c r="BN191" s="101">
        <f t="shared" si="338"/>
        <v>11610000</v>
      </c>
      <c r="BO191" s="63">
        <f t="shared" si="339"/>
        <v>1386140</v>
      </c>
      <c r="BP191" s="63">
        <f t="shared" si="340"/>
        <v>1584160</v>
      </c>
      <c r="BQ191" s="63">
        <f t="shared" si="341"/>
        <v>1086000</v>
      </c>
      <c r="BR191" s="63">
        <f t="shared" si="342"/>
        <v>0</v>
      </c>
      <c r="BS191" s="63">
        <f t="shared" si="343"/>
        <v>92500</v>
      </c>
      <c r="BT191" s="63">
        <f t="shared" si="344"/>
        <v>210500</v>
      </c>
      <c r="BU191" s="63">
        <f t="shared" si="345"/>
        <v>15969300</v>
      </c>
      <c r="BV191" s="98">
        <f t="shared" si="346"/>
        <v>0.727019969566606</v>
      </c>
      <c r="BW191" s="98">
        <f t="shared" si="347"/>
        <v>0.0868002980719255</v>
      </c>
      <c r="BX191" s="98">
        <f t="shared" si="348"/>
        <v>0.0992003406536291</v>
      </c>
      <c r="BY191" s="98">
        <f t="shared" si="349"/>
        <v>0.0680054855253518</v>
      </c>
      <c r="BZ191" s="98">
        <f t="shared" si="350"/>
        <v>0</v>
      </c>
      <c r="CA191" s="98">
        <f t="shared" si="351"/>
        <v>0.00579236409861422</v>
      </c>
      <c r="CB191" s="98">
        <f t="shared" si="352"/>
        <v>0.0131815420838734</v>
      </c>
      <c r="CC191" s="49"/>
      <c r="CD191" s="101">
        <f t="shared" si="353"/>
        <v>200</v>
      </c>
      <c r="CE191" s="63">
        <f>INDEX(角色升级!A:A,MATCH(BU190,角色升级!K:K,1))</f>
        <v>871</v>
      </c>
      <c r="CF191" s="71">
        <f>VLOOKUP(CE191,角色升级!A:P,16,FALSE)</f>
        <v>64321.3578</v>
      </c>
      <c r="CG191" s="71">
        <f>VLOOKUP(CD191,关卡对比!$A$4:$K$206,11,FALSE)</f>
        <v>181200</v>
      </c>
      <c r="CH191" s="104">
        <f t="shared" si="354"/>
        <v>2.81710470981382</v>
      </c>
      <c r="CI191" s="87">
        <f>INDEX(角色升级!Q:Q,MATCH(CE191,角色升级!A:A,0))</f>
        <v>27200</v>
      </c>
      <c r="CJ191" s="80">
        <v>1</v>
      </c>
      <c r="CK191" s="49"/>
      <c r="CL191" s="101">
        <f t="shared" si="355"/>
        <v>78866</v>
      </c>
      <c r="CM191" s="63">
        <f t="shared" si="356"/>
        <v>103285</v>
      </c>
      <c r="CN191" s="63">
        <f t="shared" si="357"/>
        <v>1264</v>
      </c>
      <c r="CO191" s="63">
        <f t="shared" si="358"/>
        <v>185932.5</v>
      </c>
      <c r="CP191" s="63">
        <f t="shared" si="359"/>
        <v>369347.5</v>
      </c>
      <c r="CQ191" s="98">
        <f t="shared" si="360"/>
        <v>0.213527910707396</v>
      </c>
      <c r="CR191" s="98">
        <f t="shared" si="361"/>
        <v>0.279641800743203</v>
      </c>
      <c r="CS191" s="98">
        <f t="shared" si="362"/>
        <v>0.00342225140281172</v>
      </c>
      <c r="CT191" s="98">
        <f t="shared" si="363"/>
        <v>0.50340803714659</v>
      </c>
      <c r="CU191" s="49"/>
      <c r="CV191" s="87">
        <f t="shared" si="364"/>
        <v>39434</v>
      </c>
      <c r="CW191" s="80">
        <f t="shared" si="365"/>
        <v>51387</v>
      </c>
      <c r="CX191" s="80">
        <f t="shared" si="366"/>
        <v>58728</v>
      </c>
      <c r="CY191" s="80">
        <f t="shared" si="367"/>
        <v>99562</v>
      </c>
      <c r="CZ191" s="80">
        <f t="shared" si="368"/>
        <v>249111</v>
      </c>
      <c r="DA191" s="143">
        <f t="shared" si="369"/>
        <v>0.158298910927257</v>
      </c>
      <c r="DB191" s="143">
        <f t="shared" si="370"/>
        <v>0.206281537146092</v>
      </c>
      <c r="DC191" s="143">
        <f t="shared" si="371"/>
        <v>0.235750328166962</v>
      </c>
      <c r="DD191" s="143">
        <f t="shared" si="372"/>
        <v>0.399669223759689</v>
      </c>
      <c r="DE191" s="49"/>
      <c r="DF191" s="87">
        <f t="shared" si="373"/>
        <v>19113</v>
      </c>
      <c r="DG191" s="80">
        <f t="shared" si="374"/>
        <v>25004</v>
      </c>
      <c r="DH191" s="80">
        <f t="shared" si="375"/>
        <v>28576</v>
      </c>
      <c r="DI191" s="80">
        <f t="shared" si="376"/>
        <v>14761.5</v>
      </c>
      <c r="DJ191" s="80">
        <f t="shared" si="377"/>
        <v>87454.5</v>
      </c>
      <c r="DK191" s="143">
        <f t="shared" si="378"/>
        <v>0.218547930638218</v>
      </c>
      <c r="DL191" s="143">
        <f t="shared" si="379"/>
        <v>0.285908672509705</v>
      </c>
      <c r="DM191" s="143">
        <f t="shared" si="380"/>
        <v>0.32675276858252</v>
      </c>
      <c r="DN191" s="143">
        <f t="shared" si="381"/>
        <v>0.168790628269557</v>
      </c>
      <c r="DO191" s="49"/>
      <c r="DP191" s="62">
        <f t="shared" si="382"/>
        <v>369347.5</v>
      </c>
      <c r="DQ191" s="71">
        <f t="shared" si="383"/>
        <v>249111</v>
      </c>
      <c r="DR191" s="71">
        <f t="shared" si="384"/>
        <v>87454.5</v>
      </c>
      <c r="DS191" s="63">
        <v>0</v>
      </c>
      <c r="DT191" s="63">
        <v>34</v>
      </c>
      <c r="DU191" s="63">
        <f>INDEX(武器升级!A:A,MATCH(DQ191/$DQ$5,武器升级!G:G,1))</f>
        <v>58</v>
      </c>
      <c r="DV191" s="63">
        <f>_xlfn.IFNA(INDEX(武器升级!A:A,MATCH(DR191/$DR$5,武器升级!H:H,1)),1)</f>
        <v>46</v>
      </c>
      <c r="DW191" s="63">
        <v>19</v>
      </c>
      <c r="DX191" s="63">
        <f t="shared" si="385"/>
        <v>246.11</v>
      </c>
      <c r="DY191" s="63">
        <f t="shared" si="386"/>
        <v>24456.39</v>
      </c>
      <c r="DZ191" s="63">
        <f t="shared" si="387"/>
        <v>4022.99</v>
      </c>
      <c r="EA191" s="71">
        <v>6.9</v>
      </c>
      <c r="EB191" s="67">
        <f t="shared" si="388"/>
        <v>200</v>
      </c>
      <c r="EC191" s="84"/>
      <c r="ED191" s="49"/>
      <c r="EE191" s="49"/>
      <c r="EF191" s="49"/>
      <c r="EG191" s="49"/>
      <c r="EH191" s="49"/>
      <c r="EI191" s="49"/>
      <c r="EJ191" s="49"/>
      <c r="EK191" s="49">
        <f t="shared" si="389"/>
        <v>1</v>
      </c>
      <c r="EL191" s="84"/>
      <c r="EM191" s="49"/>
      <c r="EN191" s="49"/>
      <c r="EO191" s="49"/>
      <c r="EP191" s="49"/>
      <c r="EQ191" s="49"/>
      <c r="ER191" s="49"/>
      <c r="ES191" s="49"/>
      <c r="ET191" s="49"/>
      <c r="EU191" s="49"/>
      <c r="EV191" s="49"/>
      <c r="EW191" s="49"/>
      <c r="EX191" s="49"/>
      <c r="EY191" s="49"/>
      <c r="EZ191" s="49"/>
      <c r="FA191" s="67"/>
      <c r="FB191" s="67"/>
      <c r="FC191" s="67"/>
      <c r="FD191" s="49"/>
    </row>
    <row r="192" spans="1:160">
      <c r="A192" s="58">
        <v>186</v>
      </c>
      <c r="B192" s="59">
        <v>117</v>
      </c>
      <c r="C192" s="60">
        <v>94</v>
      </c>
      <c r="D192" s="61">
        <v>1161</v>
      </c>
      <c r="E192" s="61">
        <v>3</v>
      </c>
      <c r="F192" s="62">
        <v>7</v>
      </c>
      <c r="G192" s="63">
        <v>0</v>
      </c>
      <c r="H192" s="63">
        <v>1</v>
      </c>
      <c r="I192" s="49"/>
      <c r="J192" s="62">
        <v>186</v>
      </c>
      <c r="K192" s="71">
        <f t="shared" si="326"/>
        <v>7</v>
      </c>
      <c r="L192" s="71">
        <f t="shared" si="327"/>
        <v>0</v>
      </c>
      <c r="M192" s="71">
        <f t="shared" si="328"/>
        <v>1</v>
      </c>
      <c r="N192" s="72">
        <f>INDEX($A:$A,MATCH(SUM($K$7:K192),$D:$D,1))</f>
        <v>200</v>
      </c>
      <c r="O192" s="72">
        <v>0</v>
      </c>
      <c r="P192" s="73">
        <v>0</v>
      </c>
      <c r="Q192" s="63">
        <f>INDEX(关卡产出!$V$8:$V$207,MATCH(N192,$A$7:$A$206,0))</f>
        <v>38500</v>
      </c>
      <c r="R192" s="63">
        <f>INDEX(关卡产出!$W$8:$W$207,MATCH(N192,$A$7:$A$206,0))</f>
        <v>11610000</v>
      </c>
      <c r="S192" s="63">
        <f>INDEX(关卡产出!$X$8:$X$207,MATCH(N192,$A$7:$A$206,0))</f>
        <v>78866</v>
      </c>
      <c r="T192" s="63">
        <f>INDEX(关卡产出!$Y$8:$Y$207,MATCH(N192,$A$7:$A$206,0))</f>
        <v>39434</v>
      </c>
      <c r="U192" s="63">
        <f>INDEX(关卡产出!$Z$8:$Z$207,MATCH(N192,$A$7:$A$206,0))</f>
        <v>19113</v>
      </c>
      <c r="V192" s="63">
        <f>INDEX(关卡产出!$AA$8:$AA$207,MATCH(N192,$A$7:$A$206,0))</f>
        <v>1200</v>
      </c>
      <c r="W192" s="80">
        <f>INDEX(关卡产出!$C$8:$C$207,MATCH(N192,关卡产出!$B$8:$B$207,0))*K192</f>
        <v>1106</v>
      </c>
      <c r="X192" s="80">
        <f>INDEX(关卡产出!$D$8:$D$207,MATCH(N192,关卡产出!$B$8:$B$207,0))*K192</f>
        <v>553</v>
      </c>
      <c r="Y192" s="80">
        <f>INDEX(关卡产出!$E$8:$E$207,MATCH(N192,关卡产出!$B$8:$B$207,0))*K192</f>
        <v>273</v>
      </c>
      <c r="Z192" s="80">
        <f>INDEX(关卡产出!$F$8:$F$207,MATCH(N192,关卡产出!$B$8:$B$207,0))*K192</f>
        <v>14350</v>
      </c>
      <c r="AA192" s="80">
        <f>SUM($W$7:W192)</f>
        <v>104391</v>
      </c>
      <c r="AB192" s="80">
        <f>SUM($X$7:X192)</f>
        <v>51940</v>
      </c>
      <c r="AC192" s="80">
        <f>SUM($Y$7:Y192)</f>
        <v>25277</v>
      </c>
      <c r="AD192" s="80">
        <f>SUM($Z$7:Z192)</f>
        <v>1400490</v>
      </c>
      <c r="AE192" s="87">
        <f>INDEX(关卡产出!$C$8:$C$207,MATCH(N192,关卡产出!$B$8:$B$207,0))*8</f>
        <v>1264</v>
      </c>
      <c r="AF192" s="87">
        <f>INDEX(关卡产出!$D$8:$D$207,MATCH(N192,关卡产出!$B$8:$B$207,0))*8</f>
        <v>632</v>
      </c>
      <c r="AG192" s="87">
        <f>INDEX(关卡产出!$E$8:$E$207,MATCH(N192,关卡产出!$B$8:$B$207,0))*8</f>
        <v>312</v>
      </c>
      <c r="AH192" s="87">
        <f>INDEX(关卡产出!$F$8:$F$207,MATCH(N192,关卡产出!$B$8:$B$207,0))*8</f>
        <v>16400</v>
      </c>
      <c r="AI192" s="87">
        <f>SUM($AE$7:AE192)</f>
        <v>119304</v>
      </c>
      <c r="AJ192" s="87">
        <f>SUM($AF$7:AF192)</f>
        <v>59360</v>
      </c>
      <c r="AK192" s="87">
        <f>SUM($AG$7:AG192)</f>
        <v>28888</v>
      </c>
      <c r="AL192" s="87">
        <f>SUM($AH$7:AH192)</f>
        <v>1600560</v>
      </c>
      <c r="AM192" s="92">
        <f>SUM($M$7:M192)*关卡产出!$AS$11</f>
        <v>1092000</v>
      </c>
      <c r="AN192" s="93">
        <v>0</v>
      </c>
      <c r="AO192" s="80">
        <v>0</v>
      </c>
      <c r="AP192" s="96">
        <v>0</v>
      </c>
      <c r="AQ192" s="62">
        <v>500</v>
      </c>
      <c r="AR192" s="97">
        <v>100</v>
      </c>
      <c r="AS192" s="62">
        <f>SUM($AQ$7:AQ192)</f>
        <v>93000</v>
      </c>
      <c r="AT192" s="71">
        <f>SUM($AR$7:AR192)</f>
        <v>18600</v>
      </c>
      <c r="AU192" s="49"/>
      <c r="AV192" s="62">
        <f t="shared" si="329"/>
        <v>38500</v>
      </c>
      <c r="AW192" s="71">
        <v>0</v>
      </c>
      <c r="AX192" s="71">
        <f t="shared" si="330"/>
        <v>18600</v>
      </c>
      <c r="AY192" s="71">
        <f t="shared" si="331"/>
        <v>27200</v>
      </c>
      <c r="AZ192" s="63">
        <f t="shared" si="332"/>
        <v>84300</v>
      </c>
      <c r="BA192" s="80">
        <v>0</v>
      </c>
      <c r="BB192" s="80">
        <f t="shared" si="333"/>
        <v>84300</v>
      </c>
      <c r="BC192" s="98">
        <f t="shared" si="334"/>
        <v>0.456702253855279</v>
      </c>
      <c r="BD192" s="98">
        <f t="shared" si="335"/>
        <v>0</v>
      </c>
      <c r="BE192" s="98">
        <f t="shared" si="336"/>
        <v>0.220640569395018</v>
      </c>
      <c r="BF192" s="98">
        <f t="shared" si="337"/>
        <v>0.322657176749703</v>
      </c>
      <c r="BG192" s="99"/>
      <c r="BH192" s="62">
        <f>INDEX(商城宝箱!$L:$L,MATCH(BB192,商城宝箱!$N:$N,1))</f>
        <v>11</v>
      </c>
      <c r="BI192" s="63">
        <f>INDEX(商城宝箱!$T:$T,MATCH(BH192,商城宝箱!$L:$L,0))+(BB192-VLOOKUP(BH192,商城宝箱!$L$2:$N$22,3,FALSE))/$BH$5*VLOOKUP(BH192+1,商城宝箱!$C$23:$I$42,3,FALSE)</f>
        <v>210750</v>
      </c>
      <c r="BJ192" s="71">
        <f>INDEX(商城宝箱!$U:$U,MATCH(BH192,商城宝箱!$L:$L,0))+(BB192-VLOOKUP(BH192,商城宝箱!$L$2:$N$22,3,FALSE))/$BH$5*VLOOKUP(BH192+1,商城宝箱!$C$23:$I$42,4,FALSE)</f>
        <v>186302.5</v>
      </c>
      <c r="BK192" s="71">
        <f>INDEX(商城宝箱!$V:$V,MATCH(BH192,商城宝箱!$L:$L,0))+(BB192-VLOOKUP(BH192,商城宝箱!$L$2:$N$22,3,FALSE))/$BH$5*VLOOKUP(BH192+1,商城宝箱!$C$23:$I$42,5,FALSE)</f>
        <v>99737</v>
      </c>
      <c r="BL192" s="71">
        <f>INDEX(商城宝箱!$W:$W,MATCH(BH192,商城宝箱!$L:$L,0))+(BB192-VLOOKUP(BH192,商城宝箱!$L$2:$N$22,3,FALSE))/$BH$5*VLOOKUP(BH192+1,商城宝箱!$C$23:$I$42,6,FALSE)</f>
        <v>14791.5</v>
      </c>
      <c r="BM192" s="49"/>
      <c r="BN192" s="101">
        <f t="shared" si="338"/>
        <v>11610000</v>
      </c>
      <c r="BO192" s="63">
        <f t="shared" si="339"/>
        <v>1400490</v>
      </c>
      <c r="BP192" s="63">
        <f t="shared" si="340"/>
        <v>1600560</v>
      </c>
      <c r="BQ192" s="63">
        <f t="shared" si="341"/>
        <v>1092000</v>
      </c>
      <c r="BR192" s="63">
        <f t="shared" si="342"/>
        <v>0</v>
      </c>
      <c r="BS192" s="63">
        <f t="shared" si="343"/>
        <v>93000</v>
      </c>
      <c r="BT192" s="63">
        <f t="shared" si="344"/>
        <v>210750</v>
      </c>
      <c r="BU192" s="63">
        <f t="shared" si="345"/>
        <v>16006800</v>
      </c>
      <c r="BV192" s="98">
        <f t="shared" si="346"/>
        <v>0.725316740385336</v>
      </c>
      <c r="BW192" s="98">
        <f t="shared" si="347"/>
        <v>0.0874934402878777</v>
      </c>
      <c r="BX192" s="98">
        <f t="shared" si="348"/>
        <v>0.0999925031861459</v>
      </c>
      <c r="BY192" s="98">
        <f t="shared" si="349"/>
        <v>0.0682210060724192</v>
      </c>
      <c r="BZ192" s="98">
        <f t="shared" si="350"/>
        <v>0</v>
      </c>
      <c r="CA192" s="98">
        <f t="shared" si="351"/>
        <v>0.0058100307369368</v>
      </c>
      <c r="CB192" s="98">
        <f t="shared" si="352"/>
        <v>0.0131662793312842</v>
      </c>
      <c r="CC192" s="49"/>
      <c r="CD192" s="101">
        <f t="shared" si="353"/>
        <v>200</v>
      </c>
      <c r="CE192" s="63">
        <f>INDEX(角色升级!A:A,MATCH(BU191,角色升级!K:K,1))</f>
        <v>872</v>
      </c>
      <c r="CF192" s="71">
        <f>VLOOKUP(CE192,角色升级!A:P,16,FALSE)</f>
        <v>64763.93595</v>
      </c>
      <c r="CG192" s="71">
        <f>VLOOKUP(CD192,关卡对比!$A$4:$K$206,11,FALSE)</f>
        <v>181200</v>
      </c>
      <c r="CH192" s="104">
        <f t="shared" si="354"/>
        <v>2.79785342478093</v>
      </c>
      <c r="CI192" s="87">
        <f>INDEX(角色升级!Q:Q,MATCH(CE192,角色升级!A:A,0))</f>
        <v>27200</v>
      </c>
      <c r="CJ192" s="80">
        <v>1</v>
      </c>
      <c r="CK192" s="49"/>
      <c r="CL192" s="101">
        <f t="shared" si="355"/>
        <v>78866</v>
      </c>
      <c r="CM192" s="63">
        <f t="shared" si="356"/>
        <v>104391</v>
      </c>
      <c r="CN192" s="63">
        <f t="shared" si="357"/>
        <v>1264</v>
      </c>
      <c r="CO192" s="63">
        <f t="shared" si="358"/>
        <v>186302.5</v>
      </c>
      <c r="CP192" s="63">
        <f t="shared" si="359"/>
        <v>370823.5</v>
      </c>
      <c r="CQ192" s="98">
        <f t="shared" si="360"/>
        <v>0.212677999101999</v>
      </c>
      <c r="CR192" s="98">
        <f t="shared" si="361"/>
        <v>0.281511285018344</v>
      </c>
      <c r="CS192" s="98">
        <f t="shared" si="362"/>
        <v>0.00340862971197888</v>
      </c>
      <c r="CT192" s="98">
        <f t="shared" si="363"/>
        <v>0.502402086167678</v>
      </c>
      <c r="CU192" s="49"/>
      <c r="CV192" s="87">
        <f t="shared" si="364"/>
        <v>39434</v>
      </c>
      <c r="CW192" s="80">
        <f t="shared" si="365"/>
        <v>51940</v>
      </c>
      <c r="CX192" s="80">
        <f t="shared" si="366"/>
        <v>59360</v>
      </c>
      <c r="CY192" s="80">
        <f t="shared" si="367"/>
        <v>99737</v>
      </c>
      <c r="CZ192" s="80">
        <f t="shared" si="368"/>
        <v>250471</v>
      </c>
      <c r="DA192" s="143">
        <f t="shared" si="369"/>
        <v>0.157439384200167</v>
      </c>
      <c r="DB192" s="143">
        <f t="shared" si="370"/>
        <v>0.207369316208264</v>
      </c>
      <c r="DC192" s="143">
        <f t="shared" si="371"/>
        <v>0.236993504238016</v>
      </c>
      <c r="DD192" s="143">
        <f t="shared" si="372"/>
        <v>0.398197795353554</v>
      </c>
      <c r="DE192" s="49"/>
      <c r="DF192" s="87">
        <f t="shared" si="373"/>
        <v>19113</v>
      </c>
      <c r="DG192" s="80">
        <f t="shared" si="374"/>
        <v>25277</v>
      </c>
      <c r="DH192" s="80">
        <f t="shared" si="375"/>
        <v>28888</v>
      </c>
      <c r="DI192" s="80">
        <f t="shared" si="376"/>
        <v>14791.5</v>
      </c>
      <c r="DJ192" s="80">
        <f t="shared" si="377"/>
        <v>88069.5</v>
      </c>
      <c r="DK192" s="143">
        <f t="shared" si="378"/>
        <v>0.217021783932008</v>
      </c>
      <c r="DL192" s="143">
        <f t="shared" si="379"/>
        <v>0.287011962143534</v>
      </c>
      <c r="DM192" s="143">
        <f t="shared" si="380"/>
        <v>0.328013671021182</v>
      </c>
      <c r="DN192" s="143">
        <f t="shared" si="381"/>
        <v>0.167952582903275</v>
      </c>
      <c r="DO192" s="49"/>
      <c r="DP192" s="62">
        <f t="shared" si="382"/>
        <v>370823.5</v>
      </c>
      <c r="DQ192" s="71">
        <f t="shared" si="383"/>
        <v>250471</v>
      </c>
      <c r="DR192" s="71">
        <f t="shared" si="384"/>
        <v>88069.5</v>
      </c>
      <c r="DS192" s="63">
        <v>0</v>
      </c>
      <c r="DT192" s="63">
        <v>34</v>
      </c>
      <c r="DU192" s="63">
        <f>INDEX(武器升级!A:A,MATCH(DQ192/$DQ$5,武器升级!G:G,1))</f>
        <v>58</v>
      </c>
      <c r="DV192" s="63">
        <f>_xlfn.IFNA(INDEX(武器升级!A:A,MATCH(DR192/$DR$5,武器升级!H:H,1)),1)</f>
        <v>46</v>
      </c>
      <c r="DW192" s="63">
        <v>19</v>
      </c>
      <c r="DX192" s="63">
        <f t="shared" si="385"/>
        <v>246.11</v>
      </c>
      <c r="DY192" s="63">
        <f t="shared" si="386"/>
        <v>24456.39</v>
      </c>
      <c r="DZ192" s="63">
        <f t="shared" si="387"/>
        <v>4022.99</v>
      </c>
      <c r="EA192" s="71">
        <v>6.9</v>
      </c>
      <c r="EB192" s="67">
        <f t="shared" si="388"/>
        <v>200</v>
      </c>
      <c r="EC192" s="84"/>
      <c r="ED192" s="49"/>
      <c r="EE192" s="49"/>
      <c r="EF192" s="49"/>
      <c r="EG192" s="49"/>
      <c r="EH192" s="49"/>
      <c r="EI192" s="49"/>
      <c r="EJ192" s="49"/>
      <c r="EK192" s="49">
        <f t="shared" si="389"/>
        <v>1940.1</v>
      </c>
      <c r="EL192" s="84"/>
      <c r="EM192" s="49"/>
      <c r="EN192" s="49"/>
      <c r="EO192" s="49"/>
      <c r="EP192" s="49"/>
      <c r="EQ192" s="49"/>
      <c r="ER192" s="49"/>
      <c r="ES192" s="49"/>
      <c r="ET192" s="49"/>
      <c r="EU192" s="49"/>
      <c r="EV192" s="49"/>
      <c r="EW192" s="49"/>
      <c r="EX192" s="49"/>
      <c r="EY192" s="49"/>
      <c r="EZ192" s="49"/>
      <c r="FA192" s="67"/>
      <c r="FB192" s="67"/>
      <c r="FC192" s="67"/>
      <c r="FD192" s="49"/>
    </row>
    <row r="193" spans="1:160">
      <c r="A193" s="58">
        <v>187</v>
      </c>
      <c r="B193" s="59">
        <v>118</v>
      </c>
      <c r="C193" s="60">
        <v>95</v>
      </c>
      <c r="D193" s="61">
        <v>1170</v>
      </c>
      <c r="E193" s="61">
        <v>3</v>
      </c>
      <c r="F193" s="62">
        <v>7</v>
      </c>
      <c r="G193" s="63">
        <v>0</v>
      </c>
      <c r="H193" s="63">
        <v>1</v>
      </c>
      <c r="I193" s="49"/>
      <c r="J193" s="62">
        <v>187</v>
      </c>
      <c r="K193" s="71">
        <f t="shared" si="326"/>
        <v>7</v>
      </c>
      <c r="L193" s="71">
        <f t="shared" si="327"/>
        <v>0</v>
      </c>
      <c r="M193" s="71">
        <f t="shared" si="328"/>
        <v>1</v>
      </c>
      <c r="N193" s="72">
        <f>INDEX($A:$A,MATCH(SUM($K$7:K193),$D:$D,1))</f>
        <v>200</v>
      </c>
      <c r="O193" s="72">
        <v>0</v>
      </c>
      <c r="P193" s="73">
        <v>0</v>
      </c>
      <c r="Q193" s="63">
        <f>INDEX(关卡产出!$V$8:$V$207,MATCH(N193,$A$7:$A$206,0))</f>
        <v>38500</v>
      </c>
      <c r="R193" s="63">
        <f>INDEX(关卡产出!$W$8:$W$207,MATCH(N193,$A$7:$A$206,0))</f>
        <v>11610000</v>
      </c>
      <c r="S193" s="63">
        <f>INDEX(关卡产出!$X$8:$X$207,MATCH(N193,$A$7:$A$206,0))</f>
        <v>78866</v>
      </c>
      <c r="T193" s="63">
        <f>INDEX(关卡产出!$Y$8:$Y$207,MATCH(N193,$A$7:$A$206,0))</f>
        <v>39434</v>
      </c>
      <c r="U193" s="63">
        <f>INDEX(关卡产出!$Z$8:$Z$207,MATCH(N193,$A$7:$A$206,0))</f>
        <v>19113</v>
      </c>
      <c r="V193" s="63">
        <f>INDEX(关卡产出!$AA$8:$AA$207,MATCH(N193,$A$7:$A$206,0))</f>
        <v>1200</v>
      </c>
      <c r="W193" s="80">
        <f>INDEX(关卡产出!$C$8:$C$207,MATCH(N193,关卡产出!$B$8:$B$207,0))*K193</f>
        <v>1106</v>
      </c>
      <c r="X193" s="80">
        <f>INDEX(关卡产出!$D$8:$D$207,MATCH(N193,关卡产出!$B$8:$B$207,0))*K193</f>
        <v>553</v>
      </c>
      <c r="Y193" s="80">
        <f>INDEX(关卡产出!$E$8:$E$207,MATCH(N193,关卡产出!$B$8:$B$207,0))*K193</f>
        <v>273</v>
      </c>
      <c r="Z193" s="80">
        <f>INDEX(关卡产出!$F$8:$F$207,MATCH(N193,关卡产出!$B$8:$B$207,0))*K193</f>
        <v>14350</v>
      </c>
      <c r="AA193" s="80">
        <f>SUM($W$7:W193)</f>
        <v>105497</v>
      </c>
      <c r="AB193" s="80">
        <f>SUM($X$7:X193)</f>
        <v>52493</v>
      </c>
      <c r="AC193" s="80">
        <f>SUM($Y$7:Y193)</f>
        <v>25550</v>
      </c>
      <c r="AD193" s="80">
        <f>SUM($Z$7:Z193)</f>
        <v>1414840</v>
      </c>
      <c r="AE193" s="87">
        <f>INDEX(关卡产出!$C$8:$C$207,MATCH(N193,关卡产出!$B$8:$B$207,0))*8</f>
        <v>1264</v>
      </c>
      <c r="AF193" s="87">
        <f>INDEX(关卡产出!$D$8:$D$207,MATCH(N193,关卡产出!$B$8:$B$207,0))*8</f>
        <v>632</v>
      </c>
      <c r="AG193" s="87">
        <f>INDEX(关卡产出!$E$8:$E$207,MATCH(N193,关卡产出!$B$8:$B$207,0))*8</f>
        <v>312</v>
      </c>
      <c r="AH193" s="87">
        <f>INDEX(关卡产出!$F$8:$F$207,MATCH(N193,关卡产出!$B$8:$B$207,0))*8</f>
        <v>16400</v>
      </c>
      <c r="AI193" s="87">
        <f>SUM($AE$7:AE193)</f>
        <v>120568</v>
      </c>
      <c r="AJ193" s="87">
        <f>SUM($AF$7:AF193)</f>
        <v>59992</v>
      </c>
      <c r="AK193" s="87">
        <f>SUM($AG$7:AG193)</f>
        <v>29200</v>
      </c>
      <c r="AL193" s="87">
        <f>SUM($AH$7:AH193)</f>
        <v>1616960</v>
      </c>
      <c r="AM193" s="92">
        <f>SUM($M$7:M193)*关卡产出!$AS$11</f>
        <v>1098000</v>
      </c>
      <c r="AN193" s="93">
        <v>0</v>
      </c>
      <c r="AO193" s="80">
        <v>0</v>
      </c>
      <c r="AP193" s="96">
        <v>0</v>
      </c>
      <c r="AQ193" s="62">
        <v>500</v>
      </c>
      <c r="AR193" s="97">
        <v>100</v>
      </c>
      <c r="AS193" s="62">
        <f>SUM($AQ$7:AQ193)</f>
        <v>93500</v>
      </c>
      <c r="AT193" s="71">
        <f>SUM($AR$7:AR193)</f>
        <v>18700</v>
      </c>
      <c r="AU193" s="49"/>
      <c r="AV193" s="62">
        <f t="shared" si="329"/>
        <v>38500</v>
      </c>
      <c r="AW193" s="71">
        <v>0</v>
      </c>
      <c r="AX193" s="71">
        <f t="shared" si="330"/>
        <v>18700</v>
      </c>
      <c r="AY193" s="71">
        <f t="shared" si="331"/>
        <v>27200</v>
      </c>
      <c r="AZ193" s="63">
        <f t="shared" si="332"/>
        <v>84400</v>
      </c>
      <c r="BA193" s="80">
        <v>0</v>
      </c>
      <c r="BB193" s="80">
        <f t="shared" si="333"/>
        <v>84400</v>
      </c>
      <c r="BC193" s="98">
        <f t="shared" si="334"/>
        <v>0.456161137440758</v>
      </c>
      <c r="BD193" s="98">
        <f t="shared" si="335"/>
        <v>0</v>
      </c>
      <c r="BE193" s="98">
        <f t="shared" si="336"/>
        <v>0.221563981042654</v>
      </c>
      <c r="BF193" s="98">
        <f t="shared" si="337"/>
        <v>0.322274881516588</v>
      </c>
      <c r="BG193" s="99"/>
      <c r="BH193" s="62">
        <f>INDEX(商城宝箱!$L:$L,MATCH(BB193,商城宝箱!$N:$N,1))</f>
        <v>11</v>
      </c>
      <c r="BI193" s="63">
        <f>INDEX(商城宝箱!$T:$T,MATCH(BH193,商城宝箱!$L:$L,0))+(BB193-VLOOKUP(BH193,商城宝箱!$L$2:$N$22,3,FALSE))/$BH$5*VLOOKUP(BH193+1,商城宝箱!$C$23:$I$42,3,FALSE)</f>
        <v>211000</v>
      </c>
      <c r="BJ193" s="71">
        <f>INDEX(商城宝箱!$U:$U,MATCH(BH193,商城宝箱!$L:$L,0))+(BB193-VLOOKUP(BH193,商城宝箱!$L$2:$N$22,3,FALSE))/$BH$5*VLOOKUP(BH193+1,商城宝箱!$C$23:$I$42,4,FALSE)</f>
        <v>186672.5</v>
      </c>
      <c r="BK193" s="71">
        <f>INDEX(商城宝箱!$V:$V,MATCH(BH193,商城宝箱!$L:$L,0))+(BB193-VLOOKUP(BH193,商城宝箱!$L$2:$N$22,3,FALSE))/$BH$5*VLOOKUP(BH193+1,商城宝箱!$C$23:$I$42,5,FALSE)</f>
        <v>99912</v>
      </c>
      <c r="BL193" s="71">
        <f>INDEX(商城宝箱!$W:$W,MATCH(BH193,商城宝箱!$L:$L,0))+(BB193-VLOOKUP(BH193,商城宝箱!$L$2:$N$22,3,FALSE))/$BH$5*VLOOKUP(BH193+1,商城宝箱!$C$23:$I$42,6,FALSE)</f>
        <v>14821.5</v>
      </c>
      <c r="BM193" s="49"/>
      <c r="BN193" s="101">
        <f t="shared" si="338"/>
        <v>11610000</v>
      </c>
      <c r="BO193" s="63">
        <f t="shared" si="339"/>
        <v>1414840</v>
      </c>
      <c r="BP193" s="63">
        <f t="shared" si="340"/>
        <v>1616960</v>
      </c>
      <c r="BQ193" s="63">
        <f t="shared" si="341"/>
        <v>1098000</v>
      </c>
      <c r="BR193" s="63">
        <f t="shared" si="342"/>
        <v>0</v>
      </c>
      <c r="BS193" s="63">
        <f t="shared" si="343"/>
        <v>93500</v>
      </c>
      <c r="BT193" s="63">
        <f t="shared" si="344"/>
        <v>211000</v>
      </c>
      <c r="BU193" s="63">
        <f t="shared" si="345"/>
        <v>16044300</v>
      </c>
      <c r="BV193" s="98">
        <f t="shared" si="346"/>
        <v>0.723621473046502</v>
      </c>
      <c r="BW193" s="98">
        <f t="shared" si="347"/>
        <v>0.0881833423708108</v>
      </c>
      <c r="BX193" s="98">
        <f t="shared" si="348"/>
        <v>0.100780962709498</v>
      </c>
      <c r="BY193" s="98">
        <f t="shared" si="349"/>
        <v>0.0684355191563359</v>
      </c>
      <c r="BZ193" s="98">
        <f t="shared" si="350"/>
        <v>0</v>
      </c>
      <c r="CA193" s="98">
        <f t="shared" si="351"/>
        <v>0.00582761479154591</v>
      </c>
      <c r="CB193" s="98">
        <f t="shared" si="352"/>
        <v>0.0131510879253068</v>
      </c>
      <c r="CC193" s="49"/>
      <c r="CD193" s="101">
        <f t="shared" si="353"/>
        <v>200</v>
      </c>
      <c r="CE193" s="63">
        <f>INDEX(角色升级!A:A,MATCH(BU192,角色升级!K:K,1))</f>
        <v>872</v>
      </c>
      <c r="CF193" s="71">
        <f>VLOOKUP(CE193,角色升级!A:P,16,FALSE)</f>
        <v>64763.93595</v>
      </c>
      <c r="CG193" s="71">
        <f>VLOOKUP(CD193,关卡对比!$A$4:$K$206,11,FALSE)</f>
        <v>181200</v>
      </c>
      <c r="CH193" s="104">
        <f t="shared" si="354"/>
        <v>2.79785342478093</v>
      </c>
      <c r="CI193" s="87">
        <f>INDEX(角色升级!Q:Q,MATCH(CE193,角色升级!A:A,0))</f>
        <v>27200</v>
      </c>
      <c r="CJ193" s="80">
        <v>1</v>
      </c>
      <c r="CK193" s="49"/>
      <c r="CL193" s="101">
        <f t="shared" si="355"/>
        <v>78866</v>
      </c>
      <c r="CM193" s="63">
        <f t="shared" si="356"/>
        <v>105497</v>
      </c>
      <c r="CN193" s="63">
        <f t="shared" si="357"/>
        <v>1264</v>
      </c>
      <c r="CO193" s="63">
        <f t="shared" si="358"/>
        <v>186672.5</v>
      </c>
      <c r="CP193" s="63">
        <f t="shared" si="359"/>
        <v>372299.5</v>
      </c>
      <c r="CQ193" s="98">
        <f t="shared" si="360"/>
        <v>0.21183482653079</v>
      </c>
      <c r="CR193" s="98">
        <f t="shared" si="361"/>
        <v>0.283365945965547</v>
      </c>
      <c r="CS193" s="98">
        <f t="shared" si="362"/>
        <v>0.00339511602889609</v>
      </c>
      <c r="CT193" s="98">
        <f t="shared" si="363"/>
        <v>0.501404111474767</v>
      </c>
      <c r="CU193" s="49"/>
      <c r="CV193" s="87">
        <f t="shared" si="364"/>
        <v>39434</v>
      </c>
      <c r="CW193" s="80">
        <f t="shared" si="365"/>
        <v>52493</v>
      </c>
      <c r="CX193" s="80">
        <f t="shared" si="366"/>
        <v>59992</v>
      </c>
      <c r="CY193" s="80">
        <f t="shared" si="367"/>
        <v>99912</v>
      </c>
      <c r="CZ193" s="80">
        <f t="shared" si="368"/>
        <v>251831</v>
      </c>
      <c r="DA193" s="143">
        <f t="shared" si="369"/>
        <v>0.156589141130361</v>
      </c>
      <c r="DB193" s="143">
        <f t="shared" si="370"/>
        <v>0.208445346283817</v>
      </c>
      <c r="DC193" s="143">
        <f t="shared" si="371"/>
        <v>0.238223252895791</v>
      </c>
      <c r="DD193" s="143">
        <f t="shared" si="372"/>
        <v>0.39674225969003</v>
      </c>
      <c r="DE193" s="49"/>
      <c r="DF193" s="87">
        <f t="shared" si="373"/>
        <v>19113</v>
      </c>
      <c r="DG193" s="80">
        <f t="shared" si="374"/>
        <v>25550</v>
      </c>
      <c r="DH193" s="80">
        <f t="shared" si="375"/>
        <v>29200</v>
      </c>
      <c r="DI193" s="80">
        <f t="shared" si="376"/>
        <v>14821.5</v>
      </c>
      <c r="DJ193" s="80">
        <f t="shared" si="377"/>
        <v>88684.5</v>
      </c>
      <c r="DK193" s="143">
        <f t="shared" si="378"/>
        <v>0.215516803951085</v>
      </c>
      <c r="DL193" s="143">
        <f t="shared" si="379"/>
        <v>0.288099949822122</v>
      </c>
      <c r="DM193" s="143">
        <f t="shared" si="380"/>
        <v>0.329257085510997</v>
      </c>
      <c r="DN193" s="143">
        <f t="shared" si="381"/>
        <v>0.167126160715796</v>
      </c>
      <c r="DO193" s="49"/>
      <c r="DP193" s="62">
        <f t="shared" si="382"/>
        <v>372299.5</v>
      </c>
      <c r="DQ193" s="71">
        <f t="shared" si="383"/>
        <v>251831</v>
      </c>
      <c r="DR193" s="71">
        <f t="shared" si="384"/>
        <v>88684.5</v>
      </c>
      <c r="DS193" s="63">
        <v>0</v>
      </c>
      <c r="DT193" s="63">
        <v>34</v>
      </c>
      <c r="DU193" s="63">
        <f>INDEX(武器升级!A:A,MATCH(DQ193/$DQ$5,武器升级!G:G,1))</f>
        <v>58</v>
      </c>
      <c r="DV193" s="63">
        <f>_xlfn.IFNA(INDEX(武器升级!A:A,MATCH(DR193/$DR$5,武器升级!H:H,1)),1)</f>
        <v>46</v>
      </c>
      <c r="DW193" s="63">
        <v>19</v>
      </c>
      <c r="DX193" s="63">
        <f t="shared" si="385"/>
        <v>246.11</v>
      </c>
      <c r="DY193" s="63">
        <f t="shared" si="386"/>
        <v>24456.39</v>
      </c>
      <c r="DZ193" s="63">
        <f t="shared" si="387"/>
        <v>4022.99</v>
      </c>
      <c r="EA193" s="71">
        <v>6.9</v>
      </c>
      <c r="EB193" s="67">
        <f t="shared" si="388"/>
        <v>200</v>
      </c>
      <c r="EC193" s="84"/>
      <c r="ED193" s="49"/>
      <c r="EE193" s="49"/>
      <c r="EF193" s="49"/>
      <c r="EG193" s="49"/>
      <c r="EH193" s="49"/>
      <c r="EI193" s="49"/>
      <c r="EJ193" s="49"/>
      <c r="EK193" s="49">
        <f t="shared" si="389"/>
        <v>1</v>
      </c>
      <c r="EL193" s="84"/>
      <c r="EM193" s="49"/>
      <c r="EN193" s="49"/>
      <c r="EO193" s="49"/>
      <c r="EP193" s="49"/>
      <c r="EQ193" s="49"/>
      <c r="ER193" s="49"/>
      <c r="ES193" s="49"/>
      <c r="ET193" s="49"/>
      <c r="EU193" s="49"/>
      <c r="EV193" s="49"/>
      <c r="EW193" s="49"/>
      <c r="EX193" s="49"/>
      <c r="EY193" s="49"/>
      <c r="EZ193" s="49"/>
      <c r="FA193" s="67"/>
      <c r="FB193" s="67"/>
      <c r="FC193" s="67"/>
      <c r="FD193" s="49"/>
    </row>
    <row r="194" spans="1:160">
      <c r="A194" s="58">
        <v>188</v>
      </c>
      <c r="B194" s="59">
        <v>118</v>
      </c>
      <c r="C194" s="60">
        <v>95</v>
      </c>
      <c r="D194" s="61">
        <v>1173</v>
      </c>
      <c r="E194" s="61">
        <v>3</v>
      </c>
      <c r="F194" s="62">
        <v>7</v>
      </c>
      <c r="G194" s="63">
        <v>0</v>
      </c>
      <c r="H194" s="63">
        <v>1</v>
      </c>
      <c r="I194" s="49"/>
      <c r="J194" s="62">
        <v>188</v>
      </c>
      <c r="K194" s="71">
        <f t="shared" si="326"/>
        <v>7</v>
      </c>
      <c r="L194" s="71">
        <f t="shared" si="327"/>
        <v>0</v>
      </c>
      <c r="M194" s="71">
        <f t="shared" si="328"/>
        <v>1</v>
      </c>
      <c r="N194" s="72">
        <f>INDEX($A:$A,MATCH(SUM($K$7:K194),$D:$D,1))</f>
        <v>200</v>
      </c>
      <c r="O194" s="72">
        <v>0</v>
      </c>
      <c r="P194" s="73">
        <v>0</v>
      </c>
      <c r="Q194" s="63">
        <f>INDEX(关卡产出!$V$8:$V$207,MATCH(N194,$A$7:$A$206,0))</f>
        <v>38500</v>
      </c>
      <c r="R194" s="63">
        <f>INDEX(关卡产出!$W$8:$W$207,MATCH(N194,$A$7:$A$206,0))</f>
        <v>11610000</v>
      </c>
      <c r="S194" s="63">
        <f>INDEX(关卡产出!$X$8:$X$207,MATCH(N194,$A$7:$A$206,0))</f>
        <v>78866</v>
      </c>
      <c r="T194" s="63">
        <f>INDEX(关卡产出!$Y$8:$Y$207,MATCH(N194,$A$7:$A$206,0))</f>
        <v>39434</v>
      </c>
      <c r="U194" s="63">
        <f>INDEX(关卡产出!$Z$8:$Z$207,MATCH(N194,$A$7:$A$206,0))</f>
        <v>19113</v>
      </c>
      <c r="V194" s="63">
        <f>INDEX(关卡产出!$AA$8:$AA$207,MATCH(N194,$A$7:$A$206,0))</f>
        <v>1200</v>
      </c>
      <c r="W194" s="80">
        <f>INDEX(关卡产出!$C$8:$C$207,MATCH(N194,关卡产出!$B$8:$B$207,0))*K194</f>
        <v>1106</v>
      </c>
      <c r="X194" s="80">
        <f>INDEX(关卡产出!$D$8:$D$207,MATCH(N194,关卡产出!$B$8:$B$207,0))*K194</f>
        <v>553</v>
      </c>
      <c r="Y194" s="80">
        <f>INDEX(关卡产出!$E$8:$E$207,MATCH(N194,关卡产出!$B$8:$B$207,0))*K194</f>
        <v>273</v>
      </c>
      <c r="Z194" s="80">
        <f>INDEX(关卡产出!$F$8:$F$207,MATCH(N194,关卡产出!$B$8:$B$207,0))*K194</f>
        <v>14350</v>
      </c>
      <c r="AA194" s="80">
        <f>SUM($W$7:W194)</f>
        <v>106603</v>
      </c>
      <c r="AB194" s="80">
        <f>SUM($X$7:X194)</f>
        <v>53046</v>
      </c>
      <c r="AC194" s="80">
        <f>SUM($Y$7:Y194)</f>
        <v>25823</v>
      </c>
      <c r="AD194" s="80">
        <f>SUM($Z$7:Z194)</f>
        <v>1429190</v>
      </c>
      <c r="AE194" s="87">
        <f>INDEX(关卡产出!$C$8:$C$207,MATCH(N194,关卡产出!$B$8:$B$207,0))*8</f>
        <v>1264</v>
      </c>
      <c r="AF194" s="87">
        <f>INDEX(关卡产出!$D$8:$D$207,MATCH(N194,关卡产出!$B$8:$B$207,0))*8</f>
        <v>632</v>
      </c>
      <c r="AG194" s="87">
        <f>INDEX(关卡产出!$E$8:$E$207,MATCH(N194,关卡产出!$B$8:$B$207,0))*8</f>
        <v>312</v>
      </c>
      <c r="AH194" s="87">
        <f>INDEX(关卡产出!$F$8:$F$207,MATCH(N194,关卡产出!$B$8:$B$207,0))*8</f>
        <v>16400</v>
      </c>
      <c r="AI194" s="87">
        <f>SUM($AE$7:AE194)</f>
        <v>121832</v>
      </c>
      <c r="AJ194" s="87">
        <f>SUM($AF$7:AF194)</f>
        <v>60624</v>
      </c>
      <c r="AK194" s="87">
        <f>SUM($AG$7:AG194)</f>
        <v>29512</v>
      </c>
      <c r="AL194" s="87">
        <f>SUM($AH$7:AH194)</f>
        <v>1633360</v>
      </c>
      <c r="AM194" s="92">
        <f>SUM($M$7:M194)*关卡产出!$AS$11</f>
        <v>1104000</v>
      </c>
      <c r="AN194" s="93">
        <v>0</v>
      </c>
      <c r="AO194" s="80">
        <v>0</v>
      </c>
      <c r="AP194" s="96">
        <v>0</v>
      </c>
      <c r="AQ194" s="62">
        <v>500</v>
      </c>
      <c r="AR194" s="97">
        <v>100</v>
      </c>
      <c r="AS194" s="62">
        <f>SUM($AQ$7:AQ194)</f>
        <v>94000</v>
      </c>
      <c r="AT194" s="71">
        <f>SUM($AR$7:AR194)</f>
        <v>18800</v>
      </c>
      <c r="AU194" s="49"/>
      <c r="AV194" s="62">
        <f t="shared" si="329"/>
        <v>38500</v>
      </c>
      <c r="AW194" s="71">
        <v>0</v>
      </c>
      <c r="AX194" s="71">
        <f t="shared" si="330"/>
        <v>18800</v>
      </c>
      <c r="AY194" s="71">
        <f t="shared" si="331"/>
        <v>27200</v>
      </c>
      <c r="AZ194" s="63">
        <f t="shared" si="332"/>
        <v>84500</v>
      </c>
      <c r="BA194" s="80">
        <v>0</v>
      </c>
      <c r="BB194" s="80">
        <f t="shared" si="333"/>
        <v>84500</v>
      </c>
      <c r="BC194" s="98">
        <f t="shared" si="334"/>
        <v>0.455621301775148</v>
      </c>
      <c r="BD194" s="98">
        <f t="shared" si="335"/>
        <v>0</v>
      </c>
      <c r="BE194" s="98">
        <f t="shared" si="336"/>
        <v>0.222485207100592</v>
      </c>
      <c r="BF194" s="98">
        <f t="shared" si="337"/>
        <v>0.32189349112426</v>
      </c>
      <c r="BG194" s="99"/>
      <c r="BH194" s="62">
        <f>INDEX(商城宝箱!$L:$L,MATCH(BB194,商城宝箱!$N:$N,1))</f>
        <v>11</v>
      </c>
      <c r="BI194" s="63">
        <f>INDEX(商城宝箱!$T:$T,MATCH(BH194,商城宝箱!$L:$L,0))+(BB194-VLOOKUP(BH194,商城宝箱!$L$2:$N$22,3,FALSE))/$BH$5*VLOOKUP(BH194+1,商城宝箱!$C$23:$I$42,3,FALSE)</f>
        <v>211250</v>
      </c>
      <c r="BJ194" s="71">
        <f>INDEX(商城宝箱!$U:$U,MATCH(BH194,商城宝箱!$L:$L,0))+(BB194-VLOOKUP(BH194,商城宝箱!$L$2:$N$22,3,FALSE))/$BH$5*VLOOKUP(BH194+1,商城宝箱!$C$23:$I$42,4,FALSE)</f>
        <v>187042.5</v>
      </c>
      <c r="BK194" s="71">
        <f>INDEX(商城宝箱!$V:$V,MATCH(BH194,商城宝箱!$L:$L,0))+(BB194-VLOOKUP(BH194,商城宝箱!$L$2:$N$22,3,FALSE))/$BH$5*VLOOKUP(BH194+1,商城宝箱!$C$23:$I$42,5,FALSE)</f>
        <v>100087</v>
      </c>
      <c r="BL194" s="71">
        <f>INDEX(商城宝箱!$W:$W,MATCH(BH194,商城宝箱!$L:$L,0))+(BB194-VLOOKUP(BH194,商城宝箱!$L$2:$N$22,3,FALSE))/$BH$5*VLOOKUP(BH194+1,商城宝箱!$C$23:$I$42,6,FALSE)</f>
        <v>14851.5</v>
      </c>
      <c r="BM194" s="49"/>
      <c r="BN194" s="101">
        <f t="shared" si="338"/>
        <v>11610000</v>
      </c>
      <c r="BO194" s="63">
        <f t="shared" si="339"/>
        <v>1429190</v>
      </c>
      <c r="BP194" s="63">
        <f t="shared" si="340"/>
        <v>1633360</v>
      </c>
      <c r="BQ194" s="63">
        <f t="shared" si="341"/>
        <v>1104000</v>
      </c>
      <c r="BR194" s="63">
        <f t="shared" si="342"/>
        <v>0</v>
      </c>
      <c r="BS194" s="63">
        <f t="shared" si="343"/>
        <v>94000</v>
      </c>
      <c r="BT194" s="63">
        <f t="shared" si="344"/>
        <v>211250</v>
      </c>
      <c r="BU194" s="63">
        <f t="shared" si="345"/>
        <v>16081800</v>
      </c>
      <c r="BV194" s="98">
        <f t="shared" si="346"/>
        <v>0.721934111853151</v>
      </c>
      <c r="BW194" s="98">
        <f t="shared" si="347"/>
        <v>0.0888700269870288</v>
      </c>
      <c r="BX194" s="98">
        <f t="shared" si="348"/>
        <v>0.101565745128033</v>
      </c>
      <c r="BY194" s="98">
        <f t="shared" si="349"/>
        <v>0.0686490318247957</v>
      </c>
      <c r="BZ194" s="98">
        <f t="shared" si="350"/>
        <v>0</v>
      </c>
      <c r="CA194" s="98">
        <f t="shared" si="351"/>
        <v>0.00584511684015471</v>
      </c>
      <c r="CB194" s="98">
        <f t="shared" si="352"/>
        <v>0.013135967366837</v>
      </c>
      <c r="CC194" s="49"/>
      <c r="CD194" s="101">
        <f t="shared" si="353"/>
        <v>200</v>
      </c>
      <c r="CE194" s="63">
        <f>INDEX(角色升级!A:A,MATCH(BU193,角色升级!K:K,1))</f>
        <v>873</v>
      </c>
      <c r="CF194" s="71">
        <f>VLOOKUP(CE194,角色升级!A:P,16,FALSE)</f>
        <v>65206.5141</v>
      </c>
      <c r="CG194" s="71">
        <f>VLOOKUP(CD194,关卡对比!$A$4:$K$206,11,FALSE)</f>
        <v>181200</v>
      </c>
      <c r="CH194" s="104">
        <f t="shared" si="354"/>
        <v>2.77886346940911</v>
      </c>
      <c r="CI194" s="87">
        <f>INDEX(角色升级!Q:Q,MATCH(CE194,角色升级!A:A,0))</f>
        <v>27200</v>
      </c>
      <c r="CJ194" s="80">
        <v>1</v>
      </c>
      <c r="CK194" s="49"/>
      <c r="CL194" s="101">
        <f t="shared" si="355"/>
        <v>78866</v>
      </c>
      <c r="CM194" s="63">
        <f t="shared" si="356"/>
        <v>106603</v>
      </c>
      <c r="CN194" s="63">
        <f t="shared" si="357"/>
        <v>1264</v>
      </c>
      <c r="CO194" s="63">
        <f t="shared" si="358"/>
        <v>187042.5</v>
      </c>
      <c r="CP194" s="63">
        <f t="shared" si="359"/>
        <v>373775.5</v>
      </c>
      <c r="CQ194" s="98">
        <f t="shared" si="360"/>
        <v>0.210998313158567</v>
      </c>
      <c r="CR194" s="98">
        <f t="shared" si="361"/>
        <v>0.285205959192082</v>
      </c>
      <c r="CS194" s="98">
        <f t="shared" si="362"/>
        <v>0.00338170907402973</v>
      </c>
      <c r="CT194" s="98">
        <f t="shared" si="363"/>
        <v>0.500414018575321</v>
      </c>
      <c r="CU194" s="49"/>
      <c r="CV194" s="87">
        <f t="shared" si="364"/>
        <v>39434</v>
      </c>
      <c r="CW194" s="80">
        <f t="shared" si="365"/>
        <v>53046</v>
      </c>
      <c r="CX194" s="80">
        <f t="shared" si="366"/>
        <v>60624</v>
      </c>
      <c r="CY194" s="80">
        <f t="shared" si="367"/>
        <v>100087</v>
      </c>
      <c r="CZ194" s="80">
        <f t="shared" si="368"/>
        <v>253191</v>
      </c>
      <c r="DA194" s="143">
        <f t="shared" si="369"/>
        <v>0.155748032118045</v>
      </c>
      <c r="DB194" s="143">
        <f t="shared" si="370"/>
        <v>0.209509816699646</v>
      </c>
      <c r="DC194" s="143">
        <f t="shared" si="371"/>
        <v>0.239439790513881</v>
      </c>
      <c r="DD194" s="143">
        <f t="shared" si="372"/>
        <v>0.395302360668428</v>
      </c>
      <c r="DE194" s="49"/>
      <c r="DF194" s="87">
        <f t="shared" si="373"/>
        <v>19113</v>
      </c>
      <c r="DG194" s="80">
        <f t="shared" si="374"/>
        <v>25823</v>
      </c>
      <c r="DH194" s="80">
        <f t="shared" si="375"/>
        <v>29512</v>
      </c>
      <c r="DI194" s="80">
        <f t="shared" si="376"/>
        <v>14851.5</v>
      </c>
      <c r="DJ194" s="80">
        <f t="shared" si="377"/>
        <v>89299.5</v>
      </c>
      <c r="DK194" s="143">
        <f t="shared" si="378"/>
        <v>0.214032553373759</v>
      </c>
      <c r="DL194" s="143">
        <f t="shared" si="379"/>
        <v>0.289172951696258</v>
      </c>
      <c r="DM194" s="143">
        <f t="shared" si="380"/>
        <v>0.330483373367152</v>
      </c>
      <c r="DN194" s="143">
        <f t="shared" si="381"/>
        <v>0.166311121562831</v>
      </c>
      <c r="DO194" s="49"/>
      <c r="DP194" s="62">
        <f t="shared" si="382"/>
        <v>373775.5</v>
      </c>
      <c r="DQ194" s="71">
        <f t="shared" si="383"/>
        <v>253191</v>
      </c>
      <c r="DR194" s="71">
        <f t="shared" si="384"/>
        <v>89299.5</v>
      </c>
      <c r="DS194" s="63">
        <v>0</v>
      </c>
      <c r="DT194" s="63">
        <v>34</v>
      </c>
      <c r="DU194" s="63">
        <f>INDEX(武器升级!A:A,MATCH(DQ194/$DQ$5,武器升级!G:G,1))</f>
        <v>58</v>
      </c>
      <c r="DV194" s="63">
        <f>_xlfn.IFNA(INDEX(武器升级!A:A,MATCH(DR194/$DR$5,武器升级!H:H,1)),1)</f>
        <v>47</v>
      </c>
      <c r="DW194" s="63">
        <v>19</v>
      </c>
      <c r="DX194" s="63">
        <f t="shared" si="385"/>
        <v>246.11</v>
      </c>
      <c r="DY194" s="63">
        <f t="shared" si="386"/>
        <v>24456.39</v>
      </c>
      <c r="DZ194" s="63">
        <f t="shared" si="387"/>
        <v>4827.59</v>
      </c>
      <c r="EA194" s="71">
        <v>6.9</v>
      </c>
      <c r="EB194" s="67">
        <f t="shared" si="388"/>
        <v>200</v>
      </c>
      <c r="EC194" s="84"/>
      <c r="ED194" s="49"/>
      <c r="EE194" s="49"/>
      <c r="EF194" s="49"/>
      <c r="EG194" s="49"/>
      <c r="EH194" s="49"/>
      <c r="EI194" s="49"/>
      <c r="EJ194" s="49"/>
      <c r="EK194" s="49">
        <f t="shared" si="389"/>
        <v>1940.1</v>
      </c>
      <c r="EL194" s="84"/>
      <c r="EM194" s="49"/>
      <c r="EN194" s="49"/>
      <c r="EO194" s="49"/>
      <c r="EP194" s="49"/>
      <c r="EQ194" s="49"/>
      <c r="ER194" s="49"/>
      <c r="ES194" s="49"/>
      <c r="ET194" s="49"/>
      <c r="EU194" s="49"/>
      <c r="EV194" s="49"/>
      <c r="EW194" s="49"/>
      <c r="EX194" s="49"/>
      <c r="EY194" s="49"/>
      <c r="EZ194" s="49"/>
      <c r="FA194" s="67"/>
      <c r="FB194" s="67"/>
      <c r="FC194" s="67"/>
      <c r="FD194" s="49"/>
    </row>
    <row r="195" spans="1:160">
      <c r="A195" s="58">
        <v>189</v>
      </c>
      <c r="B195" s="59">
        <v>119</v>
      </c>
      <c r="C195" s="60">
        <v>95</v>
      </c>
      <c r="D195" s="61">
        <v>1179</v>
      </c>
      <c r="E195" s="61">
        <v>3</v>
      </c>
      <c r="F195" s="62">
        <v>7</v>
      </c>
      <c r="G195" s="63">
        <v>0</v>
      </c>
      <c r="H195" s="63">
        <v>1</v>
      </c>
      <c r="I195" s="49"/>
      <c r="J195" s="62">
        <v>189</v>
      </c>
      <c r="K195" s="71">
        <f t="shared" si="326"/>
        <v>7</v>
      </c>
      <c r="L195" s="71">
        <f t="shared" si="327"/>
        <v>0</v>
      </c>
      <c r="M195" s="71">
        <f t="shared" si="328"/>
        <v>1</v>
      </c>
      <c r="N195" s="72">
        <f>INDEX($A:$A,MATCH(SUM($K$7:K195),$D:$D,1))</f>
        <v>200</v>
      </c>
      <c r="O195" s="72">
        <v>0</v>
      </c>
      <c r="P195" s="73">
        <v>0</v>
      </c>
      <c r="Q195" s="63">
        <f>INDEX(关卡产出!$V$8:$V$207,MATCH(N195,$A$7:$A$206,0))</f>
        <v>38500</v>
      </c>
      <c r="R195" s="63">
        <f>INDEX(关卡产出!$W$8:$W$207,MATCH(N195,$A$7:$A$206,0))</f>
        <v>11610000</v>
      </c>
      <c r="S195" s="63">
        <f>INDEX(关卡产出!$X$8:$X$207,MATCH(N195,$A$7:$A$206,0))</f>
        <v>78866</v>
      </c>
      <c r="T195" s="63">
        <f>INDEX(关卡产出!$Y$8:$Y$207,MATCH(N195,$A$7:$A$206,0))</f>
        <v>39434</v>
      </c>
      <c r="U195" s="63">
        <f>INDEX(关卡产出!$Z$8:$Z$207,MATCH(N195,$A$7:$A$206,0))</f>
        <v>19113</v>
      </c>
      <c r="V195" s="63">
        <f>INDEX(关卡产出!$AA$8:$AA$207,MATCH(N195,$A$7:$A$206,0))</f>
        <v>1200</v>
      </c>
      <c r="W195" s="80">
        <f>INDEX(关卡产出!$C$8:$C$207,MATCH(N195,关卡产出!$B$8:$B$207,0))*K195</f>
        <v>1106</v>
      </c>
      <c r="X195" s="80">
        <f>INDEX(关卡产出!$D$8:$D$207,MATCH(N195,关卡产出!$B$8:$B$207,0))*K195</f>
        <v>553</v>
      </c>
      <c r="Y195" s="80">
        <f>INDEX(关卡产出!$E$8:$E$207,MATCH(N195,关卡产出!$B$8:$B$207,0))*K195</f>
        <v>273</v>
      </c>
      <c r="Z195" s="80">
        <f>INDEX(关卡产出!$F$8:$F$207,MATCH(N195,关卡产出!$B$8:$B$207,0))*K195</f>
        <v>14350</v>
      </c>
      <c r="AA195" s="80">
        <f>SUM($W$7:W195)</f>
        <v>107709</v>
      </c>
      <c r="AB195" s="80">
        <f>SUM($X$7:X195)</f>
        <v>53599</v>
      </c>
      <c r="AC195" s="80">
        <f>SUM($Y$7:Y195)</f>
        <v>26096</v>
      </c>
      <c r="AD195" s="80">
        <f>SUM($Z$7:Z195)</f>
        <v>1443540</v>
      </c>
      <c r="AE195" s="87">
        <f>INDEX(关卡产出!$C$8:$C$207,MATCH(N195,关卡产出!$B$8:$B$207,0))*8</f>
        <v>1264</v>
      </c>
      <c r="AF195" s="87">
        <f>INDEX(关卡产出!$D$8:$D$207,MATCH(N195,关卡产出!$B$8:$B$207,0))*8</f>
        <v>632</v>
      </c>
      <c r="AG195" s="87">
        <f>INDEX(关卡产出!$E$8:$E$207,MATCH(N195,关卡产出!$B$8:$B$207,0))*8</f>
        <v>312</v>
      </c>
      <c r="AH195" s="87">
        <f>INDEX(关卡产出!$F$8:$F$207,MATCH(N195,关卡产出!$B$8:$B$207,0))*8</f>
        <v>16400</v>
      </c>
      <c r="AI195" s="87">
        <f>SUM($AE$7:AE195)</f>
        <v>123096</v>
      </c>
      <c r="AJ195" s="87">
        <f>SUM($AF$7:AF195)</f>
        <v>61256</v>
      </c>
      <c r="AK195" s="87">
        <f>SUM($AG$7:AG195)</f>
        <v>29824</v>
      </c>
      <c r="AL195" s="87">
        <f>SUM($AH$7:AH195)</f>
        <v>1649760</v>
      </c>
      <c r="AM195" s="92">
        <f>SUM($M$7:M195)*关卡产出!$AS$11</f>
        <v>1110000</v>
      </c>
      <c r="AN195" s="93">
        <v>0</v>
      </c>
      <c r="AO195" s="80">
        <v>0</v>
      </c>
      <c r="AP195" s="96">
        <v>0</v>
      </c>
      <c r="AQ195" s="62">
        <v>500</v>
      </c>
      <c r="AR195" s="97">
        <v>100</v>
      </c>
      <c r="AS195" s="62">
        <f>SUM($AQ$7:AQ195)</f>
        <v>94500</v>
      </c>
      <c r="AT195" s="71">
        <f>SUM($AR$7:AR195)</f>
        <v>18900</v>
      </c>
      <c r="AU195" s="49"/>
      <c r="AV195" s="62">
        <f t="shared" si="329"/>
        <v>38500</v>
      </c>
      <c r="AW195" s="71">
        <v>0</v>
      </c>
      <c r="AX195" s="71">
        <f t="shared" si="330"/>
        <v>18900</v>
      </c>
      <c r="AY195" s="71">
        <f t="shared" si="331"/>
        <v>27200</v>
      </c>
      <c r="AZ195" s="63">
        <f t="shared" si="332"/>
        <v>84600</v>
      </c>
      <c r="BA195" s="80">
        <v>0</v>
      </c>
      <c r="BB195" s="80">
        <f t="shared" si="333"/>
        <v>84600</v>
      </c>
      <c r="BC195" s="98">
        <f t="shared" si="334"/>
        <v>0.455082742316785</v>
      </c>
      <c r="BD195" s="98">
        <f t="shared" si="335"/>
        <v>0</v>
      </c>
      <c r="BE195" s="98">
        <f t="shared" si="336"/>
        <v>0.223404255319149</v>
      </c>
      <c r="BF195" s="98">
        <f t="shared" si="337"/>
        <v>0.321513002364066</v>
      </c>
      <c r="BG195" s="99"/>
      <c r="BH195" s="62">
        <f>INDEX(商城宝箱!$L:$L,MATCH(BB195,商城宝箱!$N:$N,1))</f>
        <v>11</v>
      </c>
      <c r="BI195" s="63">
        <f>INDEX(商城宝箱!$T:$T,MATCH(BH195,商城宝箱!$L:$L,0))+(BB195-VLOOKUP(BH195,商城宝箱!$L$2:$N$22,3,FALSE))/$BH$5*VLOOKUP(BH195+1,商城宝箱!$C$23:$I$42,3,FALSE)</f>
        <v>211500</v>
      </c>
      <c r="BJ195" s="71">
        <f>INDEX(商城宝箱!$U:$U,MATCH(BH195,商城宝箱!$L:$L,0))+(BB195-VLOOKUP(BH195,商城宝箱!$L$2:$N$22,3,FALSE))/$BH$5*VLOOKUP(BH195+1,商城宝箱!$C$23:$I$42,4,FALSE)</f>
        <v>187412.5</v>
      </c>
      <c r="BK195" s="71">
        <f>INDEX(商城宝箱!$V:$V,MATCH(BH195,商城宝箱!$L:$L,0))+(BB195-VLOOKUP(BH195,商城宝箱!$L$2:$N$22,3,FALSE))/$BH$5*VLOOKUP(BH195+1,商城宝箱!$C$23:$I$42,5,FALSE)</f>
        <v>100262</v>
      </c>
      <c r="BL195" s="71">
        <f>INDEX(商城宝箱!$W:$W,MATCH(BH195,商城宝箱!$L:$L,0))+(BB195-VLOOKUP(BH195,商城宝箱!$L$2:$N$22,3,FALSE))/$BH$5*VLOOKUP(BH195+1,商城宝箱!$C$23:$I$42,6,FALSE)</f>
        <v>14881.5</v>
      </c>
      <c r="BM195" s="49"/>
      <c r="BN195" s="101">
        <f t="shared" si="338"/>
        <v>11610000</v>
      </c>
      <c r="BO195" s="63">
        <f t="shared" si="339"/>
        <v>1443540</v>
      </c>
      <c r="BP195" s="63">
        <f t="shared" si="340"/>
        <v>1649760</v>
      </c>
      <c r="BQ195" s="63">
        <f t="shared" si="341"/>
        <v>1110000</v>
      </c>
      <c r="BR195" s="63">
        <f t="shared" si="342"/>
        <v>0</v>
      </c>
      <c r="BS195" s="63">
        <f t="shared" si="343"/>
        <v>94500</v>
      </c>
      <c r="BT195" s="63">
        <f t="shared" si="344"/>
        <v>211500</v>
      </c>
      <c r="BU195" s="63">
        <f t="shared" si="345"/>
        <v>16119300</v>
      </c>
      <c r="BV195" s="98">
        <f t="shared" si="346"/>
        <v>0.720254601626621</v>
      </c>
      <c r="BW195" s="98">
        <f t="shared" si="347"/>
        <v>0.0895535165919116</v>
      </c>
      <c r="BX195" s="98">
        <f t="shared" si="348"/>
        <v>0.102346876105042</v>
      </c>
      <c r="BY195" s="98">
        <f t="shared" si="349"/>
        <v>0.0688615510599095</v>
      </c>
      <c r="BZ195" s="98">
        <f t="shared" si="350"/>
        <v>0</v>
      </c>
      <c r="CA195" s="98">
        <f t="shared" si="351"/>
        <v>0.00586253745510041</v>
      </c>
      <c r="CB195" s="98">
        <f t="shared" si="352"/>
        <v>0.0131209171614152</v>
      </c>
      <c r="CC195" s="49"/>
      <c r="CD195" s="101">
        <f t="shared" si="353"/>
        <v>200</v>
      </c>
      <c r="CE195" s="63">
        <f>INDEX(角色升级!A:A,MATCH(BU194,角色升级!K:K,1))</f>
        <v>874</v>
      </c>
      <c r="CF195" s="71">
        <f>VLOOKUP(CE195,角色升级!A:P,16,FALSE)</f>
        <v>65649.09225</v>
      </c>
      <c r="CG195" s="71">
        <f>VLOOKUP(CD195,关卡对比!$A$4:$K$206,11,FALSE)</f>
        <v>181200</v>
      </c>
      <c r="CH195" s="104">
        <f t="shared" si="354"/>
        <v>2.76012955837938</v>
      </c>
      <c r="CI195" s="87">
        <f>INDEX(角色升级!Q:Q,MATCH(CE195,角色升级!A:A,0))</f>
        <v>27200</v>
      </c>
      <c r="CJ195" s="80">
        <v>1</v>
      </c>
      <c r="CK195" s="49"/>
      <c r="CL195" s="101">
        <f t="shared" si="355"/>
        <v>78866</v>
      </c>
      <c r="CM195" s="63">
        <f t="shared" si="356"/>
        <v>107709</v>
      </c>
      <c r="CN195" s="63">
        <f t="shared" si="357"/>
        <v>1264</v>
      </c>
      <c r="CO195" s="63">
        <f t="shared" si="358"/>
        <v>187412.5</v>
      </c>
      <c r="CP195" s="63">
        <f t="shared" si="359"/>
        <v>375251.5</v>
      </c>
      <c r="CQ195" s="98">
        <f t="shared" si="360"/>
        <v>0.210168380406208</v>
      </c>
      <c r="CR195" s="98">
        <f t="shared" si="361"/>
        <v>0.287031497542315</v>
      </c>
      <c r="CS195" s="98">
        <f t="shared" si="362"/>
        <v>0.00336840758797766</v>
      </c>
      <c r="CT195" s="98">
        <f t="shared" si="363"/>
        <v>0.4994317144635</v>
      </c>
      <c r="CU195" s="49"/>
      <c r="CV195" s="87">
        <f t="shared" si="364"/>
        <v>39434</v>
      </c>
      <c r="CW195" s="80">
        <f t="shared" si="365"/>
        <v>53599</v>
      </c>
      <c r="CX195" s="80">
        <f t="shared" si="366"/>
        <v>61256</v>
      </c>
      <c r="CY195" s="80">
        <f t="shared" si="367"/>
        <v>100262</v>
      </c>
      <c r="CZ195" s="80">
        <f t="shared" si="368"/>
        <v>254551</v>
      </c>
      <c r="DA195" s="143">
        <f t="shared" si="369"/>
        <v>0.154915910760516</v>
      </c>
      <c r="DB195" s="143">
        <f t="shared" si="370"/>
        <v>0.210562912736544</v>
      </c>
      <c r="DC195" s="143">
        <f t="shared" si="371"/>
        <v>0.240643328841765</v>
      </c>
      <c r="DD195" s="143">
        <f t="shared" si="372"/>
        <v>0.393877847661176</v>
      </c>
      <c r="DE195" s="49"/>
      <c r="DF195" s="87">
        <f t="shared" si="373"/>
        <v>19113</v>
      </c>
      <c r="DG195" s="80">
        <f t="shared" si="374"/>
        <v>26096</v>
      </c>
      <c r="DH195" s="80">
        <f t="shared" si="375"/>
        <v>29824</v>
      </c>
      <c r="DI195" s="80">
        <f t="shared" si="376"/>
        <v>14881.5</v>
      </c>
      <c r="DJ195" s="80">
        <f t="shared" si="377"/>
        <v>89914.5</v>
      </c>
      <c r="DK195" s="143">
        <f t="shared" si="378"/>
        <v>0.212568606843168</v>
      </c>
      <c r="DL195" s="143">
        <f t="shared" si="379"/>
        <v>0.290231275267059</v>
      </c>
      <c r="DM195" s="143">
        <f t="shared" si="380"/>
        <v>0.331692886019496</v>
      </c>
      <c r="DN195" s="143">
        <f t="shared" si="381"/>
        <v>0.165507231870277</v>
      </c>
      <c r="DO195" s="49"/>
      <c r="DP195" s="62">
        <f t="shared" si="382"/>
        <v>375251.5</v>
      </c>
      <c r="DQ195" s="71">
        <f t="shared" si="383"/>
        <v>254551</v>
      </c>
      <c r="DR195" s="71">
        <f t="shared" si="384"/>
        <v>89914.5</v>
      </c>
      <c r="DS195" s="63">
        <v>0</v>
      </c>
      <c r="DT195" s="63">
        <v>34</v>
      </c>
      <c r="DU195" s="63">
        <f>INDEX(武器升级!A:A,MATCH(DQ195/$DQ$5,武器升级!G:G,1))</f>
        <v>58</v>
      </c>
      <c r="DV195" s="63">
        <f>_xlfn.IFNA(INDEX(武器升级!A:A,MATCH(DR195/$DR$5,武器升级!H:H,1)),1)</f>
        <v>47</v>
      </c>
      <c r="DW195" s="63">
        <v>19</v>
      </c>
      <c r="DX195" s="63">
        <f t="shared" si="385"/>
        <v>246.11</v>
      </c>
      <c r="DY195" s="63">
        <f t="shared" si="386"/>
        <v>24456.39</v>
      </c>
      <c r="DZ195" s="63">
        <f t="shared" si="387"/>
        <v>4827.59</v>
      </c>
      <c r="EA195" s="71">
        <v>6.9</v>
      </c>
      <c r="EB195" s="67">
        <f t="shared" si="388"/>
        <v>200</v>
      </c>
      <c r="EC195" s="84"/>
      <c r="ED195" s="49"/>
      <c r="EE195" s="49"/>
      <c r="EF195" s="49"/>
      <c r="EG195" s="49"/>
      <c r="EH195" s="49"/>
      <c r="EI195" s="49"/>
      <c r="EJ195" s="49"/>
      <c r="EK195" s="49">
        <f t="shared" si="389"/>
        <v>2328.12</v>
      </c>
      <c r="EL195" s="84"/>
      <c r="EM195" s="49"/>
      <c r="EN195" s="49"/>
      <c r="EO195" s="49"/>
      <c r="EP195" s="49"/>
      <c r="EQ195" s="49"/>
      <c r="ER195" s="49"/>
      <c r="ES195" s="49"/>
      <c r="ET195" s="49"/>
      <c r="EU195" s="49"/>
      <c r="EV195" s="49"/>
      <c r="EW195" s="49"/>
      <c r="EX195" s="49"/>
      <c r="EY195" s="49"/>
      <c r="EZ195" s="49"/>
      <c r="FA195" s="67"/>
      <c r="FB195" s="67"/>
      <c r="FC195" s="67"/>
      <c r="FD195" s="49"/>
    </row>
    <row r="196" spans="1:160">
      <c r="A196" s="58">
        <v>190</v>
      </c>
      <c r="B196" s="59">
        <v>119</v>
      </c>
      <c r="C196" s="60">
        <v>96</v>
      </c>
      <c r="D196" s="61">
        <v>1185</v>
      </c>
      <c r="E196" s="61">
        <v>3</v>
      </c>
      <c r="F196" s="62">
        <v>7</v>
      </c>
      <c r="G196" s="63">
        <v>0</v>
      </c>
      <c r="H196" s="63">
        <v>1</v>
      </c>
      <c r="I196" s="49"/>
      <c r="J196" s="62">
        <v>190</v>
      </c>
      <c r="K196" s="71">
        <f t="shared" si="326"/>
        <v>7</v>
      </c>
      <c r="L196" s="71">
        <f t="shared" si="327"/>
        <v>0</v>
      </c>
      <c r="M196" s="71">
        <f t="shared" si="328"/>
        <v>1</v>
      </c>
      <c r="N196" s="72">
        <f>INDEX($A:$A,MATCH(SUM($K$7:K196),$D:$D,1))</f>
        <v>200</v>
      </c>
      <c r="O196" s="72">
        <v>0</v>
      </c>
      <c r="P196" s="73">
        <v>0</v>
      </c>
      <c r="Q196" s="63">
        <f>INDEX(关卡产出!$V$8:$V$207,MATCH(N196,$A$7:$A$206,0))</f>
        <v>38500</v>
      </c>
      <c r="R196" s="63">
        <f>INDEX(关卡产出!$W$8:$W$207,MATCH(N196,$A$7:$A$206,0))</f>
        <v>11610000</v>
      </c>
      <c r="S196" s="63">
        <f>INDEX(关卡产出!$X$8:$X$207,MATCH(N196,$A$7:$A$206,0))</f>
        <v>78866</v>
      </c>
      <c r="T196" s="63">
        <f>INDEX(关卡产出!$Y$8:$Y$207,MATCH(N196,$A$7:$A$206,0))</f>
        <v>39434</v>
      </c>
      <c r="U196" s="63">
        <f>INDEX(关卡产出!$Z$8:$Z$207,MATCH(N196,$A$7:$A$206,0))</f>
        <v>19113</v>
      </c>
      <c r="V196" s="63">
        <f>INDEX(关卡产出!$AA$8:$AA$207,MATCH(N196,$A$7:$A$206,0))</f>
        <v>1200</v>
      </c>
      <c r="W196" s="80">
        <f>INDEX(关卡产出!$C$8:$C$207,MATCH(N196,关卡产出!$B$8:$B$207,0))*K196</f>
        <v>1106</v>
      </c>
      <c r="X196" s="80">
        <f>INDEX(关卡产出!$D$8:$D$207,MATCH(N196,关卡产出!$B$8:$B$207,0))*K196</f>
        <v>553</v>
      </c>
      <c r="Y196" s="80">
        <f>INDEX(关卡产出!$E$8:$E$207,MATCH(N196,关卡产出!$B$8:$B$207,0))*K196</f>
        <v>273</v>
      </c>
      <c r="Z196" s="80">
        <f>INDEX(关卡产出!$F$8:$F$207,MATCH(N196,关卡产出!$B$8:$B$207,0))*K196</f>
        <v>14350</v>
      </c>
      <c r="AA196" s="80">
        <f>SUM($W$7:W196)</f>
        <v>108815</v>
      </c>
      <c r="AB196" s="80">
        <f>SUM($X$7:X196)</f>
        <v>54152</v>
      </c>
      <c r="AC196" s="80">
        <f>SUM($Y$7:Y196)</f>
        <v>26369</v>
      </c>
      <c r="AD196" s="80">
        <f>SUM($Z$7:Z196)</f>
        <v>1457890</v>
      </c>
      <c r="AE196" s="87">
        <f>INDEX(关卡产出!$C$8:$C$207,MATCH(N196,关卡产出!$B$8:$B$207,0))*8</f>
        <v>1264</v>
      </c>
      <c r="AF196" s="87">
        <f>INDEX(关卡产出!$D$8:$D$207,MATCH(N196,关卡产出!$B$8:$B$207,0))*8</f>
        <v>632</v>
      </c>
      <c r="AG196" s="87">
        <f>INDEX(关卡产出!$E$8:$E$207,MATCH(N196,关卡产出!$B$8:$B$207,0))*8</f>
        <v>312</v>
      </c>
      <c r="AH196" s="87">
        <f>INDEX(关卡产出!$F$8:$F$207,MATCH(N196,关卡产出!$B$8:$B$207,0))*8</f>
        <v>16400</v>
      </c>
      <c r="AI196" s="87">
        <f>SUM($AE$7:AE196)</f>
        <v>124360</v>
      </c>
      <c r="AJ196" s="87">
        <f>SUM($AF$7:AF196)</f>
        <v>61888</v>
      </c>
      <c r="AK196" s="87">
        <f>SUM($AG$7:AG196)</f>
        <v>30136</v>
      </c>
      <c r="AL196" s="87">
        <f>SUM($AH$7:AH196)</f>
        <v>1666160</v>
      </c>
      <c r="AM196" s="92">
        <f>SUM($M$7:M196)*关卡产出!$AS$11</f>
        <v>1116000</v>
      </c>
      <c r="AN196" s="93">
        <v>0</v>
      </c>
      <c r="AO196" s="80">
        <v>0</v>
      </c>
      <c r="AP196" s="96">
        <v>0</v>
      </c>
      <c r="AQ196" s="62">
        <v>500</v>
      </c>
      <c r="AR196" s="97">
        <v>100</v>
      </c>
      <c r="AS196" s="62">
        <f>SUM($AQ$7:AQ196)</f>
        <v>95000</v>
      </c>
      <c r="AT196" s="71">
        <f>SUM($AR$7:AR196)</f>
        <v>19000</v>
      </c>
      <c r="AU196" s="49"/>
      <c r="AV196" s="62">
        <f t="shared" si="329"/>
        <v>38500</v>
      </c>
      <c r="AW196" s="71">
        <v>0</v>
      </c>
      <c r="AX196" s="71">
        <f t="shared" si="330"/>
        <v>19000</v>
      </c>
      <c r="AY196" s="71">
        <f t="shared" si="331"/>
        <v>27200</v>
      </c>
      <c r="AZ196" s="63">
        <f t="shared" si="332"/>
        <v>84700</v>
      </c>
      <c r="BA196" s="80">
        <v>0</v>
      </c>
      <c r="BB196" s="80">
        <f t="shared" si="333"/>
        <v>84700</v>
      </c>
      <c r="BC196" s="98">
        <f t="shared" si="334"/>
        <v>0.454545454545455</v>
      </c>
      <c r="BD196" s="98">
        <f t="shared" si="335"/>
        <v>0</v>
      </c>
      <c r="BE196" s="98">
        <f t="shared" si="336"/>
        <v>0.224321133412042</v>
      </c>
      <c r="BF196" s="98">
        <f t="shared" si="337"/>
        <v>0.321133412042503</v>
      </c>
      <c r="BG196" s="99"/>
      <c r="BH196" s="62">
        <f>INDEX(商城宝箱!$L:$L,MATCH(BB196,商城宝箱!$N:$N,1))</f>
        <v>11</v>
      </c>
      <c r="BI196" s="63">
        <f>INDEX(商城宝箱!$T:$T,MATCH(BH196,商城宝箱!$L:$L,0))+(BB196-VLOOKUP(BH196,商城宝箱!$L$2:$N$22,3,FALSE))/$BH$5*VLOOKUP(BH196+1,商城宝箱!$C$23:$I$42,3,FALSE)</f>
        <v>211750</v>
      </c>
      <c r="BJ196" s="71">
        <f>INDEX(商城宝箱!$U:$U,MATCH(BH196,商城宝箱!$L:$L,0))+(BB196-VLOOKUP(BH196,商城宝箱!$L$2:$N$22,3,FALSE))/$BH$5*VLOOKUP(BH196+1,商城宝箱!$C$23:$I$42,4,FALSE)</f>
        <v>187782.5</v>
      </c>
      <c r="BK196" s="71">
        <f>INDEX(商城宝箱!$V:$V,MATCH(BH196,商城宝箱!$L:$L,0))+(BB196-VLOOKUP(BH196,商城宝箱!$L$2:$N$22,3,FALSE))/$BH$5*VLOOKUP(BH196+1,商城宝箱!$C$23:$I$42,5,FALSE)</f>
        <v>100437</v>
      </c>
      <c r="BL196" s="71">
        <f>INDEX(商城宝箱!$W:$W,MATCH(BH196,商城宝箱!$L:$L,0))+(BB196-VLOOKUP(BH196,商城宝箱!$L$2:$N$22,3,FALSE))/$BH$5*VLOOKUP(BH196+1,商城宝箱!$C$23:$I$42,6,FALSE)</f>
        <v>14911.5</v>
      </c>
      <c r="BM196" s="49"/>
      <c r="BN196" s="101">
        <f t="shared" si="338"/>
        <v>11610000</v>
      </c>
      <c r="BO196" s="63">
        <f t="shared" si="339"/>
        <v>1457890</v>
      </c>
      <c r="BP196" s="63">
        <f t="shared" si="340"/>
        <v>1666160</v>
      </c>
      <c r="BQ196" s="63">
        <f t="shared" si="341"/>
        <v>1116000</v>
      </c>
      <c r="BR196" s="63">
        <f t="shared" si="342"/>
        <v>0</v>
      </c>
      <c r="BS196" s="63">
        <f t="shared" si="343"/>
        <v>95000</v>
      </c>
      <c r="BT196" s="63">
        <f t="shared" si="344"/>
        <v>211750</v>
      </c>
      <c r="BU196" s="63">
        <f t="shared" si="345"/>
        <v>16156800</v>
      </c>
      <c r="BV196" s="98">
        <f t="shared" si="346"/>
        <v>0.718582887700535</v>
      </c>
      <c r="BW196" s="98">
        <f t="shared" si="347"/>
        <v>0.0902338334323628</v>
      </c>
      <c r="BX196" s="98">
        <f t="shared" si="348"/>
        <v>0.103124381065558</v>
      </c>
      <c r="BY196" s="98">
        <f t="shared" si="349"/>
        <v>0.0690730837789661</v>
      </c>
      <c r="BZ196" s="98">
        <f t="shared" si="350"/>
        <v>0</v>
      </c>
      <c r="CA196" s="98">
        <f t="shared" si="351"/>
        <v>0.00587987720340661</v>
      </c>
      <c r="CB196" s="98">
        <f t="shared" si="352"/>
        <v>0.0131059368191721</v>
      </c>
      <c r="CC196" s="49"/>
      <c r="CD196" s="101">
        <f t="shared" si="353"/>
        <v>200</v>
      </c>
      <c r="CE196" s="63">
        <f>INDEX(角色升级!A:A,MATCH(BU195,角色升级!K:K,1))</f>
        <v>874</v>
      </c>
      <c r="CF196" s="71">
        <f>VLOOKUP(CE196,角色升级!A:P,16,FALSE)</f>
        <v>65649.09225</v>
      </c>
      <c r="CG196" s="71">
        <f>VLOOKUP(CD196,关卡对比!$A$4:$K$206,11,FALSE)</f>
        <v>181200</v>
      </c>
      <c r="CH196" s="104">
        <f t="shared" si="354"/>
        <v>2.76012955837938</v>
      </c>
      <c r="CI196" s="87">
        <f>INDEX(角色升级!Q:Q,MATCH(CE196,角色升级!A:A,0))</f>
        <v>27200</v>
      </c>
      <c r="CJ196" s="80">
        <v>1</v>
      </c>
      <c r="CK196" s="49"/>
      <c r="CL196" s="101">
        <f t="shared" si="355"/>
        <v>78866</v>
      </c>
      <c r="CM196" s="63">
        <f t="shared" si="356"/>
        <v>108815</v>
      </c>
      <c r="CN196" s="63">
        <f t="shared" si="357"/>
        <v>1264</v>
      </c>
      <c r="CO196" s="63">
        <f t="shared" si="358"/>
        <v>187782.5</v>
      </c>
      <c r="CP196" s="63">
        <f t="shared" si="359"/>
        <v>376727.5</v>
      </c>
      <c r="CQ196" s="98">
        <f t="shared" si="360"/>
        <v>0.209344950926067</v>
      </c>
      <c r="CR196" s="98">
        <f t="shared" si="361"/>
        <v>0.288842731151827</v>
      </c>
      <c r="CS196" s="98">
        <f t="shared" si="362"/>
        <v>0.00335521033107485</v>
      </c>
      <c r="CT196" s="98">
        <f t="shared" si="363"/>
        <v>0.498457107591031</v>
      </c>
      <c r="CU196" s="49"/>
      <c r="CV196" s="87">
        <f t="shared" si="364"/>
        <v>39434</v>
      </c>
      <c r="CW196" s="80">
        <f t="shared" si="365"/>
        <v>54152</v>
      </c>
      <c r="CX196" s="80">
        <f t="shared" si="366"/>
        <v>61888</v>
      </c>
      <c r="CY196" s="80">
        <f t="shared" si="367"/>
        <v>100437</v>
      </c>
      <c r="CZ196" s="80">
        <f t="shared" si="368"/>
        <v>255911</v>
      </c>
      <c r="DA196" s="143">
        <f t="shared" si="369"/>
        <v>0.154092633767208</v>
      </c>
      <c r="DB196" s="143">
        <f t="shared" si="370"/>
        <v>0.211604815736721</v>
      </c>
      <c r="DC196" s="143">
        <f t="shared" si="371"/>
        <v>0.241834075127681</v>
      </c>
      <c r="DD196" s="143">
        <f t="shared" si="372"/>
        <v>0.39246847536839</v>
      </c>
      <c r="DE196" s="49"/>
      <c r="DF196" s="87">
        <f t="shared" si="373"/>
        <v>19113</v>
      </c>
      <c r="DG196" s="80">
        <f t="shared" si="374"/>
        <v>26369</v>
      </c>
      <c r="DH196" s="80">
        <f t="shared" si="375"/>
        <v>30136</v>
      </c>
      <c r="DI196" s="80">
        <f t="shared" si="376"/>
        <v>14911.5</v>
      </c>
      <c r="DJ196" s="80">
        <f t="shared" si="377"/>
        <v>90529.5</v>
      </c>
      <c r="DK196" s="143">
        <f t="shared" si="378"/>
        <v>0.211124550560867</v>
      </c>
      <c r="DL196" s="143">
        <f t="shared" si="379"/>
        <v>0.291275219679773</v>
      </c>
      <c r="DM196" s="143">
        <f t="shared" si="380"/>
        <v>0.332885965348312</v>
      </c>
      <c r="DN196" s="143">
        <f t="shared" si="381"/>
        <v>0.164714264411048</v>
      </c>
      <c r="DO196" s="49"/>
      <c r="DP196" s="62">
        <f t="shared" si="382"/>
        <v>376727.5</v>
      </c>
      <c r="DQ196" s="71">
        <f t="shared" si="383"/>
        <v>255911</v>
      </c>
      <c r="DR196" s="71">
        <f t="shared" si="384"/>
        <v>90529.5</v>
      </c>
      <c r="DS196" s="63">
        <v>0</v>
      </c>
      <c r="DT196" s="63">
        <v>34</v>
      </c>
      <c r="DU196" s="63">
        <f>INDEX(武器升级!A:A,MATCH(DQ196/$DQ$5,武器升级!G:G,1))</f>
        <v>58</v>
      </c>
      <c r="DV196" s="63">
        <f>_xlfn.IFNA(INDEX(武器升级!A:A,MATCH(DR196/$DR$5,武器升级!H:H,1)),1)</f>
        <v>47</v>
      </c>
      <c r="DW196" s="63">
        <v>19</v>
      </c>
      <c r="DX196" s="63">
        <f t="shared" si="385"/>
        <v>246.11</v>
      </c>
      <c r="DY196" s="63">
        <f t="shared" si="386"/>
        <v>24456.39</v>
      </c>
      <c r="DZ196" s="63">
        <f t="shared" si="387"/>
        <v>4827.59</v>
      </c>
      <c r="EA196" s="71">
        <v>6.9</v>
      </c>
      <c r="EB196" s="67">
        <f t="shared" si="388"/>
        <v>200</v>
      </c>
      <c r="EC196" s="84"/>
      <c r="ED196" s="49"/>
      <c r="EE196" s="49"/>
      <c r="EF196" s="49"/>
      <c r="EG196" s="49"/>
      <c r="EH196" s="49"/>
      <c r="EI196" s="49"/>
      <c r="EJ196" s="49"/>
      <c r="EK196" s="49">
        <f t="shared" si="389"/>
        <v>2328.12</v>
      </c>
      <c r="EL196" s="84"/>
      <c r="EM196" s="49"/>
      <c r="EN196" s="49"/>
      <c r="EO196" s="49"/>
      <c r="EP196" s="49"/>
      <c r="EQ196" s="49"/>
      <c r="ER196" s="49"/>
      <c r="ES196" s="49"/>
      <c r="ET196" s="49"/>
      <c r="EU196" s="49"/>
      <c r="EV196" s="49"/>
      <c r="EW196" s="49"/>
      <c r="EX196" s="49"/>
      <c r="EY196" s="49"/>
      <c r="EZ196" s="49"/>
      <c r="FA196" s="67"/>
      <c r="FB196" s="67"/>
      <c r="FC196" s="67"/>
      <c r="FD196" s="49"/>
    </row>
    <row r="197" spans="1:160">
      <c r="A197" s="58">
        <v>191</v>
      </c>
      <c r="B197" s="59">
        <v>120</v>
      </c>
      <c r="C197" s="60">
        <v>96</v>
      </c>
      <c r="D197" s="61">
        <v>1191</v>
      </c>
      <c r="E197" s="61">
        <v>3</v>
      </c>
      <c r="F197" s="62">
        <v>7</v>
      </c>
      <c r="G197" s="63">
        <v>0</v>
      </c>
      <c r="H197" s="63">
        <v>1</v>
      </c>
      <c r="I197" s="49"/>
      <c r="J197" s="62">
        <v>191</v>
      </c>
      <c r="K197" s="71">
        <f t="shared" si="326"/>
        <v>7</v>
      </c>
      <c r="L197" s="71">
        <f t="shared" si="327"/>
        <v>0</v>
      </c>
      <c r="M197" s="71">
        <f t="shared" si="328"/>
        <v>1</v>
      </c>
      <c r="N197" s="72">
        <f>INDEX($A:$A,MATCH(SUM($K$7:K197),$D:$D,1))</f>
        <v>200</v>
      </c>
      <c r="O197" s="72">
        <v>0</v>
      </c>
      <c r="P197" s="73">
        <v>0</v>
      </c>
      <c r="Q197" s="63">
        <f>INDEX(关卡产出!$V$8:$V$207,MATCH(N197,$A$7:$A$206,0))</f>
        <v>38500</v>
      </c>
      <c r="R197" s="63">
        <f>INDEX(关卡产出!$W$8:$W$207,MATCH(N197,$A$7:$A$206,0))</f>
        <v>11610000</v>
      </c>
      <c r="S197" s="63">
        <f>INDEX(关卡产出!$X$8:$X$207,MATCH(N197,$A$7:$A$206,0))</f>
        <v>78866</v>
      </c>
      <c r="T197" s="63">
        <f>INDEX(关卡产出!$Y$8:$Y$207,MATCH(N197,$A$7:$A$206,0))</f>
        <v>39434</v>
      </c>
      <c r="U197" s="63">
        <f>INDEX(关卡产出!$Z$8:$Z$207,MATCH(N197,$A$7:$A$206,0))</f>
        <v>19113</v>
      </c>
      <c r="V197" s="63">
        <f>INDEX(关卡产出!$AA$8:$AA$207,MATCH(N197,$A$7:$A$206,0))</f>
        <v>1200</v>
      </c>
      <c r="W197" s="80">
        <f>INDEX(关卡产出!$C$8:$C$207,MATCH(N197,关卡产出!$B$8:$B$207,0))*K197</f>
        <v>1106</v>
      </c>
      <c r="X197" s="80">
        <f>INDEX(关卡产出!$D$8:$D$207,MATCH(N197,关卡产出!$B$8:$B$207,0))*K197</f>
        <v>553</v>
      </c>
      <c r="Y197" s="80">
        <f>INDEX(关卡产出!$E$8:$E$207,MATCH(N197,关卡产出!$B$8:$B$207,0))*K197</f>
        <v>273</v>
      </c>
      <c r="Z197" s="80">
        <f>INDEX(关卡产出!$F$8:$F$207,MATCH(N197,关卡产出!$B$8:$B$207,0))*K197</f>
        <v>14350</v>
      </c>
      <c r="AA197" s="80">
        <f>SUM($W$7:W197)</f>
        <v>109921</v>
      </c>
      <c r="AB197" s="80">
        <f>SUM($X$7:X197)</f>
        <v>54705</v>
      </c>
      <c r="AC197" s="80">
        <f>SUM($Y$7:Y197)</f>
        <v>26642</v>
      </c>
      <c r="AD197" s="80">
        <f>SUM($Z$7:Z197)</f>
        <v>1472240</v>
      </c>
      <c r="AE197" s="87">
        <f>INDEX(关卡产出!$C$8:$C$207,MATCH(N197,关卡产出!$B$8:$B$207,0))*8</f>
        <v>1264</v>
      </c>
      <c r="AF197" s="87">
        <f>INDEX(关卡产出!$D$8:$D$207,MATCH(N197,关卡产出!$B$8:$B$207,0))*8</f>
        <v>632</v>
      </c>
      <c r="AG197" s="87">
        <f>INDEX(关卡产出!$E$8:$E$207,MATCH(N197,关卡产出!$B$8:$B$207,0))*8</f>
        <v>312</v>
      </c>
      <c r="AH197" s="87">
        <f>INDEX(关卡产出!$F$8:$F$207,MATCH(N197,关卡产出!$B$8:$B$207,0))*8</f>
        <v>16400</v>
      </c>
      <c r="AI197" s="87">
        <f>SUM($AE$7:AE197)</f>
        <v>125624</v>
      </c>
      <c r="AJ197" s="87">
        <f>SUM($AF$7:AF197)</f>
        <v>62520</v>
      </c>
      <c r="AK197" s="87">
        <f>SUM($AG$7:AG197)</f>
        <v>30448</v>
      </c>
      <c r="AL197" s="87">
        <f>SUM($AH$7:AH197)</f>
        <v>1682560</v>
      </c>
      <c r="AM197" s="92">
        <f>SUM($M$7:M197)*关卡产出!$AS$11</f>
        <v>1122000</v>
      </c>
      <c r="AN197" s="93">
        <v>0</v>
      </c>
      <c r="AO197" s="80">
        <v>0</v>
      </c>
      <c r="AP197" s="96">
        <v>0</v>
      </c>
      <c r="AQ197" s="62">
        <v>500</v>
      </c>
      <c r="AR197" s="97">
        <v>100</v>
      </c>
      <c r="AS197" s="62">
        <f>SUM($AQ$7:AQ197)</f>
        <v>95500</v>
      </c>
      <c r="AT197" s="71">
        <f>SUM($AR$7:AR197)</f>
        <v>19100</v>
      </c>
      <c r="AU197" s="49"/>
      <c r="AV197" s="62">
        <f t="shared" si="329"/>
        <v>38500</v>
      </c>
      <c r="AW197" s="71">
        <v>0</v>
      </c>
      <c r="AX197" s="71">
        <f t="shared" si="330"/>
        <v>19100</v>
      </c>
      <c r="AY197" s="71">
        <f t="shared" si="331"/>
        <v>27200</v>
      </c>
      <c r="AZ197" s="63">
        <f t="shared" si="332"/>
        <v>84800</v>
      </c>
      <c r="BA197" s="80">
        <v>0</v>
      </c>
      <c r="BB197" s="80">
        <f t="shared" si="333"/>
        <v>84800</v>
      </c>
      <c r="BC197" s="98">
        <f t="shared" si="334"/>
        <v>0.454009433962264</v>
      </c>
      <c r="BD197" s="98">
        <f t="shared" si="335"/>
        <v>0</v>
      </c>
      <c r="BE197" s="98">
        <f t="shared" si="336"/>
        <v>0.225235849056604</v>
      </c>
      <c r="BF197" s="98">
        <f t="shared" si="337"/>
        <v>0.320754716981132</v>
      </c>
      <c r="BG197" s="99"/>
      <c r="BH197" s="62">
        <f>INDEX(商城宝箱!$L:$L,MATCH(BB197,商城宝箱!$N:$N,1))</f>
        <v>11</v>
      </c>
      <c r="BI197" s="63">
        <f>INDEX(商城宝箱!$T:$T,MATCH(BH197,商城宝箱!$L:$L,0))+(BB197-VLOOKUP(BH197,商城宝箱!$L$2:$N$22,3,FALSE))/$BH$5*VLOOKUP(BH197+1,商城宝箱!$C$23:$I$42,3,FALSE)</f>
        <v>212000</v>
      </c>
      <c r="BJ197" s="71">
        <f>INDEX(商城宝箱!$U:$U,MATCH(BH197,商城宝箱!$L:$L,0))+(BB197-VLOOKUP(BH197,商城宝箱!$L$2:$N$22,3,FALSE))/$BH$5*VLOOKUP(BH197+1,商城宝箱!$C$23:$I$42,4,FALSE)</f>
        <v>188152.5</v>
      </c>
      <c r="BK197" s="71">
        <f>INDEX(商城宝箱!$V:$V,MATCH(BH197,商城宝箱!$L:$L,0))+(BB197-VLOOKUP(BH197,商城宝箱!$L$2:$N$22,3,FALSE))/$BH$5*VLOOKUP(BH197+1,商城宝箱!$C$23:$I$42,5,FALSE)</f>
        <v>100612</v>
      </c>
      <c r="BL197" s="71">
        <f>INDEX(商城宝箱!$W:$W,MATCH(BH197,商城宝箱!$L:$L,0))+(BB197-VLOOKUP(BH197,商城宝箱!$L$2:$N$22,3,FALSE))/$BH$5*VLOOKUP(BH197+1,商城宝箱!$C$23:$I$42,6,FALSE)</f>
        <v>14941.5</v>
      </c>
      <c r="BM197" s="49"/>
      <c r="BN197" s="101">
        <f t="shared" si="338"/>
        <v>11610000</v>
      </c>
      <c r="BO197" s="63">
        <f t="shared" si="339"/>
        <v>1472240</v>
      </c>
      <c r="BP197" s="63">
        <f t="shared" si="340"/>
        <v>1682560</v>
      </c>
      <c r="BQ197" s="63">
        <f t="shared" si="341"/>
        <v>1122000</v>
      </c>
      <c r="BR197" s="63">
        <f t="shared" si="342"/>
        <v>0</v>
      </c>
      <c r="BS197" s="63">
        <f t="shared" si="343"/>
        <v>95500</v>
      </c>
      <c r="BT197" s="63">
        <f t="shared" si="344"/>
        <v>212000</v>
      </c>
      <c r="BU197" s="63">
        <f t="shared" si="345"/>
        <v>16194300</v>
      </c>
      <c r="BV197" s="98">
        <f t="shared" si="346"/>
        <v>0.716918915914859</v>
      </c>
      <c r="BW197" s="98">
        <f t="shared" si="347"/>
        <v>0.0909109995492241</v>
      </c>
      <c r="BX197" s="98">
        <f t="shared" si="348"/>
        <v>0.103898285199113</v>
      </c>
      <c r="BY197" s="98">
        <f t="shared" si="349"/>
        <v>0.0692836368351828</v>
      </c>
      <c r="BZ197" s="98">
        <f t="shared" si="350"/>
        <v>0</v>
      </c>
      <c r="CA197" s="98">
        <f t="shared" si="351"/>
        <v>0.00589713664684488</v>
      </c>
      <c r="CB197" s="98">
        <f t="shared" si="352"/>
        <v>0.0130910258547761</v>
      </c>
      <c r="CC197" s="49"/>
      <c r="CD197" s="101">
        <f t="shared" si="353"/>
        <v>200</v>
      </c>
      <c r="CE197" s="63">
        <f>INDEX(角色升级!A:A,MATCH(BU196,角色升级!K:K,1))</f>
        <v>875</v>
      </c>
      <c r="CF197" s="71">
        <f>VLOOKUP(CE197,角色升级!A:P,16,FALSE)</f>
        <v>66091.6704</v>
      </c>
      <c r="CG197" s="71">
        <f>VLOOKUP(CD197,关卡对比!$A$4:$K$206,11,FALSE)</f>
        <v>181200</v>
      </c>
      <c r="CH197" s="104">
        <f t="shared" si="354"/>
        <v>2.74164654794381</v>
      </c>
      <c r="CI197" s="87">
        <f>INDEX(角色升级!Q:Q,MATCH(CE197,角色升级!A:A,0))</f>
        <v>27200</v>
      </c>
      <c r="CJ197" s="80">
        <v>1</v>
      </c>
      <c r="CK197" s="49"/>
      <c r="CL197" s="101">
        <f t="shared" si="355"/>
        <v>78866</v>
      </c>
      <c r="CM197" s="63">
        <f t="shared" si="356"/>
        <v>109921</v>
      </c>
      <c r="CN197" s="63">
        <f t="shared" si="357"/>
        <v>1264</v>
      </c>
      <c r="CO197" s="63">
        <f t="shared" si="358"/>
        <v>188152.5</v>
      </c>
      <c r="CP197" s="63">
        <f t="shared" si="359"/>
        <v>378203.5</v>
      </c>
      <c r="CQ197" s="98">
        <f t="shared" si="360"/>
        <v>0.208527948577948</v>
      </c>
      <c r="CR197" s="98">
        <f t="shared" si="361"/>
        <v>0.290639827500274</v>
      </c>
      <c r="CS197" s="98">
        <f t="shared" si="362"/>
        <v>0.00334211608300822</v>
      </c>
      <c r="CT197" s="98">
        <f t="shared" si="363"/>
        <v>0.497490107838769</v>
      </c>
      <c r="CU197" s="49"/>
      <c r="CV197" s="87">
        <f t="shared" si="364"/>
        <v>39434</v>
      </c>
      <c r="CW197" s="80">
        <f t="shared" si="365"/>
        <v>54705</v>
      </c>
      <c r="CX197" s="80">
        <f t="shared" si="366"/>
        <v>62520</v>
      </c>
      <c r="CY197" s="80">
        <f t="shared" si="367"/>
        <v>100612</v>
      </c>
      <c r="CZ197" s="80">
        <f t="shared" si="368"/>
        <v>257271</v>
      </c>
      <c r="DA197" s="143">
        <f t="shared" si="369"/>
        <v>0.153278060877441</v>
      </c>
      <c r="DB197" s="143">
        <f t="shared" si="370"/>
        <v>0.212635703207901</v>
      </c>
      <c r="DC197" s="143">
        <f t="shared" si="371"/>
        <v>0.243012232237602</v>
      </c>
      <c r="DD197" s="143">
        <f t="shared" si="372"/>
        <v>0.391074003677056</v>
      </c>
      <c r="DE197" s="49"/>
      <c r="DF197" s="87">
        <f t="shared" si="373"/>
        <v>19113</v>
      </c>
      <c r="DG197" s="80">
        <f t="shared" si="374"/>
        <v>26642</v>
      </c>
      <c r="DH197" s="80">
        <f t="shared" si="375"/>
        <v>30448</v>
      </c>
      <c r="DI197" s="80">
        <f t="shared" si="376"/>
        <v>14941.5</v>
      </c>
      <c r="DJ197" s="80">
        <f t="shared" si="377"/>
        <v>91144.5</v>
      </c>
      <c r="DK197" s="143">
        <f t="shared" si="378"/>
        <v>0.209699981896878</v>
      </c>
      <c r="DL197" s="143">
        <f t="shared" si="379"/>
        <v>0.292305076005683</v>
      </c>
      <c r="DM197" s="143">
        <f t="shared" si="380"/>
        <v>0.334062944006495</v>
      </c>
      <c r="DN197" s="143">
        <f t="shared" si="381"/>
        <v>0.163931998090943</v>
      </c>
      <c r="DO197" s="49"/>
      <c r="DP197" s="62">
        <f t="shared" si="382"/>
        <v>378203.5</v>
      </c>
      <c r="DQ197" s="71">
        <f t="shared" si="383"/>
        <v>257271</v>
      </c>
      <c r="DR197" s="71">
        <f t="shared" si="384"/>
        <v>91144.5</v>
      </c>
      <c r="DS197" s="63">
        <v>0</v>
      </c>
      <c r="DT197" s="63">
        <v>34</v>
      </c>
      <c r="DU197" s="63">
        <f>INDEX(武器升级!A:A,MATCH(DQ197/$DQ$5,武器升级!G:G,1))</f>
        <v>58</v>
      </c>
      <c r="DV197" s="63">
        <f>_xlfn.IFNA(INDEX(武器升级!A:A,MATCH(DR197/$DR$5,武器升级!H:H,1)),1)</f>
        <v>47</v>
      </c>
      <c r="DW197" s="63">
        <v>19</v>
      </c>
      <c r="DX197" s="63">
        <f t="shared" si="385"/>
        <v>246.11</v>
      </c>
      <c r="DY197" s="63">
        <f t="shared" si="386"/>
        <v>24456.39</v>
      </c>
      <c r="DZ197" s="63">
        <f t="shared" si="387"/>
        <v>4827.59</v>
      </c>
      <c r="EA197" s="71">
        <v>6.9</v>
      </c>
      <c r="EB197" s="67">
        <f t="shared" si="388"/>
        <v>200</v>
      </c>
      <c r="EC197" s="84"/>
      <c r="ED197" s="49"/>
      <c r="EE197" s="49"/>
      <c r="EF197" s="49"/>
      <c r="EG197" s="49"/>
      <c r="EH197" s="49"/>
      <c r="EI197" s="49"/>
      <c r="EJ197" s="49"/>
      <c r="EK197" s="49">
        <f t="shared" si="389"/>
        <v>1</v>
      </c>
      <c r="EL197" s="84"/>
      <c r="EM197" s="49"/>
      <c r="EN197" s="49"/>
      <c r="EO197" s="49"/>
      <c r="EP197" s="49"/>
      <c r="EQ197" s="49"/>
      <c r="ER197" s="49"/>
      <c r="ES197" s="49"/>
      <c r="ET197" s="49"/>
      <c r="EU197" s="49"/>
      <c r="EV197" s="49"/>
      <c r="EW197" s="49"/>
      <c r="EX197" s="49"/>
      <c r="EY197" s="49"/>
      <c r="EZ197" s="49"/>
      <c r="FA197" s="67"/>
      <c r="FB197" s="67"/>
      <c r="FC197" s="67"/>
      <c r="FD197" s="49"/>
    </row>
    <row r="198" spans="1:160">
      <c r="A198" s="58">
        <v>192</v>
      </c>
      <c r="B198" s="59">
        <v>120</v>
      </c>
      <c r="C198" s="60">
        <v>96</v>
      </c>
      <c r="D198" s="61">
        <v>1194</v>
      </c>
      <c r="E198" s="61">
        <v>3</v>
      </c>
      <c r="F198" s="62">
        <v>7</v>
      </c>
      <c r="G198" s="63">
        <v>0</v>
      </c>
      <c r="H198" s="63">
        <v>1</v>
      </c>
      <c r="I198" s="49"/>
      <c r="J198" s="62">
        <v>192</v>
      </c>
      <c r="K198" s="71">
        <f t="shared" si="326"/>
        <v>7</v>
      </c>
      <c r="L198" s="71">
        <f t="shared" si="327"/>
        <v>0</v>
      </c>
      <c r="M198" s="71">
        <f t="shared" si="328"/>
        <v>1</v>
      </c>
      <c r="N198" s="72">
        <f>INDEX($A:$A,MATCH(SUM($K$7:K198),$D:$D,1))</f>
        <v>200</v>
      </c>
      <c r="O198" s="72">
        <v>0</v>
      </c>
      <c r="P198" s="73">
        <v>0</v>
      </c>
      <c r="Q198" s="63">
        <f>INDEX(关卡产出!$V$8:$V$207,MATCH(N198,$A$7:$A$206,0))</f>
        <v>38500</v>
      </c>
      <c r="R198" s="63">
        <f>INDEX(关卡产出!$W$8:$W$207,MATCH(N198,$A$7:$A$206,0))</f>
        <v>11610000</v>
      </c>
      <c r="S198" s="63">
        <f>INDEX(关卡产出!$X$8:$X$207,MATCH(N198,$A$7:$A$206,0))</f>
        <v>78866</v>
      </c>
      <c r="T198" s="63">
        <f>INDEX(关卡产出!$Y$8:$Y$207,MATCH(N198,$A$7:$A$206,0))</f>
        <v>39434</v>
      </c>
      <c r="U198" s="63">
        <f>INDEX(关卡产出!$Z$8:$Z$207,MATCH(N198,$A$7:$A$206,0))</f>
        <v>19113</v>
      </c>
      <c r="V198" s="63">
        <f>INDEX(关卡产出!$AA$8:$AA$207,MATCH(N198,$A$7:$A$206,0))</f>
        <v>1200</v>
      </c>
      <c r="W198" s="80">
        <f>INDEX(关卡产出!$C$8:$C$207,MATCH(N198,关卡产出!$B$8:$B$207,0))*K198</f>
        <v>1106</v>
      </c>
      <c r="X198" s="80">
        <f>INDEX(关卡产出!$D$8:$D$207,MATCH(N198,关卡产出!$B$8:$B$207,0))*K198</f>
        <v>553</v>
      </c>
      <c r="Y198" s="80">
        <f>INDEX(关卡产出!$E$8:$E$207,MATCH(N198,关卡产出!$B$8:$B$207,0))*K198</f>
        <v>273</v>
      </c>
      <c r="Z198" s="80">
        <f>INDEX(关卡产出!$F$8:$F$207,MATCH(N198,关卡产出!$B$8:$B$207,0))*K198</f>
        <v>14350</v>
      </c>
      <c r="AA198" s="80">
        <f>SUM($W$7:W198)</f>
        <v>111027</v>
      </c>
      <c r="AB198" s="80">
        <f>SUM($X$7:X198)</f>
        <v>55258</v>
      </c>
      <c r="AC198" s="80">
        <f>SUM($Y$7:Y198)</f>
        <v>26915</v>
      </c>
      <c r="AD198" s="80">
        <f>SUM($Z$7:Z198)</f>
        <v>1486590</v>
      </c>
      <c r="AE198" s="87">
        <f>INDEX(关卡产出!$C$8:$C$207,MATCH(N198,关卡产出!$B$8:$B$207,0))*8</f>
        <v>1264</v>
      </c>
      <c r="AF198" s="87">
        <f>INDEX(关卡产出!$D$8:$D$207,MATCH(N198,关卡产出!$B$8:$B$207,0))*8</f>
        <v>632</v>
      </c>
      <c r="AG198" s="87">
        <f>INDEX(关卡产出!$E$8:$E$207,MATCH(N198,关卡产出!$B$8:$B$207,0))*8</f>
        <v>312</v>
      </c>
      <c r="AH198" s="87">
        <f>INDEX(关卡产出!$F$8:$F$207,MATCH(N198,关卡产出!$B$8:$B$207,0))*8</f>
        <v>16400</v>
      </c>
      <c r="AI198" s="87">
        <f>SUM($AE$7:AE198)</f>
        <v>126888</v>
      </c>
      <c r="AJ198" s="87">
        <f>SUM($AF$7:AF198)</f>
        <v>63152</v>
      </c>
      <c r="AK198" s="87">
        <f>SUM($AG$7:AG198)</f>
        <v>30760</v>
      </c>
      <c r="AL198" s="87">
        <f>SUM($AH$7:AH198)</f>
        <v>1698960</v>
      </c>
      <c r="AM198" s="92">
        <f>SUM($M$7:M198)*关卡产出!$AS$11</f>
        <v>1128000</v>
      </c>
      <c r="AN198" s="93">
        <v>0</v>
      </c>
      <c r="AO198" s="80">
        <v>0</v>
      </c>
      <c r="AP198" s="96">
        <v>0</v>
      </c>
      <c r="AQ198" s="62">
        <v>500</v>
      </c>
      <c r="AR198" s="97">
        <v>100</v>
      </c>
      <c r="AS198" s="62">
        <f>SUM($AQ$7:AQ198)</f>
        <v>96000</v>
      </c>
      <c r="AT198" s="71">
        <f>SUM($AR$7:AR198)</f>
        <v>19200</v>
      </c>
      <c r="AU198" s="49"/>
      <c r="AV198" s="62">
        <f t="shared" si="329"/>
        <v>38500</v>
      </c>
      <c r="AW198" s="71">
        <v>0</v>
      </c>
      <c r="AX198" s="71">
        <f t="shared" si="330"/>
        <v>19200</v>
      </c>
      <c r="AY198" s="71">
        <f t="shared" si="331"/>
        <v>27200</v>
      </c>
      <c r="AZ198" s="63">
        <f t="shared" si="332"/>
        <v>84900</v>
      </c>
      <c r="BA198" s="80">
        <v>0</v>
      </c>
      <c r="BB198" s="80">
        <f t="shared" si="333"/>
        <v>84900</v>
      </c>
      <c r="BC198" s="98">
        <f t="shared" si="334"/>
        <v>0.453474676089517</v>
      </c>
      <c r="BD198" s="98">
        <f t="shared" si="335"/>
        <v>0</v>
      </c>
      <c r="BE198" s="98">
        <f t="shared" si="336"/>
        <v>0.226148409893993</v>
      </c>
      <c r="BF198" s="98">
        <f t="shared" si="337"/>
        <v>0.32037691401649</v>
      </c>
      <c r="BG198" s="99"/>
      <c r="BH198" s="62">
        <f>INDEX(商城宝箱!$L:$L,MATCH(BB198,商城宝箱!$N:$N,1))</f>
        <v>11</v>
      </c>
      <c r="BI198" s="63">
        <f>INDEX(商城宝箱!$T:$T,MATCH(BH198,商城宝箱!$L:$L,0))+(BB198-VLOOKUP(BH198,商城宝箱!$L$2:$N$22,3,FALSE))/$BH$5*VLOOKUP(BH198+1,商城宝箱!$C$23:$I$42,3,FALSE)</f>
        <v>212250</v>
      </c>
      <c r="BJ198" s="71">
        <f>INDEX(商城宝箱!$U:$U,MATCH(BH198,商城宝箱!$L:$L,0))+(BB198-VLOOKUP(BH198,商城宝箱!$L$2:$N$22,3,FALSE))/$BH$5*VLOOKUP(BH198+1,商城宝箱!$C$23:$I$42,4,FALSE)</f>
        <v>188522.5</v>
      </c>
      <c r="BK198" s="71">
        <f>INDEX(商城宝箱!$V:$V,MATCH(BH198,商城宝箱!$L:$L,0))+(BB198-VLOOKUP(BH198,商城宝箱!$L$2:$N$22,3,FALSE))/$BH$5*VLOOKUP(BH198+1,商城宝箱!$C$23:$I$42,5,FALSE)</f>
        <v>100787</v>
      </c>
      <c r="BL198" s="71">
        <f>INDEX(商城宝箱!$W:$W,MATCH(BH198,商城宝箱!$L:$L,0))+(BB198-VLOOKUP(BH198,商城宝箱!$L$2:$N$22,3,FALSE))/$BH$5*VLOOKUP(BH198+1,商城宝箱!$C$23:$I$42,6,FALSE)</f>
        <v>14971.5</v>
      </c>
      <c r="BM198" s="49"/>
      <c r="BN198" s="101">
        <f t="shared" si="338"/>
        <v>11610000</v>
      </c>
      <c r="BO198" s="63">
        <f t="shared" si="339"/>
        <v>1486590</v>
      </c>
      <c r="BP198" s="63">
        <f t="shared" si="340"/>
        <v>1698960</v>
      </c>
      <c r="BQ198" s="63">
        <f t="shared" si="341"/>
        <v>1128000</v>
      </c>
      <c r="BR198" s="63">
        <f t="shared" si="342"/>
        <v>0</v>
      </c>
      <c r="BS198" s="63">
        <f t="shared" si="343"/>
        <v>96000</v>
      </c>
      <c r="BT198" s="63">
        <f t="shared" si="344"/>
        <v>212250</v>
      </c>
      <c r="BU198" s="63">
        <f t="shared" si="345"/>
        <v>16231800</v>
      </c>
      <c r="BV198" s="98">
        <f t="shared" si="346"/>
        <v>0.715262632610062</v>
      </c>
      <c r="BW198" s="98">
        <f t="shared" si="347"/>
        <v>0.0915850367796548</v>
      </c>
      <c r="BX198" s="98">
        <f t="shared" si="348"/>
        <v>0.104668613462463</v>
      </c>
      <c r="BY198" s="98">
        <f t="shared" si="349"/>
        <v>0.0694932170184453</v>
      </c>
      <c r="BZ198" s="98">
        <f t="shared" si="350"/>
        <v>0</v>
      </c>
      <c r="CA198" s="98">
        <f t="shared" si="351"/>
        <v>0.00591431634199534</v>
      </c>
      <c r="CB198" s="98">
        <f t="shared" si="352"/>
        <v>0.0130761837873803</v>
      </c>
      <c r="CC198" s="49"/>
      <c r="CD198" s="101">
        <f t="shared" si="353"/>
        <v>200</v>
      </c>
      <c r="CE198" s="63">
        <f>INDEX(角色升级!A:A,MATCH(BU197,角色升级!K:K,1))</f>
        <v>875</v>
      </c>
      <c r="CF198" s="71">
        <f>VLOOKUP(CE198,角色升级!A:P,16,FALSE)</f>
        <v>66091.6704</v>
      </c>
      <c r="CG198" s="71">
        <f>VLOOKUP(CD198,关卡对比!$A$4:$K$206,11,FALSE)</f>
        <v>181200</v>
      </c>
      <c r="CH198" s="104">
        <f t="shared" si="354"/>
        <v>2.74164654794381</v>
      </c>
      <c r="CI198" s="87">
        <f>INDEX(角色升级!Q:Q,MATCH(CE198,角色升级!A:A,0))</f>
        <v>27200</v>
      </c>
      <c r="CJ198" s="80">
        <v>1</v>
      </c>
      <c r="CK198" s="49"/>
      <c r="CL198" s="101">
        <f t="shared" si="355"/>
        <v>78866</v>
      </c>
      <c r="CM198" s="63">
        <f t="shared" si="356"/>
        <v>111027</v>
      </c>
      <c r="CN198" s="63">
        <f t="shared" si="357"/>
        <v>1264</v>
      </c>
      <c r="CO198" s="63">
        <f t="shared" si="358"/>
        <v>188522.5</v>
      </c>
      <c r="CP198" s="63">
        <f t="shared" si="359"/>
        <v>379679.5</v>
      </c>
      <c r="CQ198" s="98">
        <f t="shared" si="360"/>
        <v>0.207717298405629</v>
      </c>
      <c r="CR198" s="98">
        <f t="shared" si="361"/>
        <v>0.29242295146301</v>
      </c>
      <c r="CS198" s="98">
        <f t="shared" si="362"/>
        <v>0.00332912364244053</v>
      </c>
      <c r="CT198" s="98">
        <f t="shared" si="363"/>
        <v>0.49653062648892</v>
      </c>
      <c r="CU198" s="49"/>
      <c r="CV198" s="87">
        <f t="shared" si="364"/>
        <v>39434</v>
      </c>
      <c r="CW198" s="80">
        <f t="shared" si="365"/>
        <v>55258</v>
      </c>
      <c r="CX198" s="80">
        <f t="shared" si="366"/>
        <v>63152</v>
      </c>
      <c r="CY198" s="80">
        <f t="shared" si="367"/>
        <v>100787</v>
      </c>
      <c r="CZ198" s="80">
        <f t="shared" si="368"/>
        <v>258631</v>
      </c>
      <c r="DA198" s="143">
        <f t="shared" si="369"/>
        <v>0.152472054780749</v>
      </c>
      <c r="DB198" s="143">
        <f t="shared" si="370"/>
        <v>0.213655748924143</v>
      </c>
      <c r="DC198" s="143">
        <f t="shared" si="371"/>
        <v>0.244177998770449</v>
      </c>
      <c r="DD198" s="143">
        <f t="shared" si="372"/>
        <v>0.389694197524659</v>
      </c>
      <c r="DE198" s="49"/>
      <c r="DF198" s="87">
        <f t="shared" si="373"/>
        <v>19113</v>
      </c>
      <c r="DG198" s="80">
        <f t="shared" si="374"/>
        <v>26915</v>
      </c>
      <c r="DH198" s="80">
        <f t="shared" si="375"/>
        <v>30760</v>
      </c>
      <c r="DI198" s="80">
        <f t="shared" si="376"/>
        <v>14971.5</v>
      </c>
      <c r="DJ198" s="80">
        <f t="shared" si="377"/>
        <v>91759.5</v>
      </c>
      <c r="DK198" s="143">
        <f t="shared" si="378"/>
        <v>0.208294509015415</v>
      </c>
      <c r="DL198" s="143">
        <f t="shared" si="379"/>
        <v>0.293321127512683</v>
      </c>
      <c r="DM198" s="143">
        <f t="shared" si="380"/>
        <v>0.33522414572878</v>
      </c>
      <c r="DN198" s="143">
        <f t="shared" si="381"/>
        <v>0.163160217743122</v>
      </c>
      <c r="DO198" s="49"/>
      <c r="DP198" s="62">
        <f t="shared" si="382"/>
        <v>379679.5</v>
      </c>
      <c r="DQ198" s="71">
        <f t="shared" si="383"/>
        <v>258631</v>
      </c>
      <c r="DR198" s="71">
        <f t="shared" si="384"/>
        <v>91759.5</v>
      </c>
      <c r="DS198" s="63">
        <v>0</v>
      </c>
      <c r="DT198" s="63">
        <v>34</v>
      </c>
      <c r="DU198" s="63">
        <f>INDEX(武器升级!A:A,MATCH(DQ198/$DQ$5,武器升级!G:G,1))</f>
        <v>59</v>
      </c>
      <c r="DV198" s="63">
        <f>_xlfn.IFNA(INDEX(武器升级!A:A,MATCH(DR198/$DR$5,武器升级!H:H,1)),1)</f>
        <v>47</v>
      </c>
      <c r="DW198" s="63">
        <v>19</v>
      </c>
      <c r="DX198" s="63">
        <f t="shared" si="385"/>
        <v>246.11</v>
      </c>
      <c r="DY198" s="63">
        <f t="shared" si="386"/>
        <v>29347.66</v>
      </c>
      <c r="DZ198" s="63">
        <f t="shared" si="387"/>
        <v>4827.59</v>
      </c>
      <c r="EA198" s="71">
        <v>6.9</v>
      </c>
      <c r="EB198" s="67">
        <f t="shared" si="388"/>
        <v>200</v>
      </c>
      <c r="EC198" s="84"/>
      <c r="ED198" s="49"/>
      <c r="EE198" s="49"/>
      <c r="EF198" s="49"/>
      <c r="EG198" s="49"/>
      <c r="EH198" s="49"/>
      <c r="EI198" s="49"/>
      <c r="EJ198" s="49"/>
      <c r="EK198" s="49">
        <f t="shared" si="389"/>
        <v>2328.12</v>
      </c>
      <c r="EL198" s="84"/>
      <c r="EM198" s="49"/>
      <c r="EN198" s="49"/>
      <c r="EO198" s="49"/>
      <c r="EP198" s="49"/>
      <c r="EQ198" s="49"/>
      <c r="ER198" s="49"/>
      <c r="ES198" s="49"/>
      <c r="ET198" s="49"/>
      <c r="EU198" s="49"/>
      <c r="EV198" s="49"/>
      <c r="EW198" s="49"/>
      <c r="EX198" s="49"/>
      <c r="EY198" s="49"/>
      <c r="EZ198" s="49"/>
      <c r="FA198" s="67"/>
      <c r="FB198" s="67"/>
      <c r="FC198" s="67"/>
      <c r="FD198" s="49"/>
    </row>
    <row r="199" spans="1:160">
      <c r="A199" s="58">
        <v>193</v>
      </c>
      <c r="B199" s="59">
        <v>121</v>
      </c>
      <c r="C199" s="60">
        <v>97</v>
      </c>
      <c r="D199" s="61">
        <v>1203</v>
      </c>
      <c r="E199" s="61">
        <v>3</v>
      </c>
      <c r="F199" s="62">
        <v>7</v>
      </c>
      <c r="G199" s="63">
        <v>0</v>
      </c>
      <c r="H199" s="63">
        <v>1</v>
      </c>
      <c r="I199" s="49"/>
      <c r="J199" s="62">
        <v>193</v>
      </c>
      <c r="K199" s="71">
        <f t="shared" si="326"/>
        <v>7</v>
      </c>
      <c r="L199" s="71">
        <f t="shared" si="327"/>
        <v>0</v>
      </c>
      <c r="M199" s="71">
        <f t="shared" si="328"/>
        <v>1</v>
      </c>
      <c r="N199" s="72">
        <f>INDEX($A:$A,MATCH(SUM($K$7:K199),$D:$D,1))</f>
        <v>200</v>
      </c>
      <c r="O199" s="72">
        <v>0</v>
      </c>
      <c r="P199" s="73">
        <v>0</v>
      </c>
      <c r="Q199" s="63">
        <f>INDEX(关卡产出!$V$8:$V$207,MATCH(N199,$A$7:$A$206,0))</f>
        <v>38500</v>
      </c>
      <c r="R199" s="63">
        <f>INDEX(关卡产出!$W$8:$W$207,MATCH(N199,$A$7:$A$206,0))</f>
        <v>11610000</v>
      </c>
      <c r="S199" s="63">
        <f>INDEX(关卡产出!$X$8:$X$207,MATCH(N199,$A$7:$A$206,0))</f>
        <v>78866</v>
      </c>
      <c r="T199" s="63">
        <f>INDEX(关卡产出!$Y$8:$Y$207,MATCH(N199,$A$7:$A$206,0))</f>
        <v>39434</v>
      </c>
      <c r="U199" s="63">
        <f>INDEX(关卡产出!$Z$8:$Z$207,MATCH(N199,$A$7:$A$206,0))</f>
        <v>19113</v>
      </c>
      <c r="V199" s="63">
        <f>INDEX(关卡产出!$AA$8:$AA$207,MATCH(N199,$A$7:$A$206,0))</f>
        <v>1200</v>
      </c>
      <c r="W199" s="80">
        <f>INDEX(关卡产出!$C$8:$C$207,MATCH(N199,关卡产出!$B$8:$B$207,0))*K199</f>
        <v>1106</v>
      </c>
      <c r="X199" s="80">
        <f>INDEX(关卡产出!$D$8:$D$207,MATCH(N199,关卡产出!$B$8:$B$207,0))*K199</f>
        <v>553</v>
      </c>
      <c r="Y199" s="80">
        <f>INDEX(关卡产出!$E$8:$E$207,MATCH(N199,关卡产出!$B$8:$B$207,0))*K199</f>
        <v>273</v>
      </c>
      <c r="Z199" s="80">
        <f>INDEX(关卡产出!$F$8:$F$207,MATCH(N199,关卡产出!$B$8:$B$207,0))*K199</f>
        <v>14350</v>
      </c>
      <c r="AA199" s="80">
        <f>SUM($W$7:W199)</f>
        <v>112133</v>
      </c>
      <c r="AB199" s="80">
        <f>SUM($X$7:X199)</f>
        <v>55811</v>
      </c>
      <c r="AC199" s="80">
        <f>SUM($Y$7:Y199)</f>
        <v>27188</v>
      </c>
      <c r="AD199" s="80">
        <f>SUM($Z$7:Z199)</f>
        <v>1500940</v>
      </c>
      <c r="AE199" s="87">
        <f>INDEX(关卡产出!$C$8:$C$207,MATCH(N199,关卡产出!$B$8:$B$207,0))*8</f>
        <v>1264</v>
      </c>
      <c r="AF199" s="87">
        <f>INDEX(关卡产出!$D$8:$D$207,MATCH(N199,关卡产出!$B$8:$B$207,0))*8</f>
        <v>632</v>
      </c>
      <c r="AG199" s="87">
        <f>INDEX(关卡产出!$E$8:$E$207,MATCH(N199,关卡产出!$B$8:$B$207,0))*8</f>
        <v>312</v>
      </c>
      <c r="AH199" s="87">
        <f>INDEX(关卡产出!$F$8:$F$207,MATCH(N199,关卡产出!$B$8:$B$207,0))*8</f>
        <v>16400</v>
      </c>
      <c r="AI199" s="87">
        <f>SUM($AE$7:AE199)</f>
        <v>128152</v>
      </c>
      <c r="AJ199" s="87">
        <f>SUM($AF$7:AF199)</f>
        <v>63784</v>
      </c>
      <c r="AK199" s="87">
        <f>SUM($AG$7:AG199)</f>
        <v>31072</v>
      </c>
      <c r="AL199" s="87">
        <f>SUM($AH$7:AH199)</f>
        <v>1715360</v>
      </c>
      <c r="AM199" s="92">
        <f>SUM($M$7:M199)*关卡产出!$AS$11</f>
        <v>1134000</v>
      </c>
      <c r="AN199" s="93">
        <v>0</v>
      </c>
      <c r="AO199" s="80">
        <v>0</v>
      </c>
      <c r="AP199" s="96">
        <v>0</v>
      </c>
      <c r="AQ199" s="62">
        <v>500</v>
      </c>
      <c r="AR199" s="97">
        <v>100</v>
      </c>
      <c r="AS199" s="62">
        <f>SUM($AQ$7:AQ199)</f>
        <v>96500</v>
      </c>
      <c r="AT199" s="71">
        <f>SUM($AR$7:AR199)</f>
        <v>19300</v>
      </c>
      <c r="AU199" s="49"/>
      <c r="AV199" s="62">
        <f t="shared" si="329"/>
        <v>38500</v>
      </c>
      <c r="AW199" s="71">
        <v>0</v>
      </c>
      <c r="AX199" s="71">
        <f t="shared" si="330"/>
        <v>19300</v>
      </c>
      <c r="AY199" s="71">
        <f t="shared" si="331"/>
        <v>27200</v>
      </c>
      <c r="AZ199" s="63">
        <f t="shared" si="332"/>
        <v>85000</v>
      </c>
      <c r="BA199" s="80">
        <v>0</v>
      </c>
      <c r="BB199" s="80">
        <f t="shared" si="333"/>
        <v>85000</v>
      </c>
      <c r="BC199" s="98">
        <f t="shared" si="334"/>
        <v>0.452941176470588</v>
      </c>
      <c r="BD199" s="98">
        <f t="shared" si="335"/>
        <v>0</v>
      </c>
      <c r="BE199" s="98">
        <f t="shared" si="336"/>
        <v>0.227058823529412</v>
      </c>
      <c r="BF199" s="98">
        <f t="shared" si="337"/>
        <v>0.32</v>
      </c>
      <c r="BG199" s="99"/>
      <c r="BH199" s="62">
        <f>INDEX(商城宝箱!$L:$L,MATCH(BB199,商城宝箱!$N:$N,1))</f>
        <v>11</v>
      </c>
      <c r="BI199" s="63">
        <f>INDEX(商城宝箱!$T:$T,MATCH(BH199,商城宝箱!$L:$L,0))+(BB199-VLOOKUP(BH199,商城宝箱!$L$2:$N$22,3,FALSE))/$BH$5*VLOOKUP(BH199+1,商城宝箱!$C$23:$I$42,3,FALSE)</f>
        <v>212500</v>
      </c>
      <c r="BJ199" s="71">
        <f>INDEX(商城宝箱!$U:$U,MATCH(BH199,商城宝箱!$L:$L,0))+(BB199-VLOOKUP(BH199,商城宝箱!$L$2:$N$22,3,FALSE))/$BH$5*VLOOKUP(BH199+1,商城宝箱!$C$23:$I$42,4,FALSE)</f>
        <v>188892.5</v>
      </c>
      <c r="BK199" s="71">
        <f>INDEX(商城宝箱!$V:$V,MATCH(BH199,商城宝箱!$L:$L,0))+(BB199-VLOOKUP(BH199,商城宝箱!$L$2:$N$22,3,FALSE))/$BH$5*VLOOKUP(BH199+1,商城宝箱!$C$23:$I$42,5,FALSE)</f>
        <v>100962</v>
      </c>
      <c r="BL199" s="71">
        <f>INDEX(商城宝箱!$W:$W,MATCH(BH199,商城宝箱!$L:$L,0))+(BB199-VLOOKUP(BH199,商城宝箱!$L$2:$N$22,3,FALSE))/$BH$5*VLOOKUP(BH199+1,商城宝箱!$C$23:$I$42,6,FALSE)</f>
        <v>15001.5</v>
      </c>
      <c r="BM199" s="49"/>
      <c r="BN199" s="101">
        <f t="shared" si="338"/>
        <v>11610000</v>
      </c>
      <c r="BO199" s="63">
        <f t="shared" si="339"/>
        <v>1500940</v>
      </c>
      <c r="BP199" s="63">
        <f t="shared" si="340"/>
        <v>1715360</v>
      </c>
      <c r="BQ199" s="63">
        <f t="shared" si="341"/>
        <v>1134000</v>
      </c>
      <c r="BR199" s="63">
        <f t="shared" si="342"/>
        <v>0</v>
      </c>
      <c r="BS199" s="63">
        <f t="shared" si="343"/>
        <v>96500</v>
      </c>
      <c r="BT199" s="63">
        <f t="shared" si="344"/>
        <v>212500</v>
      </c>
      <c r="BU199" s="63">
        <f t="shared" si="345"/>
        <v>16269300</v>
      </c>
      <c r="BV199" s="98">
        <f t="shared" si="346"/>
        <v>0.713613984621342</v>
      </c>
      <c r="BW199" s="98">
        <f t="shared" si="347"/>
        <v>0.0922559667594795</v>
      </c>
      <c r="BX199" s="98">
        <f t="shared" si="348"/>
        <v>0.105435390582262</v>
      </c>
      <c r="BY199" s="98">
        <f t="shared" si="349"/>
        <v>0.0697018310560381</v>
      </c>
      <c r="BZ199" s="98">
        <f t="shared" si="350"/>
        <v>0</v>
      </c>
      <c r="CA199" s="98">
        <f t="shared" si="351"/>
        <v>0.00593141684030659</v>
      </c>
      <c r="CB199" s="98">
        <f t="shared" si="352"/>
        <v>0.0130614101405715</v>
      </c>
      <c r="CC199" s="49"/>
      <c r="CD199" s="101">
        <f t="shared" si="353"/>
        <v>200</v>
      </c>
      <c r="CE199" s="63">
        <f>INDEX(角色升级!A:A,MATCH(BU198,角色升级!K:K,1))</f>
        <v>876</v>
      </c>
      <c r="CF199" s="71">
        <f>VLOOKUP(CE199,角色升级!A:P,16,FALSE)</f>
        <v>66534.24855</v>
      </c>
      <c r="CG199" s="71">
        <f>VLOOKUP(CD199,关卡对比!$A$4:$K$206,11,FALSE)</f>
        <v>181200</v>
      </c>
      <c r="CH199" s="104">
        <f t="shared" si="354"/>
        <v>2.72340943121691</v>
      </c>
      <c r="CI199" s="87">
        <f>INDEX(角色升级!Q:Q,MATCH(CE199,角色升级!A:A,0))</f>
        <v>27200</v>
      </c>
      <c r="CJ199" s="80">
        <v>1</v>
      </c>
      <c r="CK199" s="49"/>
      <c r="CL199" s="101">
        <f t="shared" si="355"/>
        <v>78866</v>
      </c>
      <c r="CM199" s="63">
        <f t="shared" si="356"/>
        <v>112133</v>
      </c>
      <c r="CN199" s="63">
        <f t="shared" si="357"/>
        <v>1264</v>
      </c>
      <c r="CO199" s="63">
        <f t="shared" si="358"/>
        <v>188892.5</v>
      </c>
      <c r="CP199" s="63">
        <f t="shared" si="359"/>
        <v>381155.5</v>
      </c>
      <c r="CQ199" s="98">
        <f t="shared" si="360"/>
        <v>0.206912926613941</v>
      </c>
      <c r="CR199" s="98">
        <f t="shared" si="361"/>
        <v>0.294192265361513</v>
      </c>
      <c r="CS199" s="98">
        <f t="shared" si="362"/>
        <v>0.00331623182664293</v>
      </c>
      <c r="CT199" s="98">
        <f t="shared" si="363"/>
        <v>0.495578576197903</v>
      </c>
      <c r="CU199" s="49"/>
      <c r="CV199" s="87">
        <f t="shared" si="364"/>
        <v>39434</v>
      </c>
      <c r="CW199" s="80">
        <f t="shared" si="365"/>
        <v>55811</v>
      </c>
      <c r="CX199" s="80">
        <f t="shared" si="366"/>
        <v>63784</v>
      </c>
      <c r="CY199" s="80">
        <f t="shared" si="367"/>
        <v>100962</v>
      </c>
      <c r="CZ199" s="80">
        <f t="shared" si="368"/>
        <v>259991</v>
      </c>
      <c r="DA199" s="143">
        <f t="shared" si="369"/>
        <v>0.151674481039728</v>
      </c>
      <c r="DB199" s="143">
        <f t="shared" si="370"/>
        <v>0.214665123023489</v>
      </c>
      <c r="DC199" s="143">
        <f t="shared" si="371"/>
        <v>0.245331569169702</v>
      </c>
      <c r="DD199" s="143">
        <f t="shared" si="372"/>
        <v>0.38832882676708</v>
      </c>
      <c r="DE199" s="49"/>
      <c r="DF199" s="87">
        <f t="shared" si="373"/>
        <v>19113</v>
      </c>
      <c r="DG199" s="80">
        <f t="shared" si="374"/>
        <v>27188</v>
      </c>
      <c r="DH199" s="80">
        <f t="shared" si="375"/>
        <v>31072</v>
      </c>
      <c r="DI199" s="80">
        <f t="shared" si="376"/>
        <v>15001.5</v>
      </c>
      <c r="DJ199" s="80">
        <f t="shared" si="377"/>
        <v>92374.5</v>
      </c>
      <c r="DK199" s="143">
        <f t="shared" si="378"/>
        <v>0.206907750515564</v>
      </c>
      <c r="DL199" s="143">
        <f t="shared" si="379"/>
        <v>0.294323649925033</v>
      </c>
      <c r="DM199" s="143">
        <f t="shared" si="380"/>
        <v>0.33636988562861</v>
      </c>
      <c r="DN199" s="143">
        <f t="shared" si="381"/>
        <v>0.162398713930793</v>
      </c>
      <c r="DO199" s="49"/>
      <c r="DP199" s="62">
        <f t="shared" si="382"/>
        <v>381155.5</v>
      </c>
      <c r="DQ199" s="71">
        <f t="shared" si="383"/>
        <v>259991</v>
      </c>
      <c r="DR199" s="71">
        <f t="shared" si="384"/>
        <v>92374.5</v>
      </c>
      <c r="DS199" s="63">
        <v>0</v>
      </c>
      <c r="DT199" s="63">
        <v>34</v>
      </c>
      <c r="DU199" s="63">
        <f>INDEX(武器升级!A:A,MATCH(DQ199/$DQ$5,武器升级!G:G,1))</f>
        <v>59</v>
      </c>
      <c r="DV199" s="63">
        <f>_xlfn.IFNA(INDEX(武器升级!A:A,MATCH(DR199/$DR$5,武器升级!H:H,1)),1)</f>
        <v>47</v>
      </c>
      <c r="DW199" s="63">
        <v>19</v>
      </c>
      <c r="DX199" s="63">
        <f t="shared" si="385"/>
        <v>246.11</v>
      </c>
      <c r="DY199" s="63">
        <f t="shared" si="386"/>
        <v>29347.66</v>
      </c>
      <c r="DZ199" s="63">
        <f t="shared" si="387"/>
        <v>4827.59</v>
      </c>
      <c r="EA199" s="71">
        <v>6.9</v>
      </c>
      <c r="EB199" s="67">
        <f t="shared" si="388"/>
        <v>200</v>
      </c>
      <c r="EC199" s="84"/>
      <c r="ED199" s="49"/>
      <c r="EE199" s="49"/>
      <c r="EF199" s="49"/>
      <c r="EG199" s="49"/>
      <c r="EH199" s="49"/>
      <c r="EI199" s="49"/>
      <c r="EJ199" s="49"/>
      <c r="EK199" s="49">
        <f t="shared" si="389"/>
        <v>2328.12</v>
      </c>
      <c r="EL199" s="84"/>
      <c r="EM199" s="49"/>
      <c r="EN199" s="49"/>
      <c r="EO199" s="49"/>
      <c r="EP199" s="49"/>
      <c r="EQ199" s="49"/>
      <c r="ER199" s="49"/>
      <c r="ES199" s="49"/>
      <c r="ET199" s="49"/>
      <c r="EU199" s="49"/>
      <c r="EV199" s="49"/>
      <c r="EW199" s="49"/>
      <c r="EX199" s="49"/>
      <c r="EY199" s="49"/>
      <c r="EZ199" s="49"/>
      <c r="FA199" s="67"/>
      <c r="FB199" s="67"/>
      <c r="FC199" s="67"/>
      <c r="FD199" s="49"/>
    </row>
    <row r="200" spans="1:160">
      <c r="A200" s="58">
        <v>194</v>
      </c>
      <c r="B200" s="59">
        <v>121</v>
      </c>
      <c r="C200" s="60">
        <v>97</v>
      </c>
      <c r="D200" s="61">
        <v>1206</v>
      </c>
      <c r="E200" s="61">
        <v>3</v>
      </c>
      <c r="F200" s="62">
        <v>7</v>
      </c>
      <c r="G200" s="63">
        <v>0</v>
      </c>
      <c r="H200" s="63">
        <v>1</v>
      </c>
      <c r="I200" s="49"/>
      <c r="J200" s="62">
        <v>194</v>
      </c>
      <c r="K200" s="71">
        <f t="shared" si="326"/>
        <v>7</v>
      </c>
      <c r="L200" s="71">
        <f t="shared" si="327"/>
        <v>0</v>
      </c>
      <c r="M200" s="71">
        <f>INDEX($H:$H,MATCH(N200,$A:$A,0))</f>
        <v>1</v>
      </c>
      <c r="N200" s="72">
        <f>INDEX($A:$A,MATCH(SUM($K$7:K200),$D:$D,1))</f>
        <v>200</v>
      </c>
      <c r="O200" s="72">
        <v>0</v>
      </c>
      <c r="P200" s="73">
        <v>0</v>
      </c>
      <c r="Q200" s="63">
        <f>INDEX(关卡产出!$V$8:$V$207,MATCH(N200,$A$7:$A$206,0))</f>
        <v>38500</v>
      </c>
      <c r="R200" s="63">
        <f>INDEX(关卡产出!$W$8:$W$207,MATCH(N200,$A$7:$A$206,0))</f>
        <v>11610000</v>
      </c>
      <c r="S200" s="63">
        <f>INDEX(关卡产出!$X$8:$X$207,MATCH(N200,$A$7:$A$206,0))</f>
        <v>78866</v>
      </c>
      <c r="T200" s="63">
        <f>INDEX(关卡产出!$Y$8:$Y$207,MATCH(N200,$A$7:$A$206,0))</f>
        <v>39434</v>
      </c>
      <c r="U200" s="63">
        <f>INDEX(关卡产出!$Z$8:$Z$207,MATCH(N200,$A$7:$A$206,0))</f>
        <v>19113</v>
      </c>
      <c r="V200" s="63">
        <f>INDEX(关卡产出!$AA$8:$AA$207,MATCH(N200,$A$7:$A$206,0))</f>
        <v>1200</v>
      </c>
      <c r="W200" s="80">
        <f>INDEX(关卡产出!$C$8:$C$207,MATCH(N200,关卡产出!$B$8:$B$207,0))*K200</f>
        <v>1106</v>
      </c>
      <c r="X200" s="80">
        <f>INDEX(关卡产出!$D$8:$D$207,MATCH(N200,关卡产出!$B$8:$B$207,0))*K200</f>
        <v>553</v>
      </c>
      <c r="Y200" s="80">
        <f>INDEX(关卡产出!$E$8:$E$207,MATCH(N200,关卡产出!$B$8:$B$207,0))*K200</f>
        <v>273</v>
      </c>
      <c r="Z200" s="80">
        <f>INDEX(关卡产出!$F$8:$F$207,MATCH(N200,关卡产出!$B$8:$B$207,0))*K200</f>
        <v>14350</v>
      </c>
      <c r="AA200" s="80">
        <f>SUM($W$7:W200)</f>
        <v>113239</v>
      </c>
      <c r="AB200" s="80">
        <f>SUM($X$7:X200)</f>
        <v>56364</v>
      </c>
      <c r="AC200" s="80">
        <f>SUM($Y$7:Y200)</f>
        <v>27461</v>
      </c>
      <c r="AD200" s="80">
        <f>SUM($Z$7:Z200)</f>
        <v>1515290</v>
      </c>
      <c r="AE200" s="87">
        <f>INDEX(关卡产出!$C$8:$C$207,MATCH(N200,关卡产出!$B$8:$B$207,0))*8</f>
        <v>1264</v>
      </c>
      <c r="AF200" s="87">
        <f>INDEX(关卡产出!$D$8:$D$207,MATCH(N200,关卡产出!$B$8:$B$207,0))*8</f>
        <v>632</v>
      </c>
      <c r="AG200" s="87">
        <f>INDEX(关卡产出!$E$8:$E$207,MATCH(N200,关卡产出!$B$8:$B$207,0))*8</f>
        <v>312</v>
      </c>
      <c r="AH200" s="87">
        <f>INDEX(关卡产出!$F$8:$F$207,MATCH(N200,关卡产出!$B$8:$B$207,0))*8</f>
        <v>16400</v>
      </c>
      <c r="AI200" s="87">
        <f>SUM($AE$7:AE200)</f>
        <v>129416</v>
      </c>
      <c r="AJ200" s="87">
        <f>SUM($AF$7:AF200)</f>
        <v>64416</v>
      </c>
      <c r="AK200" s="87">
        <f>SUM($AG$7:AG200)</f>
        <v>31384</v>
      </c>
      <c r="AL200" s="87">
        <f>SUM($AH$7:AH200)</f>
        <v>1731760</v>
      </c>
      <c r="AM200" s="92">
        <f>SUM($M$7:M200)*关卡产出!$AS$11</f>
        <v>1140000</v>
      </c>
      <c r="AN200" s="93">
        <v>0</v>
      </c>
      <c r="AO200" s="80">
        <v>0</v>
      </c>
      <c r="AP200" s="96">
        <v>0</v>
      </c>
      <c r="AQ200" s="62">
        <v>500</v>
      </c>
      <c r="AR200" s="97">
        <v>100</v>
      </c>
      <c r="AS200" s="62">
        <f>SUM($AQ$7:AQ200)</f>
        <v>97000</v>
      </c>
      <c r="AT200" s="71">
        <f>SUM($AR$7:AR200)</f>
        <v>19400</v>
      </c>
      <c r="AU200" s="49"/>
      <c r="AV200" s="62">
        <f t="shared" si="329"/>
        <v>38500</v>
      </c>
      <c r="AW200" s="71">
        <v>0</v>
      </c>
      <c r="AX200" s="71">
        <f t="shared" si="330"/>
        <v>19400</v>
      </c>
      <c r="AY200" s="71">
        <f t="shared" si="331"/>
        <v>27200</v>
      </c>
      <c r="AZ200" s="63">
        <f t="shared" si="332"/>
        <v>85100</v>
      </c>
      <c r="BA200" s="80">
        <v>0</v>
      </c>
      <c r="BB200" s="80">
        <f t="shared" si="333"/>
        <v>85100</v>
      </c>
      <c r="BC200" s="98">
        <f t="shared" si="334"/>
        <v>0.4524089306698</v>
      </c>
      <c r="BD200" s="98">
        <f t="shared" si="335"/>
        <v>0</v>
      </c>
      <c r="BE200" s="98">
        <f t="shared" si="336"/>
        <v>0.227967097532315</v>
      </c>
      <c r="BF200" s="98">
        <f t="shared" si="337"/>
        <v>0.319623971797885</v>
      </c>
      <c r="BG200" s="99"/>
      <c r="BH200" s="62">
        <f>INDEX(商城宝箱!$L:$L,MATCH(BB200,商城宝箱!$N:$N,1))</f>
        <v>11</v>
      </c>
      <c r="BI200" s="63">
        <f>INDEX(商城宝箱!$T:$T,MATCH(BH200,商城宝箱!$L:$L,0))+(BB200-VLOOKUP(BH200,商城宝箱!$L$2:$N$22,3,FALSE))/$BH$5*VLOOKUP(BH200+1,商城宝箱!$C$23:$I$42,3,FALSE)</f>
        <v>212750</v>
      </c>
      <c r="BJ200" s="71">
        <f>INDEX(商城宝箱!$U:$U,MATCH(BH200,商城宝箱!$L:$L,0))+(BB200-VLOOKUP(BH200,商城宝箱!$L$2:$N$22,3,FALSE))/$BH$5*VLOOKUP(BH200+1,商城宝箱!$C$23:$I$42,4,FALSE)</f>
        <v>189262.5</v>
      </c>
      <c r="BK200" s="71">
        <f>INDEX(商城宝箱!$V:$V,MATCH(BH200,商城宝箱!$L:$L,0))+(BB200-VLOOKUP(BH200,商城宝箱!$L$2:$N$22,3,FALSE))/$BH$5*VLOOKUP(BH200+1,商城宝箱!$C$23:$I$42,5,FALSE)</f>
        <v>101137</v>
      </c>
      <c r="BL200" s="71">
        <f>INDEX(商城宝箱!$W:$W,MATCH(BH200,商城宝箱!$L:$L,0))+(BB200-VLOOKUP(BH200,商城宝箱!$L$2:$N$22,3,FALSE))/$BH$5*VLOOKUP(BH200+1,商城宝箱!$C$23:$I$42,6,FALSE)</f>
        <v>15031.5</v>
      </c>
      <c r="BM200" s="49"/>
      <c r="BN200" s="101">
        <f t="shared" si="338"/>
        <v>11610000</v>
      </c>
      <c r="BO200" s="63">
        <f t="shared" si="339"/>
        <v>1515290</v>
      </c>
      <c r="BP200" s="63">
        <f t="shared" si="340"/>
        <v>1731760</v>
      </c>
      <c r="BQ200" s="63">
        <f t="shared" si="341"/>
        <v>1140000</v>
      </c>
      <c r="BR200" s="63">
        <f t="shared" si="342"/>
        <v>0</v>
      </c>
      <c r="BS200" s="63">
        <f t="shared" si="343"/>
        <v>97000</v>
      </c>
      <c r="BT200" s="63">
        <f t="shared" si="344"/>
        <v>212750</v>
      </c>
      <c r="BU200" s="63">
        <f t="shared" si="345"/>
        <v>16306800</v>
      </c>
      <c r="BV200" s="98">
        <f t="shared" si="346"/>
        <v>0.711972919272941</v>
      </c>
      <c r="BW200" s="98">
        <f t="shared" si="347"/>
        <v>0.0929238109255035</v>
      </c>
      <c r="BX200" s="98">
        <f t="shared" si="348"/>
        <v>0.106198641057718</v>
      </c>
      <c r="BY200" s="98">
        <f t="shared" si="349"/>
        <v>0.0699094856133638</v>
      </c>
      <c r="BZ200" s="98">
        <f t="shared" si="350"/>
        <v>0</v>
      </c>
      <c r="CA200" s="98">
        <f t="shared" si="351"/>
        <v>0.00594843868815464</v>
      </c>
      <c r="CB200" s="98">
        <f t="shared" si="352"/>
        <v>0.0130467044423185</v>
      </c>
      <c r="CC200" s="49"/>
      <c r="CD200" s="101">
        <f t="shared" si="353"/>
        <v>200</v>
      </c>
      <c r="CE200" s="63">
        <f>INDEX(角色升级!A:A,MATCH(BU199,角色升级!K:K,1))</f>
        <v>877</v>
      </c>
      <c r="CF200" s="71">
        <f>VLOOKUP(CE200,角色升级!A:P,16,FALSE)</f>
        <v>66976.8267</v>
      </c>
      <c r="CG200" s="71">
        <f>VLOOKUP(CD200,关卡对比!$A$4:$K$206,11,FALSE)</f>
        <v>181200</v>
      </c>
      <c r="CH200" s="104">
        <f t="shared" si="354"/>
        <v>2.7054133336538</v>
      </c>
      <c r="CI200" s="87">
        <f>INDEX(角色升级!Q:Q,MATCH(CE200,角色升级!A:A,0))</f>
        <v>27200</v>
      </c>
      <c r="CJ200" s="80">
        <v>1</v>
      </c>
      <c r="CK200" s="49"/>
      <c r="CL200" s="101">
        <f t="shared" si="355"/>
        <v>78866</v>
      </c>
      <c r="CM200" s="63">
        <f t="shared" si="356"/>
        <v>113239</v>
      </c>
      <c r="CN200" s="63">
        <f t="shared" si="357"/>
        <v>1264</v>
      </c>
      <c r="CO200" s="63">
        <f t="shared" si="358"/>
        <v>189262.5</v>
      </c>
      <c r="CP200" s="63">
        <f t="shared" si="359"/>
        <v>382631.5</v>
      </c>
      <c r="CQ200" s="98">
        <f t="shared" si="360"/>
        <v>0.206114760546374</v>
      </c>
      <c r="CR200" s="98">
        <f t="shared" si="361"/>
        <v>0.29594792901264</v>
      </c>
      <c r="CS200" s="98">
        <f t="shared" si="362"/>
        <v>0.00330343947113607</v>
      </c>
      <c r="CT200" s="98">
        <f t="shared" si="363"/>
        <v>0.49463387096985</v>
      </c>
      <c r="CU200" s="49"/>
      <c r="CV200" s="87">
        <f t="shared" si="364"/>
        <v>39434</v>
      </c>
      <c r="CW200" s="80">
        <f t="shared" si="365"/>
        <v>56364</v>
      </c>
      <c r="CX200" s="80">
        <f t="shared" si="366"/>
        <v>64416</v>
      </c>
      <c r="CY200" s="80">
        <f t="shared" si="367"/>
        <v>101137</v>
      </c>
      <c r="CZ200" s="80">
        <f t="shared" si="368"/>
        <v>261351</v>
      </c>
      <c r="DA200" s="143">
        <f t="shared" si="369"/>
        <v>0.150885208015274</v>
      </c>
      <c r="DB200" s="143">
        <f t="shared" si="370"/>
        <v>0.215663992102575</v>
      </c>
      <c r="DC200" s="143">
        <f t="shared" si="371"/>
        <v>0.246473133831514</v>
      </c>
      <c r="DD200" s="143">
        <f t="shared" si="372"/>
        <v>0.386977666050637</v>
      </c>
      <c r="DE200" s="49"/>
      <c r="DF200" s="87">
        <f t="shared" si="373"/>
        <v>19113</v>
      </c>
      <c r="DG200" s="80">
        <f t="shared" si="374"/>
        <v>27461</v>
      </c>
      <c r="DH200" s="80">
        <f t="shared" si="375"/>
        <v>31384</v>
      </c>
      <c r="DI200" s="80">
        <f t="shared" si="376"/>
        <v>15031.5</v>
      </c>
      <c r="DJ200" s="80">
        <f t="shared" si="377"/>
        <v>92989.5</v>
      </c>
      <c r="DK200" s="143">
        <f t="shared" si="378"/>
        <v>0.205539335086219</v>
      </c>
      <c r="DL200" s="143">
        <f t="shared" si="379"/>
        <v>0.295312911672823</v>
      </c>
      <c r="DM200" s="143">
        <f t="shared" si="380"/>
        <v>0.337500470483227</v>
      </c>
      <c r="DN200" s="143">
        <f t="shared" si="381"/>
        <v>0.161647282757731</v>
      </c>
      <c r="DO200" s="49"/>
      <c r="DP200" s="62">
        <f t="shared" si="382"/>
        <v>382631.5</v>
      </c>
      <c r="DQ200" s="71">
        <f t="shared" si="383"/>
        <v>261351</v>
      </c>
      <c r="DR200" s="71">
        <f t="shared" si="384"/>
        <v>92989.5</v>
      </c>
      <c r="DS200" s="63">
        <v>0</v>
      </c>
      <c r="DT200" s="63">
        <v>34</v>
      </c>
      <c r="DU200" s="63">
        <f>INDEX(武器升级!A:A,MATCH(DQ200/$DQ$5,武器升级!G:G,1))</f>
        <v>59</v>
      </c>
      <c r="DV200" s="63">
        <f>_xlfn.IFNA(INDEX(武器升级!A:A,MATCH(DR200/$DR$5,武器升级!H:H,1)),1)</f>
        <v>48</v>
      </c>
      <c r="DW200" s="63">
        <v>19</v>
      </c>
      <c r="DX200" s="63">
        <f t="shared" si="385"/>
        <v>246.11</v>
      </c>
      <c r="DY200" s="63">
        <f t="shared" si="386"/>
        <v>29347.66</v>
      </c>
      <c r="DZ200" s="63">
        <f t="shared" si="387"/>
        <v>5793.1</v>
      </c>
      <c r="EA200" s="71">
        <v>6.9</v>
      </c>
      <c r="EB200" s="67">
        <f t="shared" si="388"/>
        <v>200</v>
      </c>
      <c r="EC200" s="84"/>
      <c r="ED200" s="49"/>
      <c r="EE200" s="49"/>
      <c r="EF200" s="49"/>
      <c r="EG200" s="49"/>
      <c r="EH200" s="49"/>
      <c r="EI200" s="49"/>
      <c r="EJ200" s="49"/>
      <c r="EK200" s="49">
        <f t="shared" si="389"/>
        <v>2793.74</v>
      </c>
      <c r="EL200" s="84"/>
      <c r="EM200" s="49"/>
      <c r="EN200" s="49"/>
      <c r="EO200" s="49"/>
      <c r="EP200" s="49"/>
      <c r="EQ200" s="49"/>
      <c r="ER200" s="49"/>
      <c r="ES200" s="49"/>
      <c r="ET200" s="49"/>
      <c r="EU200" s="49"/>
      <c r="EV200" s="49"/>
      <c r="EW200" s="49"/>
      <c r="EX200" s="49"/>
      <c r="EY200" s="49"/>
      <c r="EZ200" s="49"/>
      <c r="FA200" s="67"/>
      <c r="FB200" s="67"/>
      <c r="FC200" s="67"/>
      <c r="FD200" s="49"/>
    </row>
    <row r="201" spans="1:160">
      <c r="A201" s="58">
        <v>195</v>
      </c>
      <c r="B201" s="59">
        <v>122</v>
      </c>
      <c r="C201" s="60">
        <v>97</v>
      </c>
      <c r="D201" s="61">
        <v>1212</v>
      </c>
      <c r="E201" s="61">
        <v>3</v>
      </c>
      <c r="F201" s="62">
        <v>7</v>
      </c>
      <c r="G201" s="63">
        <v>0</v>
      </c>
      <c r="H201" s="63">
        <v>1</v>
      </c>
      <c r="I201" s="49"/>
      <c r="J201" s="62">
        <v>195</v>
      </c>
      <c r="K201" s="71">
        <f t="shared" si="326"/>
        <v>7</v>
      </c>
      <c r="L201" s="71">
        <f t="shared" si="327"/>
        <v>0</v>
      </c>
      <c r="M201" s="71">
        <f>INDEX($H:$H,MATCH(N201,$A:$A,0))</f>
        <v>1</v>
      </c>
      <c r="N201" s="72">
        <f>INDEX($A:$A,MATCH(SUM($K$7:K201),$D:$D,1))</f>
        <v>200</v>
      </c>
      <c r="O201" s="72">
        <v>0</v>
      </c>
      <c r="P201" s="73">
        <v>0</v>
      </c>
      <c r="Q201" s="63">
        <f>INDEX(关卡产出!$V$8:$V$207,MATCH(N201,$A$7:$A$206,0))</f>
        <v>38500</v>
      </c>
      <c r="R201" s="63">
        <f>INDEX(关卡产出!$W$8:$W$207,MATCH(N201,$A$7:$A$206,0))</f>
        <v>11610000</v>
      </c>
      <c r="S201" s="63">
        <f>INDEX(关卡产出!$X$8:$X$207,MATCH(N201,$A$7:$A$206,0))</f>
        <v>78866</v>
      </c>
      <c r="T201" s="63">
        <f>INDEX(关卡产出!$Y$8:$Y$207,MATCH(N201,$A$7:$A$206,0))</f>
        <v>39434</v>
      </c>
      <c r="U201" s="63">
        <f>INDEX(关卡产出!$Z$8:$Z$207,MATCH(N201,$A$7:$A$206,0))</f>
        <v>19113</v>
      </c>
      <c r="V201" s="63">
        <f>INDEX(关卡产出!$AA$8:$AA$207,MATCH(N201,$A$7:$A$206,0))</f>
        <v>1200</v>
      </c>
      <c r="W201" s="80">
        <f>INDEX(关卡产出!$C$8:$C$207,MATCH(N201,关卡产出!$B$8:$B$207,0))*K201</f>
        <v>1106</v>
      </c>
      <c r="X201" s="80">
        <f>INDEX(关卡产出!$D$8:$D$207,MATCH(N201,关卡产出!$B$8:$B$207,0))*K201</f>
        <v>553</v>
      </c>
      <c r="Y201" s="80">
        <f>INDEX(关卡产出!$E$8:$E$207,MATCH(N201,关卡产出!$B$8:$B$207,0))*K201</f>
        <v>273</v>
      </c>
      <c r="Z201" s="80">
        <f>INDEX(关卡产出!$F$8:$F$207,MATCH(N201,关卡产出!$B$8:$B$207,0))*K201</f>
        <v>14350</v>
      </c>
      <c r="AA201" s="80">
        <f>SUM($W$7:W201)</f>
        <v>114345</v>
      </c>
      <c r="AB201" s="80">
        <f>SUM($X$7:X201)</f>
        <v>56917</v>
      </c>
      <c r="AC201" s="80">
        <f>SUM($Y$7:Y201)</f>
        <v>27734</v>
      </c>
      <c r="AD201" s="80">
        <f>SUM($Z$7:Z201)</f>
        <v>1529640</v>
      </c>
      <c r="AE201" s="87">
        <f>INDEX(关卡产出!$C$8:$C$207,MATCH(N201,关卡产出!$B$8:$B$207,0))*8</f>
        <v>1264</v>
      </c>
      <c r="AF201" s="87">
        <f>INDEX(关卡产出!$D$8:$D$207,MATCH(N201,关卡产出!$B$8:$B$207,0))*8</f>
        <v>632</v>
      </c>
      <c r="AG201" s="87">
        <f>INDEX(关卡产出!$E$8:$E$207,MATCH(N201,关卡产出!$B$8:$B$207,0))*8</f>
        <v>312</v>
      </c>
      <c r="AH201" s="87">
        <f>INDEX(关卡产出!$F$8:$F$207,MATCH(N201,关卡产出!$B$8:$B$207,0))*8</f>
        <v>16400</v>
      </c>
      <c r="AI201" s="87">
        <f>SUM($AE$7:AE201)</f>
        <v>130680</v>
      </c>
      <c r="AJ201" s="87">
        <f>SUM($AF$7:AF201)</f>
        <v>65048</v>
      </c>
      <c r="AK201" s="87">
        <f>SUM($AG$7:AG201)</f>
        <v>31696</v>
      </c>
      <c r="AL201" s="87">
        <f>SUM($AH$7:AH201)</f>
        <v>1748160</v>
      </c>
      <c r="AM201" s="92">
        <f>SUM($M$7:M201)*关卡产出!$AS$11</f>
        <v>1146000</v>
      </c>
      <c r="AN201" s="93">
        <v>0</v>
      </c>
      <c r="AO201" s="80">
        <v>0</v>
      </c>
      <c r="AP201" s="96">
        <v>0</v>
      </c>
      <c r="AQ201" s="62">
        <v>500</v>
      </c>
      <c r="AR201" s="97">
        <v>100</v>
      </c>
      <c r="AS201" s="62">
        <f>SUM($AQ$7:AQ201)</f>
        <v>97500</v>
      </c>
      <c r="AT201" s="71">
        <f>SUM($AR$7:AR201)</f>
        <v>19500</v>
      </c>
      <c r="AU201" s="49"/>
      <c r="AV201" s="62">
        <f t="shared" si="329"/>
        <v>38500</v>
      </c>
      <c r="AW201" s="71">
        <v>0</v>
      </c>
      <c r="AX201" s="71">
        <f t="shared" si="330"/>
        <v>19500</v>
      </c>
      <c r="AY201" s="71">
        <f t="shared" si="331"/>
        <v>27200</v>
      </c>
      <c r="AZ201" s="63">
        <f t="shared" si="332"/>
        <v>85200</v>
      </c>
      <c r="BA201" s="80">
        <v>0</v>
      </c>
      <c r="BB201" s="80">
        <f t="shared" si="333"/>
        <v>85200</v>
      </c>
      <c r="BC201" s="98">
        <f t="shared" si="334"/>
        <v>0.4518779342723</v>
      </c>
      <c r="BD201" s="98">
        <f t="shared" si="335"/>
        <v>0</v>
      </c>
      <c r="BE201" s="98">
        <f t="shared" si="336"/>
        <v>0.22887323943662</v>
      </c>
      <c r="BF201" s="98">
        <f t="shared" si="337"/>
        <v>0.31924882629108</v>
      </c>
      <c r="BG201" s="99"/>
      <c r="BH201" s="62">
        <f>INDEX(商城宝箱!$L:$L,MATCH(BB201,商城宝箱!$N:$N,1))</f>
        <v>11</v>
      </c>
      <c r="BI201" s="63">
        <f>INDEX(商城宝箱!$T:$T,MATCH(BH201,商城宝箱!$L:$L,0))+(BB201-VLOOKUP(BH201,商城宝箱!$L$2:$N$22,3,FALSE))/$BH$5*VLOOKUP(BH201+1,商城宝箱!$C$23:$I$42,3,FALSE)</f>
        <v>213000</v>
      </c>
      <c r="BJ201" s="71">
        <f>INDEX(商城宝箱!$U:$U,MATCH(BH201,商城宝箱!$L:$L,0))+(BB201-VLOOKUP(BH201,商城宝箱!$L$2:$N$22,3,FALSE))/$BH$5*VLOOKUP(BH201+1,商城宝箱!$C$23:$I$42,4,FALSE)</f>
        <v>189632.5</v>
      </c>
      <c r="BK201" s="71">
        <f>INDEX(商城宝箱!$V:$V,MATCH(BH201,商城宝箱!$L:$L,0))+(BB201-VLOOKUP(BH201,商城宝箱!$L$2:$N$22,3,FALSE))/$BH$5*VLOOKUP(BH201+1,商城宝箱!$C$23:$I$42,5,FALSE)</f>
        <v>101312</v>
      </c>
      <c r="BL201" s="71">
        <f>INDEX(商城宝箱!$W:$W,MATCH(BH201,商城宝箱!$L:$L,0))+(BB201-VLOOKUP(BH201,商城宝箱!$L$2:$N$22,3,FALSE))/$BH$5*VLOOKUP(BH201+1,商城宝箱!$C$23:$I$42,6,FALSE)</f>
        <v>15061.5</v>
      </c>
      <c r="BM201" s="49"/>
      <c r="BN201" s="101">
        <f t="shared" si="338"/>
        <v>11610000</v>
      </c>
      <c r="BO201" s="63">
        <f t="shared" si="339"/>
        <v>1529640</v>
      </c>
      <c r="BP201" s="63">
        <f t="shared" si="340"/>
        <v>1748160</v>
      </c>
      <c r="BQ201" s="63">
        <f t="shared" si="341"/>
        <v>1146000</v>
      </c>
      <c r="BR201" s="63">
        <f t="shared" si="342"/>
        <v>0</v>
      </c>
      <c r="BS201" s="63">
        <f t="shared" si="343"/>
        <v>97500</v>
      </c>
      <c r="BT201" s="63">
        <f t="shared" si="344"/>
        <v>213000</v>
      </c>
      <c r="BU201" s="63">
        <f t="shared" si="345"/>
        <v>16344300</v>
      </c>
      <c r="BV201" s="98">
        <f t="shared" si="346"/>
        <v>0.710339384372534</v>
      </c>
      <c r="BW201" s="98">
        <f t="shared" si="347"/>
        <v>0.0935885905177952</v>
      </c>
      <c r="BX201" s="98">
        <f t="shared" si="348"/>
        <v>0.106958389163195</v>
      </c>
      <c r="BY201" s="98">
        <f t="shared" si="349"/>
        <v>0.0701161872946532</v>
      </c>
      <c r="BZ201" s="98">
        <f t="shared" si="350"/>
        <v>0</v>
      </c>
      <c r="CA201" s="98">
        <f t="shared" si="351"/>
        <v>0.00596538242690112</v>
      </c>
      <c r="CB201" s="98">
        <f t="shared" si="352"/>
        <v>0.0130320662249225</v>
      </c>
      <c r="CC201" s="49"/>
      <c r="CD201" s="101">
        <f t="shared" si="353"/>
        <v>200</v>
      </c>
      <c r="CE201" s="63">
        <f>INDEX(角色升级!A:A,MATCH(BU200,角色升级!K:K,1))</f>
        <v>877</v>
      </c>
      <c r="CF201" s="71">
        <f>VLOOKUP(CE201,角色升级!A:P,16,FALSE)</f>
        <v>66976.8267</v>
      </c>
      <c r="CG201" s="71">
        <f>VLOOKUP(CD201,关卡对比!$A$4:$K$206,11,FALSE)</f>
        <v>181200</v>
      </c>
      <c r="CH201" s="104">
        <f t="shared" si="354"/>
        <v>2.7054133336538</v>
      </c>
      <c r="CI201" s="87">
        <f>INDEX(角色升级!Q:Q,MATCH(CE201,角色升级!A:A,0))</f>
        <v>27200</v>
      </c>
      <c r="CJ201" s="80">
        <v>1</v>
      </c>
      <c r="CK201" s="49"/>
      <c r="CL201" s="101">
        <f t="shared" si="355"/>
        <v>78866</v>
      </c>
      <c r="CM201" s="63">
        <f t="shared" si="356"/>
        <v>114345</v>
      </c>
      <c r="CN201" s="63">
        <f t="shared" si="357"/>
        <v>1264</v>
      </c>
      <c r="CO201" s="63">
        <f t="shared" si="358"/>
        <v>189632.5</v>
      </c>
      <c r="CP201" s="63">
        <f t="shared" si="359"/>
        <v>384107.5</v>
      </c>
      <c r="CQ201" s="98">
        <f t="shared" si="360"/>
        <v>0.2053227286632</v>
      </c>
      <c r="CR201" s="98">
        <f t="shared" si="361"/>
        <v>0.297690099776755</v>
      </c>
      <c r="CS201" s="98">
        <f t="shared" si="362"/>
        <v>0.00329074542933944</v>
      </c>
      <c r="CT201" s="98">
        <f t="shared" si="363"/>
        <v>0.493696426130706</v>
      </c>
      <c r="CU201" s="49"/>
      <c r="CV201" s="87">
        <f t="shared" si="364"/>
        <v>39434</v>
      </c>
      <c r="CW201" s="80">
        <f t="shared" si="365"/>
        <v>56917</v>
      </c>
      <c r="CX201" s="80">
        <f t="shared" si="366"/>
        <v>65048</v>
      </c>
      <c r="CY201" s="80">
        <f t="shared" si="367"/>
        <v>101312</v>
      </c>
      <c r="CZ201" s="80">
        <f t="shared" si="368"/>
        <v>262711</v>
      </c>
      <c r="DA201" s="143">
        <f t="shared" si="369"/>
        <v>0.150104106794158</v>
      </c>
      <c r="DB201" s="143">
        <f t="shared" si="370"/>
        <v>0.216652519308289</v>
      </c>
      <c r="DC201" s="143">
        <f t="shared" si="371"/>
        <v>0.247602879209474</v>
      </c>
      <c r="DD201" s="143">
        <f t="shared" si="372"/>
        <v>0.385640494688079</v>
      </c>
      <c r="DE201" s="49"/>
      <c r="DF201" s="87">
        <f t="shared" si="373"/>
        <v>19113</v>
      </c>
      <c r="DG201" s="80">
        <f t="shared" si="374"/>
        <v>27734</v>
      </c>
      <c r="DH201" s="80">
        <f t="shared" si="375"/>
        <v>31696</v>
      </c>
      <c r="DI201" s="80">
        <f t="shared" si="376"/>
        <v>15061.5</v>
      </c>
      <c r="DJ201" s="80">
        <f t="shared" si="377"/>
        <v>93604.5</v>
      </c>
      <c r="DK201" s="143">
        <f t="shared" si="378"/>
        <v>0.204188901174623</v>
      </c>
      <c r="DL201" s="143">
        <f t="shared" si="379"/>
        <v>0.296289174131586</v>
      </c>
      <c r="DM201" s="143">
        <f t="shared" si="380"/>
        <v>0.338616199007526</v>
      </c>
      <c r="DN201" s="143">
        <f t="shared" si="381"/>
        <v>0.160905725686265</v>
      </c>
      <c r="DO201" s="49"/>
      <c r="DP201" s="62">
        <f t="shared" si="382"/>
        <v>384107.5</v>
      </c>
      <c r="DQ201" s="71">
        <f t="shared" si="383"/>
        <v>262711</v>
      </c>
      <c r="DR201" s="71">
        <f t="shared" si="384"/>
        <v>93604.5</v>
      </c>
      <c r="DS201" s="63">
        <v>0</v>
      </c>
      <c r="DT201" s="63">
        <v>34</v>
      </c>
      <c r="DU201" s="63">
        <f>INDEX(武器升级!A:A,MATCH(DQ201/$DQ$5,武器升级!G:G,1))</f>
        <v>59</v>
      </c>
      <c r="DV201" s="63">
        <f>_xlfn.IFNA(INDEX(武器升级!A:A,MATCH(DR201/$DR$5,武器升级!H:H,1)),1)</f>
        <v>48</v>
      </c>
      <c r="DW201" s="63">
        <v>19</v>
      </c>
      <c r="DX201" s="63">
        <f t="shared" si="385"/>
        <v>246.11</v>
      </c>
      <c r="DY201" s="63">
        <f t="shared" si="386"/>
        <v>29347.66</v>
      </c>
      <c r="DZ201" s="63">
        <f t="shared" si="387"/>
        <v>5793.1</v>
      </c>
      <c r="EA201" s="71">
        <v>6.9</v>
      </c>
      <c r="EB201" s="67">
        <f t="shared" si="388"/>
        <v>200</v>
      </c>
      <c r="EC201" s="84"/>
      <c r="ED201" s="49"/>
      <c r="EE201" s="49"/>
      <c r="EF201" s="49"/>
      <c r="EG201" s="49"/>
      <c r="EH201" s="49"/>
      <c r="EI201" s="49"/>
      <c r="EJ201" s="49"/>
      <c r="EK201" s="49">
        <f>_xlfn.IFNA(INDEX(DZ:DZ,MATCH(A201,EB:EB,0)),1)</f>
        <v>1</v>
      </c>
      <c r="EL201" s="84"/>
      <c r="EM201" s="49"/>
      <c r="EN201" s="49"/>
      <c r="EO201" s="49"/>
      <c r="EP201" s="49"/>
      <c r="EQ201" s="49"/>
      <c r="ER201" s="49"/>
      <c r="ES201" s="49"/>
      <c r="ET201" s="49"/>
      <c r="EU201" s="49"/>
      <c r="EV201" s="49"/>
      <c r="EW201" s="49"/>
      <c r="EX201" s="49"/>
      <c r="EY201" s="49"/>
      <c r="EZ201" s="49"/>
      <c r="FA201" s="67"/>
      <c r="FB201" s="67"/>
      <c r="FC201" s="67"/>
      <c r="FD201" s="49"/>
    </row>
    <row r="202" spans="1:160">
      <c r="A202" s="58">
        <v>196</v>
      </c>
      <c r="B202" s="59">
        <v>122</v>
      </c>
      <c r="C202" s="60">
        <v>98</v>
      </c>
      <c r="D202" s="61">
        <v>1218</v>
      </c>
      <c r="E202" s="61">
        <v>3</v>
      </c>
      <c r="F202" s="62">
        <v>7</v>
      </c>
      <c r="G202" s="63">
        <v>0</v>
      </c>
      <c r="H202" s="63">
        <v>1</v>
      </c>
      <c r="I202" s="49"/>
      <c r="J202" s="62">
        <v>196</v>
      </c>
      <c r="K202" s="71">
        <f t="shared" si="326"/>
        <v>7</v>
      </c>
      <c r="L202" s="71">
        <f t="shared" si="327"/>
        <v>0</v>
      </c>
      <c r="M202" s="71">
        <f>INDEX($H:$H,MATCH(N202,$A:$A,0))</f>
        <v>1</v>
      </c>
      <c r="N202" s="72">
        <f>INDEX($A:$A,MATCH(SUM($K$7:K202),$D:$D,1))</f>
        <v>200</v>
      </c>
      <c r="O202" s="72">
        <v>0</v>
      </c>
      <c r="P202" s="73">
        <v>0</v>
      </c>
      <c r="Q202" s="63">
        <f>INDEX(关卡产出!$V$8:$V$207,MATCH(N202,$A$7:$A$206,0))</f>
        <v>38500</v>
      </c>
      <c r="R202" s="63">
        <f>INDEX(关卡产出!$W$8:$W$207,MATCH(N202,$A$7:$A$206,0))</f>
        <v>11610000</v>
      </c>
      <c r="S202" s="63">
        <f>INDEX(关卡产出!$X$8:$X$207,MATCH(N202,$A$7:$A$206,0))</f>
        <v>78866</v>
      </c>
      <c r="T202" s="63">
        <f>INDEX(关卡产出!$Y$8:$Y$207,MATCH(N202,$A$7:$A$206,0))</f>
        <v>39434</v>
      </c>
      <c r="U202" s="63">
        <f>INDEX(关卡产出!$Z$8:$Z$207,MATCH(N202,$A$7:$A$206,0))</f>
        <v>19113</v>
      </c>
      <c r="V202" s="63">
        <f>INDEX(关卡产出!$AA$8:$AA$207,MATCH(N202,$A$7:$A$206,0))</f>
        <v>1200</v>
      </c>
      <c r="W202" s="80">
        <f>INDEX(关卡产出!$C$8:$C$207,MATCH(N202,关卡产出!$B$8:$B$207,0))*K202</f>
        <v>1106</v>
      </c>
      <c r="X202" s="80">
        <f>INDEX(关卡产出!$D$8:$D$207,MATCH(N202,关卡产出!$B$8:$B$207,0))*K202</f>
        <v>553</v>
      </c>
      <c r="Y202" s="80">
        <f>INDEX(关卡产出!$E$8:$E$207,MATCH(N202,关卡产出!$B$8:$B$207,0))*K202</f>
        <v>273</v>
      </c>
      <c r="Z202" s="80">
        <f>INDEX(关卡产出!$F$8:$F$207,MATCH(N202,关卡产出!$B$8:$B$207,0))*K202</f>
        <v>14350</v>
      </c>
      <c r="AA202" s="80">
        <f>SUM($W$7:W202)</f>
        <v>115451</v>
      </c>
      <c r="AB202" s="80">
        <f>SUM($X$7:X202)</f>
        <v>57470</v>
      </c>
      <c r="AC202" s="80">
        <f>SUM($Y$7:Y202)</f>
        <v>28007</v>
      </c>
      <c r="AD202" s="80">
        <f>SUM($Z$7:Z202)</f>
        <v>1543990</v>
      </c>
      <c r="AE202" s="87">
        <f>INDEX(关卡产出!$C$8:$C$207,MATCH(N202,关卡产出!$B$8:$B$207,0))*8</f>
        <v>1264</v>
      </c>
      <c r="AF202" s="87">
        <f>INDEX(关卡产出!$D$8:$D$207,MATCH(N202,关卡产出!$B$8:$B$207,0))*8</f>
        <v>632</v>
      </c>
      <c r="AG202" s="87">
        <f>INDEX(关卡产出!$E$8:$E$207,MATCH(N202,关卡产出!$B$8:$B$207,0))*8</f>
        <v>312</v>
      </c>
      <c r="AH202" s="87">
        <f>INDEX(关卡产出!$F$8:$F$207,MATCH(N202,关卡产出!$B$8:$B$207,0))*8</f>
        <v>16400</v>
      </c>
      <c r="AI202" s="87">
        <f>SUM($AE$7:AE202)</f>
        <v>131944</v>
      </c>
      <c r="AJ202" s="87">
        <f>SUM($AF$7:AF202)</f>
        <v>65680</v>
      </c>
      <c r="AK202" s="87">
        <f>SUM($AG$7:AG202)</f>
        <v>32008</v>
      </c>
      <c r="AL202" s="87">
        <f>SUM($AH$7:AH202)</f>
        <v>1764560</v>
      </c>
      <c r="AM202" s="92">
        <f>SUM($M$7:M202)*关卡产出!$AS$11</f>
        <v>1152000</v>
      </c>
      <c r="AN202" s="93">
        <v>0</v>
      </c>
      <c r="AO202" s="80">
        <v>0</v>
      </c>
      <c r="AP202" s="96">
        <v>0</v>
      </c>
      <c r="AQ202" s="62">
        <v>500</v>
      </c>
      <c r="AR202" s="97">
        <v>100</v>
      </c>
      <c r="AS202" s="62">
        <f>SUM($AQ$7:AQ202)</f>
        <v>98000</v>
      </c>
      <c r="AT202" s="71">
        <f>SUM($AR$7:AR202)</f>
        <v>19600</v>
      </c>
      <c r="AU202" s="49"/>
      <c r="AV202" s="62">
        <f t="shared" si="329"/>
        <v>38500</v>
      </c>
      <c r="AW202" s="71">
        <v>0</v>
      </c>
      <c r="AX202" s="71">
        <f t="shared" si="330"/>
        <v>19600</v>
      </c>
      <c r="AY202" s="71">
        <f t="shared" si="331"/>
        <v>27200</v>
      </c>
      <c r="AZ202" s="63">
        <f t="shared" si="332"/>
        <v>85300</v>
      </c>
      <c r="BA202" s="80">
        <v>0</v>
      </c>
      <c r="BB202" s="80">
        <f t="shared" si="333"/>
        <v>85300</v>
      </c>
      <c r="BC202" s="98">
        <f t="shared" si="334"/>
        <v>0.451348182883939</v>
      </c>
      <c r="BD202" s="98">
        <f t="shared" si="335"/>
        <v>0</v>
      </c>
      <c r="BE202" s="98">
        <f t="shared" si="336"/>
        <v>0.229777256740914</v>
      </c>
      <c r="BF202" s="98">
        <f t="shared" si="337"/>
        <v>0.318874560375147</v>
      </c>
      <c r="BG202" s="99"/>
      <c r="BH202" s="62">
        <f>INDEX(商城宝箱!$L:$L,MATCH(BB202,商城宝箱!$N:$N,1))</f>
        <v>11</v>
      </c>
      <c r="BI202" s="63">
        <f>INDEX(商城宝箱!$T:$T,MATCH(BH202,商城宝箱!$L:$L,0))+(BB202-VLOOKUP(BH202,商城宝箱!$L$2:$N$22,3,FALSE))/$BH$5*VLOOKUP(BH202+1,商城宝箱!$C$23:$I$42,3,FALSE)</f>
        <v>213250</v>
      </c>
      <c r="BJ202" s="71">
        <f>INDEX(商城宝箱!$U:$U,MATCH(BH202,商城宝箱!$L:$L,0))+(BB202-VLOOKUP(BH202,商城宝箱!$L$2:$N$22,3,FALSE))/$BH$5*VLOOKUP(BH202+1,商城宝箱!$C$23:$I$42,4,FALSE)</f>
        <v>190002.5</v>
      </c>
      <c r="BK202" s="71">
        <f>INDEX(商城宝箱!$V:$V,MATCH(BH202,商城宝箱!$L:$L,0))+(BB202-VLOOKUP(BH202,商城宝箱!$L$2:$N$22,3,FALSE))/$BH$5*VLOOKUP(BH202+1,商城宝箱!$C$23:$I$42,5,FALSE)</f>
        <v>101487</v>
      </c>
      <c r="BL202" s="71">
        <f>INDEX(商城宝箱!$W:$W,MATCH(BH202,商城宝箱!$L:$L,0))+(BB202-VLOOKUP(BH202,商城宝箱!$L$2:$N$22,3,FALSE))/$BH$5*VLOOKUP(BH202+1,商城宝箱!$C$23:$I$42,6,FALSE)</f>
        <v>15091.5</v>
      </c>
      <c r="BM202" s="49"/>
      <c r="BN202" s="101">
        <f t="shared" si="338"/>
        <v>11610000</v>
      </c>
      <c r="BO202" s="63">
        <f t="shared" si="339"/>
        <v>1543990</v>
      </c>
      <c r="BP202" s="63">
        <f t="shared" si="340"/>
        <v>1764560</v>
      </c>
      <c r="BQ202" s="63">
        <f t="shared" si="341"/>
        <v>1152000</v>
      </c>
      <c r="BR202" s="63">
        <f t="shared" si="342"/>
        <v>0</v>
      </c>
      <c r="BS202" s="63">
        <f t="shared" si="343"/>
        <v>98000</v>
      </c>
      <c r="BT202" s="63">
        <f t="shared" si="344"/>
        <v>213250</v>
      </c>
      <c r="BU202" s="63">
        <f t="shared" si="345"/>
        <v>16381800</v>
      </c>
      <c r="BV202" s="98">
        <f t="shared" si="346"/>
        <v>0.708713328205692</v>
      </c>
      <c r="BW202" s="98">
        <f t="shared" si="347"/>
        <v>0.0942503265819385</v>
      </c>
      <c r="BX202" s="98">
        <f t="shared" si="348"/>
        <v>0.107714658950787</v>
      </c>
      <c r="BY202" s="98">
        <f t="shared" si="349"/>
        <v>0.0703219426436655</v>
      </c>
      <c r="BZ202" s="98">
        <f t="shared" si="350"/>
        <v>0</v>
      </c>
      <c r="CA202" s="98">
        <f t="shared" si="351"/>
        <v>0.00598224859295071</v>
      </c>
      <c r="CB202" s="98">
        <f t="shared" si="352"/>
        <v>0.0130174950249667</v>
      </c>
      <c r="CC202" s="49"/>
      <c r="CD202" s="101">
        <f t="shared" si="353"/>
        <v>200</v>
      </c>
      <c r="CE202" s="63">
        <f>INDEX(角色升级!A:A,MATCH(BU201,角色升级!K:K,1))</f>
        <v>878</v>
      </c>
      <c r="CF202" s="71">
        <f>VLOOKUP(CE202,角色升级!A:P,16,FALSE)</f>
        <v>67419.40485</v>
      </c>
      <c r="CG202" s="71">
        <f>VLOOKUP(CD202,关卡对比!$A$4:$K$206,11,FALSE)</f>
        <v>181200</v>
      </c>
      <c r="CH202" s="104">
        <f t="shared" si="354"/>
        <v>2.6876535087064</v>
      </c>
      <c r="CI202" s="87">
        <f>INDEX(角色升级!Q:Q,MATCH(CE202,角色升级!A:A,0))</f>
        <v>27200</v>
      </c>
      <c r="CJ202" s="80">
        <v>1</v>
      </c>
      <c r="CK202" s="49"/>
      <c r="CL202" s="101">
        <f t="shared" si="355"/>
        <v>78866</v>
      </c>
      <c r="CM202" s="63">
        <f t="shared" si="356"/>
        <v>115451</v>
      </c>
      <c r="CN202" s="63">
        <f t="shared" si="357"/>
        <v>1264</v>
      </c>
      <c r="CO202" s="63">
        <f t="shared" si="358"/>
        <v>190002.5</v>
      </c>
      <c r="CP202" s="63">
        <f t="shared" si="359"/>
        <v>385583.5</v>
      </c>
      <c r="CQ202" s="98">
        <f t="shared" si="360"/>
        <v>0.204536760520095</v>
      </c>
      <c r="CR202" s="98">
        <f t="shared" si="361"/>
        <v>0.299418932604741</v>
      </c>
      <c r="CS202" s="98">
        <f t="shared" si="362"/>
        <v>0.00327814857222884</v>
      </c>
      <c r="CT202" s="98">
        <f t="shared" si="363"/>
        <v>0.492766158302936</v>
      </c>
      <c r="CU202" s="49"/>
      <c r="CV202" s="87">
        <f t="shared" si="364"/>
        <v>39434</v>
      </c>
      <c r="CW202" s="80">
        <f t="shared" si="365"/>
        <v>57470</v>
      </c>
      <c r="CX202" s="80">
        <f t="shared" si="366"/>
        <v>65680</v>
      </c>
      <c r="CY202" s="80">
        <f t="shared" si="367"/>
        <v>101487</v>
      </c>
      <c r="CZ202" s="80">
        <f t="shared" si="368"/>
        <v>264071</v>
      </c>
      <c r="DA202" s="143">
        <f t="shared" si="369"/>
        <v>0.149331051118828</v>
      </c>
      <c r="DB202" s="143">
        <f t="shared" si="370"/>
        <v>0.217630864426613</v>
      </c>
      <c r="DC202" s="143">
        <f t="shared" si="371"/>
        <v>0.248720987916129</v>
      </c>
      <c r="DD202" s="143">
        <f t="shared" si="372"/>
        <v>0.384317096538431</v>
      </c>
      <c r="DE202" s="49"/>
      <c r="DF202" s="87">
        <f t="shared" si="373"/>
        <v>19113</v>
      </c>
      <c r="DG202" s="80">
        <f t="shared" si="374"/>
        <v>28007</v>
      </c>
      <c r="DH202" s="80">
        <f t="shared" si="375"/>
        <v>32008</v>
      </c>
      <c r="DI202" s="80">
        <f t="shared" si="376"/>
        <v>15091.5</v>
      </c>
      <c r="DJ202" s="80">
        <f t="shared" si="377"/>
        <v>94219.5</v>
      </c>
      <c r="DK202" s="143">
        <f t="shared" si="378"/>
        <v>0.202856096667887</v>
      </c>
      <c r="DL202" s="143">
        <f t="shared" si="379"/>
        <v>0.297252691852536</v>
      </c>
      <c r="DM202" s="143">
        <f t="shared" si="380"/>
        <v>0.339717362117184</v>
      </c>
      <c r="DN202" s="143">
        <f t="shared" si="381"/>
        <v>0.160173849362393</v>
      </c>
      <c r="DO202" s="49"/>
      <c r="DP202" s="62">
        <f t="shared" si="382"/>
        <v>385583.5</v>
      </c>
      <c r="DQ202" s="71">
        <f t="shared" si="383"/>
        <v>264071</v>
      </c>
      <c r="DR202" s="71">
        <f t="shared" si="384"/>
        <v>94219.5</v>
      </c>
      <c r="DS202" s="63">
        <v>0</v>
      </c>
      <c r="DT202" s="63">
        <v>34</v>
      </c>
      <c r="DU202" s="63">
        <f>INDEX(武器升级!A:A,MATCH(DQ202/$DQ$5,武器升级!G:G,1))</f>
        <v>59</v>
      </c>
      <c r="DV202" s="63">
        <f>_xlfn.IFNA(INDEX(武器升级!A:A,MATCH(DR202/$DR$5,武器升级!H:H,1)),1)</f>
        <v>48</v>
      </c>
      <c r="DW202" s="63">
        <v>20</v>
      </c>
      <c r="DX202" s="63">
        <f t="shared" si="385"/>
        <v>246.11</v>
      </c>
      <c r="DY202" s="63">
        <f t="shared" si="386"/>
        <v>29347.66</v>
      </c>
      <c r="DZ202" s="63">
        <f t="shared" si="387"/>
        <v>5793.1</v>
      </c>
      <c r="EA202" s="71">
        <v>7.2</v>
      </c>
      <c r="EB202" s="67">
        <f t="shared" si="388"/>
        <v>200</v>
      </c>
      <c r="EC202" s="84"/>
      <c r="ED202" s="49"/>
      <c r="EE202" s="49"/>
      <c r="EF202" s="49"/>
      <c r="EG202" s="49"/>
      <c r="EH202" s="49"/>
      <c r="EI202" s="49"/>
      <c r="EJ202" s="49"/>
      <c r="EK202" s="49">
        <f>_xlfn.IFNA(INDEX(DZ:DZ,MATCH(A202,EB:EB,0)),1)</f>
        <v>2793.74</v>
      </c>
      <c r="EL202" s="84"/>
      <c r="EM202" s="49"/>
      <c r="EN202" s="49"/>
      <c r="EO202" s="49"/>
      <c r="EP202" s="49"/>
      <c r="EQ202" s="49"/>
      <c r="ER202" s="49"/>
      <c r="ES202" s="49"/>
      <c r="ET202" s="49"/>
      <c r="EU202" s="49"/>
      <c r="EV202" s="49"/>
      <c r="EW202" s="49"/>
      <c r="EX202" s="49"/>
      <c r="EY202" s="49"/>
      <c r="EZ202" s="49"/>
      <c r="FA202" s="67"/>
      <c r="FB202" s="67"/>
      <c r="FC202" s="67"/>
      <c r="FD202" s="49"/>
    </row>
    <row r="203" spans="1:160">
      <c r="A203" s="58">
        <v>197</v>
      </c>
      <c r="B203" s="59">
        <v>123</v>
      </c>
      <c r="C203" s="60">
        <v>98</v>
      </c>
      <c r="D203" s="61">
        <v>1224</v>
      </c>
      <c r="E203" s="61">
        <v>3</v>
      </c>
      <c r="F203" s="62">
        <v>7</v>
      </c>
      <c r="G203" s="63">
        <v>0</v>
      </c>
      <c r="H203" s="63">
        <v>1</v>
      </c>
      <c r="I203" s="49"/>
      <c r="J203" s="62">
        <v>197</v>
      </c>
      <c r="K203" s="71">
        <f t="shared" si="326"/>
        <v>7</v>
      </c>
      <c r="L203" s="71">
        <f t="shared" si="327"/>
        <v>0</v>
      </c>
      <c r="M203" s="71">
        <f>INDEX($H:$H,MATCH(N203,$A:$A,0))</f>
        <v>1</v>
      </c>
      <c r="N203" s="72">
        <f>INDEX($A:$A,MATCH(SUM($K$7:K203),$D:$D,1))</f>
        <v>200</v>
      </c>
      <c r="O203" s="72">
        <v>0</v>
      </c>
      <c r="P203" s="73">
        <v>0</v>
      </c>
      <c r="Q203" s="63">
        <f>INDEX(关卡产出!$V$8:$V$207,MATCH(N203,$A$7:$A$206,0))</f>
        <v>38500</v>
      </c>
      <c r="R203" s="63">
        <f>INDEX(关卡产出!$W$8:$W$207,MATCH(N203,$A$7:$A$206,0))</f>
        <v>11610000</v>
      </c>
      <c r="S203" s="63">
        <f>INDEX(关卡产出!$X$8:$X$207,MATCH(N203,$A$7:$A$206,0))</f>
        <v>78866</v>
      </c>
      <c r="T203" s="63">
        <f>INDEX(关卡产出!$Y$8:$Y$207,MATCH(N203,$A$7:$A$206,0))</f>
        <v>39434</v>
      </c>
      <c r="U203" s="63">
        <f>INDEX(关卡产出!$Z$8:$Z$207,MATCH(N203,$A$7:$A$206,0))</f>
        <v>19113</v>
      </c>
      <c r="V203" s="63">
        <f>INDEX(关卡产出!$AA$8:$AA$207,MATCH(N203,$A$7:$A$206,0))</f>
        <v>1200</v>
      </c>
      <c r="W203" s="80">
        <f>INDEX(关卡产出!$C$8:$C$207,MATCH(N203,关卡产出!$B$8:$B$207,0))*K203</f>
        <v>1106</v>
      </c>
      <c r="X203" s="80">
        <f>INDEX(关卡产出!$D$8:$D$207,MATCH(N203,关卡产出!$B$8:$B$207,0))*K203</f>
        <v>553</v>
      </c>
      <c r="Y203" s="80">
        <f>INDEX(关卡产出!$E$8:$E$207,MATCH(N203,关卡产出!$B$8:$B$207,0))*K203</f>
        <v>273</v>
      </c>
      <c r="Z203" s="80">
        <f>INDEX(关卡产出!$F$8:$F$207,MATCH(N203,关卡产出!$B$8:$B$207,0))*K203</f>
        <v>14350</v>
      </c>
      <c r="AA203" s="80">
        <f>SUM($W$7:W203)</f>
        <v>116557</v>
      </c>
      <c r="AB203" s="80">
        <f>SUM($X$7:X203)</f>
        <v>58023</v>
      </c>
      <c r="AC203" s="80">
        <f>SUM($Y$7:Y203)</f>
        <v>28280</v>
      </c>
      <c r="AD203" s="80">
        <f>SUM($Z$7:Z203)</f>
        <v>1558340</v>
      </c>
      <c r="AE203" s="87">
        <f>INDEX(关卡产出!$C$8:$C$207,MATCH(N203,关卡产出!$B$8:$B$207,0))*8</f>
        <v>1264</v>
      </c>
      <c r="AF203" s="87">
        <f>INDEX(关卡产出!$D$8:$D$207,MATCH(N203,关卡产出!$B$8:$B$207,0))*8</f>
        <v>632</v>
      </c>
      <c r="AG203" s="87">
        <f>INDEX(关卡产出!$E$8:$E$207,MATCH(N203,关卡产出!$B$8:$B$207,0))*8</f>
        <v>312</v>
      </c>
      <c r="AH203" s="87">
        <f>INDEX(关卡产出!$F$8:$F$207,MATCH(N203,关卡产出!$B$8:$B$207,0))*8</f>
        <v>16400</v>
      </c>
      <c r="AI203" s="87">
        <f>SUM($AE$7:AE203)</f>
        <v>133208</v>
      </c>
      <c r="AJ203" s="87">
        <f>SUM($AF$7:AF203)</f>
        <v>66312</v>
      </c>
      <c r="AK203" s="87">
        <f>SUM($AG$7:AG203)</f>
        <v>32320</v>
      </c>
      <c r="AL203" s="87">
        <f>SUM($AH$7:AH203)</f>
        <v>1780960</v>
      </c>
      <c r="AM203" s="92">
        <f>SUM($M$7:M203)*关卡产出!$AS$11</f>
        <v>1158000</v>
      </c>
      <c r="AN203" s="93">
        <v>0</v>
      </c>
      <c r="AO203" s="80">
        <v>0</v>
      </c>
      <c r="AP203" s="96">
        <v>0</v>
      </c>
      <c r="AQ203" s="62">
        <v>500</v>
      </c>
      <c r="AR203" s="97">
        <v>100</v>
      </c>
      <c r="AS203" s="62">
        <f>SUM($AQ$7:AQ203)</f>
        <v>98500</v>
      </c>
      <c r="AT203" s="71">
        <f>SUM($AR$7:AR203)</f>
        <v>19700</v>
      </c>
      <c r="AU203" s="49"/>
      <c r="AV203" s="62">
        <f t="shared" si="329"/>
        <v>38500</v>
      </c>
      <c r="AW203" s="71">
        <v>0</v>
      </c>
      <c r="AX203" s="71">
        <f t="shared" si="330"/>
        <v>19700</v>
      </c>
      <c r="AY203" s="71">
        <f t="shared" si="331"/>
        <v>27200</v>
      </c>
      <c r="AZ203" s="63">
        <f t="shared" si="332"/>
        <v>85400</v>
      </c>
      <c r="BA203" s="80">
        <v>0</v>
      </c>
      <c r="BB203" s="80">
        <f t="shared" si="333"/>
        <v>85400</v>
      </c>
      <c r="BC203" s="98">
        <f t="shared" si="334"/>
        <v>0.450819672131148</v>
      </c>
      <c r="BD203" s="98">
        <f t="shared" si="335"/>
        <v>0</v>
      </c>
      <c r="BE203" s="98">
        <f t="shared" si="336"/>
        <v>0.230679156908665</v>
      </c>
      <c r="BF203" s="98">
        <f t="shared" si="337"/>
        <v>0.318501170960187</v>
      </c>
      <c r="BG203" s="99"/>
      <c r="BH203" s="62">
        <f>INDEX(商城宝箱!$L:$L,MATCH(BB203,商城宝箱!$N:$N,1))</f>
        <v>11</v>
      </c>
      <c r="BI203" s="63">
        <f>INDEX(商城宝箱!$T:$T,MATCH(BH203,商城宝箱!$L:$L,0))+(BB203-VLOOKUP(BH203,商城宝箱!$L$2:$N$22,3,FALSE))/$BH$5*VLOOKUP(BH203+1,商城宝箱!$C$23:$I$42,3,FALSE)</f>
        <v>213500</v>
      </c>
      <c r="BJ203" s="71">
        <f>INDEX(商城宝箱!$U:$U,MATCH(BH203,商城宝箱!$L:$L,0))+(BB203-VLOOKUP(BH203,商城宝箱!$L$2:$N$22,3,FALSE))/$BH$5*VLOOKUP(BH203+1,商城宝箱!$C$23:$I$42,4,FALSE)</f>
        <v>190372.5</v>
      </c>
      <c r="BK203" s="71">
        <f>INDEX(商城宝箱!$V:$V,MATCH(BH203,商城宝箱!$L:$L,0))+(BB203-VLOOKUP(BH203,商城宝箱!$L$2:$N$22,3,FALSE))/$BH$5*VLOOKUP(BH203+1,商城宝箱!$C$23:$I$42,5,FALSE)</f>
        <v>101662</v>
      </c>
      <c r="BL203" s="71">
        <f>INDEX(商城宝箱!$W:$W,MATCH(BH203,商城宝箱!$L:$L,0))+(BB203-VLOOKUP(BH203,商城宝箱!$L$2:$N$22,3,FALSE))/$BH$5*VLOOKUP(BH203+1,商城宝箱!$C$23:$I$42,6,FALSE)</f>
        <v>15121.5</v>
      </c>
      <c r="BM203" s="49"/>
      <c r="BN203" s="101">
        <f t="shared" si="338"/>
        <v>11610000</v>
      </c>
      <c r="BO203" s="63">
        <f t="shared" si="339"/>
        <v>1558340</v>
      </c>
      <c r="BP203" s="63">
        <f t="shared" si="340"/>
        <v>1780960</v>
      </c>
      <c r="BQ203" s="63">
        <f t="shared" si="341"/>
        <v>1158000</v>
      </c>
      <c r="BR203" s="63">
        <f t="shared" si="342"/>
        <v>0</v>
      </c>
      <c r="BS203" s="63">
        <f t="shared" si="343"/>
        <v>98500</v>
      </c>
      <c r="BT203" s="63">
        <f t="shared" si="344"/>
        <v>213500</v>
      </c>
      <c r="BU203" s="63">
        <f t="shared" si="345"/>
        <v>16419300</v>
      </c>
      <c r="BV203" s="98">
        <f t="shared" si="346"/>
        <v>0.707094699530431</v>
      </c>
      <c r="BW203" s="98">
        <f t="shared" si="347"/>
        <v>0.0949090399712533</v>
      </c>
      <c r="BX203" s="98">
        <f t="shared" si="348"/>
        <v>0.108467474252861</v>
      </c>
      <c r="BY203" s="98">
        <f t="shared" si="349"/>
        <v>0.0705267581443789</v>
      </c>
      <c r="BZ203" s="98">
        <f t="shared" si="350"/>
        <v>0</v>
      </c>
      <c r="CA203" s="98">
        <f t="shared" si="351"/>
        <v>0.0059990377178077</v>
      </c>
      <c r="CB203" s="98">
        <f t="shared" si="352"/>
        <v>0.0130029903832685</v>
      </c>
      <c r="CC203" s="49"/>
      <c r="CD203" s="101">
        <f t="shared" si="353"/>
        <v>200</v>
      </c>
      <c r="CE203" s="63">
        <f>INDEX(角色升级!A:A,MATCH(BU202,角色升级!K:K,1))</f>
        <v>878</v>
      </c>
      <c r="CF203" s="71">
        <f>VLOOKUP(CE203,角色升级!A:P,16,FALSE)</f>
        <v>67419.40485</v>
      </c>
      <c r="CG203" s="71">
        <f>VLOOKUP(CD203,关卡对比!$A$4:$K$206,11,FALSE)</f>
        <v>181200</v>
      </c>
      <c r="CH203" s="104">
        <f t="shared" si="354"/>
        <v>2.6876535087064</v>
      </c>
      <c r="CI203" s="87">
        <f>INDEX(角色升级!Q:Q,MATCH(CE203,角色升级!A:A,0))</f>
        <v>27200</v>
      </c>
      <c r="CJ203" s="80">
        <v>1</v>
      </c>
      <c r="CK203" s="49"/>
      <c r="CL203" s="101">
        <f t="shared" si="355"/>
        <v>78866</v>
      </c>
      <c r="CM203" s="63">
        <f t="shared" si="356"/>
        <v>116557</v>
      </c>
      <c r="CN203" s="63">
        <f t="shared" si="357"/>
        <v>1264</v>
      </c>
      <c r="CO203" s="63">
        <f t="shared" si="358"/>
        <v>190372.5</v>
      </c>
      <c r="CP203" s="63">
        <f t="shared" si="359"/>
        <v>387059.5</v>
      </c>
      <c r="CQ203" s="98">
        <f t="shared" si="360"/>
        <v>0.203756786747257</v>
      </c>
      <c r="CR203" s="98">
        <f t="shared" si="361"/>
        <v>0.301134580083941</v>
      </c>
      <c r="CS203" s="98">
        <f t="shared" si="362"/>
        <v>0.00326564778800159</v>
      </c>
      <c r="CT203" s="98">
        <f t="shared" si="363"/>
        <v>0.491842985380801</v>
      </c>
      <c r="CU203" s="49"/>
      <c r="CV203" s="87">
        <f t="shared" si="364"/>
        <v>39434</v>
      </c>
      <c r="CW203" s="80">
        <f t="shared" si="365"/>
        <v>58023</v>
      </c>
      <c r="CX203" s="80">
        <f t="shared" si="366"/>
        <v>66312</v>
      </c>
      <c r="CY203" s="80">
        <f t="shared" si="367"/>
        <v>101662</v>
      </c>
      <c r="CZ203" s="80">
        <f t="shared" si="368"/>
        <v>265431</v>
      </c>
      <c r="DA203" s="143">
        <f t="shared" si="369"/>
        <v>0.148565917319379</v>
      </c>
      <c r="DB203" s="143">
        <f t="shared" si="370"/>
        <v>0.218599183968715</v>
      </c>
      <c r="DC203" s="143">
        <f t="shared" si="371"/>
        <v>0.249827638821389</v>
      </c>
      <c r="DD203" s="143">
        <f t="shared" si="372"/>
        <v>0.383007259890518</v>
      </c>
      <c r="DE203" s="49"/>
      <c r="DF203" s="87">
        <f t="shared" si="373"/>
        <v>19113</v>
      </c>
      <c r="DG203" s="80">
        <f t="shared" si="374"/>
        <v>28280</v>
      </c>
      <c r="DH203" s="80">
        <f t="shared" si="375"/>
        <v>32320</v>
      </c>
      <c r="DI203" s="80">
        <f t="shared" si="376"/>
        <v>15121.5</v>
      </c>
      <c r="DJ203" s="80">
        <f t="shared" si="377"/>
        <v>94834.5</v>
      </c>
      <c r="DK203" s="143">
        <f t="shared" si="378"/>
        <v>0.201540578586907</v>
      </c>
      <c r="DL203" s="143">
        <f t="shared" si="379"/>
        <v>0.29820371278385</v>
      </c>
      <c r="DM203" s="143">
        <f t="shared" si="380"/>
        <v>0.340804243181543</v>
      </c>
      <c r="DN203" s="143">
        <f t="shared" si="381"/>
        <v>0.159451465447701</v>
      </c>
      <c r="DO203" s="49"/>
      <c r="DP203" s="62">
        <f t="shared" si="382"/>
        <v>387059.5</v>
      </c>
      <c r="DQ203" s="71">
        <f t="shared" si="383"/>
        <v>265431</v>
      </c>
      <c r="DR203" s="71">
        <f t="shared" si="384"/>
        <v>94834.5</v>
      </c>
      <c r="DS203" s="63">
        <v>0</v>
      </c>
      <c r="DT203" s="63">
        <v>35</v>
      </c>
      <c r="DU203" s="63">
        <f>INDEX(武器升级!A:A,MATCH(DQ203/$DQ$5,武器升级!G:G,1))</f>
        <v>59</v>
      </c>
      <c r="DV203" s="63">
        <f>_xlfn.IFNA(INDEX(武器升级!A:A,MATCH(DR203/$DR$5,武器升级!H:H,1)),1)</f>
        <v>48</v>
      </c>
      <c r="DW203" s="63">
        <v>20</v>
      </c>
      <c r="DX203" s="63">
        <f t="shared" si="385"/>
        <v>295.33</v>
      </c>
      <c r="DY203" s="63">
        <f t="shared" si="386"/>
        <v>29347.66</v>
      </c>
      <c r="DZ203" s="63">
        <f t="shared" si="387"/>
        <v>5793.1</v>
      </c>
      <c r="EA203" s="71">
        <v>7.2</v>
      </c>
      <c r="EB203" s="67">
        <f t="shared" si="388"/>
        <v>200</v>
      </c>
      <c r="EC203" s="84"/>
      <c r="ED203" s="49"/>
      <c r="EE203" s="49"/>
      <c r="EF203" s="49"/>
      <c r="EG203" s="49"/>
      <c r="EH203" s="49"/>
      <c r="EI203" s="49"/>
      <c r="EJ203" s="49"/>
      <c r="EK203" s="49">
        <f>_xlfn.IFNA(INDEX(DZ:DZ,MATCH(A203,EB:EB,0)),1)</f>
        <v>2793.74</v>
      </c>
      <c r="EL203" s="84"/>
      <c r="EM203" s="49"/>
      <c r="EN203" s="49"/>
      <c r="EO203" s="49"/>
      <c r="EP203" s="49"/>
      <c r="EQ203" s="49"/>
      <c r="ER203" s="49"/>
      <c r="ES203" s="49"/>
      <c r="ET203" s="49"/>
      <c r="EU203" s="49"/>
      <c r="EV203" s="49"/>
      <c r="EW203" s="49"/>
      <c r="EX203" s="49"/>
      <c r="EY203" s="49"/>
      <c r="EZ203" s="49"/>
      <c r="FA203" s="67"/>
      <c r="FB203" s="67"/>
      <c r="FC203" s="67"/>
      <c r="FD203" s="49"/>
    </row>
    <row r="204" spans="1:160">
      <c r="A204" s="58">
        <v>198</v>
      </c>
      <c r="B204" s="59">
        <v>123</v>
      </c>
      <c r="C204" s="60">
        <v>98</v>
      </c>
      <c r="D204" s="61">
        <v>1227</v>
      </c>
      <c r="E204" s="61">
        <v>3</v>
      </c>
      <c r="F204" s="62">
        <v>7</v>
      </c>
      <c r="G204" s="63">
        <v>0</v>
      </c>
      <c r="H204" s="63">
        <v>1</v>
      </c>
      <c r="I204" s="49"/>
      <c r="J204" s="62">
        <v>198</v>
      </c>
      <c r="K204" s="71">
        <f t="shared" si="326"/>
        <v>7</v>
      </c>
      <c r="L204" s="71">
        <f t="shared" si="327"/>
        <v>0</v>
      </c>
      <c r="M204" s="71">
        <f>INDEX($H:$H,MATCH(N204,$A:$A,0))</f>
        <v>1</v>
      </c>
      <c r="N204" s="72">
        <f>INDEX($A:$A,MATCH(SUM($K$7:K204),$D:$D,1))</f>
        <v>200</v>
      </c>
      <c r="O204" s="72">
        <v>0</v>
      </c>
      <c r="P204" s="73">
        <v>0</v>
      </c>
      <c r="Q204" s="63">
        <f>INDEX(关卡产出!$V$8:$V$207,MATCH(N204,$A$7:$A$206,0))</f>
        <v>38500</v>
      </c>
      <c r="R204" s="63">
        <f>INDEX(关卡产出!$W$8:$W$207,MATCH(N204,$A$7:$A$206,0))</f>
        <v>11610000</v>
      </c>
      <c r="S204" s="63">
        <f>INDEX(关卡产出!$X$8:$X$207,MATCH(N204,$A$7:$A$206,0))</f>
        <v>78866</v>
      </c>
      <c r="T204" s="63">
        <f>INDEX(关卡产出!$Y$8:$Y$207,MATCH(N204,$A$7:$A$206,0))</f>
        <v>39434</v>
      </c>
      <c r="U204" s="63">
        <f>INDEX(关卡产出!$Z$8:$Z$207,MATCH(N204,$A$7:$A$206,0))</f>
        <v>19113</v>
      </c>
      <c r="V204" s="63">
        <f>INDEX(关卡产出!$AA$8:$AA$207,MATCH(N204,$A$7:$A$206,0))</f>
        <v>1200</v>
      </c>
      <c r="W204" s="80">
        <f>INDEX(关卡产出!$C$8:$C$207,MATCH(N204,关卡产出!$B$8:$B$207,0))*K204</f>
        <v>1106</v>
      </c>
      <c r="X204" s="80">
        <f>INDEX(关卡产出!$D$8:$D$207,MATCH(N204,关卡产出!$B$8:$B$207,0))*K204</f>
        <v>553</v>
      </c>
      <c r="Y204" s="80">
        <f>INDEX(关卡产出!$E$8:$E$207,MATCH(N204,关卡产出!$B$8:$B$207,0))*K204</f>
        <v>273</v>
      </c>
      <c r="Z204" s="80">
        <f>INDEX(关卡产出!$F$8:$F$207,MATCH(N204,关卡产出!$B$8:$B$207,0))*K204</f>
        <v>14350</v>
      </c>
      <c r="AA204" s="80">
        <f>SUM($W$7:W204)</f>
        <v>117663</v>
      </c>
      <c r="AB204" s="80">
        <f>SUM($X$7:X204)</f>
        <v>58576</v>
      </c>
      <c r="AC204" s="80">
        <f>SUM($Y$7:Y204)</f>
        <v>28553</v>
      </c>
      <c r="AD204" s="80">
        <f>SUM($Z$7:Z204)</f>
        <v>1572690</v>
      </c>
      <c r="AE204" s="87">
        <f>INDEX(关卡产出!$C$8:$C$207,MATCH(N204,关卡产出!$B$8:$B$207,0))*8</f>
        <v>1264</v>
      </c>
      <c r="AF204" s="87">
        <f>INDEX(关卡产出!$D$8:$D$207,MATCH(N204,关卡产出!$B$8:$B$207,0))*8</f>
        <v>632</v>
      </c>
      <c r="AG204" s="87">
        <f>INDEX(关卡产出!$E$8:$E$207,MATCH(N204,关卡产出!$B$8:$B$207,0))*8</f>
        <v>312</v>
      </c>
      <c r="AH204" s="87">
        <f>INDEX(关卡产出!$F$8:$F$207,MATCH(N204,关卡产出!$B$8:$B$207,0))*8</f>
        <v>16400</v>
      </c>
      <c r="AI204" s="87">
        <f>SUM($AE$7:AE204)</f>
        <v>134472</v>
      </c>
      <c r="AJ204" s="87">
        <f>SUM($AF$7:AF204)</f>
        <v>66944</v>
      </c>
      <c r="AK204" s="87">
        <f>SUM($AG$7:AG204)</f>
        <v>32632</v>
      </c>
      <c r="AL204" s="87">
        <f>SUM($AH$7:AH204)</f>
        <v>1797360</v>
      </c>
      <c r="AM204" s="92">
        <f>SUM($M$7:M204)*关卡产出!$AS$11</f>
        <v>1164000</v>
      </c>
      <c r="AN204" s="93">
        <v>0</v>
      </c>
      <c r="AO204" s="80">
        <v>0</v>
      </c>
      <c r="AP204" s="96">
        <v>0</v>
      </c>
      <c r="AQ204" s="62">
        <v>500</v>
      </c>
      <c r="AR204" s="97">
        <v>100</v>
      </c>
      <c r="AS204" s="62">
        <f>SUM($AQ$7:AQ204)</f>
        <v>99000</v>
      </c>
      <c r="AT204" s="71">
        <f>SUM($AR$7:AR204)</f>
        <v>19800</v>
      </c>
      <c r="AU204" s="49"/>
      <c r="AV204" s="62">
        <f t="shared" si="329"/>
        <v>38500</v>
      </c>
      <c r="AW204" s="71">
        <v>0</v>
      </c>
      <c r="AX204" s="71">
        <f t="shared" si="330"/>
        <v>19800</v>
      </c>
      <c r="AY204" s="71">
        <f t="shared" si="331"/>
        <v>27200</v>
      </c>
      <c r="AZ204" s="63">
        <f t="shared" si="332"/>
        <v>85500</v>
      </c>
      <c r="BA204" s="80">
        <v>0</v>
      </c>
      <c r="BB204" s="80">
        <f t="shared" si="333"/>
        <v>85500</v>
      </c>
      <c r="BC204" s="98">
        <f t="shared" si="334"/>
        <v>0.450292397660819</v>
      </c>
      <c r="BD204" s="98">
        <f t="shared" si="335"/>
        <v>0</v>
      </c>
      <c r="BE204" s="98">
        <f t="shared" si="336"/>
        <v>0.231578947368421</v>
      </c>
      <c r="BF204" s="98">
        <f t="shared" si="337"/>
        <v>0.31812865497076</v>
      </c>
      <c r="BG204" s="99"/>
      <c r="BH204" s="62">
        <f>INDEX(商城宝箱!$L:$L,MATCH(BB204,商城宝箱!$N:$N,1))</f>
        <v>11</v>
      </c>
      <c r="BI204" s="63">
        <f>INDEX(商城宝箱!$T:$T,MATCH(BH204,商城宝箱!$L:$L,0))+(BB204-VLOOKUP(BH204,商城宝箱!$L$2:$N$22,3,FALSE))/$BH$5*VLOOKUP(BH204+1,商城宝箱!$C$23:$I$42,3,FALSE)</f>
        <v>213750</v>
      </c>
      <c r="BJ204" s="71">
        <f>INDEX(商城宝箱!$U:$U,MATCH(BH204,商城宝箱!$L:$L,0))+(BB204-VLOOKUP(BH204,商城宝箱!$L$2:$N$22,3,FALSE))/$BH$5*VLOOKUP(BH204+1,商城宝箱!$C$23:$I$42,4,FALSE)</f>
        <v>190742.5</v>
      </c>
      <c r="BK204" s="71">
        <f>INDEX(商城宝箱!$V:$V,MATCH(BH204,商城宝箱!$L:$L,0))+(BB204-VLOOKUP(BH204,商城宝箱!$L$2:$N$22,3,FALSE))/$BH$5*VLOOKUP(BH204+1,商城宝箱!$C$23:$I$42,5,FALSE)</f>
        <v>101837</v>
      </c>
      <c r="BL204" s="71">
        <f>INDEX(商城宝箱!$W:$W,MATCH(BH204,商城宝箱!$L:$L,0))+(BB204-VLOOKUP(BH204,商城宝箱!$L$2:$N$22,3,FALSE))/$BH$5*VLOOKUP(BH204+1,商城宝箱!$C$23:$I$42,6,FALSE)</f>
        <v>15151.5</v>
      </c>
      <c r="BM204" s="49"/>
      <c r="BN204" s="101">
        <f t="shared" si="338"/>
        <v>11610000</v>
      </c>
      <c r="BO204" s="63">
        <f t="shared" si="339"/>
        <v>1572690</v>
      </c>
      <c r="BP204" s="63">
        <f t="shared" si="340"/>
        <v>1797360</v>
      </c>
      <c r="BQ204" s="63">
        <f t="shared" si="341"/>
        <v>1164000</v>
      </c>
      <c r="BR204" s="63">
        <f t="shared" si="342"/>
        <v>0</v>
      </c>
      <c r="BS204" s="63">
        <f t="shared" si="343"/>
        <v>99000</v>
      </c>
      <c r="BT204" s="63">
        <f t="shared" si="344"/>
        <v>213750</v>
      </c>
      <c r="BU204" s="63">
        <f t="shared" si="345"/>
        <v>16456800</v>
      </c>
      <c r="BV204" s="98">
        <f t="shared" si="346"/>
        <v>0.705483447571824</v>
      </c>
      <c r="BW204" s="98">
        <f t="shared" si="347"/>
        <v>0.0955647513489864</v>
      </c>
      <c r="BX204" s="98">
        <f t="shared" si="348"/>
        <v>0.109216858684556</v>
      </c>
      <c r="BY204" s="98">
        <f t="shared" si="349"/>
        <v>0.0707306402216713</v>
      </c>
      <c r="BZ204" s="98">
        <f t="shared" si="350"/>
        <v>0</v>
      </c>
      <c r="CA204" s="98">
        <f t="shared" si="351"/>
        <v>0.00601575032813184</v>
      </c>
      <c r="CB204" s="98">
        <f t="shared" si="352"/>
        <v>0.0129885518448301</v>
      </c>
      <c r="CC204" s="49"/>
      <c r="CD204" s="101">
        <f t="shared" si="353"/>
        <v>200</v>
      </c>
      <c r="CE204" s="63">
        <f>INDEX(角色升级!A:A,MATCH(BU203,角色升级!K:K,1))</f>
        <v>879</v>
      </c>
      <c r="CF204" s="71">
        <f>VLOOKUP(CE204,角色升级!A:P,16,FALSE)</f>
        <v>67861.983</v>
      </c>
      <c r="CG204" s="71">
        <f>VLOOKUP(CD204,关卡对比!$A$4:$K$206,11,FALSE)</f>
        <v>181200</v>
      </c>
      <c r="CH204" s="104">
        <f t="shared" si="354"/>
        <v>2.67012533364962</v>
      </c>
      <c r="CI204" s="87">
        <f>INDEX(角色升级!Q:Q,MATCH(CE204,角色升级!A:A,0))</f>
        <v>27200</v>
      </c>
      <c r="CJ204" s="80">
        <v>1</v>
      </c>
      <c r="CK204" s="49"/>
      <c r="CL204" s="101">
        <f t="shared" si="355"/>
        <v>78866</v>
      </c>
      <c r="CM204" s="63">
        <f t="shared" si="356"/>
        <v>117663</v>
      </c>
      <c r="CN204" s="63">
        <f t="shared" si="357"/>
        <v>1264</v>
      </c>
      <c r="CO204" s="63">
        <f t="shared" si="358"/>
        <v>190742.5</v>
      </c>
      <c r="CP204" s="63">
        <f t="shared" si="359"/>
        <v>388535.5</v>
      </c>
      <c r="CQ204" s="98">
        <f t="shared" si="360"/>
        <v>0.202982739028995</v>
      </c>
      <c r="CR204" s="98">
        <f t="shared" si="361"/>
        <v>0.302837192483055</v>
      </c>
      <c r="CS204" s="98">
        <f t="shared" si="362"/>
        <v>0.00325324198174942</v>
      </c>
      <c r="CT204" s="98">
        <f t="shared" si="363"/>
        <v>0.490926826506201</v>
      </c>
      <c r="CU204" s="49"/>
      <c r="CV204" s="87">
        <f t="shared" si="364"/>
        <v>39434</v>
      </c>
      <c r="CW204" s="80">
        <f t="shared" si="365"/>
        <v>58576</v>
      </c>
      <c r="CX204" s="80">
        <f t="shared" si="366"/>
        <v>66944</v>
      </c>
      <c r="CY204" s="80">
        <f t="shared" si="367"/>
        <v>101837</v>
      </c>
      <c r="CZ204" s="80">
        <f t="shared" si="368"/>
        <v>266791</v>
      </c>
      <c r="DA204" s="143">
        <f t="shared" si="369"/>
        <v>0.147808584247595</v>
      </c>
      <c r="DB204" s="143">
        <f t="shared" si="370"/>
        <v>0.219557631254428</v>
      </c>
      <c r="DC204" s="143">
        <f t="shared" si="371"/>
        <v>0.250923007147917</v>
      </c>
      <c r="DD204" s="143">
        <f t="shared" si="372"/>
        <v>0.381710777350061</v>
      </c>
      <c r="DE204" s="49"/>
      <c r="DF204" s="87">
        <f t="shared" si="373"/>
        <v>19113</v>
      </c>
      <c r="DG204" s="80">
        <f t="shared" si="374"/>
        <v>28553</v>
      </c>
      <c r="DH204" s="80">
        <f t="shared" si="375"/>
        <v>32632</v>
      </c>
      <c r="DI204" s="80">
        <f t="shared" si="376"/>
        <v>15151.5</v>
      </c>
      <c r="DJ204" s="80">
        <f t="shared" si="377"/>
        <v>95449.5</v>
      </c>
      <c r="DK204" s="143">
        <f t="shared" si="378"/>
        <v>0.200242012792105</v>
      </c>
      <c r="DL204" s="143">
        <f t="shared" si="379"/>
        <v>0.299142478483386</v>
      </c>
      <c r="DM204" s="143">
        <f t="shared" si="380"/>
        <v>0.341877118266727</v>
      </c>
      <c r="DN204" s="143">
        <f t="shared" si="381"/>
        <v>0.158738390457781</v>
      </c>
      <c r="DO204" s="49"/>
      <c r="DP204" s="62">
        <f t="shared" si="382"/>
        <v>388535.5</v>
      </c>
      <c r="DQ204" s="71">
        <f t="shared" si="383"/>
        <v>266791</v>
      </c>
      <c r="DR204" s="71">
        <f t="shared" si="384"/>
        <v>95449.5</v>
      </c>
      <c r="DS204" s="63">
        <v>0</v>
      </c>
      <c r="DT204" s="63">
        <v>35</v>
      </c>
      <c r="DU204" s="63">
        <f>INDEX(武器升级!A:A,MATCH(DQ204/$DQ$5,武器升级!G:G,1))</f>
        <v>59</v>
      </c>
      <c r="DV204" s="63">
        <f>_xlfn.IFNA(INDEX(武器升级!A:A,MATCH(DR204/$DR$5,武器升级!H:H,1)),1)</f>
        <v>48</v>
      </c>
      <c r="DW204" s="63">
        <v>20</v>
      </c>
      <c r="DX204" s="63">
        <f t="shared" si="385"/>
        <v>295.33</v>
      </c>
      <c r="DY204" s="63">
        <f t="shared" si="386"/>
        <v>29347.66</v>
      </c>
      <c r="DZ204" s="63">
        <f t="shared" si="387"/>
        <v>5793.1</v>
      </c>
      <c r="EA204" s="71">
        <v>7.2</v>
      </c>
      <c r="EB204" s="67">
        <f t="shared" si="388"/>
        <v>200</v>
      </c>
      <c r="EC204" s="84"/>
      <c r="ED204" s="49"/>
      <c r="EE204" s="49"/>
      <c r="EF204" s="49"/>
      <c r="EG204" s="49"/>
      <c r="EH204" s="49"/>
      <c r="EI204" s="49"/>
      <c r="EJ204" s="49"/>
      <c r="EK204" s="49">
        <f>_xlfn.IFNA(INDEX(DZ:DZ,MATCH(A204,EB:EB,0)),1)</f>
        <v>3352.49</v>
      </c>
      <c r="EL204" s="84"/>
      <c r="EM204" s="49"/>
      <c r="EN204" s="49"/>
      <c r="EO204" s="49"/>
      <c r="EP204" s="49"/>
      <c r="EQ204" s="49"/>
      <c r="ER204" s="49"/>
      <c r="ES204" s="49"/>
      <c r="ET204" s="49"/>
      <c r="EU204" s="49"/>
      <c r="EV204" s="49"/>
      <c r="EW204" s="49"/>
      <c r="EX204" s="49"/>
      <c r="EY204" s="49"/>
      <c r="EZ204" s="49"/>
      <c r="FA204" s="67"/>
      <c r="FB204" s="67"/>
      <c r="FC204" s="67"/>
      <c r="FD204" s="49"/>
    </row>
    <row r="205" spans="1:160">
      <c r="A205" s="58">
        <v>199</v>
      </c>
      <c r="B205" s="59">
        <v>124</v>
      </c>
      <c r="C205" s="60">
        <v>99</v>
      </c>
      <c r="D205" s="61">
        <v>1236</v>
      </c>
      <c r="E205" s="61">
        <v>3</v>
      </c>
      <c r="F205" s="62">
        <v>7</v>
      </c>
      <c r="G205" s="63">
        <v>0</v>
      </c>
      <c r="H205" s="63">
        <v>1</v>
      </c>
      <c r="I205" s="49"/>
      <c r="J205" s="62">
        <v>199</v>
      </c>
      <c r="K205" s="71">
        <f t="shared" si="326"/>
        <v>7</v>
      </c>
      <c r="L205" s="71">
        <f t="shared" si="327"/>
        <v>0</v>
      </c>
      <c r="M205" s="71">
        <f>INDEX($H:$H,MATCH(N205,$A:$A,0))</f>
        <v>1</v>
      </c>
      <c r="N205" s="72">
        <f>INDEX($A:$A,MATCH(SUM($K$7:K205),$D:$D,1))</f>
        <v>200</v>
      </c>
      <c r="O205" s="72">
        <v>0</v>
      </c>
      <c r="P205" s="73">
        <v>0</v>
      </c>
      <c r="Q205" s="63">
        <f>INDEX(关卡产出!$V$8:$V$207,MATCH(N205,$A$7:$A$206,0))</f>
        <v>38500</v>
      </c>
      <c r="R205" s="63">
        <f>INDEX(关卡产出!$W$8:$W$207,MATCH(N205,$A$7:$A$206,0))</f>
        <v>11610000</v>
      </c>
      <c r="S205" s="63">
        <f>INDEX(关卡产出!$X$8:$X$207,MATCH(N205,$A$7:$A$206,0))</f>
        <v>78866</v>
      </c>
      <c r="T205" s="63">
        <f>INDEX(关卡产出!$Y$8:$Y$207,MATCH(N205,$A$7:$A$206,0))</f>
        <v>39434</v>
      </c>
      <c r="U205" s="63">
        <f>INDEX(关卡产出!$Z$8:$Z$207,MATCH(N205,$A$7:$A$206,0))</f>
        <v>19113</v>
      </c>
      <c r="V205" s="63">
        <f>INDEX(关卡产出!$AA$8:$AA$207,MATCH(N205,$A$7:$A$206,0))</f>
        <v>1200</v>
      </c>
      <c r="W205" s="80">
        <f>INDEX(关卡产出!$C$8:$C$207,MATCH(N205,关卡产出!$B$8:$B$207,0))*K205</f>
        <v>1106</v>
      </c>
      <c r="X205" s="80">
        <f>INDEX(关卡产出!$D$8:$D$207,MATCH(N205,关卡产出!$B$8:$B$207,0))*K205</f>
        <v>553</v>
      </c>
      <c r="Y205" s="80">
        <f>INDEX(关卡产出!$E$8:$E$207,MATCH(N205,关卡产出!$B$8:$B$207,0))*K205</f>
        <v>273</v>
      </c>
      <c r="Z205" s="80">
        <f>INDEX(关卡产出!$F$8:$F$207,MATCH(N205,关卡产出!$B$8:$B$207,0))*K205</f>
        <v>14350</v>
      </c>
      <c r="AA205" s="80">
        <f>SUM($W$7:W205)</f>
        <v>118769</v>
      </c>
      <c r="AB205" s="80">
        <f>SUM($X$7:X205)</f>
        <v>59129</v>
      </c>
      <c r="AC205" s="80">
        <f>SUM($Y$7:Y205)</f>
        <v>28826</v>
      </c>
      <c r="AD205" s="80">
        <f>SUM($Z$7:Z205)</f>
        <v>1587040</v>
      </c>
      <c r="AE205" s="87">
        <f>INDEX(关卡产出!$C$8:$C$207,MATCH(N205,关卡产出!$B$8:$B$207,0))*8</f>
        <v>1264</v>
      </c>
      <c r="AF205" s="87">
        <f>INDEX(关卡产出!$D$8:$D$207,MATCH(N205,关卡产出!$B$8:$B$207,0))*8</f>
        <v>632</v>
      </c>
      <c r="AG205" s="87">
        <f>INDEX(关卡产出!$E$8:$E$207,MATCH(N205,关卡产出!$B$8:$B$207,0))*8</f>
        <v>312</v>
      </c>
      <c r="AH205" s="87">
        <f>INDEX(关卡产出!$F$8:$F$207,MATCH(N205,关卡产出!$B$8:$B$207,0))*8</f>
        <v>16400</v>
      </c>
      <c r="AI205" s="87">
        <f>SUM($AE$7:AE205)</f>
        <v>135736</v>
      </c>
      <c r="AJ205" s="87">
        <f>SUM($AF$7:AF205)</f>
        <v>67576</v>
      </c>
      <c r="AK205" s="87">
        <f>SUM($AG$7:AG205)</f>
        <v>32944</v>
      </c>
      <c r="AL205" s="87">
        <f>SUM($AH$7:AH205)</f>
        <v>1813760</v>
      </c>
      <c r="AM205" s="92">
        <f>SUM($M$7:M205)*关卡产出!$AS$11</f>
        <v>1170000</v>
      </c>
      <c r="AN205" s="93">
        <v>0</v>
      </c>
      <c r="AO205" s="80">
        <v>0</v>
      </c>
      <c r="AP205" s="96">
        <v>0</v>
      </c>
      <c r="AQ205" s="62">
        <v>500</v>
      </c>
      <c r="AR205" s="97">
        <v>100</v>
      </c>
      <c r="AS205" s="62">
        <f>SUM($AQ$7:AQ205)</f>
        <v>99500</v>
      </c>
      <c r="AT205" s="71">
        <f>SUM($AR$7:AR205)</f>
        <v>19900</v>
      </c>
      <c r="AU205" s="49"/>
      <c r="AV205" s="62">
        <f t="shared" si="329"/>
        <v>38500</v>
      </c>
      <c r="AW205" s="71">
        <v>0</v>
      </c>
      <c r="AX205" s="71">
        <f t="shared" si="330"/>
        <v>19900</v>
      </c>
      <c r="AY205" s="71">
        <f t="shared" si="331"/>
        <v>29700</v>
      </c>
      <c r="AZ205" s="63">
        <f t="shared" si="332"/>
        <v>88100</v>
      </c>
      <c r="BA205" s="80">
        <v>0</v>
      </c>
      <c r="BB205" s="80">
        <f t="shared" si="333"/>
        <v>88100</v>
      </c>
      <c r="BC205" s="98">
        <f t="shared" si="334"/>
        <v>0.437003405221339</v>
      </c>
      <c r="BD205" s="98">
        <f t="shared" si="335"/>
        <v>0</v>
      </c>
      <c r="BE205" s="98">
        <f t="shared" si="336"/>
        <v>0.225879682179342</v>
      </c>
      <c r="BF205" s="98">
        <f t="shared" si="337"/>
        <v>0.337116912599319</v>
      </c>
      <c r="BG205" s="99"/>
      <c r="BH205" s="62">
        <f>INDEX(商城宝箱!$L:$L,MATCH(BB205,商城宝箱!$N:$N,1))</f>
        <v>11</v>
      </c>
      <c r="BI205" s="63">
        <f>INDEX(商城宝箱!$T:$T,MATCH(BH205,商城宝箱!$L:$L,0))+(BB205-VLOOKUP(BH205,商城宝箱!$L$2:$N$22,3,FALSE))/$BH$5*VLOOKUP(BH205+1,商城宝箱!$C$23:$I$42,3,FALSE)</f>
        <v>220250</v>
      </c>
      <c r="BJ205" s="71">
        <f>INDEX(商城宝箱!$U:$U,MATCH(BH205,商城宝箱!$L:$L,0))+(BB205-VLOOKUP(BH205,商城宝箱!$L$2:$N$22,3,FALSE))/$BH$5*VLOOKUP(BH205+1,商城宝箱!$C$23:$I$42,4,FALSE)</f>
        <v>200362.5</v>
      </c>
      <c r="BK205" s="71">
        <f>INDEX(商城宝箱!$V:$V,MATCH(BH205,商城宝箱!$L:$L,0))+(BB205-VLOOKUP(BH205,商城宝箱!$L$2:$N$22,3,FALSE))/$BH$5*VLOOKUP(BH205+1,商城宝箱!$C$23:$I$42,5,FALSE)</f>
        <v>106387</v>
      </c>
      <c r="BL205" s="71">
        <f>INDEX(商城宝箱!$W:$W,MATCH(BH205,商城宝箱!$L:$L,0))+(BB205-VLOOKUP(BH205,商城宝箱!$L$2:$N$22,3,FALSE))/$BH$5*VLOOKUP(BH205+1,商城宝箱!$C$23:$I$42,6,FALSE)</f>
        <v>15931.5</v>
      </c>
      <c r="BM205" s="49"/>
      <c r="BN205" s="101">
        <f t="shared" si="338"/>
        <v>11610000</v>
      </c>
      <c r="BO205" s="63">
        <f t="shared" si="339"/>
        <v>1587040</v>
      </c>
      <c r="BP205" s="63">
        <f t="shared" si="340"/>
        <v>1813760</v>
      </c>
      <c r="BQ205" s="63">
        <f t="shared" si="341"/>
        <v>1170000</v>
      </c>
      <c r="BR205" s="63">
        <f t="shared" si="342"/>
        <v>0</v>
      </c>
      <c r="BS205" s="63">
        <f t="shared" si="343"/>
        <v>99500</v>
      </c>
      <c r="BT205" s="63">
        <f t="shared" si="344"/>
        <v>220250</v>
      </c>
      <c r="BU205" s="63">
        <f t="shared" si="345"/>
        <v>16500550</v>
      </c>
      <c r="BV205" s="98">
        <f t="shared" si="346"/>
        <v>0.703612909872701</v>
      </c>
      <c r="BW205" s="98">
        <f t="shared" si="347"/>
        <v>0.0961810363896961</v>
      </c>
      <c r="BX205" s="98">
        <f t="shared" si="348"/>
        <v>0.109921184445367</v>
      </c>
      <c r="BY205" s="98">
        <f t="shared" si="349"/>
        <v>0.0709067273515125</v>
      </c>
      <c r="BZ205" s="98">
        <f t="shared" si="350"/>
        <v>0</v>
      </c>
      <c r="CA205" s="98">
        <f t="shared" si="351"/>
        <v>0.00603010202690213</v>
      </c>
      <c r="CB205" s="98">
        <f t="shared" si="352"/>
        <v>0.0133480399138211</v>
      </c>
      <c r="CC205" s="49"/>
      <c r="CD205" s="101">
        <f t="shared" si="353"/>
        <v>200</v>
      </c>
      <c r="CE205" s="63">
        <f>INDEX(角色升级!A:A,MATCH(BU204,角色升级!K:K,1))</f>
        <v>880</v>
      </c>
      <c r="CF205" s="71">
        <f>VLOOKUP(CE205,角色升级!A:P,16,FALSE)</f>
        <v>68304.56115</v>
      </c>
      <c r="CG205" s="71">
        <f>VLOOKUP(CD205,关卡对比!$A$4:$K$206,11,FALSE)</f>
        <v>181200</v>
      </c>
      <c r="CH205" s="104">
        <f t="shared" si="354"/>
        <v>2.65282430556982</v>
      </c>
      <c r="CI205" s="87">
        <f>INDEX(角色升级!Q:Q,MATCH(CE205,角色升级!A:A,0))</f>
        <v>29700</v>
      </c>
      <c r="CJ205" s="80">
        <v>1</v>
      </c>
      <c r="CK205" s="49"/>
      <c r="CL205" s="101">
        <f t="shared" si="355"/>
        <v>78866</v>
      </c>
      <c r="CM205" s="63">
        <f t="shared" si="356"/>
        <v>118769</v>
      </c>
      <c r="CN205" s="63">
        <f t="shared" si="357"/>
        <v>1264</v>
      </c>
      <c r="CO205" s="63">
        <f t="shared" si="358"/>
        <v>200362.5</v>
      </c>
      <c r="CP205" s="63">
        <f t="shared" si="359"/>
        <v>399261.5</v>
      </c>
      <c r="CQ205" s="98">
        <f t="shared" si="360"/>
        <v>0.197529689188665</v>
      </c>
      <c r="CR205" s="98">
        <f t="shared" si="361"/>
        <v>0.297471707139306</v>
      </c>
      <c r="CS205" s="98">
        <f t="shared" si="362"/>
        <v>0.00316584494122273</v>
      </c>
      <c r="CT205" s="98">
        <f t="shared" si="363"/>
        <v>0.501832758730807</v>
      </c>
      <c r="CU205" s="49"/>
      <c r="CV205" s="87">
        <f t="shared" si="364"/>
        <v>39434</v>
      </c>
      <c r="CW205" s="80">
        <f t="shared" si="365"/>
        <v>59129</v>
      </c>
      <c r="CX205" s="80">
        <f t="shared" si="366"/>
        <v>67576</v>
      </c>
      <c r="CY205" s="80">
        <f t="shared" si="367"/>
        <v>106387</v>
      </c>
      <c r="CZ205" s="80">
        <f t="shared" si="368"/>
        <v>272526</v>
      </c>
      <c r="DA205" s="143">
        <f t="shared" si="369"/>
        <v>0.144698120546296</v>
      </c>
      <c r="DB205" s="143">
        <f t="shared" si="370"/>
        <v>0.216966454576811</v>
      </c>
      <c r="DC205" s="143">
        <f t="shared" si="371"/>
        <v>0.247961662373498</v>
      </c>
      <c r="DD205" s="143">
        <f t="shared" si="372"/>
        <v>0.390373762503394</v>
      </c>
      <c r="DE205" s="49"/>
      <c r="DF205" s="87">
        <f t="shared" si="373"/>
        <v>19113</v>
      </c>
      <c r="DG205" s="80">
        <f t="shared" si="374"/>
        <v>28826</v>
      </c>
      <c r="DH205" s="80">
        <f t="shared" si="375"/>
        <v>32944</v>
      </c>
      <c r="DI205" s="80">
        <f t="shared" si="376"/>
        <v>15931.5</v>
      </c>
      <c r="DJ205" s="80">
        <f t="shared" si="377"/>
        <v>96814.5</v>
      </c>
      <c r="DK205" s="143">
        <f t="shared" si="378"/>
        <v>0.197418775080179</v>
      </c>
      <c r="DL205" s="143">
        <f t="shared" si="379"/>
        <v>0.297744656017435</v>
      </c>
      <c r="DM205" s="143">
        <f t="shared" si="380"/>
        <v>0.340279606877069</v>
      </c>
      <c r="DN205" s="143">
        <f t="shared" si="381"/>
        <v>0.164556962025316</v>
      </c>
      <c r="DO205" s="49"/>
      <c r="DP205" s="62">
        <f t="shared" si="382"/>
        <v>399261.5</v>
      </c>
      <c r="DQ205" s="71">
        <f t="shared" si="383"/>
        <v>272526</v>
      </c>
      <c r="DR205" s="71">
        <f t="shared" si="384"/>
        <v>96814.5</v>
      </c>
      <c r="DS205" s="63">
        <v>0</v>
      </c>
      <c r="DT205" s="63">
        <v>35</v>
      </c>
      <c r="DU205" s="63">
        <f>INDEX(武器升级!A:A,MATCH(DQ205/$DQ$5,武器升级!G:G,1))</f>
        <v>60</v>
      </c>
      <c r="DV205" s="63">
        <f>_xlfn.IFNA(INDEX(武器升级!A:A,MATCH(DR205/$DR$5,武器升级!H:H,1)),1)</f>
        <v>49</v>
      </c>
      <c r="DW205" s="63">
        <v>20</v>
      </c>
      <c r="DX205" s="63">
        <f t="shared" si="385"/>
        <v>295.33</v>
      </c>
      <c r="DY205" s="63">
        <f t="shared" si="386"/>
        <v>35217.2</v>
      </c>
      <c r="DZ205" s="63">
        <f t="shared" si="387"/>
        <v>6951.72</v>
      </c>
      <c r="EA205" s="71">
        <v>7.2</v>
      </c>
      <c r="EB205" s="67">
        <f t="shared" si="388"/>
        <v>200</v>
      </c>
      <c r="EC205" s="84"/>
      <c r="ED205" s="49"/>
      <c r="EE205" s="49"/>
      <c r="EF205" s="49"/>
      <c r="EG205" s="49"/>
      <c r="EH205" s="49"/>
      <c r="EI205" s="49"/>
      <c r="EJ205" s="49"/>
      <c r="EK205" s="49">
        <f>_xlfn.IFNA(INDEX(DZ:DZ,MATCH(A205,EB:EB,0)),1)</f>
        <v>1</v>
      </c>
      <c r="EL205" s="84"/>
      <c r="EM205" s="49"/>
      <c r="EN205" s="49"/>
      <c r="EO205" s="49"/>
      <c r="EP205" s="49"/>
      <c r="EQ205" s="49"/>
      <c r="ER205" s="49"/>
      <c r="ES205" s="49"/>
      <c r="ET205" s="49"/>
      <c r="EU205" s="49"/>
      <c r="EV205" s="49"/>
      <c r="EW205" s="49"/>
      <c r="EX205" s="49"/>
      <c r="EY205" s="49"/>
      <c r="EZ205" s="49"/>
      <c r="FA205" s="67"/>
      <c r="FB205" s="67"/>
      <c r="FC205" s="67"/>
      <c r="FD205" s="49"/>
    </row>
    <row r="206" spans="1:160">
      <c r="A206" s="58">
        <v>200</v>
      </c>
      <c r="B206" s="59">
        <v>124</v>
      </c>
      <c r="C206" s="60">
        <v>99</v>
      </c>
      <c r="D206" s="61">
        <v>1239</v>
      </c>
      <c r="E206" s="61">
        <v>3</v>
      </c>
      <c r="F206" s="62">
        <v>7</v>
      </c>
      <c r="G206" s="63">
        <v>0</v>
      </c>
      <c r="H206" s="63">
        <v>1</v>
      </c>
      <c r="I206" s="49"/>
      <c r="J206" s="62">
        <v>200</v>
      </c>
      <c r="K206" s="71">
        <f t="shared" si="326"/>
        <v>7</v>
      </c>
      <c r="L206" s="71">
        <f t="shared" si="327"/>
        <v>0</v>
      </c>
      <c r="M206" s="71">
        <f>INDEX($H:$H,MATCH(N206,$A:$A,0))</f>
        <v>1</v>
      </c>
      <c r="N206" s="72">
        <f>INDEX($A:$A,MATCH(SUM($K$7:K206),$D:$D,1))</f>
        <v>200</v>
      </c>
      <c r="O206" s="72">
        <v>0</v>
      </c>
      <c r="P206" s="73">
        <v>0</v>
      </c>
      <c r="Q206" s="63">
        <f>INDEX(关卡产出!$V$8:$V$207,MATCH(N206,$A$7:$A$206,0))</f>
        <v>38500</v>
      </c>
      <c r="R206" s="63">
        <f>INDEX(关卡产出!$W$8:$W$207,MATCH(N206,$A$7:$A$206,0))</f>
        <v>11610000</v>
      </c>
      <c r="S206" s="63">
        <f>INDEX(关卡产出!$X$8:$X$207,MATCH(N206,$A$7:$A$206,0))</f>
        <v>78866</v>
      </c>
      <c r="T206" s="63">
        <f>INDEX(关卡产出!$Y$8:$Y$207,MATCH(N206,$A$7:$A$206,0))</f>
        <v>39434</v>
      </c>
      <c r="U206" s="63">
        <f>INDEX(关卡产出!$Z$8:$Z$207,MATCH(N206,$A$7:$A$206,0))</f>
        <v>19113</v>
      </c>
      <c r="V206" s="63">
        <f>INDEX(关卡产出!$AA$8:$AA$207,MATCH(N206,$A$7:$A$206,0))</f>
        <v>1200</v>
      </c>
      <c r="W206" s="80">
        <f>INDEX(关卡产出!$C$8:$C$207,MATCH(N206,关卡产出!$B$8:$B$207,0))*K206</f>
        <v>1106</v>
      </c>
      <c r="X206" s="80">
        <f>INDEX(关卡产出!$D$8:$D$207,MATCH(N206,关卡产出!$B$8:$B$207,0))*K206</f>
        <v>553</v>
      </c>
      <c r="Y206" s="80">
        <f>INDEX(关卡产出!$E$8:$E$207,MATCH(N206,关卡产出!$B$8:$B$207,0))*K206</f>
        <v>273</v>
      </c>
      <c r="Z206" s="80">
        <f>INDEX(关卡产出!$F$8:$F$207,MATCH(N206,关卡产出!$B$8:$B$207,0))*K206</f>
        <v>14350</v>
      </c>
      <c r="AA206" s="80">
        <f>SUM($W$7:W206)</f>
        <v>119875</v>
      </c>
      <c r="AB206" s="80">
        <f>SUM($X$7:X206)</f>
        <v>59682</v>
      </c>
      <c r="AC206" s="80">
        <f>SUM($Y$7:Y206)</f>
        <v>29099</v>
      </c>
      <c r="AD206" s="80">
        <f>SUM($Z$7:Z206)</f>
        <v>1601390</v>
      </c>
      <c r="AE206" s="87">
        <f>INDEX(关卡产出!$C$8:$C$207,MATCH(N206,关卡产出!$B$8:$B$207,0))*8</f>
        <v>1264</v>
      </c>
      <c r="AF206" s="87">
        <f>INDEX(关卡产出!$D$8:$D$207,MATCH(N206,关卡产出!$B$8:$B$207,0))*8</f>
        <v>632</v>
      </c>
      <c r="AG206" s="87">
        <f>INDEX(关卡产出!$E$8:$E$207,MATCH(N206,关卡产出!$B$8:$B$207,0))*8</f>
        <v>312</v>
      </c>
      <c r="AH206" s="87">
        <f>INDEX(关卡产出!$F$8:$F$207,MATCH(N206,关卡产出!$B$8:$B$207,0))*8</f>
        <v>16400</v>
      </c>
      <c r="AI206" s="87">
        <f>SUM($AE$7:AE206)</f>
        <v>137000</v>
      </c>
      <c r="AJ206" s="87">
        <f>SUM($AF$7:AF206)</f>
        <v>68208</v>
      </c>
      <c r="AK206" s="87">
        <f>SUM($AG$7:AG206)</f>
        <v>33256</v>
      </c>
      <c r="AL206" s="87">
        <f>SUM($AH$7:AH206)</f>
        <v>1830160</v>
      </c>
      <c r="AM206" s="92">
        <f>SUM($M$7:M206)*关卡产出!$AS$11</f>
        <v>1176000</v>
      </c>
      <c r="AN206" s="93">
        <v>0</v>
      </c>
      <c r="AO206" s="80">
        <v>0</v>
      </c>
      <c r="AP206" s="96">
        <v>0</v>
      </c>
      <c r="AQ206" s="62">
        <v>500</v>
      </c>
      <c r="AR206" s="97">
        <v>100</v>
      </c>
      <c r="AS206" s="62">
        <f>SUM($AQ$7:AQ206)</f>
        <v>100000</v>
      </c>
      <c r="AT206" s="71">
        <f>SUM($AR$7:AR206)</f>
        <v>20000</v>
      </c>
      <c r="AU206" s="49"/>
      <c r="AV206" s="62">
        <f t="shared" si="329"/>
        <v>38500</v>
      </c>
      <c r="AW206" s="71">
        <v>0</v>
      </c>
      <c r="AX206" s="71">
        <f t="shared" si="330"/>
        <v>20000</v>
      </c>
      <c r="AY206" s="71">
        <f t="shared" si="331"/>
        <v>29700</v>
      </c>
      <c r="AZ206" s="63">
        <f t="shared" si="332"/>
        <v>88200</v>
      </c>
      <c r="BA206" s="80">
        <v>0</v>
      </c>
      <c r="BB206" s="80">
        <f t="shared" si="333"/>
        <v>88200</v>
      </c>
      <c r="BC206" s="98">
        <f t="shared" si="334"/>
        <v>0.436507936507937</v>
      </c>
      <c r="BD206" s="98">
        <f t="shared" si="335"/>
        <v>0</v>
      </c>
      <c r="BE206" s="98">
        <f t="shared" si="336"/>
        <v>0.226757369614512</v>
      </c>
      <c r="BF206" s="98">
        <f t="shared" si="337"/>
        <v>0.336734693877551</v>
      </c>
      <c r="BG206" s="99"/>
      <c r="BH206" s="62">
        <f>INDEX(商城宝箱!$L:$L,MATCH(BB206,商城宝箱!$N:$N,1))</f>
        <v>11</v>
      </c>
      <c r="BI206" s="63">
        <f>INDEX(商城宝箱!$T:$T,MATCH(BH206,商城宝箱!$L:$L,0))+(BB206-VLOOKUP(BH206,商城宝箱!$L$2:$N$22,3,FALSE))/$BH$5*VLOOKUP(BH206+1,商城宝箱!$C$23:$I$42,3,FALSE)</f>
        <v>220500</v>
      </c>
      <c r="BJ206" s="71">
        <f>INDEX(商城宝箱!$U:$U,MATCH(BH206,商城宝箱!$L:$L,0))+(BB206-VLOOKUP(BH206,商城宝箱!$L$2:$N$22,3,FALSE))/$BH$5*VLOOKUP(BH206+1,商城宝箱!$C$23:$I$42,4,FALSE)</f>
        <v>200732.5</v>
      </c>
      <c r="BK206" s="71">
        <f>INDEX(商城宝箱!$V:$V,MATCH(BH206,商城宝箱!$L:$L,0))+(BB206-VLOOKUP(BH206,商城宝箱!$L$2:$N$22,3,FALSE))/$BH$5*VLOOKUP(BH206+1,商城宝箱!$C$23:$I$42,5,FALSE)</f>
        <v>106562</v>
      </c>
      <c r="BL206" s="71">
        <f>INDEX(商城宝箱!$W:$W,MATCH(BH206,商城宝箱!$L:$L,0))+(BB206-VLOOKUP(BH206,商城宝箱!$L$2:$N$22,3,FALSE))/$BH$5*VLOOKUP(BH206+1,商城宝箱!$C$23:$I$42,6,FALSE)</f>
        <v>15961.5</v>
      </c>
      <c r="BM206" s="49"/>
      <c r="BN206" s="101">
        <f t="shared" si="338"/>
        <v>11610000</v>
      </c>
      <c r="BO206" s="63">
        <f t="shared" si="339"/>
        <v>1601390</v>
      </c>
      <c r="BP206" s="63">
        <f t="shared" si="340"/>
        <v>1830160</v>
      </c>
      <c r="BQ206" s="63">
        <f t="shared" si="341"/>
        <v>1176000</v>
      </c>
      <c r="BR206" s="63">
        <f t="shared" si="342"/>
        <v>0</v>
      </c>
      <c r="BS206" s="63">
        <f t="shared" si="343"/>
        <v>100000</v>
      </c>
      <c r="BT206" s="63">
        <f t="shared" si="344"/>
        <v>220500</v>
      </c>
      <c r="BU206" s="63">
        <f t="shared" si="345"/>
        <v>16538050</v>
      </c>
      <c r="BV206" s="98">
        <f t="shared" si="346"/>
        <v>0.702017468806782</v>
      </c>
      <c r="BW206" s="98">
        <f t="shared" si="347"/>
        <v>0.0968306420648142</v>
      </c>
      <c r="BX206" s="98">
        <f t="shared" si="348"/>
        <v>0.110663590931216</v>
      </c>
      <c r="BY206" s="98">
        <f t="shared" si="349"/>
        <v>0.0711087461943821</v>
      </c>
      <c r="BZ206" s="98">
        <f t="shared" si="350"/>
        <v>0</v>
      </c>
      <c r="CA206" s="98">
        <f t="shared" si="351"/>
        <v>0.00604666209135902</v>
      </c>
      <c r="CB206" s="98">
        <f t="shared" si="352"/>
        <v>0.0133328899114466</v>
      </c>
      <c r="CC206" s="49"/>
      <c r="CD206" s="101">
        <f t="shared" si="353"/>
        <v>200</v>
      </c>
      <c r="CE206" s="63">
        <f>INDEX(角色升级!A:A,MATCH(BU205,角色升级!K:K,1))</f>
        <v>881</v>
      </c>
      <c r="CF206" s="71">
        <f>VLOOKUP(CE206,角色升级!A:P,16,FALSE)</f>
        <v>68357.5515</v>
      </c>
      <c r="CG206" s="71">
        <f>VLOOKUP(CD206,关卡对比!$A$4:$K$206,11,FALSE)</f>
        <v>181200</v>
      </c>
      <c r="CH206" s="104">
        <f t="shared" si="354"/>
        <v>2.65076785261976</v>
      </c>
      <c r="CI206" s="87">
        <f>INDEX(角色升级!Q:Q,MATCH(CE206,角色升级!A:A,0))</f>
        <v>29700</v>
      </c>
      <c r="CJ206" s="80">
        <v>1</v>
      </c>
      <c r="CK206" s="49"/>
      <c r="CL206" s="101">
        <f t="shared" si="355"/>
        <v>78866</v>
      </c>
      <c r="CM206" s="63">
        <f t="shared" si="356"/>
        <v>119875</v>
      </c>
      <c r="CN206" s="63">
        <f t="shared" si="357"/>
        <v>1264</v>
      </c>
      <c r="CO206" s="63">
        <f t="shared" si="358"/>
        <v>200732.5</v>
      </c>
      <c r="CP206" s="63">
        <f t="shared" si="359"/>
        <v>400737.5</v>
      </c>
      <c r="CQ206" s="98">
        <f t="shared" si="360"/>
        <v>0.196802146043233</v>
      </c>
      <c r="CR206" s="98">
        <f t="shared" si="361"/>
        <v>0.299135968058891</v>
      </c>
      <c r="CS206" s="98">
        <f t="shared" si="362"/>
        <v>0.00315418447237905</v>
      </c>
      <c r="CT206" s="98">
        <f t="shared" si="363"/>
        <v>0.500907701425497</v>
      </c>
      <c r="CU206" s="49"/>
      <c r="CV206" s="87">
        <f t="shared" si="364"/>
        <v>39434</v>
      </c>
      <c r="CW206" s="80">
        <f t="shared" si="365"/>
        <v>59682</v>
      </c>
      <c r="CX206" s="80">
        <f t="shared" si="366"/>
        <v>68208</v>
      </c>
      <c r="CY206" s="80">
        <f t="shared" si="367"/>
        <v>106562</v>
      </c>
      <c r="CZ206" s="80">
        <f t="shared" si="368"/>
        <v>273886</v>
      </c>
      <c r="DA206" s="143">
        <f t="shared" si="369"/>
        <v>0.143979611955339</v>
      </c>
      <c r="DB206" s="143">
        <f t="shared" si="370"/>
        <v>0.217908180775943</v>
      </c>
      <c r="DC206" s="143">
        <f t="shared" si="371"/>
        <v>0.249037920886792</v>
      </c>
      <c r="DD206" s="143">
        <f t="shared" si="372"/>
        <v>0.389074286381925</v>
      </c>
      <c r="DE206" s="49"/>
      <c r="DF206" s="87">
        <f t="shared" si="373"/>
        <v>19113</v>
      </c>
      <c r="DG206" s="80">
        <f t="shared" si="374"/>
        <v>29099</v>
      </c>
      <c r="DH206" s="80">
        <f t="shared" si="375"/>
        <v>33256</v>
      </c>
      <c r="DI206" s="80">
        <f t="shared" si="376"/>
        <v>15961.5</v>
      </c>
      <c r="DJ206" s="80">
        <f t="shared" si="377"/>
        <v>97429.5</v>
      </c>
      <c r="DK206" s="143">
        <f t="shared" si="378"/>
        <v>0.196172617123151</v>
      </c>
      <c r="DL206" s="143">
        <f t="shared" si="379"/>
        <v>0.298667241441247</v>
      </c>
      <c r="DM206" s="143">
        <f t="shared" si="380"/>
        <v>0.341333990218568</v>
      </c>
      <c r="DN206" s="143">
        <f t="shared" si="381"/>
        <v>0.163826151217034</v>
      </c>
      <c r="DO206" s="49"/>
      <c r="DP206" s="62">
        <f t="shared" si="382"/>
        <v>400737.5</v>
      </c>
      <c r="DQ206" s="71">
        <f t="shared" si="383"/>
        <v>273886</v>
      </c>
      <c r="DR206" s="71">
        <f t="shared" si="384"/>
        <v>97429.5</v>
      </c>
      <c r="DS206" s="63">
        <v>0</v>
      </c>
      <c r="DT206" s="63">
        <v>35</v>
      </c>
      <c r="DU206" s="63">
        <f>INDEX(武器升级!A:A,MATCH(DQ206/$DQ$5,武器升级!G:G,1))</f>
        <v>60</v>
      </c>
      <c r="DV206" s="63">
        <f>_xlfn.IFNA(INDEX(武器升级!A:A,MATCH(DR206/$DR$5,武器升级!H:H,1)),1)</f>
        <v>49</v>
      </c>
      <c r="DW206" s="63">
        <v>20</v>
      </c>
      <c r="DX206" s="63">
        <f t="shared" si="385"/>
        <v>295.33</v>
      </c>
      <c r="DY206" s="63">
        <f t="shared" si="386"/>
        <v>35217.2</v>
      </c>
      <c r="DZ206" s="63">
        <f t="shared" si="387"/>
        <v>6951.72</v>
      </c>
      <c r="EA206" s="71">
        <v>7.2</v>
      </c>
      <c r="EB206" s="67">
        <f t="shared" si="388"/>
        <v>200</v>
      </c>
      <c r="EC206" s="84"/>
      <c r="ED206" s="49"/>
      <c r="EE206" s="49"/>
      <c r="EF206" s="49"/>
      <c r="EG206" s="49"/>
      <c r="EH206" s="49"/>
      <c r="EI206" s="49"/>
      <c r="EJ206" s="49"/>
      <c r="EK206" s="49">
        <f>_xlfn.IFNA(INDEX(DZ:DZ,MATCH(A206,EB:EB,0)),1)</f>
        <v>3352.49</v>
      </c>
      <c r="EL206" s="84"/>
      <c r="EM206" s="49"/>
      <c r="EN206" s="49"/>
      <c r="EO206" s="49"/>
      <c r="EP206" s="49"/>
      <c r="EQ206" s="49"/>
      <c r="ER206" s="49"/>
      <c r="ES206" s="49"/>
      <c r="ET206" s="49"/>
      <c r="EU206" s="49"/>
      <c r="EV206" s="49"/>
      <c r="EW206" s="49"/>
      <c r="EX206" s="49"/>
      <c r="EY206" s="49"/>
      <c r="EZ206" s="49"/>
      <c r="FA206" s="67"/>
      <c r="FB206" s="67"/>
      <c r="FC206" s="67"/>
      <c r="FD206" s="49"/>
    </row>
  </sheetData>
  <mergeCells count="2">
    <mergeCell ref="DT5:DW5"/>
    <mergeCell ref="DX5:EA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G206"/>
  <sheetViews>
    <sheetView topLeftCell="DG1" workbookViewId="0">
      <selection activeCell="FA126" sqref="FA126"/>
    </sheetView>
  </sheetViews>
  <sheetFormatPr defaultColWidth="8.88888888888889" defaultRowHeight="13.8"/>
  <cols>
    <col min="133" max="140" width="8.88888888888889" hidden="1" customWidth="1"/>
    <col min="141" max="141" width="8.88888888888889" customWidth="1"/>
    <col min="142" max="155" width="8.88888888888889" hidden="1" customWidth="1"/>
  </cols>
  <sheetData>
    <row r="1" ht="22.8" spans="1:163">
      <c r="A1" s="48" t="s">
        <v>49</v>
      </c>
      <c r="B1" s="49"/>
      <c r="C1" s="49"/>
      <c r="D1" s="49"/>
      <c r="E1" s="49"/>
      <c r="F1" s="50" t="s">
        <v>50</v>
      </c>
      <c r="G1" s="8">
        <v>3</v>
      </c>
      <c r="H1" s="8"/>
      <c r="I1" s="49"/>
      <c r="J1" s="64" t="s">
        <v>51</v>
      </c>
      <c r="K1" s="65"/>
      <c r="L1" s="65"/>
      <c r="M1" s="65"/>
      <c r="N1" s="65"/>
      <c r="O1" s="65"/>
      <c r="P1" s="66"/>
      <c r="Q1" s="74" t="s">
        <v>52</v>
      </c>
      <c r="R1" s="75"/>
      <c r="S1" s="75"/>
      <c r="T1" s="75"/>
      <c r="U1" s="75"/>
      <c r="V1" s="76"/>
      <c r="W1" s="77" t="s">
        <v>14</v>
      </c>
      <c r="X1" s="77"/>
      <c r="Y1" s="81"/>
      <c r="Z1" s="82"/>
      <c r="AA1" s="77" t="s">
        <v>53</v>
      </c>
      <c r="AB1" s="77"/>
      <c r="AC1" s="77"/>
      <c r="AD1" s="81"/>
      <c r="AE1" s="77" t="s">
        <v>54</v>
      </c>
      <c r="AF1" s="77"/>
      <c r="AG1" s="77"/>
      <c r="AH1" s="88"/>
      <c r="AI1" s="77" t="s">
        <v>54</v>
      </c>
      <c r="AJ1" s="77"/>
      <c r="AK1" s="77"/>
      <c r="AL1" s="88"/>
      <c r="AM1" s="89" t="s">
        <v>55</v>
      </c>
      <c r="AN1" s="90" t="s">
        <v>56</v>
      </c>
      <c r="AO1" s="77"/>
      <c r="AP1" s="77"/>
      <c r="AQ1" s="64" t="s">
        <v>57</v>
      </c>
      <c r="AR1" s="64"/>
      <c r="AS1" s="64" t="s">
        <v>58</v>
      </c>
      <c r="AT1" s="64"/>
      <c r="AU1" s="49"/>
      <c r="AV1" s="94" t="s">
        <v>6</v>
      </c>
      <c r="AW1" s="2"/>
      <c r="AX1" s="2"/>
      <c r="AY1" s="2"/>
      <c r="AZ1" s="8"/>
      <c r="BA1" s="49"/>
      <c r="BB1" s="49"/>
      <c r="BC1" s="8"/>
      <c r="BD1" s="8"/>
      <c r="BE1" s="8"/>
      <c r="BF1" s="8"/>
      <c r="BG1" s="49"/>
      <c r="BH1" s="94" t="s">
        <v>59</v>
      </c>
      <c r="BI1" s="1"/>
      <c r="BJ1" s="2"/>
      <c r="BK1" s="2"/>
      <c r="BL1" s="67"/>
      <c r="BM1" s="49"/>
      <c r="BN1" s="94" t="s">
        <v>5</v>
      </c>
      <c r="BO1" s="1"/>
      <c r="BP1" s="1"/>
      <c r="BQ1" s="1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49"/>
      <c r="CD1" s="94" t="s">
        <v>60</v>
      </c>
      <c r="CE1" s="8"/>
      <c r="CF1" s="67"/>
      <c r="CH1" s="77"/>
      <c r="CI1" s="90" t="s">
        <v>61</v>
      </c>
      <c r="CJ1" s="77"/>
      <c r="CK1" s="102"/>
      <c r="CL1" s="141" t="s">
        <v>62</v>
      </c>
      <c r="CM1" s="74"/>
      <c r="CN1" s="74"/>
      <c r="CO1" s="1"/>
      <c r="CP1" s="1"/>
      <c r="CQ1" s="74"/>
      <c r="CR1" s="8"/>
      <c r="CS1" s="8"/>
      <c r="CT1" s="8"/>
      <c r="CU1" s="49"/>
      <c r="CV1" s="90" t="s">
        <v>63</v>
      </c>
      <c r="CW1" s="77"/>
      <c r="CX1" s="49"/>
      <c r="DA1" s="77"/>
      <c r="DB1" s="49"/>
      <c r="DC1" s="49"/>
      <c r="DD1" s="49"/>
      <c r="DE1" s="49"/>
      <c r="DF1" s="90" t="s">
        <v>64</v>
      </c>
      <c r="DG1" s="77"/>
      <c r="DH1" s="49"/>
      <c r="DK1" s="77"/>
      <c r="DL1" s="49"/>
      <c r="DM1" s="49"/>
      <c r="DN1" s="49"/>
      <c r="DO1" s="49"/>
      <c r="DP1" s="64" t="s">
        <v>65</v>
      </c>
      <c r="DQ1" s="144"/>
      <c r="DR1" s="67"/>
      <c r="DS1" s="1"/>
      <c r="DT1" s="1"/>
      <c r="DU1" s="74"/>
      <c r="DV1" s="75"/>
      <c r="DW1" s="75"/>
      <c r="DX1" s="75"/>
      <c r="DY1" s="75"/>
      <c r="DZ1" s="75"/>
      <c r="EA1" s="65"/>
      <c r="EB1" s="65"/>
      <c r="EC1" s="81"/>
      <c r="ED1" s="81"/>
      <c r="EE1" s="49"/>
      <c r="EF1" s="90" t="s">
        <v>66</v>
      </c>
      <c r="EG1" s="77"/>
      <c r="EH1" s="49"/>
      <c r="EI1" s="49"/>
      <c r="EJ1" s="49"/>
      <c r="EK1" s="49"/>
      <c r="EL1" s="49"/>
      <c r="EM1" s="49"/>
      <c r="EN1" s="49"/>
      <c r="EO1" s="90" t="s">
        <v>67</v>
      </c>
      <c r="EP1" s="77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67"/>
      <c r="FB1" s="67"/>
      <c r="FC1" s="67"/>
      <c r="FD1" s="49" t="s">
        <v>68</v>
      </c>
      <c r="FE1" s="154"/>
      <c r="FF1" s="49"/>
      <c r="FG1" s="49"/>
    </row>
    <row r="2" ht="15.6" spans="1:161">
      <c r="A2" s="51" t="s">
        <v>137</v>
      </c>
      <c r="B2" s="51"/>
      <c r="C2" s="51"/>
      <c r="D2" s="51"/>
      <c r="E2" s="51"/>
      <c r="F2" s="52" t="s">
        <v>70</v>
      </c>
      <c r="G2" s="8">
        <v>30</v>
      </c>
      <c r="H2" s="8"/>
      <c r="I2" s="49"/>
      <c r="J2" s="53"/>
      <c r="K2" s="67"/>
      <c r="L2" s="67"/>
      <c r="M2" s="67"/>
      <c r="N2" s="67"/>
      <c r="O2" s="67"/>
      <c r="P2" s="68"/>
      <c r="Q2" s="8"/>
      <c r="R2" s="8"/>
      <c r="S2" s="8"/>
      <c r="T2" s="8"/>
      <c r="U2" s="8"/>
      <c r="V2" s="78"/>
      <c r="W2" s="49"/>
      <c r="X2" s="49"/>
      <c r="Y2" s="49"/>
      <c r="Z2" s="83"/>
      <c r="AA2" s="49"/>
      <c r="AB2" s="49"/>
      <c r="AC2" s="49"/>
      <c r="AD2" s="49"/>
      <c r="AE2" s="84"/>
      <c r="AF2" s="49"/>
      <c r="AG2" s="49"/>
      <c r="AH2" s="83"/>
      <c r="AI2" s="84"/>
      <c r="AJ2" s="49"/>
      <c r="AK2" s="49"/>
      <c r="AL2" s="83"/>
      <c r="AM2" s="68"/>
      <c r="AN2" s="84"/>
      <c r="AO2" s="49"/>
      <c r="AP2" s="49"/>
      <c r="AQ2" s="53"/>
      <c r="AR2" s="67"/>
      <c r="AS2" s="53"/>
      <c r="AT2" s="67"/>
      <c r="AU2" s="49"/>
      <c r="AV2" s="53"/>
      <c r="AW2" s="67"/>
      <c r="AX2" s="67"/>
      <c r="AY2" s="67"/>
      <c r="AZ2" s="8"/>
      <c r="BA2" s="49"/>
      <c r="BB2" s="49"/>
      <c r="BC2" s="8"/>
      <c r="BD2" s="8"/>
      <c r="BE2" s="8"/>
      <c r="BF2" s="8"/>
      <c r="BG2" s="49"/>
      <c r="BH2" s="53"/>
      <c r="BI2" s="8"/>
      <c r="BJ2" s="67"/>
      <c r="BK2" s="67"/>
      <c r="BL2" s="67"/>
      <c r="BM2" s="49"/>
      <c r="BN2" s="100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49"/>
      <c r="CD2" s="100"/>
      <c r="CE2" s="8"/>
      <c r="CF2" s="67"/>
      <c r="CG2" s="49"/>
      <c r="CH2" s="102"/>
      <c r="CI2" s="84"/>
      <c r="CJ2" s="49"/>
      <c r="CK2" s="49"/>
      <c r="CL2" s="100"/>
      <c r="CM2" s="8"/>
      <c r="CN2" s="8"/>
      <c r="CO2" s="8"/>
      <c r="CP2" s="8"/>
      <c r="CQ2" s="8"/>
      <c r="CR2" s="8"/>
      <c r="CS2" s="8"/>
      <c r="CT2" s="8"/>
      <c r="CU2" s="49"/>
      <c r="CV2" s="84"/>
      <c r="CW2" s="49"/>
      <c r="CX2" s="49"/>
      <c r="CY2" s="49"/>
      <c r="CZ2" s="49"/>
      <c r="DA2" s="49"/>
      <c r="DB2" s="49"/>
      <c r="DC2" s="49"/>
      <c r="DD2" s="49"/>
      <c r="DE2" s="49"/>
      <c r="DF2" s="84"/>
      <c r="DG2" s="49"/>
      <c r="DH2" s="49"/>
      <c r="DK2" s="49"/>
      <c r="DL2" s="49"/>
      <c r="DM2" s="49"/>
      <c r="DN2" s="49"/>
      <c r="DO2" s="49"/>
      <c r="DP2" s="53"/>
      <c r="DQ2" s="67"/>
      <c r="DR2" s="67"/>
      <c r="DS2" s="8"/>
      <c r="DT2" s="8"/>
      <c r="DU2" s="8"/>
      <c r="DV2" s="8"/>
      <c r="DW2" s="8"/>
      <c r="DX2" s="8"/>
      <c r="DY2" s="8"/>
      <c r="DZ2" s="8"/>
      <c r="EA2" s="67"/>
      <c r="EB2" s="67"/>
      <c r="EC2" s="84"/>
      <c r="ED2" s="49"/>
      <c r="EE2" s="49"/>
      <c r="EF2" s="49"/>
      <c r="EG2" s="49"/>
      <c r="EH2" s="49"/>
      <c r="EI2" s="49"/>
      <c r="EJ2" s="49"/>
      <c r="EK2" s="49"/>
      <c r="EL2" s="84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67"/>
      <c r="FB2" s="67"/>
      <c r="FC2" s="67"/>
      <c r="FD2" s="49"/>
      <c r="FE2" s="155"/>
    </row>
    <row r="3" ht="15.6" spans="1:161">
      <c r="A3" s="51" t="s">
        <v>71</v>
      </c>
      <c r="B3" s="51"/>
      <c r="C3" s="51"/>
      <c r="D3" s="51"/>
      <c r="E3" s="49"/>
      <c r="F3" s="52" t="s">
        <v>72</v>
      </c>
      <c r="G3" s="8">
        <v>180</v>
      </c>
      <c r="H3" s="8" t="s">
        <v>73</v>
      </c>
      <c r="I3" s="49"/>
      <c r="J3" s="53"/>
      <c r="K3" s="67"/>
      <c r="L3" s="67"/>
      <c r="M3" s="67"/>
      <c r="N3" s="67"/>
      <c r="O3" s="67"/>
      <c r="P3" s="68"/>
      <c r="Q3" s="8"/>
      <c r="R3" s="8"/>
      <c r="S3" s="8"/>
      <c r="T3" s="8"/>
      <c r="U3" s="8"/>
      <c r="V3" s="78"/>
      <c r="W3" s="49"/>
      <c r="X3" s="49"/>
      <c r="Y3" s="49"/>
      <c r="Z3" s="83"/>
      <c r="AA3" s="49"/>
      <c r="AB3" s="49"/>
      <c r="AC3" s="49"/>
      <c r="AD3" s="49"/>
      <c r="AE3" s="84"/>
      <c r="AF3" s="49"/>
      <c r="AG3" s="49"/>
      <c r="AH3" s="83"/>
      <c r="AI3" s="84"/>
      <c r="AJ3" s="49"/>
      <c r="AK3" s="49"/>
      <c r="AL3" s="83"/>
      <c r="AM3" s="68"/>
      <c r="AN3" s="84"/>
      <c r="AO3" s="49"/>
      <c r="AP3" s="49"/>
      <c r="AQ3" s="53"/>
      <c r="AR3" s="67"/>
      <c r="AS3" s="53"/>
      <c r="AT3" s="67"/>
      <c r="AU3" s="49"/>
      <c r="AV3" s="53"/>
      <c r="AW3" s="67"/>
      <c r="AX3" s="67"/>
      <c r="AY3" s="67"/>
      <c r="AZ3" s="8"/>
      <c r="BA3" s="49"/>
      <c r="BB3" s="49"/>
      <c r="BC3" s="8"/>
      <c r="BD3" s="8"/>
      <c r="BE3" s="8"/>
      <c r="BF3" s="8"/>
      <c r="BG3" s="49"/>
      <c r="BH3" s="53"/>
      <c r="BI3" s="8"/>
      <c r="BJ3" s="67"/>
      <c r="BK3" s="67"/>
      <c r="BL3" s="67"/>
      <c r="BM3" s="49"/>
      <c r="BN3" s="100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49"/>
      <c r="CD3" s="100"/>
      <c r="CE3" s="8"/>
      <c r="CF3" s="67"/>
      <c r="CG3" s="49"/>
      <c r="CH3" s="102"/>
      <c r="CI3" s="84"/>
      <c r="CJ3" s="49"/>
      <c r="CK3" s="49"/>
      <c r="CL3" s="100"/>
      <c r="CM3" s="8"/>
      <c r="CN3" s="8"/>
      <c r="CO3" s="8"/>
      <c r="CP3" s="8"/>
      <c r="CQ3" s="8"/>
      <c r="CR3" s="8"/>
      <c r="CS3" s="8"/>
      <c r="CT3" s="8"/>
      <c r="CU3" s="49"/>
      <c r="CV3" s="84"/>
      <c r="CW3" s="49"/>
      <c r="CX3" s="49"/>
      <c r="CY3" s="49"/>
      <c r="CZ3" s="49"/>
      <c r="DA3" s="49"/>
      <c r="DB3" s="49"/>
      <c r="DC3" s="49"/>
      <c r="DD3" s="49"/>
      <c r="DE3" s="49"/>
      <c r="DF3" s="84"/>
      <c r="DG3" s="49"/>
      <c r="DH3" s="49"/>
      <c r="DI3" s="49"/>
      <c r="DJ3" s="49"/>
      <c r="DK3" s="49"/>
      <c r="DL3" s="49"/>
      <c r="DM3" s="49"/>
      <c r="DN3" s="49"/>
      <c r="DO3" s="49"/>
      <c r="DP3" s="53"/>
      <c r="DQ3" s="67"/>
      <c r="DR3" s="67"/>
      <c r="DS3" s="8"/>
      <c r="DT3" s="8"/>
      <c r="DU3" s="8"/>
      <c r="DV3" s="8"/>
      <c r="DW3" s="8"/>
      <c r="DX3" s="8"/>
      <c r="DY3" s="8"/>
      <c r="DZ3" s="8">
        <v>1.46667</v>
      </c>
      <c r="EA3" s="67">
        <v>1.36364</v>
      </c>
      <c r="EB3" s="67"/>
      <c r="EC3" s="84"/>
      <c r="ED3" s="49"/>
      <c r="EE3" s="49"/>
      <c r="EF3" s="49"/>
      <c r="EG3" s="49"/>
      <c r="EH3" s="49"/>
      <c r="EI3" s="49"/>
      <c r="EJ3" s="49"/>
      <c r="EK3" s="49"/>
      <c r="EL3" s="84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67"/>
      <c r="FB3" s="67"/>
      <c r="FC3" s="67"/>
      <c r="FD3" s="49"/>
      <c r="FE3" s="155"/>
    </row>
    <row r="4" spans="1:161">
      <c r="A4" s="51" t="s">
        <v>74</v>
      </c>
      <c r="B4" s="51"/>
      <c r="C4" s="51"/>
      <c r="D4" s="51"/>
      <c r="E4" s="51"/>
      <c r="F4" s="53"/>
      <c r="G4" s="8" t="s">
        <v>75</v>
      </c>
      <c r="H4" s="8"/>
      <c r="I4" s="49"/>
      <c r="J4" s="53"/>
      <c r="K4" s="67"/>
      <c r="L4" s="67"/>
      <c r="M4" s="67"/>
      <c r="N4" s="67"/>
      <c r="O4" s="67"/>
      <c r="P4" s="68"/>
      <c r="Q4" s="8"/>
      <c r="R4" s="8"/>
      <c r="S4" s="8"/>
      <c r="T4" s="8"/>
      <c r="U4" s="8"/>
      <c r="V4" s="78"/>
      <c r="W4" s="49"/>
      <c r="X4" s="49"/>
      <c r="Y4" s="49"/>
      <c r="Z4" s="83"/>
      <c r="AA4" s="49"/>
      <c r="AB4" s="49"/>
      <c r="AC4" s="49"/>
      <c r="AD4" s="49"/>
      <c r="AE4" s="84"/>
      <c r="AF4" s="49"/>
      <c r="AG4" s="49"/>
      <c r="AH4" s="83"/>
      <c r="AI4" s="84"/>
      <c r="AJ4" s="49"/>
      <c r="AK4" s="49"/>
      <c r="AL4" s="83"/>
      <c r="AM4" s="68"/>
      <c r="AN4" s="84"/>
      <c r="AO4" s="49"/>
      <c r="AP4" s="49"/>
      <c r="AQ4" s="53"/>
      <c r="AR4" s="67"/>
      <c r="AS4" s="53"/>
      <c r="AT4" s="67"/>
      <c r="AU4" s="49"/>
      <c r="AV4" s="53"/>
      <c r="AW4" s="67"/>
      <c r="AX4" s="67"/>
      <c r="AY4" s="67"/>
      <c r="AZ4" s="8"/>
      <c r="BA4" s="49"/>
      <c r="BB4" s="49"/>
      <c r="BC4" s="8"/>
      <c r="BD4" s="8"/>
      <c r="BE4" s="8"/>
      <c r="BF4" s="8"/>
      <c r="BG4" s="49"/>
      <c r="BH4" s="53"/>
      <c r="BI4" s="8"/>
      <c r="BJ4" s="67"/>
      <c r="BK4" s="67"/>
      <c r="BL4" s="67"/>
      <c r="BM4" s="49"/>
      <c r="BN4" s="100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49"/>
      <c r="CD4" s="100"/>
      <c r="CE4" s="8"/>
      <c r="CF4" s="67"/>
      <c r="CG4" s="49"/>
      <c r="CH4" s="102"/>
      <c r="CI4" s="84"/>
      <c r="CJ4" s="49"/>
      <c r="CK4" s="49"/>
      <c r="CL4" s="100"/>
      <c r="CM4" s="8"/>
      <c r="CN4" s="8"/>
      <c r="CO4" s="8"/>
      <c r="CP4" s="8"/>
      <c r="CQ4" s="8"/>
      <c r="CR4" s="8"/>
      <c r="CS4" s="8"/>
      <c r="CT4" s="8"/>
      <c r="CU4" s="49"/>
      <c r="CV4" s="84"/>
      <c r="CW4" s="49"/>
      <c r="CX4" s="49"/>
      <c r="CY4" s="49"/>
      <c r="CZ4" s="49"/>
      <c r="DA4" s="49"/>
      <c r="DB4" s="49"/>
      <c r="DC4" s="49"/>
      <c r="DD4" s="49"/>
      <c r="DE4" s="49"/>
      <c r="DF4" s="84"/>
      <c r="DG4" s="49"/>
      <c r="DH4" s="49"/>
      <c r="DI4" s="49"/>
      <c r="DJ4" s="49"/>
      <c r="DK4" s="49"/>
      <c r="DL4" s="49"/>
      <c r="DM4" s="49"/>
      <c r="DN4" s="49"/>
      <c r="DO4" s="49"/>
      <c r="DP4" s="53"/>
      <c r="DQ4" s="67"/>
      <c r="DR4" s="67"/>
      <c r="DS4" s="8"/>
      <c r="DT4" s="8"/>
      <c r="DU4" s="8"/>
      <c r="DV4" s="8"/>
      <c r="DW4" s="8"/>
      <c r="DX4" s="8">
        <v>0.6</v>
      </c>
      <c r="DY4" s="8">
        <v>0.75</v>
      </c>
      <c r="DZ4" s="8">
        <v>1.1</v>
      </c>
      <c r="EA4" s="67">
        <v>1.5</v>
      </c>
      <c r="EB4" s="67"/>
      <c r="EC4" s="84"/>
      <c r="ED4" s="49"/>
      <c r="EE4" s="49"/>
      <c r="EF4" s="49"/>
      <c r="EG4" s="49"/>
      <c r="EH4" s="49"/>
      <c r="EI4" s="49"/>
      <c r="EJ4" s="49"/>
      <c r="EK4" s="49"/>
      <c r="EL4" s="84"/>
      <c r="EM4" s="49"/>
      <c r="EN4" s="49"/>
      <c r="EO4" s="49"/>
      <c r="EP4" s="49"/>
      <c r="EQ4" s="49" t="s">
        <v>76</v>
      </c>
      <c r="ER4" s="49"/>
      <c r="ES4" s="49"/>
      <c r="ET4" s="49" t="s">
        <v>77</v>
      </c>
      <c r="EU4" s="49"/>
      <c r="EV4" s="49"/>
      <c r="EW4" s="49" t="s">
        <v>78</v>
      </c>
      <c r="EX4" s="49"/>
      <c r="EY4" s="49"/>
      <c r="EZ4" s="49"/>
      <c r="FA4" s="67"/>
      <c r="FB4" s="67"/>
      <c r="FC4" s="67"/>
      <c r="FD4" s="49"/>
      <c r="FE4" s="155"/>
    </row>
    <row r="5" customHeight="1" spans="1:161">
      <c r="A5" s="49"/>
      <c r="B5" s="49"/>
      <c r="C5" s="49"/>
      <c r="D5" s="49"/>
      <c r="E5" s="49"/>
      <c r="F5" s="53" t="s">
        <v>79</v>
      </c>
      <c r="G5" s="8"/>
      <c r="H5" s="8"/>
      <c r="I5" s="49"/>
      <c r="J5" s="53"/>
      <c r="K5" s="67"/>
      <c r="L5" s="67"/>
      <c r="M5" s="67"/>
      <c r="N5" s="67" t="s">
        <v>80</v>
      </c>
      <c r="O5" s="67"/>
      <c r="P5" s="68"/>
      <c r="Q5" s="8"/>
      <c r="R5" s="8"/>
      <c r="S5" s="8"/>
      <c r="T5" s="8"/>
      <c r="U5" s="8"/>
      <c r="V5" s="78"/>
      <c r="W5" s="49"/>
      <c r="X5" s="49"/>
      <c r="Y5" s="49"/>
      <c r="Z5" s="83" t="s">
        <v>81</v>
      </c>
      <c r="AA5" s="49"/>
      <c r="AB5" s="49"/>
      <c r="AC5" s="49"/>
      <c r="AD5" s="49"/>
      <c r="AE5" s="84"/>
      <c r="AF5" s="49"/>
      <c r="AG5" s="49"/>
      <c r="AH5" s="83"/>
      <c r="AI5" s="84"/>
      <c r="AJ5" s="49"/>
      <c r="AK5" s="49"/>
      <c r="AL5" s="83"/>
      <c r="AM5" s="68"/>
      <c r="AN5" s="84"/>
      <c r="AO5" s="49"/>
      <c r="AP5" s="49"/>
      <c r="AQ5" s="53"/>
      <c r="AR5" s="67"/>
      <c r="AS5" s="53"/>
      <c r="AT5" s="67"/>
      <c r="AU5" s="49"/>
      <c r="AV5" s="53"/>
      <c r="AW5" s="67"/>
      <c r="AX5" s="67"/>
      <c r="AY5" s="67" t="s">
        <v>82</v>
      </c>
      <c r="AZ5" s="8"/>
      <c r="BA5" s="49">
        <v>0.5</v>
      </c>
      <c r="BB5" s="49"/>
      <c r="BC5" s="8"/>
      <c r="BD5" s="8"/>
      <c r="BE5" s="8"/>
      <c r="BF5" s="8"/>
      <c r="BG5" s="49"/>
      <c r="BH5" s="53">
        <v>200</v>
      </c>
      <c r="BI5" s="8"/>
      <c r="BJ5" s="67"/>
      <c r="BK5" s="67"/>
      <c r="BL5" s="67"/>
      <c r="BM5" s="49"/>
      <c r="BN5" s="100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49"/>
      <c r="CD5" s="100"/>
      <c r="CE5" s="8"/>
      <c r="CF5" s="67"/>
      <c r="CG5" s="49"/>
      <c r="CH5" s="102"/>
      <c r="CI5" s="84"/>
      <c r="CJ5" s="49"/>
      <c r="CK5" s="49"/>
      <c r="CL5" s="100"/>
      <c r="CM5" s="8"/>
      <c r="CN5" s="8"/>
      <c r="CO5" s="8"/>
      <c r="CP5" s="8"/>
      <c r="CQ5" s="8"/>
      <c r="CR5" s="8"/>
      <c r="CS5" s="8"/>
      <c r="CT5" s="8"/>
      <c r="CU5" s="49"/>
      <c r="CV5" s="84"/>
      <c r="CW5" s="49"/>
      <c r="CX5" s="49"/>
      <c r="CY5" s="49"/>
      <c r="CZ5" s="49"/>
      <c r="DA5" s="49"/>
      <c r="DB5" s="49"/>
      <c r="DC5" s="49"/>
      <c r="DD5" s="49"/>
      <c r="DE5" s="49"/>
      <c r="DF5" s="84"/>
      <c r="DG5" s="49"/>
      <c r="DH5" s="49"/>
      <c r="DI5" s="49"/>
      <c r="DJ5" s="49"/>
      <c r="DK5" s="49"/>
      <c r="DL5" s="49"/>
      <c r="DM5" s="49"/>
      <c r="DN5" s="49"/>
      <c r="DO5" s="49"/>
      <c r="DP5" s="53">
        <v>3</v>
      </c>
      <c r="DQ5" s="67">
        <v>5</v>
      </c>
      <c r="DR5" s="67">
        <v>7</v>
      </c>
      <c r="DS5" s="8">
        <v>1</v>
      </c>
      <c r="DT5" s="145" t="s">
        <v>77</v>
      </c>
      <c r="DU5" s="145"/>
      <c r="DV5" s="145"/>
      <c r="DW5" s="145"/>
      <c r="DX5" s="146" t="s">
        <v>83</v>
      </c>
      <c r="DY5" s="146"/>
      <c r="DZ5" s="146"/>
      <c r="EA5" s="149"/>
      <c r="EB5" s="67"/>
      <c r="EC5" s="84" t="s">
        <v>84</v>
      </c>
      <c r="ED5" s="49" t="s">
        <v>85</v>
      </c>
      <c r="EE5" s="49"/>
      <c r="EF5" s="49"/>
      <c r="EG5" s="49"/>
      <c r="EH5" s="49"/>
      <c r="EI5" s="49"/>
      <c r="EJ5" s="49"/>
      <c r="EK5" s="49"/>
      <c r="EL5" s="84" t="s">
        <v>86</v>
      </c>
      <c r="EM5" s="49" t="s">
        <v>32</v>
      </c>
      <c r="EN5" s="49" t="s">
        <v>87</v>
      </c>
      <c r="EO5" s="49" t="s">
        <v>88</v>
      </c>
      <c r="EP5" s="49"/>
      <c r="EQ5" s="49">
        <v>20</v>
      </c>
      <c r="ER5" s="49">
        <v>10</v>
      </c>
      <c r="ES5" s="49">
        <v>5</v>
      </c>
      <c r="ET5" s="49"/>
      <c r="EU5" s="49"/>
      <c r="EV5" s="49"/>
      <c r="EW5" s="49"/>
      <c r="EX5" s="49"/>
      <c r="EY5" s="49"/>
      <c r="EZ5" s="49"/>
      <c r="FA5" s="67" t="s">
        <v>89</v>
      </c>
      <c r="FB5" s="67" t="s">
        <v>90</v>
      </c>
      <c r="FC5" s="67" t="s">
        <v>91</v>
      </c>
      <c r="FD5" s="49"/>
      <c r="FE5" s="155"/>
    </row>
    <row r="6" ht="16.2" spans="1:161">
      <c r="A6" s="54" t="s">
        <v>9</v>
      </c>
      <c r="B6" s="55" t="s">
        <v>12</v>
      </c>
      <c r="C6" s="56" t="s">
        <v>13</v>
      </c>
      <c r="D6" s="56" t="s">
        <v>92</v>
      </c>
      <c r="E6" s="56" t="s">
        <v>93</v>
      </c>
      <c r="F6" s="50" t="s">
        <v>94</v>
      </c>
      <c r="G6" s="57" t="s">
        <v>47</v>
      </c>
      <c r="H6" s="57" t="s">
        <v>95</v>
      </c>
      <c r="I6" s="49"/>
      <c r="J6" s="50" t="s">
        <v>28</v>
      </c>
      <c r="K6" s="57" t="s">
        <v>24</v>
      </c>
      <c r="L6" s="57" t="s">
        <v>47</v>
      </c>
      <c r="M6" s="57" t="s">
        <v>95</v>
      </c>
      <c r="N6" s="69" t="s">
        <v>9</v>
      </c>
      <c r="O6" s="69" t="s">
        <v>12</v>
      </c>
      <c r="P6" s="70" t="s">
        <v>13</v>
      </c>
      <c r="Q6" s="57" t="s">
        <v>6</v>
      </c>
      <c r="R6" s="57" t="s">
        <v>5</v>
      </c>
      <c r="S6" s="57" t="s">
        <v>2</v>
      </c>
      <c r="T6" s="57" t="s">
        <v>3</v>
      </c>
      <c r="U6" s="57" t="s">
        <v>4</v>
      </c>
      <c r="V6" s="79" t="s">
        <v>0</v>
      </c>
      <c r="W6" s="36" t="s">
        <v>2</v>
      </c>
      <c r="X6" s="55" t="s">
        <v>3</v>
      </c>
      <c r="Y6" s="55" t="s">
        <v>4</v>
      </c>
      <c r="Z6" s="85" t="s">
        <v>5</v>
      </c>
      <c r="AA6" s="36" t="s">
        <v>2</v>
      </c>
      <c r="AB6" s="55" t="s">
        <v>3</v>
      </c>
      <c r="AC6" s="55" t="s">
        <v>4</v>
      </c>
      <c r="AD6" s="55" t="s">
        <v>5</v>
      </c>
      <c r="AE6" s="86" t="s">
        <v>2</v>
      </c>
      <c r="AF6" s="55" t="s">
        <v>3</v>
      </c>
      <c r="AG6" s="55" t="s">
        <v>4</v>
      </c>
      <c r="AH6" s="85" t="s">
        <v>5</v>
      </c>
      <c r="AI6" s="86" t="s">
        <v>2</v>
      </c>
      <c r="AJ6" s="55" t="s">
        <v>3</v>
      </c>
      <c r="AK6" s="55" t="s">
        <v>4</v>
      </c>
      <c r="AL6" s="85" t="s">
        <v>5</v>
      </c>
      <c r="AM6" s="79" t="s">
        <v>5</v>
      </c>
      <c r="AN6" s="91" t="s">
        <v>5</v>
      </c>
      <c r="AO6" s="55" t="s">
        <v>6</v>
      </c>
      <c r="AP6" s="56" t="s">
        <v>48</v>
      </c>
      <c r="AQ6" s="50" t="s">
        <v>96</v>
      </c>
      <c r="AR6" s="95" t="s">
        <v>97</v>
      </c>
      <c r="AS6" s="50" t="s">
        <v>96</v>
      </c>
      <c r="AT6" s="95" t="s">
        <v>97</v>
      </c>
      <c r="AU6" s="49"/>
      <c r="AV6" s="50" t="s">
        <v>98</v>
      </c>
      <c r="AW6" s="57" t="s">
        <v>47</v>
      </c>
      <c r="AX6" s="57" t="s">
        <v>99</v>
      </c>
      <c r="AY6" s="57" t="s">
        <v>100</v>
      </c>
      <c r="AZ6" s="69" t="s">
        <v>101</v>
      </c>
      <c r="BA6" s="55" t="s">
        <v>102</v>
      </c>
      <c r="BB6" s="55" t="s">
        <v>103</v>
      </c>
      <c r="BC6" s="57" t="s">
        <v>98</v>
      </c>
      <c r="BD6" s="57" t="s">
        <v>47</v>
      </c>
      <c r="BE6" s="57" t="s">
        <v>99</v>
      </c>
      <c r="BF6" s="57" t="s">
        <v>100</v>
      </c>
      <c r="BG6" s="99"/>
      <c r="BH6" s="50" t="s">
        <v>104</v>
      </c>
      <c r="BI6" s="57" t="s">
        <v>5</v>
      </c>
      <c r="BJ6" s="57" t="s">
        <v>2</v>
      </c>
      <c r="BK6" s="57" t="s">
        <v>3</v>
      </c>
      <c r="BL6" s="57" t="s">
        <v>4</v>
      </c>
      <c r="BM6" s="49"/>
      <c r="BN6" s="50" t="s">
        <v>105</v>
      </c>
      <c r="BO6" s="57" t="s">
        <v>106</v>
      </c>
      <c r="BP6" s="57" t="s">
        <v>107</v>
      </c>
      <c r="BQ6" s="57" t="s">
        <v>95</v>
      </c>
      <c r="BR6" s="57" t="s">
        <v>47</v>
      </c>
      <c r="BS6" s="57" t="s">
        <v>57</v>
      </c>
      <c r="BT6" s="57" t="s">
        <v>108</v>
      </c>
      <c r="BU6" s="69" t="s">
        <v>101</v>
      </c>
      <c r="BV6" s="57" t="s">
        <v>105</v>
      </c>
      <c r="BW6" s="57" t="s">
        <v>106</v>
      </c>
      <c r="BX6" s="57" t="s">
        <v>109</v>
      </c>
      <c r="BY6" s="57" t="s">
        <v>95</v>
      </c>
      <c r="BZ6" s="57" t="s">
        <v>47</v>
      </c>
      <c r="CA6" s="57" t="s">
        <v>57</v>
      </c>
      <c r="CB6" s="57" t="s">
        <v>108</v>
      </c>
      <c r="CC6" s="49"/>
      <c r="CD6" s="50" t="s">
        <v>24</v>
      </c>
      <c r="CE6" s="57" t="s">
        <v>100</v>
      </c>
      <c r="CF6" s="57" t="s">
        <v>110</v>
      </c>
      <c r="CG6" s="55" t="s">
        <v>111</v>
      </c>
      <c r="CH6" s="103" t="s">
        <v>112</v>
      </c>
      <c r="CI6" s="86" t="s">
        <v>113</v>
      </c>
      <c r="CJ6" s="55" t="s">
        <v>114</v>
      </c>
      <c r="CK6" s="49"/>
      <c r="CL6" s="50" t="s">
        <v>105</v>
      </c>
      <c r="CM6" s="57" t="s">
        <v>106</v>
      </c>
      <c r="CN6" s="57" t="s">
        <v>107</v>
      </c>
      <c r="CO6" s="57" t="s">
        <v>108</v>
      </c>
      <c r="CP6" s="69" t="s">
        <v>101</v>
      </c>
      <c r="CQ6" s="57" t="s">
        <v>105</v>
      </c>
      <c r="CR6" s="57" t="s">
        <v>106</v>
      </c>
      <c r="CS6" s="57" t="s">
        <v>109</v>
      </c>
      <c r="CT6" s="57" t="s">
        <v>108</v>
      </c>
      <c r="CU6" s="49"/>
      <c r="CV6" s="86" t="s">
        <v>105</v>
      </c>
      <c r="CW6" s="55" t="s">
        <v>106</v>
      </c>
      <c r="CX6" s="55" t="s">
        <v>109</v>
      </c>
      <c r="CY6" s="55" t="s">
        <v>108</v>
      </c>
      <c r="CZ6" s="142" t="s">
        <v>101</v>
      </c>
      <c r="DA6" s="55" t="s">
        <v>105</v>
      </c>
      <c r="DB6" s="55" t="s">
        <v>106</v>
      </c>
      <c r="DC6" s="55" t="s">
        <v>109</v>
      </c>
      <c r="DD6" s="55" t="s">
        <v>108</v>
      </c>
      <c r="DE6" s="49"/>
      <c r="DF6" s="86" t="s">
        <v>105</v>
      </c>
      <c r="DG6" s="55" t="s">
        <v>106</v>
      </c>
      <c r="DH6" s="55" t="s">
        <v>109</v>
      </c>
      <c r="DI6" s="55" t="s">
        <v>108</v>
      </c>
      <c r="DJ6" s="142" t="s">
        <v>101</v>
      </c>
      <c r="DK6" s="55" t="s">
        <v>105</v>
      </c>
      <c r="DL6" s="55" t="s">
        <v>106</v>
      </c>
      <c r="DM6" s="55" t="s">
        <v>109</v>
      </c>
      <c r="DN6" s="55" t="s">
        <v>108</v>
      </c>
      <c r="DO6" s="49"/>
      <c r="DP6" s="50" t="s">
        <v>2</v>
      </c>
      <c r="DQ6" s="57" t="s">
        <v>3</v>
      </c>
      <c r="DR6" s="57" t="s">
        <v>4</v>
      </c>
      <c r="DS6" s="95" t="s">
        <v>115</v>
      </c>
      <c r="DT6" s="147" t="s">
        <v>116</v>
      </c>
      <c r="DU6" s="148" t="s">
        <v>117</v>
      </c>
      <c r="DV6" s="148" t="s">
        <v>118</v>
      </c>
      <c r="DW6" s="148" t="s">
        <v>119</v>
      </c>
      <c r="DX6" s="148" t="s">
        <v>116</v>
      </c>
      <c r="DY6" s="148" t="s">
        <v>117</v>
      </c>
      <c r="DZ6" s="148" t="s">
        <v>118</v>
      </c>
      <c r="EA6" s="148" t="s">
        <v>119</v>
      </c>
      <c r="EB6" s="148" t="s">
        <v>120</v>
      </c>
      <c r="EC6" s="86" t="s">
        <v>121</v>
      </c>
      <c r="ED6" s="55" t="s">
        <v>122</v>
      </c>
      <c r="EE6" s="55" t="s">
        <v>123</v>
      </c>
      <c r="EF6" s="55" t="s">
        <v>124</v>
      </c>
      <c r="EG6" s="55" t="s">
        <v>125</v>
      </c>
      <c r="EH6" s="55" t="s">
        <v>126</v>
      </c>
      <c r="EI6" s="55" t="s">
        <v>127</v>
      </c>
      <c r="EJ6" s="55" t="s">
        <v>128</v>
      </c>
      <c r="EK6" s="49"/>
      <c r="EL6" s="86" t="s">
        <v>129</v>
      </c>
      <c r="EM6" s="55" t="s">
        <v>130</v>
      </c>
      <c r="EN6" s="55" t="s">
        <v>6</v>
      </c>
      <c r="EO6" s="55" t="s">
        <v>131</v>
      </c>
      <c r="EP6" s="55" t="s">
        <v>132</v>
      </c>
      <c r="EQ6" s="150" t="s">
        <v>133</v>
      </c>
      <c r="ER6" s="150" t="s">
        <v>134</v>
      </c>
      <c r="ES6" s="150" t="s">
        <v>135</v>
      </c>
      <c r="ET6" s="150" t="s">
        <v>133</v>
      </c>
      <c r="EU6" s="150" t="s">
        <v>134</v>
      </c>
      <c r="EV6" s="150" t="s">
        <v>135</v>
      </c>
      <c r="EW6" s="150" t="s">
        <v>133</v>
      </c>
      <c r="EX6" s="150" t="s">
        <v>134</v>
      </c>
      <c r="EY6" s="150" t="s">
        <v>135</v>
      </c>
      <c r="EZ6" s="49"/>
      <c r="FA6" s="152" t="s">
        <v>118</v>
      </c>
      <c r="FB6" s="57" t="s">
        <v>12</v>
      </c>
      <c r="FC6" s="57" t="s">
        <v>135</v>
      </c>
      <c r="FD6" s="55" t="s">
        <v>136</v>
      </c>
      <c r="FE6" s="155"/>
    </row>
    <row r="7" spans="1:162">
      <c r="A7" s="58">
        <v>1</v>
      </c>
      <c r="B7" s="59"/>
      <c r="C7" s="60"/>
      <c r="D7" s="61">
        <v>1</v>
      </c>
      <c r="E7" s="61">
        <v>1</v>
      </c>
      <c r="F7" s="62">
        <v>15</v>
      </c>
      <c r="G7" s="63">
        <v>0</v>
      </c>
      <c r="H7" s="63">
        <v>0</v>
      </c>
      <c r="I7" s="49"/>
      <c r="J7" s="62">
        <v>1</v>
      </c>
      <c r="K7" s="71">
        <f t="shared" ref="K7:K70" si="0">F7</f>
        <v>15</v>
      </c>
      <c r="L7" s="71">
        <f t="shared" ref="L7:L70" si="1">G7</f>
        <v>0</v>
      </c>
      <c r="M7" s="71">
        <f>INDEX($H:$H,MATCH(N7,$A:$A,0))</f>
        <v>3</v>
      </c>
      <c r="N7" s="72">
        <f>INDEX($A:$A,MATCH(15,$D:$D,1))</f>
        <v>6</v>
      </c>
      <c r="O7" s="72">
        <v>0</v>
      </c>
      <c r="P7" s="73">
        <v>0</v>
      </c>
      <c r="Q7" s="63">
        <f>INDEX(关卡产出!$V$8:$V$207,MATCH(N7,$A$7:$A$206,0))</f>
        <v>600</v>
      </c>
      <c r="R7" s="63">
        <f>INDEX(关卡产出!$W$8:$W$207,MATCH(N7,$A$7:$A$206,0))</f>
        <v>8100</v>
      </c>
      <c r="S7" s="63">
        <f>INDEX(关卡产出!$X$8:$X$207,MATCH(N7,$A$7:$A$206,0))</f>
        <v>100</v>
      </c>
      <c r="T7" s="63">
        <f>INDEX(关卡产出!$Y$8:$Y$207,MATCH(N7,$A$7:$A$206,0))</f>
        <v>51</v>
      </c>
      <c r="U7" s="63">
        <f>INDEX(关卡产出!$Z$8:$Z$207,MATCH(N7,$A$7:$A$206,0))</f>
        <v>4</v>
      </c>
      <c r="V7" s="63">
        <f>INDEX(关卡产出!$AA$8:$AA$207,MATCH(N7,$A$7:$A$206,0))</f>
        <v>36</v>
      </c>
      <c r="W7" s="80">
        <f>INDEX(关卡产出!$C$8:$C$207,MATCH(N7,关卡产出!$B$8:$B$207,0))*K7</f>
        <v>90</v>
      </c>
      <c r="X7" s="80">
        <f>INDEX(关卡产出!$D$8:$D$207,MATCH(N7,关卡产出!$B$8:$B$207,0))*K7</f>
        <v>45</v>
      </c>
      <c r="Y7" s="80">
        <f>INDEX(关卡产出!$E$8:$E$207,MATCH(N7,关卡产出!$B$8:$B$207,0))*K7</f>
        <v>15</v>
      </c>
      <c r="Z7" s="80">
        <f>INDEX(关卡产出!$F$8:$F$207,MATCH(N7,关卡产出!$B$8:$B$207,0))*K7</f>
        <v>1800</v>
      </c>
      <c r="AA7" s="80">
        <f>SUM($W$7:W7)</f>
        <v>90</v>
      </c>
      <c r="AB7" s="80">
        <f>SUM($X$7:X7)</f>
        <v>45</v>
      </c>
      <c r="AC7" s="80">
        <f>SUM($Y$7:Y7)</f>
        <v>15</v>
      </c>
      <c r="AD7" s="80">
        <f>SUM($Z$7:Z7)</f>
        <v>1800</v>
      </c>
      <c r="AE7" s="87">
        <f>INDEX(关卡产出!$C$8:$C$207,MATCH(N7,关卡产出!$B$8:$B$207,0))*8</f>
        <v>48</v>
      </c>
      <c r="AF7" s="87">
        <f>INDEX(关卡产出!$D$8:$D$207,MATCH(N7,关卡产出!$B$8:$B$207,0))*8</f>
        <v>24</v>
      </c>
      <c r="AG7" s="87">
        <f>INDEX(关卡产出!$E$8:$E$207,MATCH(N7,关卡产出!$B$8:$B$207,0))*8</f>
        <v>8</v>
      </c>
      <c r="AH7" s="87">
        <f>INDEX(关卡产出!$F$8:$F$207,MATCH(N7,关卡产出!$B$8:$B$207,0))*8</f>
        <v>960</v>
      </c>
      <c r="AI7" s="87">
        <f>SUM($AE$7:AE7)</f>
        <v>48</v>
      </c>
      <c r="AJ7" s="87">
        <f>SUM($AF$7:AF7)</f>
        <v>24</v>
      </c>
      <c r="AK7" s="87">
        <f>SUM($AG$7:AG7)</f>
        <v>8</v>
      </c>
      <c r="AL7" s="87">
        <f>SUM($AH$7:AH7)</f>
        <v>960</v>
      </c>
      <c r="AM7" s="92">
        <f>SUM($M$7:M7)*关卡产出!$AS$11</f>
        <v>18000</v>
      </c>
      <c r="AN7" s="93">
        <v>0</v>
      </c>
      <c r="AO7" s="80">
        <v>0</v>
      </c>
      <c r="AP7" s="96">
        <v>0</v>
      </c>
      <c r="AQ7" s="62">
        <v>500</v>
      </c>
      <c r="AR7" s="97">
        <v>100</v>
      </c>
      <c r="AS7" s="62">
        <f>SUM($AQ$7:AQ7)</f>
        <v>500</v>
      </c>
      <c r="AT7" s="71">
        <f>SUM($AR$7:AR7)</f>
        <v>100</v>
      </c>
      <c r="AU7" s="49"/>
      <c r="AV7" s="62">
        <f t="shared" ref="AV7:AV70" si="2">Q7</f>
        <v>600</v>
      </c>
      <c r="AW7" s="71">
        <v>0</v>
      </c>
      <c r="AX7" s="71">
        <f t="shared" ref="AX7:AX70" si="3">AT7</f>
        <v>100</v>
      </c>
      <c r="AY7" s="71">
        <f t="shared" ref="AY7:AY70" si="4">CI7</f>
        <v>0</v>
      </c>
      <c r="AZ7" s="63">
        <f t="shared" ref="AZ7:AZ70" si="5">SUM(AV7:AY7)</f>
        <v>700</v>
      </c>
      <c r="BA7" s="80">
        <v>0</v>
      </c>
      <c r="BB7" s="80">
        <f t="shared" ref="BB7:BB70" si="6">SUM(AV7:AY7)</f>
        <v>700</v>
      </c>
      <c r="BC7" s="98">
        <f t="shared" ref="BC7:BC70" si="7">AV7/BB7</f>
        <v>0.857142857142857</v>
      </c>
      <c r="BD7" s="98">
        <f t="shared" ref="BD7:BD70" si="8">AW7/BB7</f>
        <v>0</v>
      </c>
      <c r="BE7" s="98">
        <f t="shared" ref="BE7:BE70" si="9">AX7/BB7</f>
        <v>0.142857142857143</v>
      </c>
      <c r="BF7" s="98">
        <f t="shared" ref="BF7:BF70" si="10">AY7/BB7</f>
        <v>0</v>
      </c>
      <c r="BG7" s="99"/>
      <c r="BH7" s="62">
        <f>INDEX(商城宝箱!$L:$L,MATCH(BB7,商城宝箱!$N:$N,1))</f>
        <v>1</v>
      </c>
      <c r="BI7" s="63">
        <f>INDEX(商城宝箱!$T:$T,MATCH(BH7,商城宝箱!$L:$L,0))+(BB7-VLOOKUP(BH7,商城宝箱!$L$2:$N$22,3,FALSE))/$BH$5*VLOOKUP(BH7+1,商城宝箱!$C$23:$I$42,3,FALSE)</f>
        <v>1750</v>
      </c>
      <c r="BJ7" s="71">
        <f>INDEX(商城宝箱!$U:$U,MATCH(BH7,商城宝箱!$L:$L,0))+(BB7-VLOOKUP(BH7,商城宝箱!$L$2:$N$22,3,FALSE))/$BH$5*VLOOKUP(BH7+1,商城宝箱!$C$23:$I$42,4,FALSE)</f>
        <v>167</v>
      </c>
      <c r="BK7" s="71">
        <f>INDEX(商城宝箱!$V:$V,MATCH(BH7,商城宝箱!$L:$L,0))+(BB7-VLOOKUP(BH7,商城宝箱!$L$2:$N$22,3,FALSE))/$BH$5*VLOOKUP(BH7+1,商城宝箱!$C$23:$I$42,5,FALSE)</f>
        <v>33</v>
      </c>
      <c r="BL7" s="71">
        <f>INDEX(商城宝箱!$W:$W,MATCH(BH7,商城宝箱!$L:$L,0))+(BB7-VLOOKUP(BH7,商城宝箱!$L$2:$N$22,3,FALSE))/$BH$5*VLOOKUP(BH7+1,商城宝箱!$C$23:$I$42,6,FALSE)</f>
        <v>0</v>
      </c>
      <c r="BM7" s="49"/>
      <c r="BN7" s="101">
        <f t="shared" ref="BN7:BN70" si="11">R7</f>
        <v>8100</v>
      </c>
      <c r="BO7" s="63">
        <f t="shared" ref="BO7:BO70" si="12">AD7</f>
        <v>1800</v>
      </c>
      <c r="BP7" s="63">
        <f t="shared" ref="BP7:BR7" si="13">AL7</f>
        <v>960</v>
      </c>
      <c r="BQ7" s="63">
        <f t="shared" si="13"/>
        <v>18000</v>
      </c>
      <c r="BR7" s="63">
        <f t="shared" si="13"/>
        <v>0</v>
      </c>
      <c r="BS7" s="63">
        <f t="shared" ref="BS7:BS70" si="14">AS7</f>
        <v>500</v>
      </c>
      <c r="BT7" s="63">
        <f t="shared" ref="BT7:BT70" si="15">BI7</f>
        <v>1750</v>
      </c>
      <c r="BU7" s="63">
        <f t="shared" ref="BU7:BU70" si="16">SUM(BN7:BT7)</f>
        <v>31110</v>
      </c>
      <c r="BV7" s="98">
        <f t="shared" ref="BV7:BV70" si="17">BN7/BU7</f>
        <v>0.260366441658631</v>
      </c>
      <c r="BW7" s="98">
        <f t="shared" ref="BW7:BW70" si="18">BO7/BU7</f>
        <v>0.0578592092574735</v>
      </c>
      <c r="BX7" s="98">
        <f t="shared" ref="BX7:BX70" si="19">BP7/BU7</f>
        <v>0.0308582449373192</v>
      </c>
      <c r="BY7" s="98">
        <f t="shared" ref="BY7:BY70" si="20">BQ7/BU7</f>
        <v>0.578592092574735</v>
      </c>
      <c r="BZ7" s="98">
        <f t="shared" ref="BZ7:BZ70" si="21">BR7/BU7</f>
        <v>0</v>
      </c>
      <c r="CA7" s="98">
        <f t="shared" ref="CA7:CA70" si="22">BS7/BU7</f>
        <v>0.0160720025715204</v>
      </c>
      <c r="CB7" s="98">
        <f t="shared" ref="CB7:CB70" si="23">BT7/BU7</f>
        <v>0.0562520090003214</v>
      </c>
      <c r="CC7" s="49"/>
      <c r="CD7" s="101">
        <f t="shared" ref="CD7:CD70" si="24">N7</f>
        <v>6</v>
      </c>
      <c r="CE7" s="63">
        <v>1</v>
      </c>
      <c r="CF7" s="71">
        <f>VLOOKUP(CE7,角色升级!A:P,16,FALSE)</f>
        <v>100</v>
      </c>
      <c r="CG7" s="71">
        <v>200</v>
      </c>
      <c r="CH7" s="104">
        <v>1.05</v>
      </c>
      <c r="CI7" s="87">
        <f>INDEX(角色升级!Q:Q,MATCH(CE7,角色升级!A:A,0))</f>
        <v>0</v>
      </c>
      <c r="CJ7" s="80">
        <v>0</v>
      </c>
      <c r="CK7" s="49"/>
      <c r="CL7" s="101">
        <f t="shared" ref="CL7:CL70" si="25">S7</f>
        <v>100</v>
      </c>
      <c r="CM7" s="63">
        <f t="shared" ref="CM7:CM70" si="26">AA7</f>
        <v>90</v>
      </c>
      <c r="CN7" s="63">
        <f t="shared" ref="CN7:CN70" si="27">AE7</f>
        <v>48</v>
      </c>
      <c r="CO7" s="63">
        <f t="shared" ref="CO7:CO70" si="28">BJ7</f>
        <v>167</v>
      </c>
      <c r="CP7" s="63">
        <f t="shared" ref="CP7:CP70" si="29">SUM(CL7:CO7)</f>
        <v>405</v>
      </c>
      <c r="CQ7" s="98">
        <f t="shared" ref="CQ7:CQ70" si="30">CL7/CP7</f>
        <v>0.246913580246914</v>
      </c>
      <c r="CR7" s="98">
        <f t="shared" ref="CR7:CR70" si="31">CM7/CP7</f>
        <v>0.222222222222222</v>
      </c>
      <c r="CS7" s="98">
        <f t="shared" ref="CS7:CS70" si="32">CN7/CP7</f>
        <v>0.118518518518519</v>
      </c>
      <c r="CT7" s="98">
        <f t="shared" ref="CT7:CT70" si="33">CO7/CP7</f>
        <v>0.412345679012346</v>
      </c>
      <c r="CU7" s="49"/>
      <c r="CV7" s="87">
        <f t="shared" ref="CV7:CV70" si="34">T7</f>
        <v>51</v>
      </c>
      <c r="CW7" s="80">
        <f t="shared" ref="CW7:CW70" si="35">AB7</f>
        <v>45</v>
      </c>
      <c r="CX7" s="80">
        <f t="shared" ref="CX7:CX70" si="36">AJ7</f>
        <v>24</v>
      </c>
      <c r="CY7" s="80">
        <f t="shared" ref="CY7:CY70" si="37">BK7</f>
        <v>33</v>
      </c>
      <c r="CZ7" s="80">
        <f t="shared" ref="CZ7:CZ70" si="38">SUM(CV7:CY7)</f>
        <v>153</v>
      </c>
      <c r="DA7" s="143">
        <f t="shared" ref="DA7:DA70" si="39">CV7/CZ7</f>
        <v>0.333333333333333</v>
      </c>
      <c r="DB7" s="143">
        <f t="shared" ref="DB7:DB70" si="40">CW7/CZ7</f>
        <v>0.294117647058824</v>
      </c>
      <c r="DC7" s="143">
        <f t="shared" ref="DC7:DC70" si="41">CX7/CZ7</f>
        <v>0.156862745098039</v>
      </c>
      <c r="DD7" s="143">
        <f t="shared" ref="DD7:DD70" si="42">CY7/CZ7</f>
        <v>0.215686274509804</v>
      </c>
      <c r="DE7" s="49"/>
      <c r="DF7" s="87">
        <f t="shared" ref="DF7:DF70" si="43">U7</f>
        <v>4</v>
      </c>
      <c r="DG7" s="80">
        <f t="shared" ref="DG7:DG70" si="44">AC7</f>
        <v>15</v>
      </c>
      <c r="DH7" s="80">
        <f t="shared" ref="DH7:DH70" si="45">AK7</f>
        <v>8</v>
      </c>
      <c r="DI7" s="80">
        <f t="shared" ref="DI7:DI70" si="46">BL7</f>
        <v>0</v>
      </c>
      <c r="DJ7" s="80">
        <f t="shared" ref="DJ7:DJ70" si="47">SUM(DF7:DI7)</f>
        <v>27</v>
      </c>
      <c r="DK7" s="143">
        <f t="shared" ref="DK7:DK70" si="48">IF(DJ7=0,0,DF7/DJ7)</f>
        <v>0.148148148148148</v>
      </c>
      <c r="DL7" s="143">
        <f t="shared" ref="DL7:DL70" si="49">IF(DJ7=0,0,DG7/DJ7)</f>
        <v>0.555555555555556</v>
      </c>
      <c r="DM7" s="143">
        <f t="shared" ref="DM7:DM70" si="50">IF(DJ7=0,0,DH7/DJ7)</f>
        <v>0.296296296296296</v>
      </c>
      <c r="DN7" s="143">
        <f t="shared" ref="DN7:DN70" si="51">IF(DJ7=0,0,DI7/DJ7)</f>
        <v>0</v>
      </c>
      <c r="DO7" s="49"/>
      <c r="DP7" s="62">
        <f t="shared" ref="DP7:DP70" si="52">CP7</f>
        <v>405</v>
      </c>
      <c r="DQ7" s="71">
        <f t="shared" ref="DQ7:DQ70" si="53">CZ7</f>
        <v>153</v>
      </c>
      <c r="DR7" s="71">
        <f t="shared" ref="DR7:DR70" si="54">DJ7</f>
        <v>27</v>
      </c>
      <c r="DS7" s="63">
        <v>0</v>
      </c>
      <c r="DT7" s="63">
        <v>3</v>
      </c>
      <c r="DU7" s="63">
        <f>INDEX(武器升级!A:A,MATCH(DQ7/$DQ$5,武器升级!G:G,1))</f>
        <v>2</v>
      </c>
      <c r="DV7" s="63">
        <f>_xlfn.IFNA(INDEX(武器升级!A:A,MATCH(DR7/$DR$5,武器升级!H:H,1)),1)</f>
        <v>1</v>
      </c>
      <c r="DW7" s="63">
        <v>0</v>
      </c>
      <c r="DX7" s="63">
        <f>ROUND($DX$4*(1.2^(DT7-1)),2)</f>
        <v>0.86</v>
      </c>
      <c r="DY7" s="63">
        <f>ROUND($DY$4*1.2^(DU7-1),2)</f>
        <v>0.9</v>
      </c>
      <c r="DZ7" s="63">
        <f>ROUND($DZ$4*1.2^(DV7-1),2)</f>
        <v>1.1</v>
      </c>
      <c r="EA7" s="71">
        <v>0</v>
      </c>
      <c r="EB7" s="67">
        <f t="shared" ref="EB7:EB70" si="55">N7</f>
        <v>6</v>
      </c>
      <c r="EC7" s="87">
        <v>0</v>
      </c>
      <c r="ED7" s="80">
        <v>0</v>
      </c>
      <c r="EE7" s="80">
        <v>0</v>
      </c>
      <c r="EF7" s="80">
        <v>0</v>
      </c>
      <c r="EG7" s="80">
        <v>0</v>
      </c>
      <c r="EH7" s="80">
        <v>0</v>
      </c>
      <c r="EI7" s="80">
        <v>1</v>
      </c>
      <c r="EJ7" s="80">
        <v>1</v>
      </c>
      <c r="EK7" s="49">
        <f>_xlfn.IFNA(INDEX(DZ:DZ,MATCH(A7,EB:EB,0)),1)</f>
        <v>1</v>
      </c>
      <c r="EL7" s="87">
        <v>0</v>
      </c>
      <c r="EM7" s="80">
        <v>0</v>
      </c>
      <c r="EN7" s="80">
        <v>0</v>
      </c>
      <c r="EO7" s="80">
        <v>0</v>
      </c>
      <c r="EP7" s="80">
        <v>0</v>
      </c>
      <c r="EQ7" s="151">
        <v>3.301</v>
      </c>
      <c r="ER7" s="151">
        <v>0.551</v>
      </c>
      <c r="ES7" s="151">
        <v>0.14925</v>
      </c>
      <c r="ET7" s="151">
        <v>0</v>
      </c>
      <c r="EU7" s="151">
        <v>0</v>
      </c>
      <c r="EV7" s="151">
        <v>0</v>
      </c>
      <c r="EW7" s="151">
        <v>1</v>
      </c>
      <c r="EX7" s="151">
        <v>1</v>
      </c>
      <c r="EY7" s="151">
        <v>1</v>
      </c>
      <c r="EZ7" s="49"/>
      <c r="FA7" s="153">
        <f t="shared" ref="FA7:FA70" si="56">EK7</f>
        <v>1</v>
      </c>
      <c r="FB7" s="71">
        <v>1</v>
      </c>
      <c r="FC7" s="71">
        <v>1</v>
      </c>
      <c r="FD7" s="80">
        <v>1</v>
      </c>
      <c r="FE7" s="2">
        <v>1</v>
      </c>
      <c r="FF7">
        <f t="shared" ref="FF7:FF70" si="57">IF(A7&lt;10,DY7,FE7)</f>
        <v>0.9</v>
      </c>
    </row>
    <row r="8" spans="1:162">
      <c r="A8" s="58">
        <v>2</v>
      </c>
      <c r="B8" s="59"/>
      <c r="C8" s="60"/>
      <c r="D8" s="61">
        <v>2.5</v>
      </c>
      <c r="E8" s="61">
        <v>1.5</v>
      </c>
      <c r="F8" s="62">
        <v>12</v>
      </c>
      <c r="G8" s="63">
        <v>0</v>
      </c>
      <c r="H8" s="63">
        <v>0</v>
      </c>
      <c r="I8" s="49"/>
      <c r="J8" s="62">
        <v>2</v>
      </c>
      <c r="K8" s="71">
        <f t="shared" si="0"/>
        <v>12</v>
      </c>
      <c r="L8" s="71">
        <f t="shared" si="1"/>
        <v>0</v>
      </c>
      <c r="M8" s="71">
        <f>INDEX($H:$H,MATCH(N8,$A:$A,0))</f>
        <v>3</v>
      </c>
      <c r="N8" s="72">
        <f>INDEX($A:$A,MATCH(SUM($K$7:K8),$D:$D,1))</f>
        <v>9</v>
      </c>
      <c r="O8" s="72">
        <v>0</v>
      </c>
      <c r="P8" s="73">
        <v>0</v>
      </c>
      <c r="Q8" s="63">
        <f>INDEX(关卡产出!$V$8:$V$207,MATCH(N8,$A$7:$A$206,0))</f>
        <v>900</v>
      </c>
      <c r="R8" s="63">
        <f>INDEX(关卡产出!$W$8:$W$207,MATCH(N8,$A$7:$A$206,0))</f>
        <v>16300</v>
      </c>
      <c r="S8" s="63">
        <f>INDEX(关卡产出!$X$8:$X$207,MATCH(N8,$A$7:$A$206,0))</f>
        <v>174</v>
      </c>
      <c r="T8" s="63">
        <f>INDEX(关卡产出!$Y$8:$Y$207,MATCH(N8,$A$7:$A$206,0))</f>
        <v>88</v>
      </c>
      <c r="U8" s="63">
        <f>INDEX(关卡产出!$Z$8:$Z$207,MATCH(N8,$A$7:$A$206,0))</f>
        <v>13</v>
      </c>
      <c r="V8" s="63">
        <f>INDEX(关卡产出!$AA$8:$AA$207,MATCH(N8,$A$7:$A$206,0))</f>
        <v>54</v>
      </c>
      <c r="W8" s="80">
        <f>INDEX(关卡产出!$C$8:$C$207,MATCH(N8,关卡产出!$B$8:$B$207,0))*K8</f>
        <v>96</v>
      </c>
      <c r="X8" s="80">
        <f>INDEX(关卡产出!$D$8:$D$207,MATCH(N8,关卡产出!$B$8:$B$207,0))*K8</f>
        <v>48</v>
      </c>
      <c r="Y8" s="80">
        <f>INDEX(关卡产出!$E$8:$E$207,MATCH(N8,关卡产出!$B$8:$B$207,0))*K8</f>
        <v>12</v>
      </c>
      <c r="Z8" s="80">
        <f>INDEX(关卡产出!$F$8:$F$207,MATCH(N8,关卡产出!$B$8:$B$207,0))*K8</f>
        <v>1800</v>
      </c>
      <c r="AA8" s="80">
        <f>SUM($W$7:W8)</f>
        <v>186</v>
      </c>
      <c r="AB8" s="80">
        <f>SUM($X$7:X8)</f>
        <v>93</v>
      </c>
      <c r="AC8" s="80">
        <f>SUM($Y$7:Y8)</f>
        <v>27</v>
      </c>
      <c r="AD8" s="80">
        <f>SUM($Z$7:Z8)</f>
        <v>3600</v>
      </c>
      <c r="AE8" s="87">
        <f>INDEX(关卡产出!$C$8:$C$207,MATCH(N8,关卡产出!$B$8:$B$207,0))*8</f>
        <v>64</v>
      </c>
      <c r="AF8" s="87">
        <f>INDEX(关卡产出!$D$8:$D$207,MATCH(N8,关卡产出!$B$8:$B$207,0))*8</f>
        <v>32</v>
      </c>
      <c r="AG8" s="87">
        <f>INDEX(关卡产出!$E$8:$E$207,MATCH(N8,关卡产出!$B$8:$B$207,0))*8</f>
        <v>8</v>
      </c>
      <c r="AH8" s="87">
        <f>INDEX(关卡产出!$F$8:$F$207,MATCH(N8,关卡产出!$B$8:$B$207,0))*8</f>
        <v>1200</v>
      </c>
      <c r="AI8" s="87">
        <f>SUM($AE$7:AE8)</f>
        <v>112</v>
      </c>
      <c r="AJ8" s="87">
        <f>SUM($AF$7:AF8)</f>
        <v>56</v>
      </c>
      <c r="AK8" s="87">
        <f>SUM($AG$7:AG8)</f>
        <v>16</v>
      </c>
      <c r="AL8" s="87">
        <f>SUM($AH$7:AH8)</f>
        <v>2160</v>
      </c>
      <c r="AM8" s="92">
        <f>SUM($M$7:M8)*关卡产出!$AS$11</f>
        <v>36000</v>
      </c>
      <c r="AN8" s="93">
        <v>0</v>
      </c>
      <c r="AO8" s="80">
        <v>0</v>
      </c>
      <c r="AP8" s="96">
        <v>0</v>
      </c>
      <c r="AQ8" s="62">
        <v>500</v>
      </c>
      <c r="AR8" s="97">
        <v>100</v>
      </c>
      <c r="AS8" s="62">
        <f>SUM($AQ$7:AQ8)</f>
        <v>1000</v>
      </c>
      <c r="AT8" s="71">
        <f>SUM($AR$7:AR8)</f>
        <v>200</v>
      </c>
      <c r="AU8" s="49"/>
      <c r="AV8" s="62">
        <f t="shared" si="2"/>
        <v>900</v>
      </c>
      <c r="AW8" s="71">
        <v>0</v>
      </c>
      <c r="AX8" s="71">
        <f t="shared" si="3"/>
        <v>200</v>
      </c>
      <c r="AY8" s="71">
        <f t="shared" si="4"/>
        <v>50</v>
      </c>
      <c r="AZ8" s="63">
        <f t="shared" si="5"/>
        <v>1150</v>
      </c>
      <c r="BA8" s="80">
        <v>0</v>
      </c>
      <c r="BB8" s="80">
        <f t="shared" si="6"/>
        <v>1150</v>
      </c>
      <c r="BC8" s="98">
        <f t="shared" si="7"/>
        <v>0.782608695652174</v>
      </c>
      <c r="BD8" s="98">
        <f t="shared" si="8"/>
        <v>0</v>
      </c>
      <c r="BE8" s="98">
        <f t="shared" si="9"/>
        <v>0.173913043478261</v>
      </c>
      <c r="BF8" s="98">
        <f t="shared" si="10"/>
        <v>0.0434782608695652</v>
      </c>
      <c r="BG8" s="99"/>
      <c r="BH8" s="62">
        <f>INDEX(商城宝箱!$L:$L,MATCH(BB8,商城宝箱!$N:$N,1))</f>
        <v>1</v>
      </c>
      <c r="BI8" s="63">
        <f>INDEX(商城宝箱!$T:$T,MATCH(BH8,商城宝箱!$L:$L,0))+(BB8-VLOOKUP(BH8,商城宝箱!$L$2:$N$22,3,FALSE))/$BH$5*VLOOKUP(BH8+1,商城宝箱!$C$23:$I$42,3,FALSE)</f>
        <v>2875</v>
      </c>
      <c r="BJ8" s="71">
        <f>INDEX(商城宝箱!$U:$U,MATCH(BH8,商城宝箱!$L:$L,0))+(BB8-VLOOKUP(BH8,商城宝箱!$L$2:$N$22,3,FALSE))/$BH$5*VLOOKUP(BH8+1,商城宝箱!$C$23:$I$42,4,FALSE)</f>
        <v>284</v>
      </c>
      <c r="BK8" s="71">
        <f>INDEX(商城宝箱!$V:$V,MATCH(BH8,商城宝箱!$L:$L,0))+(BB8-VLOOKUP(BH8,商城宝箱!$L$2:$N$22,3,FALSE))/$BH$5*VLOOKUP(BH8+1,商城宝箱!$C$23:$I$42,5,FALSE)</f>
        <v>60</v>
      </c>
      <c r="BL8" s="71">
        <f>INDEX(商城宝箱!$W:$W,MATCH(BH8,商城宝箱!$L:$L,0))+(BB8-VLOOKUP(BH8,商城宝箱!$L$2:$N$22,3,FALSE))/$BH$5*VLOOKUP(BH8+1,商城宝箱!$C$23:$I$42,6,FALSE)</f>
        <v>0</v>
      </c>
      <c r="BM8" s="49"/>
      <c r="BN8" s="101">
        <f t="shared" si="11"/>
        <v>16300</v>
      </c>
      <c r="BO8" s="63">
        <f t="shared" si="12"/>
        <v>3600</v>
      </c>
      <c r="BP8" s="63">
        <f t="shared" ref="BP8:BR8" si="58">AL8</f>
        <v>2160</v>
      </c>
      <c r="BQ8" s="63">
        <f t="shared" si="58"/>
        <v>36000</v>
      </c>
      <c r="BR8" s="63">
        <f t="shared" si="58"/>
        <v>0</v>
      </c>
      <c r="BS8" s="63">
        <f t="shared" si="14"/>
        <v>1000</v>
      </c>
      <c r="BT8" s="63">
        <f t="shared" si="15"/>
        <v>2875</v>
      </c>
      <c r="BU8" s="63">
        <f t="shared" si="16"/>
        <v>61935</v>
      </c>
      <c r="BV8" s="98">
        <f t="shared" si="17"/>
        <v>0.26317913942036</v>
      </c>
      <c r="BW8" s="98">
        <f t="shared" si="18"/>
        <v>0.0581254541051102</v>
      </c>
      <c r="BX8" s="98">
        <f t="shared" si="19"/>
        <v>0.0348752724630661</v>
      </c>
      <c r="BY8" s="98">
        <f t="shared" si="20"/>
        <v>0.581254541051102</v>
      </c>
      <c r="BZ8" s="98">
        <f t="shared" si="21"/>
        <v>0</v>
      </c>
      <c r="CA8" s="98">
        <f t="shared" si="22"/>
        <v>0.0161459594736417</v>
      </c>
      <c r="CB8" s="98">
        <f t="shared" si="23"/>
        <v>0.04641963348672</v>
      </c>
      <c r="CC8" s="49"/>
      <c r="CD8" s="101">
        <f t="shared" si="24"/>
        <v>9</v>
      </c>
      <c r="CE8" s="63">
        <f>INDEX(角色升级!A:A,MATCH(BU7,角色升级!K:K,1))</f>
        <v>58</v>
      </c>
      <c r="CF8" s="71">
        <f>VLOOKUP(CE8,角色升级!A:P,16,FALSE)</f>
        <v>390.51137</v>
      </c>
      <c r="CG8" s="71">
        <v>400</v>
      </c>
      <c r="CH8" s="105">
        <v>1.32</v>
      </c>
      <c r="CI8" s="87">
        <f>INDEX(角色升级!Q:Q,MATCH(CE8,角色升级!A:A,0))</f>
        <v>50</v>
      </c>
      <c r="CJ8" s="80">
        <v>0</v>
      </c>
      <c r="CK8" s="49"/>
      <c r="CL8" s="101">
        <f t="shared" si="25"/>
        <v>174</v>
      </c>
      <c r="CM8" s="63">
        <f t="shared" si="26"/>
        <v>186</v>
      </c>
      <c r="CN8" s="63">
        <f t="shared" si="27"/>
        <v>64</v>
      </c>
      <c r="CO8" s="63">
        <f t="shared" si="28"/>
        <v>284</v>
      </c>
      <c r="CP8" s="63">
        <f t="shared" si="29"/>
        <v>708</v>
      </c>
      <c r="CQ8" s="98">
        <f t="shared" si="30"/>
        <v>0.245762711864407</v>
      </c>
      <c r="CR8" s="98">
        <f t="shared" si="31"/>
        <v>0.26271186440678</v>
      </c>
      <c r="CS8" s="98">
        <f t="shared" si="32"/>
        <v>0.0903954802259887</v>
      </c>
      <c r="CT8" s="98">
        <f t="shared" si="33"/>
        <v>0.401129943502825</v>
      </c>
      <c r="CU8" s="49"/>
      <c r="CV8" s="87">
        <f t="shared" si="34"/>
        <v>88</v>
      </c>
      <c r="CW8" s="80">
        <f t="shared" si="35"/>
        <v>93</v>
      </c>
      <c r="CX8" s="80">
        <f t="shared" si="36"/>
        <v>56</v>
      </c>
      <c r="CY8" s="80">
        <f t="shared" si="37"/>
        <v>60</v>
      </c>
      <c r="CZ8" s="80">
        <f t="shared" si="38"/>
        <v>297</v>
      </c>
      <c r="DA8" s="143">
        <f t="shared" si="39"/>
        <v>0.296296296296296</v>
      </c>
      <c r="DB8" s="143">
        <f t="shared" si="40"/>
        <v>0.313131313131313</v>
      </c>
      <c r="DC8" s="143">
        <f t="shared" si="41"/>
        <v>0.188552188552189</v>
      </c>
      <c r="DD8" s="143">
        <f t="shared" si="42"/>
        <v>0.202020202020202</v>
      </c>
      <c r="DE8" s="49"/>
      <c r="DF8" s="87">
        <f t="shared" si="43"/>
        <v>13</v>
      </c>
      <c r="DG8" s="80">
        <f t="shared" si="44"/>
        <v>27</v>
      </c>
      <c r="DH8" s="80">
        <f t="shared" si="45"/>
        <v>16</v>
      </c>
      <c r="DI8" s="80">
        <f t="shared" si="46"/>
        <v>0</v>
      </c>
      <c r="DJ8" s="80">
        <f t="shared" si="47"/>
        <v>56</v>
      </c>
      <c r="DK8" s="143">
        <f t="shared" si="48"/>
        <v>0.232142857142857</v>
      </c>
      <c r="DL8" s="143">
        <f t="shared" si="49"/>
        <v>0.482142857142857</v>
      </c>
      <c r="DM8" s="143">
        <f t="shared" si="50"/>
        <v>0.285714285714286</v>
      </c>
      <c r="DN8" s="143">
        <f t="shared" si="51"/>
        <v>0</v>
      </c>
      <c r="DO8" s="49"/>
      <c r="DP8" s="62">
        <f t="shared" si="52"/>
        <v>708</v>
      </c>
      <c r="DQ8" s="71">
        <f t="shared" si="53"/>
        <v>297</v>
      </c>
      <c r="DR8" s="71">
        <f t="shared" si="54"/>
        <v>56</v>
      </c>
      <c r="DS8" s="63">
        <v>0</v>
      </c>
      <c r="DT8" s="63">
        <v>4</v>
      </c>
      <c r="DU8" s="63">
        <f>INDEX(武器升级!A:A,MATCH(DQ8/$DQ$5,武器升级!G:G,1))</f>
        <v>3</v>
      </c>
      <c r="DV8" s="63">
        <f>_xlfn.IFNA(INDEX(武器升级!A:A,MATCH(DR8/$DR$5,武器升级!H:H,1)),1)</f>
        <v>1</v>
      </c>
      <c r="DW8" s="63">
        <v>0</v>
      </c>
      <c r="DX8" s="63">
        <f>ROUND($DX$4*(1.2^(DT8-1)),2)</f>
        <v>1.04</v>
      </c>
      <c r="DY8" s="63">
        <f>ROUND($DY$4*1.2^(DU8-1),2)</f>
        <v>1.08</v>
      </c>
      <c r="DZ8" s="63">
        <f>ROUND($DZ$4*1.2^(DV8-1),2)</f>
        <v>1.1</v>
      </c>
      <c r="EA8" s="71">
        <v>0</v>
      </c>
      <c r="EB8" s="67">
        <f t="shared" si="55"/>
        <v>9</v>
      </c>
      <c r="EC8" s="87">
        <v>0</v>
      </c>
      <c r="ED8" s="80">
        <v>0</v>
      </c>
      <c r="EE8" s="80">
        <v>0</v>
      </c>
      <c r="EF8" s="80">
        <v>0</v>
      </c>
      <c r="EG8" s="80">
        <v>0</v>
      </c>
      <c r="EH8" s="80">
        <v>0</v>
      </c>
      <c r="EI8" s="80">
        <v>1</v>
      </c>
      <c r="EJ8" s="80">
        <v>1</v>
      </c>
      <c r="EK8" s="49">
        <f>_xlfn.IFNA(INDEX(DZ:DZ,MATCH(A8,EB:EB,0)),1)</f>
        <v>1</v>
      </c>
      <c r="EL8" s="87">
        <v>0</v>
      </c>
      <c r="EM8" s="80">
        <v>0</v>
      </c>
      <c r="EN8" s="80">
        <v>0</v>
      </c>
      <c r="EO8" s="80">
        <v>0</v>
      </c>
      <c r="EP8" s="80">
        <v>0</v>
      </c>
      <c r="EQ8" s="80">
        <v>6.602</v>
      </c>
      <c r="ER8" s="80">
        <v>1.102</v>
      </c>
      <c r="ES8" s="80">
        <v>0.2985</v>
      </c>
      <c r="ET8" s="151">
        <v>0</v>
      </c>
      <c r="EU8" s="151">
        <v>0</v>
      </c>
      <c r="EV8" s="151">
        <v>0</v>
      </c>
      <c r="EW8" s="151">
        <v>1</v>
      </c>
      <c r="EX8" s="151">
        <v>1</v>
      </c>
      <c r="EY8" s="151">
        <v>1</v>
      </c>
      <c r="EZ8" s="49"/>
      <c r="FA8" s="153">
        <f t="shared" si="56"/>
        <v>1</v>
      </c>
      <c r="FB8" s="71">
        <v>1</v>
      </c>
      <c r="FC8" s="71">
        <v>1</v>
      </c>
      <c r="FD8" s="80">
        <v>1.1</v>
      </c>
      <c r="FE8" s="2">
        <v>1.07</v>
      </c>
      <c r="FF8">
        <f t="shared" si="57"/>
        <v>1.08</v>
      </c>
    </row>
    <row r="9" spans="1:162">
      <c r="A9" s="58">
        <v>3</v>
      </c>
      <c r="B9" s="59"/>
      <c r="C9" s="60"/>
      <c r="D9" s="61">
        <v>4.5</v>
      </c>
      <c r="E9" s="61">
        <v>2</v>
      </c>
      <c r="F9" s="62">
        <v>12</v>
      </c>
      <c r="G9" s="63">
        <v>0</v>
      </c>
      <c r="H9" s="63">
        <v>0</v>
      </c>
      <c r="I9" s="49"/>
      <c r="J9" s="62">
        <v>3</v>
      </c>
      <c r="K9" s="71">
        <f t="shared" si="0"/>
        <v>12</v>
      </c>
      <c r="L9" s="71">
        <f t="shared" si="1"/>
        <v>0</v>
      </c>
      <c r="M9" s="71">
        <f>INDEX($H:$H,MATCH(N9,$A:$A,0))</f>
        <v>3</v>
      </c>
      <c r="N9" s="72">
        <f>INDEX($A:$A,MATCH(SUM($K$7:K9),$D:$D,1))</f>
        <v>11</v>
      </c>
      <c r="O9" s="72">
        <v>0</v>
      </c>
      <c r="P9" s="73">
        <v>0</v>
      </c>
      <c r="Q9" s="63">
        <f>INDEX(关卡产出!$V$8:$V$207,MATCH(N9,$A$7:$A$206,0))</f>
        <v>1150</v>
      </c>
      <c r="R9" s="63">
        <f>INDEX(关卡产出!$W$8:$W$207,MATCH(N9,$A$7:$A$206,0))</f>
        <v>24300</v>
      </c>
      <c r="S9" s="63">
        <f>INDEX(关卡产出!$X$8:$X$207,MATCH(N9,$A$7:$A$206,0))</f>
        <v>242</v>
      </c>
      <c r="T9" s="63">
        <f>INDEX(关卡产出!$Y$8:$Y$207,MATCH(N9,$A$7:$A$206,0))</f>
        <v>122</v>
      </c>
      <c r="U9" s="63">
        <f>INDEX(关卡产出!$Z$8:$Z$207,MATCH(N9,$A$7:$A$206,0))</f>
        <v>24</v>
      </c>
      <c r="V9" s="63">
        <f>INDEX(关卡产出!$AA$8:$AA$207,MATCH(N9,$A$7:$A$206,0))</f>
        <v>66</v>
      </c>
      <c r="W9" s="80">
        <f>INDEX(关卡产出!$C$8:$C$207,MATCH(N9,关卡产出!$B$8:$B$207,0))*K9</f>
        <v>108</v>
      </c>
      <c r="X9" s="80">
        <f>INDEX(关卡产出!$D$8:$D$207,MATCH(N9,关卡产出!$B$8:$B$207,0))*K9</f>
        <v>48</v>
      </c>
      <c r="Y9" s="80">
        <f>INDEX(关卡产出!$E$8:$E$207,MATCH(N9,关卡产出!$B$8:$B$207,0))*K9</f>
        <v>12</v>
      </c>
      <c r="Z9" s="80">
        <f>INDEX(关卡产出!$F$8:$F$207,MATCH(N9,关卡产出!$B$8:$B$207,0))*K9</f>
        <v>2040</v>
      </c>
      <c r="AA9" s="80">
        <f>SUM($W$7:W9)</f>
        <v>294</v>
      </c>
      <c r="AB9" s="80">
        <f>SUM($X$7:X9)</f>
        <v>141</v>
      </c>
      <c r="AC9" s="80">
        <f>SUM($Y$7:Y9)</f>
        <v>39</v>
      </c>
      <c r="AD9" s="80">
        <f>SUM($Z$7:Z9)</f>
        <v>5640</v>
      </c>
      <c r="AE9" s="87">
        <f>INDEX(关卡产出!$C$8:$C$207,MATCH(N9,关卡产出!$B$8:$B$207,0))*8</f>
        <v>72</v>
      </c>
      <c r="AF9" s="87">
        <f>INDEX(关卡产出!$D$8:$D$207,MATCH(N9,关卡产出!$B$8:$B$207,0))*8</f>
        <v>32</v>
      </c>
      <c r="AG9" s="87">
        <f>INDEX(关卡产出!$E$8:$E$207,MATCH(N9,关卡产出!$B$8:$B$207,0))*8</f>
        <v>8</v>
      </c>
      <c r="AH9" s="87">
        <f>INDEX(关卡产出!$F$8:$F$207,MATCH(N9,关卡产出!$B$8:$B$207,0))*8</f>
        <v>1360</v>
      </c>
      <c r="AI9" s="87">
        <f>SUM($AE$7:AE9)</f>
        <v>184</v>
      </c>
      <c r="AJ9" s="87">
        <f>SUM($AF$7:AF9)</f>
        <v>88</v>
      </c>
      <c r="AK9" s="87">
        <f>SUM($AG$7:AG9)</f>
        <v>24</v>
      </c>
      <c r="AL9" s="87">
        <f>SUM($AH$7:AH9)</f>
        <v>3520</v>
      </c>
      <c r="AM9" s="92">
        <f>SUM($M$7:M9)*关卡产出!$AS$11</f>
        <v>54000</v>
      </c>
      <c r="AN9" s="93">
        <v>0</v>
      </c>
      <c r="AO9" s="80">
        <v>0</v>
      </c>
      <c r="AP9" s="96">
        <v>0</v>
      </c>
      <c r="AQ9" s="62">
        <v>500</v>
      </c>
      <c r="AR9" s="97">
        <v>100</v>
      </c>
      <c r="AS9" s="62">
        <f>SUM($AQ$7:AQ9)</f>
        <v>1500</v>
      </c>
      <c r="AT9" s="71">
        <f>SUM($AR$7:AR9)</f>
        <v>300</v>
      </c>
      <c r="AU9" s="49"/>
      <c r="AV9" s="62">
        <f t="shared" si="2"/>
        <v>1150</v>
      </c>
      <c r="AW9" s="71">
        <v>0</v>
      </c>
      <c r="AX9" s="71">
        <f t="shared" si="3"/>
        <v>300</v>
      </c>
      <c r="AY9" s="71">
        <f t="shared" si="4"/>
        <v>50</v>
      </c>
      <c r="AZ9" s="63">
        <f t="shared" si="5"/>
        <v>1500</v>
      </c>
      <c r="BA9" s="80">
        <v>0</v>
      </c>
      <c r="BB9" s="80">
        <f t="shared" si="6"/>
        <v>1500</v>
      </c>
      <c r="BC9" s="98">
        <f t="shared" si="7"/>
        <v>0.766666666666667</v>
      </c>
      <c r="BD9" s="98">
        <f t="shared" si="8"/>
        <v>0</v>
      </c>
      <c r="BE9" s="98">
        <f t="shared" si="9"/>
        <v>0.2</v>
      </c>
      <c r="BF9" s="98">
        <f t="shared" si="10"/>
        <v>0.0333333333333333</v>
      </c>
      <c r="BG9" s="99"/>
      <c r="BH9" s="62">
        <f>INDEX(商城宝箱!$L:$L,MATCH(BB9,商城宝箱!$N:$N,1))</f>
        <v>2</v>
      </c>
      <c r="BI9" s="63">
        <f>INDEX(商城宝箱!$T:$T,MATCH(BH9,商城宝箱!$L:$L,0))+(BB9-VLOOKUP(BH9,商城宝箱!$L$2:$N$22,3,FALSE))/$BH$5*VLOOKUP(BH9+1,商城宝箱!$C$23:$I$42,3,FALSE)</f>
        <v>3750</v>
      </c>
      <c r="BJ9" s="71">
        <f>INDEX(商城宝箱!$U:$U,MATCH(BH9,商城宝箱!$L:$L,0))+(BB9-VLOOKUP(BH9,商城宝箱!$L$2:$N$22,3,FALSE))/$BH$5*VLOOKUP(BH9+1,商城宝箱!$C$23:$I$42,4,FALSE)</f>
        <v>375</v>
      </c>
      <c r="BK9" s="71">
        <f>INDEX(商城宝箱!$V:$V,MATCH(BH9,商城宝箱!$L:$L,0))+(BB9-VLOOKUP(BH9,商城宝箱!$L$2:$N$22,3,FALSE))/$BH$5*VLOOKUP(BH9+1,商城宝箱!$C$23:$I$42,5,FALSE)</f>
        <v>81</v>
      </c>
      <c r="BL9" s="71">
        <f>INDEX(商城宝箱!$W:$W,MATCH(BH9,商城宝箱!$L:$L,0))+(BB9-VLOOKUP(BH9,商城宝箱!$L$2:$N$22,3,FALSE))/$BH$5*VLOOKUP(BH9+1,商城宝箱!$C$23:$I$42,6,FALSE)</f>
        <v>0</v>
      </c>
      <c r="BM9" s="49"/>
      <c r="BN9" s="101">
        <f t="shared" si="11"/>
        <v>24300</v>
      </c>
      <c r="BO9" s="63">
        <f t="shared" si="12"/>
        <v>5640</v>
      </c>
      <c r="BP9" s="63">
        <f t="shared" ref="BP9:BR9" si="59">AL9</f>
        <v>3520</v>
      </c>
      <c r="BQ9" s="63">
        <f t="shared" si="59"/>
        <v>54000</v>
      </c>
      <c r="BR9" s="63">
        <f t="shared" si="59"/>
        <v>0</v>
      </c>
      <c r="BS9" s="63">
        <f t="shared" si="14"/>
        <v>1500</v>
      </c>
      <c r="BT9" s="63">
        <f t="shared" si="15"/>
        <v>3750</v>
      </c>
      <c r="BU9" s="63">
        <f t="shared" si="16"/>
        <v>92710</v>
      </c>
      <c r="BV9" s="98">
        <f t="shared" si="17"/>
        <v>0.262107647502966</v>
      </c>
      <c r="BW9" s="98">
        <f t="shared" si="18"/>
        <v>0.0608348613957502</v>
      </c>
      <c r="BX9" s="98">
        <f t="shared" si="19"/>
        <v>0.0379678567576313</v>
      </c>
      <c r="BY9" s="98">
        <f t="shared" si="20"/>
        <v>0.582461438895481</v>
      </c>
      <c r="BZ9" s="98">
        <f t="shared" si="21"/>
        <v>0</v>
      </c>
      <c r="CA9" s="98">
        <f t="shared" si="22"/>
        <v>0.0161794844137633</v>
      </c>
      <c r="CB9" s="98">
        <f t="shared" si="23"/>
        <v>0.0404487110344084</v>
      </c>
      <c r="CC9" s="49"/>
      <c r="CD9" s="101">
        <f t="shared" si="24"/>
        <v>11</v>
      </c>
      <c r="CE9" s="63">
        <f>INDEX(角色升级!A:A,MATCH(BU8,角色升级!K:K,1))</f>
        <v>77</v>
      </c>
      <c r="CF9" s="71">
        <f>VLOOKUP(CE9,角色升级!A:P,16,FALSE)</f>
        <v>693.95049</v>
      </c>
      <c r="CG9" s="71">
        <v>450</v>
      </c>
      <c r="CH9" s="106">
        <v>1.17</v>
      </c>
      <c r="CI9" s="87">
        <f>INDEX(角色升级!Q:Q,MATCH(CE9,角色升级!A:A,0))</f>
        <v>50</v>
      </c>
      <c r="CJ9" s="80">
        <v>0</v>
      </c>
      <c r="CK9" s="49"/>
      <c r="CL9" s="101">
        <f t="shared" si="25"/>
        <v>242</v>
      </c>
      <c r="CM9" s="63">
        <f t="shared" si="26"/>
        <v>294</v>
      </c>
      <c r="CN9" s="63">
        <f t="shared" si="27"/>
        <v>72</v>
      </c>
      <c r="CO9" s="63">
        <f t="shared" si="28"/>
        <v>375</v>
      </c>
      <c r="CP9" s="63">
        <f t="shared" si="29"/>
        <v>983</v>
      </c>
      <c r="CQ9" s="98">
        <f t="shared" si="30"/>
        <v>0.24618514750763</v>
      </c>
      <c r="CR9" s="98">
        <f t="shared" si="31"/>
        <v>0.299084435401831</v>
      </c>
      <c r="CS9" s="98">
        <f t="shared" si="32"/>
        <v>0.0732451678535097</v>
      </c>
      <c r="CT9" s="98">
        <f t="shared" si="33"/>
        <v>0.381485249237029</v>
      </c>
      <c r="CU9" s="49"/>
      <c r="CV9" s="87">
        <f t="shared" si="34"/>
        <v>122</v>
      </c>
      <c r="CW9" s="80">
        <f t="shared" si="35"/>
        <v>141</v>
      </c>
      <c r="CX9" s="80">
        <f t="shared" si="36"/>
        <v>88</v>
      </c>
      <c r="CY9" s="80">
        <f t="shared" si="37"/>
        <v>81</v>
      </c>
      <c r="CZ9" s="80">
        <f t="shared" si="38"/>
        <v>432</v>
      </c>
      <c r="DA9" s="143">
        <f t="shared" si="39"/>
        <v>0.282407407407407</v>
      </c>
      <c r="DB9" s="143">
        <f t="shared" si="40"/>
        <v>0.326388888888889</v>
      </c>
      <c r="DC9" s="143">
        <f t="shared" si="41"/>
        <v>0.203703703703704</v>
      </c>
      <c r="DD9" s="143">
        <f t="shared" si="42"/>
        <v>0.1875</v>
      </c>
      <c r="DE9" s="49"/>
      <c r="DF9" s="87">
        <f t="shared" si="43"/>
        <v>24</v>
      </c>
      <c r="DG9" s="80">
        <f t="shared" si="44"/>
        <v>39</v>
      </c>
      <c r="DH9" s="80">
        <f t="shared" si="45"/>
        <v>24</v>
      </c>
      <c r="DI9" s="80">
        <f t="shared" si="46"/>
        <v>0</v>
      </c>
      <c r="DJ9" s="80">
        <f t="shared" si="47"/>
        <v>87</v>
      </c>
      <c r="DK9" s="143">
        <f t="shared" si="48"/>
        <v>0.275862068965517</v>
      </c>
      <c r="DL9" s="143">
        <f t="shared" si="49"/>
        <v>0.448275862068966</v>
      </c>
      <c r="DM9" s="143">
        <f t="shared" si="50"/>
        <v>0.275862068965517</v>
      </c>
      <c r="DN9" s="143">
        <f t="shared" si="51"/>
        <v>0</v>
      </c>
      <c r="DO9" s="49"/>
      <c r="DP9" s="62">
        <f t="shared" si="52"/>
        <v>983</v>
      </c>
      <c r="DQ9" s="71">
        <f t="shared" si="53"/>
        <v>432</v>
      </c>
      <c r="DR9" s="71">
        <f t="shared" si="54"/>
        <v>87</v>
      </c>
      <c r="DS9" s="63">
        <v>0</v>
      </c>
      <c r="DT9" s="63">
        <v>5</v>
      </c>
      <c r="DU9" s="63">
        <f>INDEX(武器升级!A:A,MATCH(DQ9/$DQ$5,武器升级!G:G,1))</f>
        <v>4</v>
      </c>
      <c r="DV9" s="63">
        <f>_xlfn.IFNA(INDEX(武器升级!A:A,MATCH(DR9/$DR$5,武器升级!H:H,1)),1)</f>
        <v>2</v>
      </c>
      <c r="DW9" s="63">
        <v>0</v>
      </c>
      <c r="DX9" s="63">
        <f>ROUND($DX$4*(1.2^(DT9-1)),2)</f>
        <v>1.24</v>
      </c>
      <c r="DY9" s="63">
        <f>ROUND($DY$4*1.2^(DU9-1),2)</f>
        <v>1.3</v>
      </c>
      <c r="DZ9" s="63">
        <f>ROUND($DZ$4*1.2^(DV9-1),2)</f>
        <v>1.32</v>
      </c>
      <c r="EA9" s="71">
        <v>0</v>
      </c>
      <c r="EB9" s="67">
        <f t="shared" si="55"/>
        <v>11</v>
      </c>
      <c r="EC9" s="87">
        <v>0</v>
      </c>
      <c r="ED9" s="80">
        <v>0</v>
      </c>
      <c r="EE9" s="80">
        <v>0</v>
      </c>
      <c r="EF9" s="80">
        <v>0</v>
      </c>
      <c r="EG9" s="80">
        <v>0</v>
      </c>
      <c r="EH9" s="80">
        <v>0</v>
      </c>
      <c r="EI9" s="80">
        <v>1</v>
      </c>
      <c r="EJ9" s="80">
        <v>1</v>
      </c>
      <c r="EK9" s="49">
        <f>_xlfn.IFNA(INDEX(DZ:DZ,MATCH(A9,EB:EB,0)),1)</f>
        <v>1</v>
      </c>
      <c r="EL9" s="87">
        <v>0</v>
      </c>
      <c r="EM9" s="80">
        <v>0</v>
      </c>
      <c r="EN9" s="80">
        <v>0</v>
      </c>
      <c r="EO9" s="80">
        <v>0</v>
      </c>
      <c r="EP9" s="80">
        <v>0</v>
      </c>
      <c r="EQ9" s="80">
        <v>9.903</v>
      </c>
      <c r="ER9" s="80">
        <v>1.653</v>
      </c>
      <c r="ES9" s="80">
        <v>0.44775</v>
      </c>
      <c r="ET9" s="151">
        <v>0</v>
      </c>
      <c r="EU9" s="151">
        <v>0</v>
      </c>
      <c r="EV9" s="151">
        <v>0</v>
      </c>
      <c r="EW9" s="151">
        <v>1</v>
      </c>
      <c r="EX9" s="151">
        <v>1</v>
      </c>
      <c r="EY9" s="151">
        <v>1</v>
      </c>
      <c r="EZ9" s="49"/>
      <c r="FA9" s="153">
        <f t="shared" si="56"/>
        <v>1</v>
      </c>
      <c r="FB9" s="71">
        <v>1</v>
      </c>
      <c r="FC9" s="71">
        <v>1</v>
      </c>
      <c r="FD9" s="80">
        <v>1.1</v>
      </c>
      <c r="FE9" s="2">
        <v>1.1</v>
      </c>
      <c r="FF9">
        <f t="shared" si="57"/>
        <v>1.3</v>
      </c>
    </row>
    <row r="10" spans="1:162">
      <c r="A10" s="58">
        <v>4</v>
      </c>
      <c r="B10" s="59"/>
      <c r="C10" s="60"/>
      <c r="D10" s="61">
        <v>7.5</v>
      </c>
      <c r="E10" s="61">
        <v>3</v>
      </c>
      <c r="F10" s="62">
        <v>12</v>
      </c>
      <c r="G10" s="63">
        <v>0</v>
      </c>
      <c r="H10" s="63">
        <v>0</v>
      </c>
      <c r="I10" s="49"/>
      <c r="J10" s="62">
        <v>4</v>
      </c>
      <c r="K10" s="71">
        <f t="shared" si="0"/>
        <v>12</v>
      </c>
      <c r="L10" s="71">
        <f t="shared" si="1"/>
        <v>0</v>
      </c>
      <c r="M10" s="71">
        <f>INDEX($H:$H,MATCH(N10,$A:$A,0))</f>
        <v>3</v>
      </c>
      <c r="N10" s="72">
        <f>INDEX($A:$A,MATCH(SUM($K$7:K10),$D:$D,1))</f>
        <v>14</v>
      </c>
      <c r="O10" s="72">
        <v>0</v>
      </c>
      <c r="P10" s="73">
        <v>0</v>
      </c>
      <c r="Q10" s="63">
        <f>INDEX(关卡产出!$V$8:$V$207,MATCH(N10,$A$7:$A$206,0))</f>
        <v>1600</v>
      </c>
      <c r="R10" s="63">
        <f>INDEX(关卡产出!$W$8:$W$207,MATCH(N10,$A$7:$A$206,0))</f>
        <v>40800</v>
      </c>
      <c r="S10" s="63">
        <f>INDEX(关卡产出!$X$8:$X$207,MATCH(N10,$A$7:$A$206,0))</f>
        <v>374</v>
      </c>
      <c r="T10" s="63">
        <f>INDEX(关卡产出!$Y$8:$Y$207,MATCH(N10,$A$7:$A$206,0))</f>
        <v>188</v>
      </c>
      <c r="U10" s="63">
        <f>INDEX(关卡产出!$Z$8:$Z$207,MATCH(N10,$A$7:$A$206,0))</f>
        <v>48</v>
      </c>
      <c r="V10" s="63">
        <f>INDEX(关卡产出!$AA$8:$AA$207,MATCH(N10,$A$7:$A$206,0))</f>
        <v>84</v>
      </c>
      <c r="W10" s="80">
        <f>INDEX(关卡产出!$C$8:$C$207,MATCH(N10,关卡产出!$B$8:$B$207,0))*K10</f>
        <v>120</v>
      </c>
      <c r="X10" s="80">
        <f>INDEX(关卡产出!$D$8:$D$207,MATCH(N10,关卡产出!$B$8:$B$207,0))*K10</f>
        <v>60</v>
      </c>
      <c r="Y10" s="80">
        <f>INDEX(关卡产出!$E$8:$E$207,MATCH(N10,关卡产出!$B$8:$B$207,0))*K10</f>
        <v>12</v>
      </c>
      <c r="Z10" s="80">
        <f>INDEX(关卡产出!$F$8:$F$207,MATCH(N10,关卡产出!$B$8:$B$207,0))*K10</f>
        <v>2280</v>
      </c>
      <c r="AA10" s="80">
        <f>SUM($W$7:W10)</f>
        <v>414</v>
      </c>
      <c r="AB10" s="80">
        <f>SUM($X$7:X10)</f>
        <v>201</v>
      </c>
      <c r="AC10" s="80">
        <f>SUM($Y$7:Y10)</f>
        <v>51</v>
      </c>
      <c r="AD10" s="80">
        <f>SUM($Z$7:Z10)</f>
        <v>7920</v>
      </c>
      <c r="AE10" s="87">
        <f>INDEX(关卡产出!$C$8:$C$207,MATCH(N10,关卡产出!$B$8:$B$207,0))*8</f>
        <v>80</v>
      </c>
      <c r="AF10" s="87">
        <f>INDEX(关卡产出!$D$8:$D$207,MATCH(N10,关卡产出!$B$8:$B$207,0))*8</f>
        <v>40</v>
      </c>
      <c r="AG10" s="87">
        <f>INDEX(关卡产出!$E$8:$E$207,MATCH(N10,关卡产出!$B$8:$B$207,0))*8</f>
        <v>8</v>
      </c>
      <c r="AH10" s="87">
        <f>INDEX(关卡产出!$F$8:$F$207,MATCH(N10,关卡产出!$B$8:$B$207,0))*8</f>
        <v>1520</v>
      </c>
      <c r="AI10" s="87">
        <f>SUM($AE$7:AE10)</f>
        <v>264</v>
      </c>
      <c r="AJ10" s="87">
        <f>SUM($AF$7:AF10)</f>
        <v>128</v>
      </c>
      <c r="AK10" s="87">
        <f>SUM($AG$7:AG10)</f>
        <v>32</v>
      </c>
      <c r="AL10" s="87">
        <f>SUM($AH$7:AH10)</f>
        <v>5040</v>
      </c>
      <c r="AM10" s="92">
        <f>SUM($M$7:M10)*关卡产出!$AS$11</f>
        <v>72000</v>
      </c>
      <c r="AN10" s="93">
        <v>0</v>
      </c>
      <c r="AO10" s="80">
        <v>0</v>
      </c>
      <c r="AP10" s="96">
        <v>0</v>
      </c>
      <c r="AQ10" s="62">
        <v>500</v>
      </c>
      <c r="AR10" s="97">
        <v>100</v>
      </c>
      <c r="AS10" s="62">
        <f>SUM($AQ$7:AQ10)</f>
        <v>2000</v>
      </c>
      <c r="AT10" s="71">
        <f>SUM($AR$7:AR10)</f>
        <v>400</v>
      </c>
      <c r="AU10" s="49"/>
      <c r="AV10" s="62">
        <f t="shared" si="2"/>
        <v>1600</v>
      </c>
      <c r="AW10" s="71">
        <v>0</v>
      </c>
      <c r="AX10" s="71">
        <f t="shared" si="3"/>
        <v>400</v>
      </c>
      <c r="AY10" s="71">
        <f t="shared" si="4"/>
        <v>50</v>
      </c>
      <c r="AZ10" s="63">
        <f t="shared" si="5"/>
        <v>2050</v>
      </c>
      <c r="BA10" s="80">
        <v>0</v>
      </c>
      <c r="BB10" s="80">
        <f t="shared" si="6"/>
        <v>2050</v>
      </c>
      <c r="BC10" s="98">
        <f t="shared" si="7"/>
        <v>0.780487804878049</v>
      </c>
      <c r="BD10" s="98">
        <f t="shared" si="8"/>
        <v>0</v>
      </c>
      <c r="BE10" s="98">
        <f t="shared" si="9"/>
        <v>0.195121951219512</v>
      </c>
      <c r="BF10" s="98">
        <f t="shared" si="10"/>
        <v>0.024390243902439</v>
      </c>
      <c r="BG10" s="99"/>
      <c r="BH10" s="62">
        <f>INDEX(商城宝箱!$L:$L,MATCH(BB10,商城宝箱!$N:$N,1))</f>
        <v>2</v>
      </c>
      <c r="BI10" s="63">
        <f>INDEX(商城宝箱!$T:$T,MATCH(BH10,商城宝箱!$L:$L,0))+(BB10-VLOOKUP(BH10,商城宝箱!$L$2:$N$22,3,FALSE))/$BH$5*VLOOKUP(BH10+1,商城宝箱!$C$23:$I$42,3,FALSE)</f>
        <v>5125</v>
      </c>
      <c r="BJ10" s="71">
        <f>INDEX(商城宝箱!$U:$U,MATCH(BH10,商城宝箱!$L:$L,0))+(BB10-VLOOKUP(BH10,商城宝箱!$L$2:$N$22,3,FALSE))/$BH$5*VLOOKUP(BH10+1,商城宝箱!$C$23:$I$42,4,FALSE)</f>
        <v>581.25</v>
      </c>
      <c r="BK10" s="71">
        <f>INDEX(商城宝箱!$V:$V,MATCH(BH10,商城宝箱!$L:$L,0))+(BB10-VLOOKUP(BH10,商城宝箱!$L$2:$N$22,3,FALSE))/$BH$5*VLOOKUP(BH10+1,商城宝箱!$C$23:$I$42,5,FALSE)</f>
        <v>141.5</v>
      </c>
      <c r="BL10" s="71">
        <f>INDEX(商城宝箱!$W:$W,MATCH(BH10,商城宝箱!$L:$L,0))+(BB10-VLOOKUP(BH10,商城宝箱!$L$2:$N$22,3,FALSE))/$BH$5*VLOOKUP(BH10+1,商城宝箱!$C$23:$I$42,6,FALSE)</f>
        <v>8.25</v>
      </c>
      <c r="BM10" s="49"/>
      <c r="BN10" s="101">
        <f t="shared" si="11"/>
        <v>40800</v>
      </c>
      <c r="BO10" s="63">
        <f t="shared" si="12"/>
        <v>7920</v>
      </c>
      <c r="BP10" s="63">
        <f t="shared" ref="BP10:BR10" si="60">AL10</f>
        <v>5040</v>
      </c>
      <c r="BQ10" s="63">
        <f t="shared" si="60"/>
        <v>72000</v>
      </c>
      <c r="BR10" s="63">
        <f t="shared" si="60"/>
        <v>0</v>
      </c>
      <c r="BS10" s="63">
        <f t="shared" si="14"/>
        <v>2000</v>
      </c>
      <c r="BT10" s="63">
        <f t="shared" si="15"/>
        <v>5125</v>
      </c>
      <c r="BU10" s="63">
        <f t="shared" si="16"/>
        <v>132885</v>
      </c>
      <c r="BV10" s="98">
        <f t="shared" si="17"/>
        <v>0.307032396433006</v>
      </c>
      <c r="BW10" s="98">
        <f t="shared" si="18"/>
        <v>0.059600406366407</v>
      </c>
      <c r="BX10" s="98">
        <f t="shared" si="19"/>
        <v>0.0379275313240772</v>
      </c>
      <c r="BY10" s="98">
        <f t="shared" si="20"/>
        <v>0.541821876058246</v>
      </c>
      <c r="BZ10" s="98">
        <f t="shared" si="21"/>
        <v>0</v>
      </c>
      <c r="CA10" s="98">
        <f t="shared" si="22"/>
        <v>0.0150506076682846</v>
      </c>
      <c r="CB10" s="98">
        <f t="shared" si="23"/>
        <v>0.0385671821499793</v>
      </c>
      <c r="CC10" s="49"/>
      <c r="CD10" s="101">
        <f t="shared" si="24"/>
        <v>14</v>
      </c>
      <c r="CE10" s="63">
        <f>INDEX(角色升级!A:A,MATCH(BU9,角色升级!K:K,1))</f>
        <v>96</v>
      </c>
      <c r="CF10" s="71">
        <f>VLOOKUP(CE10,角色升级!A:P,16,FALSE)</f>
        <v>939.52845</v>
      </c>
      <c r="CG10" s="71">
        <v>650</v>
      </c>
      <c r="CH10" s="107">
        <v>1.58</v>
      </c>
      <c r="CI10" s="87">
        <f>INDEX(角色升级!Q:Q,MATCH(CE10,角色升级!A:A,0))</f>
        <v>50</v>
      </c>
      <c r="CJ10" s="80">
        <v>0</v>
      </c>
      <c r="CK10" s="49"/>
      <c r="CL10" s="101">
        <f t="shared" si="25"/>
        <v>374</v>
      </c>
      <c r="CM10" s="63">
        <f t="shared" si="26"/>
        <v>414</v>
      </c>
      <c r="CN10" s="63">
        <f t="shared" si="27"/>
        <v>80</v>
      </c>
      <c r="CO10" s="63">
        <f t="shared" si="28"/>
        <v>581.25</v>
      </c>
      <c r="CP10" s="63">
        <f t="shared" si="29"/>
        <v>1449.25</v>
      </c>
      <c r="CQ10" s="98">
        <f t="shared" si="30"/>
        <v>0.258064516129032</v>
      </c>
      <c r="CR10" s="98">
        <f t="shared" si="31"/>
        <v>0.285664999137485</v>
      </c>
      <c r="CS10" s="98">
        <f t="shared" si="32"/>
        <v>0.0552009660169053</v>
      </c>
      <c r="CT10" s="98">
        <f t="shared" si="33"/>
        <v>0.401069518716578</v>
      </c>
      <c r="CU10" s="49"/>
      <c r="CV10" s="87">
        <f t="shared" si="34"/>
        <v>188</v>
      </c>
      <c r="CW10" s="80">
        <f t="shared" si="35"/>
        <v>201</v>
      </c>
      <c r="CX10" s="80">
        <f t="shared" si="36"/>
        <v>128</v>
      </c>
      <c r="CY10" s="80">
        <f t="shared" si="37"/>
        <v>141.5</v>
      </c>
      <c r="CZ10" s="80">
        <f t="shared" si="38"/>
        <v>658.5</v>
      </c>
      <c r="DA10" s="143">
        <f t="shared" si="39"/>
        <v>0.285497342444951</v>
      </c>
      <c r="DB10" s="143">
        <f t="shared" si="40"/>
        <v>0.305239179954442</v>
      </c>
      <c r="DC10" s="143">
        <f t="shared" si="41"/>
        <v>0.194381169324222</v>
      </c>
      <c r="DD10" s="143">
        <f t="shared" si="42"/>
        <v>0.214882308276386</v>
      </c>
      <c r="DE10" s="49"/>
      <c r="DF10" s="87">
        <f t="shared" si="43"/>
        <v>48</v>
      </c>
      <c r="DG10" s="80">
        <f t="shared" si="44"/>
        <v>51</v>
      </c>
      <c r="DH10" s="80">
        <f t="shared" si="45"/>
        <v>32</v>
      </c>
      <c r="DI10" s="80">
        <f t="shared" si="46"/>
        <v>8.25</v>
      </c>
      <c r="DJ10" s="80">
        <f t="shared" si="47"/>
        <v>139.25</v>
      </c>
      <c r="DK10" s="143">
        <f t="shared" si="48"/>
        <v>0.344703770197487</v>
      </c>
      <c r="DL10" s="143">
        <f t="shared" si="49"/>
        <v>0.366247755834829</v>
      </c>
      <c r="DM10" s="143">
        <f t="shared" si="50"/>
        <v>0.229802513464991</v>
      </c>
      <c r="DN10" s="143">
        <f t="shared" si="51"/>
        <v>0.059245960502693</v>
      </c>
      <c r="DO10" s="49"/>
      <c r="DP10" s="62">
        <f t="shared" si="52"/>
        <v>1449.25</v>
      </c>
      <c r="DQ10" s="71">
        <f t="shared" si="53"/>
        <v>658.5</v>
      </c>
      <c r="DR10" s="71">
        <f t="shared" si="54"/>
        <v>139.25</v>
      </c>
      <c r="DS10" s="63">
        <v>0</v>
      </c>
      <c r="DT10" s="63">
        <v>5</v>
      </c>
      <c r="DU10" s="63">
        <f>INDEX(武器升级!A:A,MATCH(DQ10/$DQ$5,武器升级!G:G,1))</f>
        <v>4</v>
      </c>
      <c r="DV10" s="63">
        <f>_xlfn.IFNA(INDEX(武器升级!A:A,MATCH(DR10/$DR$5,武器升级!H:H,1)),1)</f>
        <v>2</v>
      </c>
      <c r="DW10" s="63">
        <v>0</v>
      </c>
      <c r="DX10" s="63">
        <f>ROUND($DX$4*(1.2^(DT10-1)),2)</f>
        <v>1.24</v>
      </c>
      <c r="DY10" s="63">
        <f>ROUND($DY$4*1.2^(DU10-1),2)</f>
        <v>1.3</v>
      </c>
      <c r="DZ10" s="63">
        <f>ROUND($DZ$4*1.2^(DV10-1),2)</f>
        <v>1.32</v>
      </c>
      <c r="EA10" s="71">
        <v>0</v>
      </c>
      <c r="EB10" s="67">
        <f t="shared" si="55"/>
        <v>14</v>
      </c>
      <c r="EC10" s="87">
        <v>0</v>
      </c>
      <c r="ED10" s="80">
        <v>0</v>
      </c>
      <c r="EE10" s="80">
        <v>0</v>
      </c>
      <c r="EF10" s="80">
        <v>0</v>
      </c>
      <c r="EG10" s="80">
        <v>0</v>
      </c>
      <c r="EH10" s="80">
        <v>0</v>
      </c>
      <c r="EI10" s="80">
        <v>1</v>
      </c>
      <c r="EJ10" s="80">
        <v>1</v>
      </c>
      <c r="EK10" s="49">
        <f>_xlfn.IFNA(INDEX(DZ:DZ,MATCH(A10,EB:EB,0)),1)</f>
        <v>1</v>
      </c>
      <c r="EL10" s="87">
        <v>0</v>
      </c>
      <c r="EM10" s="80">
        <v>0</v>
      </c>
      <c r="EN10" s="80">
        <v>0</v>
      </c>
      <c r="EO10" s="80">
        <v>0</v>
      </c>
      <c r="EP10" s="80">
        <v>0</v>
      </c>
      <c r="EQ10" s="80">
        <v>20.6313</v>
      </c>
      <c r="ER10" s="80">
        <v>3.44375</v>
      </c>
      <c r="ES10" s="80">
        <v>0.93281</v>
      </c>
      <c r="ET10" s="151">
        <v>0</v>
      </c>
      <c r="EU10" s="151">
        <v>0</v>
      </c>
      <c r="EV10" s="151">
        <v>0</v>
      </c>
      <c r="EW10" s="151">
        <v>1</v>
      </c>
      <c r="EX10" s="151">
        <v>1</v>
      </c>
      <c r="EY10" s="151">
        <v>1</v>
      </c>
      <c r="EZ10" s="49"/>
      <c r="FA10" s="153">
        <f t="shared" si="56"/>
        <v>1</v>
      </c>
      <c r="FB10" s="71">
        <v>1</v>
      </c>
      <c r="FC10" s="71">
        <v>1</v>
      </c>
      <c r="FD10" s="80">
        <v>1.32</v>
      </c>
      <c r="FE10" s="2">
        <v>1.1</v>
      </c>
      <c r="FF10">
        <f t="shared" si="57"/>
        <v>1.3</v>
      </c>
    </row>
    <row r="11" spans="1:162">
      <c r="A11" s="58">
        <v>5</v>
      </c>
      <c r="B11" s="59"/>
      <c r="C11" s="60"/>
      <c r="D11" s="61">
        <v>10.5</v>
      </c>
      <c r="E11" s="61">
        <v>3</v>
      </c>
      <c r="F11" s="62">
        <v>12</v>
      </c>
      <c r="G11" s="63">
        <v>0</v>
      </c>
      <c r="H11" s="63">
        <v>3</v>
      </c>
      <c r="I11" s="49"/>
      <c r="J11" s="62">
        <v>5</v>
      </c>
      <c r="K11" s="71">
        <f t="shared" si="0"/>
        <v>12</v>
      </c>
      <c r="L11" s="71">
        <f t="shared" si="1"/>
        <v>0</v>
      </c>
      <c r="M11" s="71">
        <f>INDEX($H:$H,MATCH(N11,$A:$A,0))</f>
        <v>3</v>
      </c>
      <c r="N11" s="72">
        <f>INDEX($A:$A,MATCH(SUM($K$7:K11),$D:$D,1))</f>
        <v>15</v>
      </c>
      <c r="O11" s="72">
        <v>0</v>
      </c>
      <c r="P11" s="73">
        <v>0</v>
      </c>
      <c r="Q11" s="63">
        <f>INDEX(关卡产出!$V$8:$V$207,MATCH(N11,$A$7:$A$206,0))</f>
        <v>1750</v>
      </c>
      <c r="R11" s="63">
        <f>INDEX(关卡产出!$W$8:$W$207,MATCH(N11,$A$7:$A$206,0))</f>
        <v>47500</v>
      </c>
      <c r="S11" s="63">
        <f>INDEX(关卡产出!$X$8:$X$207,MATCH(N11,$A$7:$A$206,0))</f>
        <v>426</v>
      </c>
      <c r="T11" s="63">
        <f>INDEX(关卡产出!$Y$8:$Y$207,MATCH(N11,$A$7:$A$206,0))</f>
        <v>214</v>
      </c>
      <c r="U11" s="63">
        <f>INDEX(关卡产出!$Z$8:$Z$207,MATCH(N11,$A$7:$A$206,0))</f>
        <v>58</v>
      </c>
      <c r="V11" s="63">
        <f>INDEX(关卡产出!$AA$8:$AA$207,MATCH(N11,$A$7:$A$206,0))</f>
        <v>90</v>
      </c>
      <c r="W11" s="80">
        <f>INDEX(关卡产出!$C$8:$C$207,MATCH(N11,关卡产出!$B$8:$B$207,0))*K11</f>
        <v>132</v>
      </c>
      <c r="X11" s="80">
        <f>INDEX(关卡产出!$D$8:$D$207,MATCH(N11,关卡产出!$B$8:$B$207,0))*K11</f>
        <v>60</v>
      </c>
      <c r="Y11" s="80">
        <f>INDEX(关卡产出!$E$8:$E$207,MATCH(N11,关卡产出!$B$8:$B$207,0))*K11</f>
        <v>12</v>
      </c>
      <c r="Z11" s="80">
        <f>INDEX(关卡产出!$F$8:$F$207,MATCH(N11,关卡产出!$B$8:$B$207,0))*K11</f>
        <v>2520</v>
      </c>
      <c r="AA11" s="80">
        <f>SUM($W$7:W11)</f>
        <v>546</v>
      </c>
      <c r="AB11" s="80">
        <f>SUM($X$7:X11)</f>
        <v>261</v>
      </c>
      <c r="AC11" s="80">
        <f>SUM($Y$7:Y11)</f>
        <v>63</v>
      </c>
      <c r="AD11" s="80">
        <f>SUM($Z$7:Z11)</f>
        <v>10440</v>
      </c>
      <c r="AE11" s="87">
        <f>INDEX(关卡产出!$C$8:$C$207,MATCH(N11,关卡产出!$B$8:$B$207,0))*8</f>
        <v>88</v>
      </c>
      <c r="AF11" s="87">
        <f>INDEX(关卡产出!$D$8:$D$207,MATCH(N11,关卡产出!$B$8:$B$207,0))*8</f>
        <v>40</v>
      </c>
      <c r="AG11" s="87">
        <f>INDEX(关卡产出!$E$8:$E$207,MATCH(N11,关卡产出!$B$8:$B$207,0))*8</f>
        <v>8</v>
      </c>
      <c r="AH11" s="87">
        <f>INDEX(关卡产出!$F$8:$F$207,MATCH(N11,关卡产出!$B$8:$B$207,0))*8</f>
        <v>1680</v>
      </c>
      <c r="AI11" s="87">
        <f>SUM($AE$7:AE11)</f>
        <v>352</v>
      </c>
      <c r="AJ11" s="87">
        <f>SUM($AF$7:AF11)</f>
        <v>168</v>
      </c>
      <c r="AK11" s="87">
        <f>SUM($AG$7:AG11)</f>
        <v>40</v>
      </c>
      <c r="AL11" s="87">
        <f>SUM($AH$7:AH11)</f>
        <v>6720</v>
      </c>
      <c r="AM11" s="92">
        <f>SUM($M$7:M11)*关卡产出!$AS$11</f>
        <v>90000</v>
      </c>
      <c r="AN11" s="93">
        <v>0</v>
      </c>
      <c r="AO11" s="80">
        <v>0</v>
      </c>
      <c r="AP11" s="96">
        <v>0</v>
      </c>
      <c r="AQ11" s="62">
        <v>500</v>
      </c>
      <c r="AR11" s="97">
        <v>100</v>
      </c>
      <c r="AS11" s="62">
        <f>SUM($AQ$7:AQ11)</f>
        <v>2500</v>
      </c>
      <c r="AT11" s="71">
        <f>SUM($AR$7:AR11)</f>
        <v>500</v>
      </c>
      <c r="AU11" s="49"/>
      <c r="AV11" s="62">
        <f t="shared" si="2"/>
        <v>1750</v>
      </c>
      <c r="AW11" s="71">
        <v>0</v>
      </c>
      <c r="AX11" s="71">
        <f t="shared" si="3"/>
        <v>500</v>
      </c>
      <c r="AY11" s="71">
        <f t="shared" si="4"/>
        <v>200</v>
      </c>
      <c r="AZ11" s="63">
        <f t="shared" si="5"/>
        <v>2450</v>
      </c>
      <c r="BA11" s="80">
        <v>0</v>
      </c>
      <c r="BB11" s="80">
        <f t="shared" si="6"/>
        <v>2450</v>
      </c>
      <c r="BC11" s="98">
        <f t="shared" si="7"/>
        <v>0.714285714285714</v>
      </c>
      <c r="BD11" s="98">
        <f t="shared" si="8"/>
        <v>0</v>
      </c>
      <c r="BE11" s="98">
        <f t="shared" si="9"/>
        <v>0.204081632653061</v>
      </c>
      <c r="BF11" s="98">
        <f t="shared" si="10"/>
        <v>0.0816326530612245</v>
      </c>
      <c r="BG11" s="99"/>
      <c r="BH11" s="62">
        <f>INDEX(商城宝箱!$L:$L,MATCH(BB11,商城宝箱!$N:$N,1))</f>
        <v>2</v>
      </c>
      <c r="BI11" s="63">
        <f>INDEX(商城宝箱!$T:$T,MATCH(BH11,商城宝箱!$L:$L,0))+(BB11-VLOOKUP(BH11,商城宝箱!$L$2:$N$22,3,FALSE))/$BH$5*VLOOKUP(BH11+1,商城宝箱!$C$23:$I$42,3,FALSE)</f>
        <v>6125</v>
      </c>
      <c r="BJ11" s="71">
        <f>INDEX(商城宝箱!$U:$U,MATCH(BH11,商城宝箱!$L:$L,0))+(BB11-VLOOKUP(BH11,商城宝箱!$L$2:$N$22,3,FALSE))/$BH$5*VLOOKUP(BH11+1,商城宝箱!$C$23:$I$42,4,FALSE)</f>
        <v>731.25</v>
      </c>
      <c r="BK11" s="71">
        <f>INDEX(商城宝箱!$V:$V,MATCH(BH11,商城宝箱!$L:$L,0))+(BB11-VLOOKUP(BH11,商城宝箱!$L$2:$N$22,3,FALSE))/$BH$5*VLOOKUP(BH11+1,商城宝箱!$C$23:$I$42,5,FALSE)</f>
        <v>185.5</v>
      </c>
      <c r="BL11" s="71">
        <f>INDEX(商城宝箱!$W:$W,MATCH(BH11,商城宝箱!$L:$L,0))+(BB11-VLOOKUP(BH11,商城宝箱!$L$2:$N$22,3,FALSE))/$BH$5*VLOOKUP(BH11+1,商城宝箱!$C$23:$I$42,6,FALSE)</f>
        <v>14.25</v>
      </c>
      <c r="BM11" s="49"/>
      <c r="BN11" s="101">
        <f t="shared" si="11"/>
        <v>47500</v>
      </c>
      <c r="BO11" s="63">
        <f t="shared" si="12"/>
        <v>10440</v>
      </c>
      <c r="BP11" s="63">
        <f t="shared" ref="BP11:BR11" si="61">AL11</f>
        <v>6720</v>
      </c>
      <c r="BQ11" s="63">
        <f t="shared" si="61"/>
        <v>90000</v>
      </c>
      <c r="BR11" s="63">
        <f t="shared" si="61"/>
        <v>0</v>
      </c>
      <c r="BS11" s="63">
        <f t="shared" si="14"/>
        <v>2500</v>
      </c>
      <c r="BT11" s="63">
        <f t="shared" si="15"/>
        <v>6125</v>
      </c>
      <c r="BU11" s="63">
        <f t="shared" si="16"/>
        <v>163285</v>
      </c>
      <c r="BV11" s="98">
        <f t="shared" si="17"/>
        <v>0.290902409896806</v>
      </c>
      <c r="BW11" s="98">
        <f t="shared" si="18"/>
        <v>0.0639372875646875</v>
      </c>
      <c r="BX11" s="98">
        <f t="shared" si="19"/>
        <v>0.0411550356738218</v>
      </c>
      <c r="BY11" s="98">
        <f t="shared" si="20"/>
        <v>0.551183513488685</v>
      </c>
      <c r="BZ11" s="98">
        <f t="shared" si="21"/>
        <v>0</v>
      </c>
      <c r="CA11" s="98">
        <f t="shared" si="22"/>
        <v>0.0153106531524635</v>
      </c>
      <c r="CB11" s="98">
        <f t="shared" si="23"/>
        <v>0.0375111002235355</v>
      </c>
      <c r="CC11" s="49"/>
      <c r="CD11" s="101">
        <f t="shared" si="24"/>
        <v>15</v>
      </c>
      <c r="CE11" s="63">
        <f>INDEX(角色升级!A:A,MATCH(BU10,角色升级!K:K,1))</f>
        <v>120</v>
      </c>
      <c r="CF11" s="71">
        <f>VLOOKUP(CE11,角色升级!A:P,16,FALSE)</f>
        <v>1122.81613</v>
      </c>
      <c r="CG11" s="71">
        <v>750</v>
      </c>
      <c r="CH11" s="108">
        <v>1.14</v>
      </c>
      <c r="CI11" s="87">
        <f>INDEX(角色升级!Q:Q,MATCH(CE11,角色升级!A:A,0))</f>
        <v>200</v>
      </c>
      <c r="CJ11" s="80">
        <v>0</v>
      </c>
      <c r="CK11" s="49"/>
      <c r="CL11" s="101">
        <f t="shared" si="25"/>
        <v>426</v>
      </c>
      <c r="CM11" s="63">
        <f t="shared" si="26"/>
        <v>546</v>
      </c>
      <c r="CN11" s="63">
        <f t="shared" si="27"/>
        <v>88</v>
      </c>
      <c r="CO11" s="63">
        <f t="shared" si="28"/>
        <v>731.25</v>
      </c>
      <c r="CP11" s="63">
        <f t="shared" si="29"/>
        <v>1791.25</v>
      </c>
      <c r="CQ11" s="98">
        <f t="shared" si="30"/>
        <v>0.237822749476622</v>
      </c>
      <c r="CR11" s="98">
        <f t="shared" si="31"/>
        <v>0.304815073272854</v>
      </c>
      <c r="CS11" s="98">
        <f t="shared" si="32"/>
        <v>0.0491277041172366</v>
      </c>
      <c r="CT11" s="98">
        <f t="shared" si="33"/>
        <v>0.408234473133287</v>
      </c>
      <c r="CU11" s="49"/>
      <c r="CV11" s="87">
        <f t="shared" si="34"/>
        <v>214</v>
      </c>
      <c r="CW11" s="80">
        <f t="shared" si="35"/>
        <v>261</v>
      </c>
      <c r="CX11" s="80">
        <f t="shared" si="36"/>
        <v>168</v>
      </c>
      <c r="CY11" s="80">
        <f t="shared" si="37"/>
        <v>185.5</v>
      </c>
      <c r="CZ11" s="80">
        <f t="shared" si="38"/>
        <v>828.5</v>
      </c>
      <c r="DA11" s="143">
        <f t="shared" si="39"/>
        <v>0.258298129149065</v>
      </c>
      <c r="DB11" s="143">
        <f t="shared" si="40"/>
        <v>0.315027157513579</v>
      </c>
      <c r="DC11" s="143">
        <f t="shared" si="41"/>
        <v>0.202776101388051</v>
      </c>
      <c r="DD11" s="143">
        <f t="shared" si="42"/>
        <v>0.223898611949306</v>
      </c>
      <c r="DE11" s="49"/>
      <c r="DF11" s="87">
        <f t="shared" si="43"/>
        <v>58</v>
      </c>
      <c r="DG11" s="80">
        <f t="shared" si="44"/>
        <v>63</v>
      </c>
      <c r="DH11" s="80">
        <f t="shared" si="45"/>
        <v>40</v>
      </c>
      <c r="DI11" s="80">
        <f t="shared" si="46"/>
        <v>14.25</v>
      </c>
      <c r="DJ11" s="80">
        <f t="shared" si="47"/>
        <v>175.25</v>
      </c>
      <c r="DK11" s="143">
        <f t="shared" si="48"/>
        <v>0.33095577746077</v>
      </c>
      <c r="DL11" s="143">
        <f t="shared" si="49"/>
        <v>0.359486447931526</v>
      </c>
      <c r="DM11" s="143">
        <f t="shared" si="50"/>
        <v>0.228245363766049</v>
      </c>
      <c r="DN11" s="143">
        <f t="shared" si="51"/>
        <v>0.0813124108416548</v>
      </c>
      <c r="DO11" s="49"/>
      <c r="DP11" s="62">
        <f t="shared" si="52"/>
        <v>1791.25</v>
      </c>
      <c r="DQ11" s="71">
        <f t="shared" si="53"/>
        <v>828.5</v>
      </c>
      <c r="DR11" s="71">
        <f t="shared" si="54"/>
        <v>175.25</v>
      </c>
      <c r="DS11" s="63">
        <v>0</v>
      </c>
      <c r="DT11" s="63">
        <v>5</v>
      </c>
      <c r="DU11" s="63">
        <f>INDEX(武器升级!A:A,MATCH(DQ11/$DQ$5,武器升级!G:G,1))</f>
        <v>5</v>
      </c>
      <c r="DV11" s="63">
        <f>_xlfn.IFNA(INDEX(武器升级!A:A,MATCH(DR11/$DR$5,武器升级!H:H,1)),1)</f>
        <v>3</v>
      </c>
      <c r="DW11" s="63">
        <v>0</v>
      </c>
      <c r="DX11" s="63">
        <f>ROUND($DX$4*(1.2^(DT11-1)),2)</f>
        <v>1.24</v>
      </c>
      <c r="DY11" s="63">
        <f>ROUND($DY$4*1.2^(DU11-1),2)</f>
        <v>1.56</v>
      </c>
      <c r="DZ11" s="63">
        <f>ROUND($DZ$4*1.2^(DV11-1),2)</f>
        <v>1.58</v>
      </c>
      <c r="EA11" s="71">
        <v>0</v>
      </c>
      <c r="EB11" s="67">
        <f t="shared" si="55"/>
        <v>15</v>
      </c>
      <c r="EC11" s="87">
        <v>0</v>
      </c>
      <c r="ED11" s="80">
        <v>0</v>
      </c>
      <c r="EE11" s="80">
        <v>0</v>
      </c>
      <c r="EF11" s="80">
        <v>0</v>
      </c>
      <c r="EG11" s="80">
        <v>0</v>
      </c>
      <c r="EH11" s="80">
        <v>0</v>
      </c>
      <c r="EI11" s="80">
        <v>1</v>
      </c>
      <c r="EJ11" s="80">
        <v>1</v>
      </c>
      <c r="EK11" s="49">
        <f>_xlfn.IFNA(INDEX(DZ:DZ,MATCH(A11,EB:EB,0)),1)</f>
        <v>1</v>
      </c>
      <c r="EL11" s="87">
        <v>0</v>
      </c>
      <c r="EM11" s="80">
        <v>0</v>
      </c>
      <c r="EN11" s="80">
        <v>0</v>
      </c>
      <c r="EO11" s="80">
        <v>0</v>
      </c>
      <c r="EP11" s="80">
        <v>0</v>
      </c>
      <c r="EQ11" s="80">
        <v>28.8838</v>
      </c>
      <c r="ER11" s="80">
        <v>4.82125</v>
      </c>
      <c r="ES11" s="80">
        <v>1.30594</v>
      </c>
      <c r="ET11" s="151">
        <v>0</v>
      </c>
      <c r="EU11" s="151">
        <v>0</v>
      </c>
      <c r="EV11" s="151">
        <v>0</v>
      </c>
      <c r="EW11" s="151">
        <v>1</v>
      </c>
      <c r="EX11" s="151">
        <v>1</v>
      </c>
      <c r="EY11" s="151">
        <v>1</v>
      </c>
      <c r="EZ11" s="49"/>
      <c r="FA11" s="153">
        <f t="shared" si="56"/>
        <v>1</v>
      </c>
      <c r="FB11" s="71">
        <v>1</v>
      </c>
      <c r="FC11" s="71">
        <v>1</v>
      </c>
      <c r="FD11" s="80">
        <v>1.32</v>
      </c>
      <c r="FE11" s="2">
        <v>1.1</v>
      </c>
      <c r="FF11">
        <f t="shared" si="57"/>
        <v>1.56</v>
      </c>
    </row>
    <row r="12" spans="1:162">
      <c r="A12" s="58">
        <v>6</v>
      </c>
      <c r="B12" s="59"/>
      <c r="C12" s="60"/>
      <c r="D12" s="61">
        <v>13.5</v>
      </c>
      <c r="E12" s="61">
        <v>3</v>
      </c>
      <c r="F12" s="62">
        <v>12</v>
      </c>
      <c r="G12" s="63">
        <v>0</v>
      </c>
      <c r="H12" s="63">
        <v>3</v>
      </c>
      <c r="I12" s="49"/>
      <c r="J12" s="62">
        <v>6</v>
      </c>
      <c r="K12" s="71">
        <f t="shared" si="0"/>
        <v>12</v>
      </c>
      <c r="L12" s="71">
        <f t="shared" si="1"/>
        <v>0</v>
      </c>
      <c r="M12" s="71">
        <f>INDEX($H:$H,MATCH(N12,$A:$A,0))</f>
        <v>3</v>
      </c>
      <c r="N12" s="72">
        <f>INDEX($A:$A,MATCH(SUM($K$7:K12),$D:$D,1))</f>
        <v>16</v>
      </c>
      <c r="O12" s="72">
        <v>0</v>
      </c>
      <c r="P12" s="73">
        <v>0</v>
      </c>
      <c r="Q12" s="63">
        <f>INDEX(关卡产出!$V$8:$V$207,MATCH(N12,$A$7:$A$206,0))</f>
        <v>1900</v>
      </c>
      <c r="R12" s="63">
        <f>INDEX(关卡产出!$W$8:$W$207,MATCH(N12,$A$7:$A$206,0))</f>
        <v>54800</v>
      </c>
      <c r="S12" s="63">
        <f>INDEX(关卡产出!$X$8:$X$207,MATCH(N12,$A$7:$A$206,0))</f>
        <v>482</v>
      </c>
      <c r="T12" s="63">
        <f>INDEX(关卡产出!$Y$8:$Y$207,MATCH(N12,$A$7:$A$206,0))</f>
        <v>242</v>
      </c>
      <c r="U12" s="63">
        <f>INDEX(关卡产出!$Z$8:$Z$207,MATCH(N12,$A$7:$A$206,0))</f>
        <v>69</v>
      </c>
      <c r="V12" s="63">
        <f>INDEX(关卡产出!$AA$8:$AA$207,MATCH(N12,$A$7:$A$206,0))</f>
        <v>96</v>
      </c>
      <c r="W12" s="80">
        <f>INDEX(关卡产出!$C$8:$C$207,MATCH(N12,关卡产出!$B$8:$B$207,0))*K12</f>
        <v>132</v>
      </c>
      <c r="X12" s="80">
        <f>INDEX(关卡产出!$D$8:$D$207,MATCH(N12,关卡产出!$B$8:$B$207,0))*K12</f>
        <v>60</v>
      </c>
      <c r="Y12" s="80">
        <f>INDEX(关卡产出!$E$8:$E$207,MATCH(N12,关卡产出!$B$8:$B$207,0))*K12</f>
        <v>12</v>
      </c>
      <c r="Z12" s="80">
        <f>INDEX(关卡产出!$F$8:$F$207,MATCH(N12,关卡产出!$B$8:$B$207,0))*K12</f>
        <v>2520</v>
      </c>
      <c r="AA12" s="80">
        <f>SUM($W$7:W12)</f>
        <v>678</v>
      </c>
      <c r="AB12" s="80">
        <f>SUM($X$7:X12)</f>
        <v>321</v>
      </c>
      <c r="AC12" s="80">
        <f>SUM($Y$7:Y12)</f>
        <v>75</v>
      </c>
      <c r="AD12" s="80">
        <f>SUM($Z$7:Z12)</f>
        <v>12960</v>
      </c>
      <c r="AE12" s="87">
        <f>INDEX(关卡产出!$C$8:$C$207,MATCH(N12,关卡产出!$B$8:$B$207,0))*8</f>
        <v>88</v>
      </c>
      <c r="AF12" s="87">
        <f>INDEX(关卡产出!$D$8:$D$207,MATCH(N12,关卡产出!$B$8:$B$207,0))*8</f>
        <v>40</v>
      </c>
      <c r="AG12" s="87">
        <f>INDEX(关卡产出!$E$8:$E$207,MATCH(N12,关卡产出!$B$8:$B$207,0))*8</f>
        <v>8</v>
      </c>
      <c r="AH12" s="87">
        <f>INDEX(关卡产出!$F$8:$F$207,MATCH(N12,关卡产出!$B$8:$B$207,0))*8</f>
        <v>1680</v>
      </c>
      <c r="AI12" s="87">
        <f>SUM($AE$7:AE12)</f>
        <v>440</v>
      </c>
      <c r="AJ12" s="87">
        <f>SUM($AF$7:AF12)</f>
        <v>208</v>
      </c>
      <c r="AK12" s="87">
        <f>SUM($AG$7:AG12)</f>
        <v>48</v>
      </c>
      <c r="AL12" s="87">
        <f>SUM($AH$7:AH12)</f>
        <v>8400</v>
      </c>
      <c r="AM12" s="92">
        <f>SUM($M$7:M12)*关卡产出!$AS$11</f>
        <v>108000</v>
      </c>
      <c r="AN12" s="93">
        <v>0</v>
      </c>
      <c r="AO12" s="80">
        <v>0</v>
      </c>
      <c r="AP12" s="96">
        <v>0</v>
      </c>
      <c r="AQ12" s="62">
        <v>500</v>
      </c>
      <c r="AR12" s="97">
        <v>100</v>
      </c>
      <c r="AS12" s="62">
        <f>SUM($AQ$7:AQ12)</f>
        <v>3000</v>
      </c>
      <c r="AT12" s="71">
        <f>SUM($AR$7:AR12)</f>
        <v>600</v>
      </c>
      <c r="AU12" s="49"/>
      <c r="AV12" s="62">
        <f t="shared" si="2"/>
        <v>1900</v>
      </c>
      <c r="AW12" s="71">
        <v>0</v>
      </c>
      <c r="AX12" s="71">
        <f t="shared" si="3"/>
        <v>600</v>
      </c>
      <c r="AY12" s="71">
        <f t="shared" si="4"/>
        <v>200</v>
      </c>
      <c r="AZ12" s="63">
        <f t="shared" si="5"/>
        <v>2700</v>
      </c>
      <c r="BA12" s="80">
        <v>0</v>
      </c>
      <c r="BB12" s="80">
        <f t="shared" si="6"/>
        <v>2700</v>
      </c>
      <c r="BC12" s="98">
        <f t="shared" si="7"/>
        <v>0.703703703703704</v>
      </c>
      <c r="BD12" s="98">
        <f t="shared" si="8"/>
        <v>0</v>
      </c>
      <c r="BE12" s="98">
        <f t="shared" si="9"/>
        <v>0.222222222222222</v>
      </c>
      <c r="BF12" s="98">
        <f t="shared" si="10"/>
        <v>0.0740740740740741</v>
      </c>
      <c r="BG12" s="99"/>
      <c r="BH12" s="62">
        <f>INDEX(商城宝箱!$L:$L,MATCH(BB12,商城宝箱!$N:$N,1))</f>
        <v>2</v>
      </c>
      <c r="BI12" s="63">
        <f>INDEX(商城宝箱!$T:$T,MATCH(BH12,商城宝箱!$L:$L,0))+(BB12-VLOOKUP(BH12,商城宝箱!$L$2:$N$22,3,FALSE))/$BH$5*VLOOKUP(BH12+1,商城宝箱!$C$23:$I$42,3,FALSE)</f>
        <v>6750</v>
      </c>
      <c r="BJ12" s="71">
        <f>INDEX(商城宝箱!$U:$U,MATCH(BH12,商城宝箱!$L:$L,0))+(BB12-VLOOKUP(BH12,商城宝箱!$L$2:$N$22,3,FALSE))/$BH$5*VLOOKUP(BH12+1,商城宝箱!$C$23:$I$42,4,FALSE)</f>
        <v>825</v>
      </c>
      <c r="BK12" s="71">
        <f>INDEX(商城宝箱!$V:$V,MATCH(BH12,商城宝箱!$L:$L,0))+(BB12-VLOOKUP(BH12,商城宝箱!$L$2:$N$22,3,FALSE))/$BH$5*VLOOKUP(BH12+1,商城宝箱!$C$23:$I$42,5,FALSE)</f>
        <v>213</v>
      </c>
      <c r="BL12" s="71">
        <f>INDEX(商城宝箱!$W:$W,MATCH(BH12,商城宝箱!$L:$L,0))+(BB12-VLOOKUP(BH12,商城宝箱!$L$2:$N$22,3,FALSE))/$BH$5*VLOOKUP(BH12+1,商城宝箱!$C$23:$I$42,6,FALSE)</f>
        <v>18</v>
      </c>
      <c r="BM12" s="49"/>
      <c r="BN12" s="101">
        <f t="shared" si="11"/>
        <v>54800</v>
      </c>
      <c r="BO12" s="63">
        <f t="shared" si="12"/>
        <v>12960</v>
      </c>
      <c r="BP12" s="63">
        <f t="shared" ref="BP12:BR12" si="62">AL12</f>
        <v>8400</v>
      </c>
      <c r="BQ12" s="63">
        <f t="shared" si="62"/>
        <v>108000</v>
      </c>
      <c r="BR12" s="63">
        <f t="shared" si="62"/>
        <v>0</v>
      </c>
      <c r="BS12" s="63">
        <f t="shared" si="14"/>
        <v>3000</v>
      </c>
      <c r="BT12" s="63">
        <f t="shared" si="15"/>
        <v>6750</v>
      </c>
      <c r="BU12" s="63">
        <f t="shared" si="16"/>
        <v>193910</v>
      </c>
      <c r="BV12" s="98">
        <f t="shared" si="17"/>
        <v>0.282605332370687</v>
      </c>
      <c r="BW12" s="98">
        <f t="shared" si="18"/>
        <v>0.0668351296993451</v>
      </c>
      <c r="BX12" s="98">
        <f t="shared" si="19"/>
        <v>0.0433190655458718</v>
      </c>
      <c r="BY12" s="98">
        <f t="shared" si="20"/>
        <v>0.556959414161209</v>
      </c>
      <c r="BZ12" s="98">
        <f t="shared" si="21"/>
        <v>0</v>
      </c>
      <c r="CA12" s="98">
        <f t="shared" si="22"/>
        <v>0.0154710948378114</v>
      </c>
      <c r="CB12" s="98">
        <f t="shared" si="23"/>
        <v>0.0348099633850755</v>
      </c>
      <c r="CC12" s="49"/>
      <c r="CD12" s="101">
        <f t="shared" si="24"/>
        <v>16</v>
      </c>
      <c r="CE12" s="63">
        <f>INDEX(角色升级!A:A,MATCH(BU11,角色升级!K:K,1))</f>
        <v>126</v>
      </c>
      <c r="CF12" s="71">
        <f>VLOOKUP(CE12,角色升级!A:P,16,FALSE)</f>
        <v>1430.001675</v>
      </c>
      <c r="CG12" s="71">
        <v>800</v>
      </c>
      <c r="CH12" s="109">
        <v>1.15</v>
      </c>
      <c r="CI12" s="87">
        <f>INDEX(角色升级!Q:Q,MATCH(CE12,角色升级!A:A,0))</f>
        <v>200</v>
      </c>
      <c r="CJ12" s="80">
        <v>0</v>
      </c>
      <c r="CK12" s="49"/>
      <c r="CL12" s="101">
        <f t="shared" si="25"/>
        <v>482</v>
      </c>
      <c r="CM12" s="63">
        <f t="shared" si="26"/>
        <v>678</v>
      </c>
      <c r="CN12" s="63">
        <f t="shared" si="27"/>
        <v>88</v>
      </c>
      <c r="CO12" s="63">
        <f t="shared" si="28"/>
        <v>825</v>
      </c>
      <c r="CP12" s="63">
        <f t="shared" si="29"/>
        <v>2073</v>
      </c>
      <c r="CQ12" s="98">
        <f t="shared" si="30"/>
        <v>0.23251326579836</v>
      </c>
      <c r="CR12" s="98">
        <f t="shared" si="31"/>
        <v>0.327062228654124</v>
      </c>
      <c r="CS12" s="98">
        <f t="shared" si="32"/>
        <v>0.0424505547515678</v>
      </c>
      <c r="CT12" s="98">
        <f t="shared" si="33"/>
        <v>0.397973950795948</v>
      </c>
      <c r="CU12" s="49"/>
      <c r="CV12" s="87">
        <f t="shared" si="34"/>
        <v>242</v>
      </c>
      <c r="CW12" s="80">
        <f t="shared" si="35"/>
        <v>321</v>
      </c>
      <c r="CX12" s="80">
        <f t="shared" si="36"/>
        <v>208</v>
      </c>
      <c r="CY12" s="80">
        <f t="shared" si="37"/>
        <v>213</v>
      </c>
      <c r="CZ12" s="80">
        <f t="shared" si="38"/>
        <v>984</v>
      </c>
      <c r="DA12" s="143">
        <f t="shared" si="39"/>
        <v>0.245934959349594</v>
      </c>
      <c r="DB12" s="143">
        <f t="shared" si="40"/>
        <v>0.326219512195122</v>
      </c>
      <c r="DC12" s="143">
        <f t="shared" si="41"/>
        <v>0.211382113821138</v>
      </c>
      <c r="DD12" s="143">
        <f t="shared" si="42"/>
        <v>0.216463414634146</v>
      </c>
      <c r="DE12" s="49"/>
      <c r="DF12" s="87">
        <f t="shared" si="43"/>
        <v>69</v>
      </c>
      <c r="DG12" s="80">
        <f t="shared" si="44"/>
        <v>75</v>
      </c>
      <c r="DH12" s="80">
        <f t="shared" si="45"/>
        <v>48</v>
      </c>
      <c r="DI12" s="80">
        <f t="shared" si="46"/>
        <v>18</v>
      </c>
      <c r="DJ12" s="80">
        <f t="shared" si="47"/>
        <v>210</v>
      </c>
      <c r="DK12" s="143">
        <f t="shared" si="48"/>
        <v>0.328571428571429</v>
      </c>
      <c r="DL12" s="143">
        <f t="shared" si="49"/>
        <v>0.357142857142857</v>
      </c>
      <c r="DM12" s="143">
        <f t="shared" si="50"/>
        <v>0.228571428571429</v>
      </c>
      <c r="DN12" s="143">
        <f t="shared" si="51"/>
        <v>0.0857142857142857</v>
      </c>
      <c r="DO12" s="49"/>
      <c r="DP12" s="62">
        <f t="shared" si="52"/>
        <v>2073</v>
      </c>
      <c r="DQ12" s="71">
        <f t="shared" si="53"/>
        <v>984</v>
      </c>
      <c r="DR12" s="71">
        <f t="shared" si="54"/>
        <v>210</v>
      </c>
      <c r="DS12" s="63">
        <v>0</v>
      </c>
      <c r="DT12" s="63">
        <v>6</v>
      </c>
      <c r="DU12" s="63">
        <f>INDEX(武器升级!A:A,MATCH(DQ12/$DQ$5,武器升级!G:G,1))</f>
        <v>5</v>
      </c>
      <c r="DV12" s="63">
        <f>_xlfn.IFNA(INDEX(武器升级!A:A,MATCH(DR12/$DR$5,武器升级!H:H,1)),1)</f>
        <v>3</v>
      </c>
      <c r="DW12" s="63">
        <v>0</v>
      </c>
      <c r="DX12" s="63">
        <f>ROUND($DX$4*(1.2^(DT12-1)),2)</f>
        <v>1.49</v>
      </c>
      <c r="DY12" s="63">
        <f>ROUND($DY$4*1.2^(DU12-1),2)</f>
        <v>1.56</v>
      </c>
      <c r="DZ12" s="63">
        <f>ROUND($DZ$4*1.2^(DV12-1),2)</f>
        <v>1.58</v>
      </c>
      <c r="EA12" s="71">
        <v>0</v>
      </c>
      <c r="EB12" s="67">
        <f t="shared" si="55"/>
        <v>16</v>
      </c>
      <c r="EC12" s="87">
        <v>0</v>
      </c>
      <c r="ED12" s="80">
        <v>0</v>
      </c>
      <c r="EE12" s="80">
        <v>0</v>
      </c>
      <c r="EF12" s="80">
        <v>0</v>
      </c>
      <c r="EG12" s="80">
        <v>0</v>
      </c>
      <c r="EH12" s="80">
        <v>0</v>
      </c>
      <c r="EI12" s="80">
        <v>1</v>
      </c>
      <c r="EJ12" s="80">
        <v>1</v>
      </c>
      <c r="EK12" s="49">
        <f>_xlfn.IFNA(INDEX(DZ:DZ,MATCH(A12,EB:EB,0)),1)</f>
        <v>1.1</v>
      </c>
      <c r="EL12" s="87">
        <v>0</v>
      </c>
      <c r="EM12" s="80">
        <v>0</v>
      </c>
      <c r="EN12" s="80">
        <v>0</v>
      </c>
      <c r="EO12" s="80">
        <v>0</v>
      </c>
      <c r="EP12" s="80">
        <v>0</v>
      </c>
      <c r="EQ12" s="80">
        <v>35.4858</v>
      </c>
      <c r="ER12" s="80">
        <v>5.92325</v>
      </c>
      <c r="ES12" s="80">
        <v>1.60444</v>
      </c>
      <c r="ET12" s="151">
        <v>0</v>
      </c>
      <c r="EU12" s="151">
        <v>0</v>
      </c>
      <c r="EV12" s="151">
        <v>0</v>
      </c>
      <c r="EW12" s="151">
        <v>1</v>
      </c>
      <c r="EX12" s="151">
        <v>1</v>
      </c>
      <c r="EY12" s="151">
        <v>1</v>
      </c>
      <c r="EZ12" s="49"/>
      <c r="FA12" s="153">
        <f t="shared" si="56"/>
        <v>1.1</v>
      </c>
      <c r="FB12" s="71">
        <v>1</v>
      </c>
      <c r="FC12" s="71">
        <v>1</v>
      </c>
      <c r="FD12" s="80">
        <v>1.32</v>
      </c>
      <c r="FE12" s="2">
        <v>1.17</v>
      </c>
      <c r="FF12">
        <f t="shared" si="57"/>
        <v>1.56</v>
      </c>
    </row>
    <row r="13" spans="1:162">
      <c r="A13" s="58">
        <v>7</v>
      </c>
      <c r="B13" s="59"/>
      <c r="C13" s="60"/>
      <c r="D13" s="61">
        <v>16.5</v>
      </c>
      <c r="E13" s="61">
        <v>3</v>
      </c>
      <c r="F13" s="62">
        <v>12</v>
      </c>
      <c r="G13" s="63">
        <v>0</v>
      </c>
      <c r="H13" s="63">
        <v>3</v>
      </c>
      <c r="I13" s="49"/>
      <c r="J13" s="62">
        <v>7</v>
      </c>
      <c r="K13" s="71">
        <f t="shared" si="0"/>
        <v>12</v>
      </c>
      <c r="L13" s="71">
        <f t="shared" si="1"/>
        <v>0</v>
      </c>
      <c r="M13" s="71">
        <f>INDEX($H:$H,MATCH(N13,$A:$A,0))</f>
        <v>3</v>
      </c>
      <c r="N13" s="72">
        <f>INDEX($A:$A,MATCH(SUM($K$7:K13),$D:$D,1))</f>
        <v>17</v>
      </c>
      <c r="O13" s="72">
        <v>0</v>
      </c>
      <c r="P13" s="73">
        <v>0</v>
      </c>
      <c r="Q13" s="63">
        <f>INDEX(关卡产出!$V$8:$V$207,MATCH(N13,$A$7:$A$206,0))</f>
        <v>2050</v>
      </c>
      <c r="R13" s="63">
        <f>INDEX(关卡产出!$W$8:$W$207,MATCH(N13,$A$7:$A$206,0))</f>
        <v>62700</v>
      </c>
      <c r="S13" s="63">
        <f>INDEX(关卡产出!$X$8:$X$207,MATCH(N13,$A$7:$A$206,0))</f>
        <v>542</v>
      </c>
      <c r="T13" s="63">
        <f>INDEX(关卡产出!$Y$8:$Y$207,MATCH(N13,$A$7:$A$206,0))</f>
        <v>272</v>
      </c>
      <c r="U13" s="63">
        <f>INDEX(关卡产出!$Z$8:$Z$207,MATCH(N13,$A$7:$A$206,0))</f>
        <v>81</v>
      </c>
      <c r="V13" s="63">
        <f>INDEX(关卡产出!$AA$8:$AA$207,MATCH(N13,$A$7:$A$206,0))</f>
        <v>102</v>
      </c>
      <c r="W13" s="80">
        <f>INDEX(关卡产出!$C$8:$C$207,MATCH(N13,关卡产出!$B$8:$B$207,0))*K13</f>
        <v>144</v>
      </c>
      <c r="X13" s="80">
        <f>INDEX(关卡产出!$D$8:$D$207,MATCH(N13,关卡产出!$B$8:$B$207,0))*K13</f>
        <v>72</v>
      </c>
      <c r="Y13" s="80">
        <f>INDEX(关卡产出!$E$8:$E$207,MATCH(N13,关卡产出!$B$8:$B$207,0))*K13</f>
        <v>24</v>
      </c>
      <c r="Z13" s="80">
        <f>INDEX(关卡产出!$F$8:$F$207,MATCH(N13,关卡产出!$B$8:$B$207,0))*K13</f>
        <v>2760</v>
      </c>
      <c r="AA13" s="80">
        <f>SUM($W$7:W13)</f>
        <v>822</v>
      </c>
      <c r="AB13" s="80">
        <f>SUM($X$7:X13)</f>
        <v>393</v>
      </c>
      <c r="AC13" s="80">
        <f>SUM($Y$7:Y13)</f>
        <v>99</v>
      </c>
      <c r="AD13" s="80">
        <f>SUM($Z$7:Z13)</f>
        <v>15720</v>
      </c>
      <c r="AE13" s="87">
        <f>INDEX(关卡产出!$C$8:$C$207,MATCH(N13,关卡产出!$B$8:$B$207,0))*8</f>
        <v>96</v>
      </c>
      <c r="AF13" s="87">
        <f>INDEX(关卡产出!$D$8:$D$207,MATCH(N13,关卡产出!$B$8:$B$207,0))*8</f>
        <v>48</v>
      </c>
      <c r="AG13" s="87">
        <f>INDEX(关卡产出!$E$8:$E$207,MATCH(N13,关卡产出!$B$8:$B$207,0))*8</f>
        <v>16</v>
      </c>
      <c r="AH13" s="87">
        <f>INDEX(关卡产出!$F$8:$F$207,MATCH(N13,关卡产出!$B$8:$B$207,0))*8</f>
        <v>1840</v>
      </c>
      <c r="AI13" s="87">
        <f>SUM($AE$7:AE13)</f>
        <v>536</v>
      </c>
      <c r="AJ13" s="87">
        <f>SUM($AF$7:AF13)</f>
        <v>256</v>
      </c>
      <c r="AK13" s="87">
        <f>SUM($AG$7:AG13)</f>
        <v>64</v>
      </c>
      <c r="AL13" s="87">
        <f>SUM($AH$7:AH13)</f>
        <v>10240</v>
      </c>
      <c r="AM13" s="92">
        <f>SUM($M$7:M13)*关卡产出!$AS$11</f>
        <v>126000</v>
      </c>
      <c r="AN13" s="93">
        <v>0</v>
      </c>
      <c r="AO13" s="80">
        <v>0</v>
      </c>
      <c r="AP13" s="96">
        <v>0</v>
      </c>
      <c r="AQ13" s="62">
        <v>500</v>
      </c>
      <c r="AR13" s="97">
        <v>100</v>
      </c>
      <c r="AS13" s="62">
        <f>SUM($AQ$7:AQ13)</f>
        <v>3500</v>
      </c>
      <c r="AT13" s="71">
        <f>SUM($AR$7:AR13)</f>
        <v>700</v>
      </c>
      <c r="AU13" s="49"/>
      <c r="AV13" s="62">
        <f t="shared" si="2"/>
        <v>2050</v>
      </c>
      <c r="AW13" s="71">
        <v>0</v>
      </c>
      <c r="AX13" s="71">
        <f t="shared" si="3"/>
        <v>700</v>
      </c>
      <c r="AY13" s="71">
        <f t="shared" si="4"/>
        <v>400</v>
      </c>
      <c r="AZ13" s="63">
        <f t="shared" si="5"/>
        <v>3150</v>
      </c>
      <c r="BA13" s="80">
        <v>0</v>
      </c>
      <c r="BB13" s="80">
        <f t="shared" si="6"/>
        <v>3150</v>
      </c>
      <c r="BC13" s="98">
        <f t="shared" si="7"/>
        <v>0.650793650793651</v>
      </c>
      <c r="BD13" s="98">
        <f t="shared" si="8"/>
        <v>0</v>
      </c>
      <c r="BE13" s="98">
        <f t="shared" si="9"/>
        <v>0.222222222222222</v>
      </c>
      <c r="BF13" s="98">
        <f t="shared" si="10"/>
        <v>0.126984126984127</v>
      </c>
      <c r="BG13" s="99"/>
      <c r="BH13" s="62">
        <f>INDEX(商城宝箱!$L:$L,MATCH(BB13,商城宝箱!$N:$N,1))</f>
        <v>2</v>
      </c>
      <c r="BI13" s="63">
        <f>INDEX(商城宝箱!$T:$T,MATCH(BH13,商城宝箱!$L:$L,0))+(BB13-VLOOKUP(BH13,商城宝箱!$L$2:$N$22,3,FALSE))/$BH$5*VLOOKUP(BH13+1,商城宝箱!$C$23:$I$42,3,FALSE)</f>
        <v>7875</v>
      </c>
      <c r="BJ13" s="71">
        <f>INDEX(商城宝箱!$U:$U,MATCH(BH13,商城宝箱!$L:$L,0))+(BB13-VLOOKUP(BH13,商城宝箱!$L$2:$N$22,3,FALSE))/$BH$5*VLOOKUP(BH13+1,商城宝箱!$C$23:$I$42,4,FALSE)</f>
        <v>993.75</v>
      </c>
      <c r="BK13" s="71">
        <f>INDEX(商城宝箱!$V:$V,MATCH(BH13,商城宝箱!$L:$L,0))+(BB13-VLOOKUP(BH13,商城宝箱!$L$2:$N$22,3,FALSE))/$BH$5*VLOOKUP(BH13+1,商城宝箱!$C$23:$I$42,5,FALSE)</f>
        <v>262.5</v>
      </c>
      <c r="BL13" s="71">
        <f>INDEX(商城宝箱!$W:$W,MATCH(BH13,商城宝箱!$L:$L,0))+(BB13-VLOOKUP(BH13,商城宝箱!$L$2:$N$22,3,FALSE))/$BH$5*VLOOKUP(BH13+1,商城宝箱!$C$23:$I$42,6,FALSE)</f>
        <v>24.75</v>
      </c>
      <c r="BM13" s="49"/>
      <c r="BN13" s="101">
        <f t="shared" si="11"/>
        <v>62700</v>
      </c>
      <c r="BO13" s="63">
        <f t="shared" si="12"/>
        <v>15720</v>
      </c>
      <c r="BP13" s="63">
        <f t="shared" ref="BP13:BR13" si="63">AL13</f>
        <v>10240</v>
      </c>
      <c r="BQ13" s="63">
        <f t="shared" si="63"/>
        <v>126000</v>
      </c>
      <c r="BR13" s="63">
        <f t="shared" si="63"/>
        <v>0</v>
      </c>
      <c r="BS13" s="63">
        <f t="shared" si="14"/>
        <v>3500</v>
      </c>
      <c r="BT13" s="63">
        <f t="shared" si="15"/>
        <v>7875</v>
      </c>
      <c r="BU13" s="63">
        <f t="shared" si="16"/>
        <v>226035</v>
      </c>
      <c r="BV13" s="98">
        <f t="shared" si="17"/>
        <v>0.277390669586568</v>
      </c>
      <c r="BW13" s="98">
        <f t="shared" si="18"/>
        <v>0.069546751609264</v>
      </c>
      <c r="BX13" s="98">
        <f t="shared" si="19"/>
        <v>0.0453027186055257</v>
      </c>
      <c r="BY13" s="98">
        <f t="shared" si="20"/>
        <v>0.557435795341429</v>
      </c>
      <c r="BZ13" s="98">
        <f t="shared" si="21"/>
        <v>0</v>
      </c>
      <c r="CA13" s="98">
        <f t="shared" si="22"/>
        <v>0.015484327648373</v>
      </c>
      <c r="CB13" s="98">
        <f t="shared" si="23"/>
        <v>0.0348397372088393</v>
      </c>
      <c r="CC13" s="49"/>
      <c r="CD13" s="101">
        <f t="shared" si="24"/>
        <v>17</v>
      </c>
      <c r="CE13" s="63">
        <f>INDEX(角色升级!A:A,MATCH(BU12,角色升级!K:K,1))</f>
        <v>139</v>
      </c>
      <c r="CF13" s="71">
        <f>VLOOKUP(CE13,角色升级!A:P,16,FALSE)</f>
        <v>1656.0758</v>
      </c>
      <c r="CG13" s="71">
        <v>1100</v>
      </c>
      <c r="CH13" s="107">
        <v>1.58</v>
      </c>
      <c r="CI13" s="87">
        <f>INDEX(角色升级!Q:Q,MATCH(CE13,角色升级!A:A,0))</f>
        <v>400</v>
      </c>
      <c r="CJ13" s="80">
        <v>0</v>
      </c>
      <c r="CK13" s="49"/>
      <c r="CL13" s="101">
        <f t="shared" si="25"/>
        <v>542</v>
      </c>
      <c r="CM13" s="63">
        <f t="shared" si="26"/>
        <v>822</v>
      </c>
      <c r="CN13" s="63">
        <f t="shared" si="27"/>
        <v>96</v>
      </c>
      <c r="CO13" s="63">
        <f t="shared" si="28"/>
        <v>993.75</v>
      </c>
      <c r="CP13" s="63">
        <f t="shared" si="29"/>
        <v>2453.75</v>
      </c>
      <c r="CQ13" s="98">
        <f t="shared" si="30"/>
        <v>0.220886398369842</v>
      </c>
      <c r="CR13" s="98">
        <f t="shared" si="31"/>
        <v>0.334997452878248</v>
      </c>
      <c r="CS13" s="98">
        <f t="shared" si="32"/>
        <v>0.0391237901171676</v>
      </c>
      <c r="CT13" s="98">
        <f t="shared" si="33"/>
        <v>0.404992358634743</v>
      </c>
      <c r="CU13" s="49"/>
      <c r="CV13" s="87">
        <f t="shared" si="34"/>
        <v>272</v>
      </c>
      <c r="CW13" s="80">
        <f t="shared" si="35"/>
        <v>393</v>
      </c>
      <c r="CX13" s="80">
        <f t="shared" si="36"/>
        <v>256</v>
      </c>
      <c r="CY13" s="80">
        <f t="shared" si="37"/>
        <v>262.5</v>
      </c>
      <c r="CZ13" s="80">
        <f t="shared" si="38"/>
        <v>1183.5</v>
      </c>
      <c r="DA13" s="143">
        <f t="shared" si="39"/>
        <v>0.229826784959865</v>
      </c>
      <c r="DB13" s="143">
        <f t="shared" si="40"/>
        <v>0.332065906210393</v>
      </c>
      <c r="DC13" s="143">
        <f t="shared" si="41"/>
        <v>0.216307562315167</v>
      </c>
      <c r="DD13" s="143">
        <f t="shared" si="42"/>
        <v>0.221799746514575</v>
      </c>
      <c r="DE13" s="49"/>
      <c r="DF13" s="87">
        <f t="shared" si="43"/>
        <v>81</v>
      </c>
      <c r="DG13" s="80">
        <f t="shared" si="44"/>
        <v>99</v>
      </c>
      <c r="DH13" s="80">
        <f t="shared" si="45"/>
        <v>64</v>
      </c>
      <c r="DI13" s="80">
        <f t="shared" si="46"/>
        <v>24.75</v>
      </c>
      <c r="DJ13" s="80">
        <f t="shared" si="47"/>
        <v>268.75</v>
      </c>
      <c r="DK13" s="143">
        <f t="shared" si="48"/>
        <v>0.301395348837209</v>
      </c>
      <c r="DL13" s="143">
        <f t="shared" si="49"/>
        <v>0.368372093023256</v>
      </c>
      <c r="DM13" s="143">
        <f t="shared" si="50"/>
        <v>0.238139534883721</v>
      </c>
      <c r="DN13" s="143">
        <f t="shared" si="51"/>
        <v>0.0920930232558139</v>
      </c>
      <c r="DO13" s="49"/>
      <c r="DP13" s="62">
        <f t="shared" si="52"/>
        <v>2453.75</v>
      </c>
      <c r="DQ13" s="71">
        <f t="shared" si="53"/>
        <v>1183.5</v>
      </c>
      <c r="DR13" s="71">
        <f t="shared" si="54"/>
        <v>268.75</v>
      </c>
      <c r="DS13" s="63">
        <v>0</v>
      </c>
      <c r="DT13" s="63">
        <v>6</v>
      </c>
      <c r="DU13" s="63">
        <f>INDEX(武器升级!A:A,MATCH(DQ13/$DQ$5,武器升级!G:G,1))</f>
        <v>5</v>
      </c>
      <c r="DV13" s="63">
        <f>_xlfn.IFNA(INDEX(武器升级!A:A,MATCH(DR13/$DR$5,武器升级!H:H,1)),1)</f>
        <v>3</v>
      </c>
      <c r="DW13" s="63">
        <v>0</v>
      </c>
      <c r="DX13" s="63">
        <f>ROUND($DX$4*(1.2^(DT13-1)),2)</f>
        <v>1.49</v>
      </c>
      <c r="DY13" s="63">
        <f>ROUND($DY$4*1.2^(DU13-1),2)</f>
        <v>1.56</v>
      </c>
      <c r="DZ13" s="63">
        <f>ROUND($DZ$4*1.2^(DV13-1),2)</f>
        <v>1.58</v>
      </c>
      <c r="EA13" s="71">
        <v>0</v>
      </c>
      <c r="EB13" s="67">
        <f t="shared" si="55"/>
        <v>17</v>
      </c>
      <c r="EC13" s="87">
        <v>0</v>
      </c>
      <c r="ED13" s="80">
        <v>0</v>
      </c>
      <c r="EE13" s="80">
        <v>0</v>
      </c>
      <c r="EF13" s="80">
        <v>0</v>
      </c>
      <c r="EG13" s="80">
        <v>0</v>
      </c>
      <c r="EH13" s="80">
        <v>0</v>
      </c>
      <c r="EI13" s="80">
        <v>1</v>
      </c>
      <c r="EJ13" s="80">
        <v>1</v>
      </c>
      <c r="EK13" s="49">
        <f>_xlfn.IFNA(INDEX(DZ:DZ,MATCH(A13,EB:EB,0)),1)</f>
        <v>1</v>
      </c>
      <c r="EL13" s="87">
        <v>0</v>
      </c>
      <c r="EM13" s="80">
        <v>0</v>
      </c>
      <c r="EN13" s="80">
        <v>0</v>
      </c>
      <c r="EO13" s="80">
        <v>0</v>
      </c>
      <c r="EP13" s="80">
        <v>0</v>
      </c>
      <c r="EQ13" s="80">
        <v>42.0878</v>
      </c>
      <c r="ER13" s="80">
        <v>7.02525</v>
      </c>
      <c r="ES13" s="80">
        <v>1.90294</v>
      </c>
      <c r="ET13" s="151">
        <v>0</v>
      </c>
      <c r="EU13" s="151">
        <v>0</v>
      </c>
      <c r="EV13" s="151">
        <v>0</v>
      </c>
      <c r="EW13" s="151">
        <v>1</v>
      </c>
      <c r="EX13" s="151">
        <v>1</v>
      </c>
      <c r="EY13" s="151">
        <v>1</v>
      </c>
      <c r="EZ13" s="49"/>
      <c r="FA13" s="153">
        <f t="shared" si="56"/>
        <v>1</v>
      </c>
      <c r="FB13" s="71">
        <v>1</v>
      </c>
      <c r="FC13" s="71">
        <v>1</v>
      </c>
      <c r="FD13" s="80">
        <v>1.32</v>
      </c>
      <c r="FE13" s="2">
        <v>1.25</v>
      </c>
      <c r="FF13">
        <f t="shared" si="57"/>
        <v>1.56</v>
      </c>
    </row>
    <row r="14" spans="1:162">
      <c r="A14" s="58">
        <v>8</v>
      </c>
      <c r="B14" s="59"/>
      <c r="C14" s="60"/>
      <c r="D14" s="61">
        <v>19.5</v>
      </c>
      <c r="E14" s="61">
        <v>3</v>
      </c>
      <c r="F14" s="62">
        <v>12</v>
      </c>
      <c r="G14" s="63">
        <v>0</v>
      </c>
      <c r="H14" s="63">
        <v>3</v>
      </c>
      <c r="I14" s="49"/>
      <c r="J14" s="62">
        <v>8</v>
      </c>
      <c r="K14" s="71">
        <f t="shared" si="0"/>
        <v>12</v>
      </c>
      <c r="L14" s="71">
        <f t="shared" si="1"/>
        <v>0</v>
      </c>
      <c r="M14" s="71">
        <f>INDEX($H:$H,MATCH(N14,$A:$A,0))</f>
        <v>3</v>
      </c>
      <c r="N14" s="72">
        <f>INDEX($A:$A,MATCH(SUM($K$7:K14),$D:$D,1))</f>
        <v>17</v>
      </c>
      <c r="O14" s="72">
        <v>0</v>
      </c>
      <c r="P14" s="73">
        <v>0</v>
      </c>
      <c r="Q14" s="63">
        <f>INDEX(关卡产出!$V$8:$V$207,MATCH(N14,$A$7:$A$206,0))</f>
        <v>2050</v>
      </c>
      <c r="R14" s="63">
        <f>INDEX(关卡产出!$W$8:$W$207,MATCH(N14,$A$7:$A$206,0))</f>
        <v>62700</v>
      </c>
      <c r="S14" s="63">
        <f>INDEX(关卡产出!$X$8:$X$207,MATCH(N14,$A$7:$A$206,0))</f>
        <v>542</v>
      </c>
      <c r="T14" s="63">
        <f>INDEX(关卡产出!$Y$8:$Y$207,MATCH(N14,$A$7:$A$206,0))</f>
        <v>272</v>
      </c>
      <c r="U14" s="63">
        <f>INDEX(关卡产出!$Z$8:$Z$207,MATCH(N14,$A$7:$A$206,0))</f>
        <v>81</v>
      </c>
      <c r="V14" s="63">
        <f>INDEX(关卡产出!$AA$8:$AA$207,MATCH(N14,$A$7:$A$206,0))</f>
        <v>102</v>
      </c>
      <c r="W14" s="80">
        <f>INDEX(关卡产出!$C$8:$C$207,MATCH(N14,关卡产出!$B$8:$B$207,0))*K14</f>
        <v>144</v>
      </c>
      <c r="X14" s="80">
        <f>INDEX(关卡产出!$D$8:$D$207,MATCH(N14,关卡产出!$B$8:$B$207,0))*K14</f>
        <v>72</v>
      </c>
      <c r="Y14" s="80">
        <f>INDEX(关卡产出!$E$8:$E$207,MATCH(N14,关卡产出!$B$8:$B$207,0))*K14</f>
        <v>24</v>
      </c>
      <c r="Z14" s="80">
        <f>INDEX(关卡产出!$F$8:$F$207,MATCH(N14,关卡产出!$B$8:$B$207,0))*K14</f>
        <v>2760</v>
      </c>
      <c r="AA14" s="80">
        <f>SUM($W$7:W14)</f>
        <v>966</v>
      </c>
      <c r="AB14" s="80">
        <f>SUM($X$7:X14)</f>
        <v>465</v>
      </c>
      <c r="AC14" s="80">
        <f>SUM($Y$7:Y14)</f>
        <v>123</v>
      </c>
      <c r="AD14" s="80">
        <f>SUM($Z$7:Z14)</f>
        <v>18480</v>
      </c>
      <c r="AE14" s="87">
        <f>INDEX(关卡产出!$C$8:$C$207,MATCH(N14,关卡产出!$B$8:$B$207,0))*8</f>
        <v>96</v>
      </c>
      <c r="AF14" s="87">
        <f>INDEX(关卡产出!$D$8:$D$207,MATCH(N14,关卡产出!$B$8:$B$207,0))*8</f>
        <v>48</v>
      </c>
      <c r="AG14" s="87">
        <f>INDEX(关卡产出!$E$8:$E$207,MATCH(N14,关卡产出!$B$8:$B$207,0))*8</f>
        <v>16</v>
      </c>
      <c r="AH14" s="87">
        <f>INDEX(关卡产出!$F$8:$F$207,MATCH(N14,关卡产出!$B$8:$B$207,0))*8</f>
        <v>1840</v>
      </c>
      <c r="AI14" s="87">
        <f>SUM($AE$7:AE14)</f>
        <v>632</v>
      </c>
      <c r="AJ14" s="87">
        <f>SUM($AF$7:AF14)</f>
        <v>304</v>
      </c>
      <c r="AK14" s="87">
        <f>SUM($AG$7:AG14)</f>
        <v>80</v>
      </c>
      <c r="AL14" s="87">
        <f>SUM($AH$7:AH14)</f>
        <v>12080</v>
      </c>
      <c r="AM14" s="92">
        <f>SUM($M$7:M14)*关卡产出!$AS$11</f>
        <v>144000</v>
      </c>
      <c r="AN14" s="93">
        <v>0</v>
      </c>
      <c r="AO14" s="80">
        <v>0</v>
      </c>
      <c r="AP14" s="96">
        <v>0</v>
      </c>
      <c r="AQ14" s="62">
        <v>500</v>
      </c>
      <c r="AR14" s="97">
        <v>100</v>
      </c>
      <c r="AS14" s="62">
        <f>SUM($AQ$7:AQ14)</f>
        <v>4000</v>
      </c>
      <c r="AT14" s="71">
        <f>SUM($AR$7:AR14)</f>
        <v>800</v>
      </c>
      <c r="AU14" s="49"/>
      <c r="AV14" s="62">
        <f t="shared" si="2"/>
        <v>2050</v>
      </c>
      <c r="AW14" s="71">
        <v>0</v>
      </c>
      <c r="AX14" s="71">
        <f t="shared" si="3"/>
        <v>800</v>
      </c>
      <c r="AY14" s="71">
        <f t="shared" si="4"/>
        <v>400</v>
      </c>
      <c r="AZ14" s="63">
        <f t="shared" si="5"/>
        <v>3250</v>
      </c>
      <c r="BA14" s="80">
        <v>0</v>
      </c>
      <c r="BB14" s="80">
        <f t="shared" si="6"/>
        <v>3250</v>
      </c>
      <c r="BC14" s="98">
        <f t="shared" si="7"/>
        <v>0.630769230769231</v>
      </c>
      <c r="BD14" s="98">
        <f t="shared" si="8"/>
        <v>0</v>
      </c>
      <c r="BE14" s="98">
        <f t="shared" si="9"/>
        <v>0.246153846153846</v>
      </c>
      <c r="BF14" s="98">
        <f t="shared" si="10"/>
        <v>0.123076923076923</v>
      </c>
      <c r="BG14" s="99"/>
      <c r="BH14" s="62">
        <f>INDEX(商城宝箱!$L:$L,MATCH(BB14,商城宝箱!$N:$N,1))</f>
        <v>2</v>
      </c>
      <c r="BI14" s="63">
        <f>INDEX(商城宝箱!$T:$T,MATCH(BH14,商城宝箱!$L:$L,0))+(BB14-VLOOKUP(BH14,商城宝箱!$L$2:$N$22,3,FALSE))/$BH$5*VLOOKUP(BH14+1,商城宝箱!$C$23:$I$42,3,FALSE)</f>
        <v>8125</v>
      </c>
      <c r="BJ14" s="71">
        <f>INDEX(商城宝箱!$U:$U,MATCH(BH14,商城宝箱!$L:$L,0))+(BB14-VLOOKUP(BH14,商城宝箱!$L$2:$N$22,3,FALSE))/$BH$5*VLOOKUP(BH14+1,商城宝箱!$C$23:$I$42,4,FALSE)</f>
        <v>1031.25</v>
      </c>
      <c r="BK14" s="71">
        <f>INDEX(商城宝箱!$V:$V,MATCH(BH14,商城宝箱!$L:$L,0))+(BB14-VLOOKUP(BH14,商城宝箱!$L$2:$N$22,3,FALSE))/$BH$5*VLOOKUP(BH14+1,商城宝箱!$C$23:$I$42,5,FALSE)</f>
        <v>273.5</v>
      </c>
      <c r="BL14" s="71">
        <f>INDEX(商城宝箱!$W:$W,MATCH(BH14,商城宝箱!$L:$L,0))+(BB14-VLOOKUP(BH14,商城宝箱!$L$2:$N$22,3,FALSE))/$BH$5*VLOOKUP(BH14+1,商城宝箱!$C$23:$I$42,6,FALSE)</f>
        <v>26.25</v>
      </c>
      <c r="BM14" s="49"/>
      <c r="BN14" s="101">
        <f t="shared" si="11"/>
        <v>62700</v>
      </c>
      <c r="BO14" s="63">
        <f t="shared" si="12"/>
        <v>18480</v>
      </c>
      <c r="BP14" s="63">
        <f t="shared" ref="BP14:BR14" si="64">AL14</f>
        <v>12080</v>
      </c>
      <c r="BQ14" s="63">
        <f t="shared" si="64"/>
        <v>144000</v>
      </c>
      <c r="BR14" s="63">
        <f t="shared" si="64"/>
        <v>0</v>
      </c>
      <c r="BS14" s="63">
        <f t="shared" si="14"/>
        <v>4000</v>
      </c>
      <c r="BT14" s="63">
        <f t="shared" si="15"/>
        <v>8125</v>
      </c>
      <c r="BU14" s="63">
        <f t="shared" si="16"/>
        <v>249385</v>
      </c>
      <c r="BV14" s="98">
        <f t="shared" si="17"/>
        <v>0.251418489484131</v>
      </c>
      <c r="BW14" s="98">
        <f t="shared" si="18"/>
        <v>0.0741022916374281</v>
      </c>
      <c r="BX14" s="98">
        <f t="shared" si="19"/>
        <v>0.0484391603344227</v>
      </c>
      <c r="BY14" s="98">
        <f t="shared" si="20"/>
        <v>0.577420454317621</v>
      </c>
      <c r="BZ14" s="98">
        <f t="shared" si="21"/>
        <v>0</v>
      </c>
      <c r="CA14" s="98">
        <f t="shared" si="22"/>
        <v>0.0160394570643784</v>
      </c>
      <c r="CB14" s="98">
        <f t="shared" si="23"/>
        <v>0.0325801471620186</v>
      </c>
      <c r="CC14" s="49"/>
      <c r="CD14" s="101">
        <f t="shared" si="24"/>
        <v>17</v>
      </c>
      <c r="CE14" s="63">
        <f>INDEX(角色升级!A:A,MATCH(BU13,角色升级!K:K,1))</f>
        <v>152</v>
      </c>
      <c r="CF14" s="71">
        <f>VLOOKUP(CE14,角色升级!A:P,16,FALSE)</f>
        <v>1784.00283</v>
      </c>
      <c r="CG14" s="71">
        <v>1100</v>
      </c>
      <c r="CH14" s="107">
        <v>1.57</v>
      </c>
      <c r="CI14" s="87">
        <f>INDEX(角色升级!Q:Q,MATCH(CE14,角色升级!A:A,0))</f>
        <v>400</v>
      </c>
      <c r="CJ14" s="80">
        <v>0</v>
      </c>
      <c r="CK14" s="49"/>
      <c r="CL14" s="101">
        <f t="shared" si="25"/>
        <v>542</v>
      </c>
      <c r="CM14" s="63">
        <f t="shared" si="26"/>
        <v>966</v>
      </c>
      <c r="CN14" s="63">
        <f t="shared" si="27"/>
        <v>96</v>
      </c>
      <c r="CO14" s="63">
        <f t="shared" si="28"/>
        <v>1031.25</v>
      </c>
      <c r="CP14" s="63">
        <f t="shared" si="29"/>
        <v>2635.25</v>
      </c>
      <c r="CQ14" s="98">
        <f t="shared" si="30"/>
        <v>0.205673086044967</v>
      </c>
      <c r="CR14" s="98">
        <f t="shared" si="31"/>
        <v>0.366568636751731</v>
      </c>
      <c r="CS14" s="98">
        <f t="shared" si="32"/>
        <v>0.0364291812920975</v>
      </c>
      <c r="CT14" s="98">
        <f t="shared" si="33"/>
        <v>0.391329095911204</v>
      </c>
      <c r="CU14" s="49"/>
      <c r="CV14" s="87">
        <f t="shared" si="34"/>
        <v>272</v>
      </c>
      <c r="CW14" s="80">
        <f t="shared" si="35"/>
        <v>465</v>
      </c>
      <c r="CX14" s="80">
        <f t="shared" si="36"/>
        <v>304</v>
      </c>
      <c r="CY14" s="80">
        <f t="shared" si="37"/>
        <v>273.5</v>
      </c>
      <c r="CZ14" s="80">
        <f t="shared" si="38"/>
        <v>1314.5</v>
      </c>
      <c r="DA14" s="143">
        <f t="shared" si="39"/>
        <v>0.206922784328642</v>
      </c>
      <c r="DB14" s="143">
        <f t="shared" si="40"/>
        <v>0.353746671738304</v>
      </c>
      <c r="DC14" s="143">
        <f t="shared" si="41"/>
        <v>0.231266641308482</v>
      </c>
      <c r="DD14" s="143">
        <f t="shared" si="42"/>
        <v>0.208063902624572</v>
      </c>
      <c r="DE14" s="49"/>
      <c r="DF14" s="87">
        <f t="shared" si="43"/>
        <v>81</v>
      </c>
      <c r="DG14" s="80">
        <f t="shared" si="44"/>
        <v>123</v>
      </c>
      <c r="DH14" s="80">
        <f t="shared" si="45"/>
        <v>80</v>
      </c>
      <c r="DI14" s="80">
        <f t="shared" si="46"/>
        <v>26.25</v>
      </c>
      <c r="DJ14" s="80">
        <f t="shared" si="47"/>
        <v>310.25</v>
      </c>
      <c r="DK14" s="143">
        <f t="shared" si="48"/>
        <v>0.261079774375504</v>
      </c>
      <c r="DL14" s="143">
        <f t="shared" si="49"/>
        <v>0.396454472199839</v>
      </c>
      <c r="DM14" s="143">
        <f t="shared" si="50"/>
        <v>0.257856567284448</v>
      </c>
      <c r="DN14" s="143">
        <f t="shared" si="51"/>
        <v>0.0846091861402095</v>
      </c>
      <c r="DO14" s="49"/>
      <c r="DP14" s="62">
        <f t="shared" si="52"/>
        <v>2635.25</v>
      </c>
      <c r="DQ14" s="71">
        <f t="shared" si="53"/>
        <v>1314.5</v>
      </c>
      <c r="DR14" s="71">
        <f t="shared" si="54"/>
        <v>310.25</v>
      </c>
      <c r="DS14" s="63">
        <v>0</v>
      </c>
      <c r="DT14" s="63">
        <v>6</v>
      </c>
      <c r="DU14" s="63">
        <f>INDEX(武器升级!A:A,MATCH(DQ14/$DQ$5,武器升级!G:G,1))</f>
        <v>6</v>
      </c>
      <c r="DV14" s="63">
        <f>_xlfn.IFNA(INDEX(武器升级!A:A,MATCH(DR14/$DR$5,武器升级!H:H,1)),1)</f>
        <v>3</v>
      </c>
      <c r="DW14" s="63">
        <v>0</v>
      </c>
      <c r="DX14" s="63">
        <f>ROUND($DX$4*(1.2^(DT14-1)),2)</f>
        <v>1.49</v>
      </c>
      <c r="DY14" s="63">
        <f>ROUND($DY$4*1.2^(DU14-1),2)</f>
        <v>1.87</v>
      </c>
      <c r="DZ14" s="63">
        <f>ROUND($DZ$4*1.2^(DV14-1),2)</f>
        <v>1.58</v>
      </c>
      <c r="EA14" s="71">
        <v>0</v>
      </c>
      <c r="EB14" s="67">
        <f t="shared" si="55"/>
        <v>17</v>
      </c>
      <c r="EC14" s="87">
        <v>0</v>
      </c>
      <c r="ED14" s="80">
        <v>0</v>
      </c>
      <c r="EE14" s="80">
        <v>0</v>
      </c>
      <c r="EF14" s="80">
        <v>0</v>
      </c>
      <c r="EG14" s="80">
        <v>0</v>
      </c>
      <c r="EH14" s="80">
        <v>0</v>
      </c>
      <c r="EI14" s="80">
        <v>1</v>
      </c>
      <c r="EJ14" s="80">
        <v>1</v>
      </c>
      <c r="EK14" s="49">
        <f>_xlfn.IFNA(INDEX(DZ:DZ,MATCH(A14,EB:EB,0)),1)</f>
        <v>1</v>
      </c>
      <c r="EL14" s="87">
        <v>0</v>
      </c>
      <c r="EM14" s="80">
        <v>0</v>
      </c>
      <c r="EN14" s="80">
        <v>0</v>
      </c>
      <c r="EO14" s="80">
        <v>0</v>
      </c>
      <c r="EP14" s="80">
        <v>0</v>
      </c>
      <c r="EQ14" s="80">
        <v>47.0393</v>
      </c>
      <c r="ER14" s="80">
        <v>7.85175</v>
      </c>
      <c r="ES14" s="80">
        <v>2.12681</v>
      </c>
      <c r="ET14" s="151">
        <v>0</v>
      </c>
      <c r="EU14" s="151">
        <v>0</v>
      </c>
      <c r="EV14" s="151">
        <v>0</v>
      </c>
      <c r="EW14" s="151">
        <v>1</v>
      </c>
      <c r="EX14" s="151">
        <v>1</v>
      </c>
      <c r="EY14" s="151">
        <v>1</v>
      </c>
      <c r="EZ14" s="49"/>
      <c r="FA14" s="153">
        <f t="shared" si="56"/>
        <v>1</v>
      </c>
      <c r="FB14" s="71">
        <v>1</v>
      </c>
      <c r="FC14" s="71">
        <v>1</v>
      </c>
      <c r="FD14" s="80">
        <v>1.32</v>
      </c>
      <c r="FE14" s="2">
        <v>1.32</v>
      </c>
      <c r="FF14">
        <f t="shared" si="57"/>
        <v>1.87</v>
      </c>
    </row>
    <row r="15" spans="1:162">
      <c r="A15" s="58">
        <v>9</v>
      </c>
      <c r="B15" s="59"/>
      <c r="C15" s="60"/>
      <c r="D15" s="61">
        <v>22.5</v>
      </c>
      <c r="E15" s="61">
        <v>3</v>
      </c>
      <c r="F15" s="62">
        <v>12</v>
      </c>
      <c r="G15" s="63">
        <v>0</v>
      </c>
      <c r="H15" s="63">
        <v>3</v>
      </c>
      <c r="I15" s="49"/>
      <c r="J15" s="62">
        <v>9</v>
      </c>
      <c r="K15" s="71">
        <f t="shared" si="0"/>
        <v>12</v>
      </c>
      <c r="L15" s="71">
        <f t="shared" si="1"/>
        <v>0</v>
      </c>
      <c r="M15" s="71">
        <f>INDEX($H:$H,MATCH(N15,$A:$A,0))</f>
        <v>3</v>
      </c>
      <c r="N15" s="72">
        <f>INDEX($A:$A,MATCH(SUM($K$7:K15),$D:$D,1))</f>
        <v>19</v>
      </c>
      <c r="O15" s="72">
        <v>0</v>
      </c>
      <c r="P15" s="73">
        <v>0</v>
      </c>
      <c r="Q15" s="63">
        <f>INDEX(关卡产出!$V$8:$V$207,MATCH(N15,$A$7:$A$206,0))</f>
        <v>2350</v>
      </c>
      <c r="R15" s="63">
        <f>INDEX(关卡产出!$W$8:$W$207,MATCH(N15,$A$7:$A$206,0))</f>
        <v>80300</v>
      </c>
      <c r="S15" s="63">
        <f>INDEX(关卡产出!$X$8:$X$207,MATCH(N15,$A$7:$A$206,0))</f>
        <v>674</v>
      </c>
      <c r="T15" s="63">
        <f>INDEX(关卡产出!$Y$8:$Y$207,MATCH(N15,$A$7:$A$206,0))</f>
        <v>338</v>
      </c>
      <c r="U15" s="63">
        <f>INDEX(关卡产出!$Z$8:$Z$207,MATCH(N15,$A$7:$A$206,0))</f>
        <v>108</v>
      </c>
      <c r="V15" s="63">
        <f>INDEX(关卡产出!$AA$8:$AA$207,MATCH(N15,$A$7:$A$206,0))</f>
        <v>114</v>
      </c>
      <c r="W15" s="80">
        <f>INDEX(关卡产出!$C$8:$C$207,MATCH(N15,关卡产出!$B$8:$B$207,0))*K15</f>
        <v>156</v>
      </c>
      <c r="X15" s="80">
        <f>INDEX(关卡产出!$D$8:$D$207,MATCH(N15,关卡产出!$B$8:$B$207,0))*K15</f>
        <v>72</v>
      </c>
      <c r="Y15" s="80">
        <f>INDEX(关卡产出!$E$8:$E$207,MATCH(N15,关卡产出!$B$8:$B$207,0))*K15</f>
        <v>36</v>
      </c>
      <c r="Z15" s="80">
        <f>INDEX(关卡产出!$F$8:$F$207,MATCH(N15,关卡产出!$B$8:$B$207,0))*K15</f>
        <v>3000</v>
      </c>
      <c r="AA15" s="80">
        <f>SUM($W$7:W15)</f>
        <v>1122</v>
      </c>
      <c r="AB15" s="80">
        <f>SUM($X$7:X15)</f>
        <v>537</v>
      </c>
      <c r="AC15" s="80">
        <f>SUM($Y$7:Y15)</f>
        <v>159</v>
      </c>
      <c r="AD15" s="80">
        <f>SUM($Z$7:Z15)</f>
        <v>21480</v>
      </c>
      <c r="AE15" s="87">
        <f>INDEX(关卡产出!$C$8:$C$207,MATCH(N15,关卡产出!$B$8:$B$207,0))*8</f>
        <v>104</v>
      </c>
      <c r="AF15" s="87">
        <f>INDEX(关卡产出!$D$8:$D$207,MATCH(N15,关卡产出!$B$8:$B$207,0))*8</f>
        <v>48</v>
      </c>
      <c r="AG15" s="87">
        <f>INDEX(关卡产出!$E$8:$E$207,MATCH(N15,关卡产出!$B$8:$B$207,0))*8</f>
        <v>24</v>
      </c>
      <c r="AH15" s="87">
        <f>INDEX(关卡产出!$F$8:$F$207,MATCH(N15,关卡产出!$B$8:$B$207,0))*8</f>
        <v>2000</v>
      </c>
      <c r="AI15" s="87">
        <f>SUM($AE$7:AE15)</f>
        <v>736</v>
      </c>
      <c r="AJ15" s="87">
        <f>SUM($AF$7:AF15)</f>
        <v>352</v>
      </c>
      <c r="AK15" s="87">
        <f>SUM($AG$7:AG15)</f>
        <v>104</v>
      </c>
      <c r="AL15" s="87">
        <f>SUM($AH$7:AH15)</f>
        <v>14080</v>
      </c>
      <c r="AM15" s="92">
        <f>SUM($M$7:M15)*关卡产出!$AS$11</f>
        <v>162000</v>
      </c>
      <c r="AN15" s="93">
        <v>0</v>
      </c>
      <c r="AO15" s="80">
        <v>0</v>
      </c>
      <c r="AP15" s="96">
        <v>0</v>
      </c>
      <c r="AQ15" s="62">
        <v>500</v>
      </c>
      <c r="AR15" s="97">
        <v>100</v>
      </c>
      <c r="AS15" s="62">
        <f>SUM($AQ$7:AQ15)</f>
        <v>4500</v>
      </c>
      <c r="AT15" s="71">
        <f>SUM($AR$7:AR15)</f>
        <v>900</v>
      </c>
      <c r="AU15" s="49"/>
      <c r="AV15" s="62">
        <f t="shared" si="2"/>
        <v>2350</v>
      </c>
      <c r="AW15" s="71">
        <v>0</v>
      </c>
      <c r="AX15" s="71">
        <f t="shared" si="3"/>
        <v>900</v>
      </c>
      <c r="AY15" s="71">
        <f t="shared" si="4"/>
        <v>400</v>
      </c>
      <c r="AZ15" s="63">
        <f t="shared" si="5"/>
        <v>3650</v>
      </c>
      <c r="BA15" s="80">
        <v>0</v>
      </c>
      <c r="BB15" s="80">
        <f t="shared" si="6"/>
        <v>3650</v>
      </c>
      <c r="BC15" s="98">
        <f t="shared" si="7"/>
        <v>0.643835616438356</v>
      </c>
      <c r="BD15" s="98">
        <f t="shared" si="8"/>
        <v>0</v>
      </c>
      <c r="BE15" s="98">
        <f t="shared" si="9"/>
        <v>0.246575342465753</v>
      </c>
      <c r="BF15" s="98">
        <f t="shared" si="10"/>
        <v>0.10958904109589</v>
      </c>
      <c r="BG15" s="99"/>
      <c r="BH15" s="62">
        <f>INDEX(商城宝箱!$L:$L,MATCH(BB15,商城宝箱!$N:$N,1))</f>
        <v>3</v>
      </c>
      <c r="BI15" s="63">
        <f>INDEX(商城宝箱!$T:$T,MATCH(BH15,商城宝箱!$L:$L,0))+(BB15-VLOOKUP(BH15,商城宝箱!$L$2:$N$22,3,FALSE))/$BH$5*VLOOKUP(BH15+1,商城宝箱!$C$23:$I$42,3,FALSE)</f>
        <v>9125</v>
      </c>
      <c r="BJ15" s="71">
        <f>INDEX(商城宝箱!$U:$U,MATCH(BH15,商城宝箱!$L:$L,0))+(BB15-VLOOKUP(BH15,商城宝箱!$L$2:$N$22,3,FALSE))/$BH$5*VLOOKUP(BH15+1,商城宝箱!$C$23:$I$42,4,FALSE)</f>
        <v>1190</v>
      </c>
      <c r="BK15" s="71">
        <f>INDEX(商城宝箱!$V:$V,MATCH(BH15,商城宝箱!$L:$L,0))+(BB15-VLOOKUP(BH15,商城宝箱!$L$2:$N$22,3,FALSE))/$BH$5*VLOOKUP(BH15+1,商城宝箱!$C$23:$I$42,5,FALSE)</f>
        <v>323.25</v>
      </c>
      <c r="BL15" s="71">
        <f>INDEX(商城宝箱!$W:$W,MATCH(BH15,商城宝箱!$L:$L,0))+(BB15-VLOOKUP(BH15,商城宝箱!$L$2:$N$22,3,FALSE))/$BH$5*VLOOKUP(BH15+1,商城宝箱!$C$23:$I$42,6,FALSE)</f>
        <v>33.25</v>
      </c>
      <c r="BM15" s="49"/>
      <c r="BN15" s="101">
        <f t="shared" si="11"/>
        <v>80300</v>
      </c>
      <c r="BO15" s="63">
        <f t="shared" si="12"/>
        <v>21480</v>
      </c>
      <c r="BP15" s="63">
        <f t="shared" ref="BP15:BR15" si="65">AL15</f>
        <v>14080</v>
      </c>
      <c r="BQ15" s="63">
        <f t="shared" si="65"/>
        <v>162000</v>
      </c>
      <c r="BR15" s="63">
        <f t="shared" si="65"/>
        <v>0</v>
      </c>
      <c r="BS15" s="63">
        <f t="shared" si="14"/>
        <v>4500</v>
      </c>
      <c r="BT15" s="63">
        <f t="shared" si="15"/>
        <v>9125</v>
      </c>
      <c r="BU15" s="63">
        <f t="shared" si="16"/>
        <v>291485</v>
      </c>
      <c r="BV15" s="98">
        <f t="shared" si="17"/>
        <v>0.275485874058699</v>
      </c>
      <c r="BW15" s="98">
        <f t="shared" si="18"/>
        <v>0.0736916136336347</v>
      </c>
      <c r="BX15" s="98">
        <f t="shared" si="19"/>
        <v>0.0483043724376898</v>
      </c>
      <c r="BY15" s="98">
        <f t="shared" si="20"/>
        <v>0.55577473969501</v>
      </c>
      <c r="BZ15" s="98">
        <f t="shared" si="21"/>
        <v>0</v>
      </c>
      <c r="CA15" s="98">
        <f t="shared" si="22"/>
        <v>0.0154381872137503</v>
      </c>
      <c r="CB15" s="98">
        <f t="shared" si="23"/>
        <v>0.0313052129612158</v>
      </c>
      <c r="CC15" s="49"/>
      <c r="CD15" s="101">
        <f t="shared" si="24"/>
        <v>19</v>
      </c>
      <c r="CE15" s="63">
        <f>INDEX(角色升级!A:A,MATCH(BU14,角色升级!K:K,1))</f>
        <v>156</v>
      </c>
      <c r="CF15" s="71">
        <f>VLOOKUP(CE15,角色升级!A:P,16,FALSE)</f>
        <v>2041.93095</v>
      </c>
      <c r="CG15" s="71">
        <v>1300</v>
      </c>
      <c r="CH15" s="110">
        <v>1.68</v>
      </c>
      <c r="CI15" s="87">
        <f>INDEX(角色升级!Q:Q,MATCH(CE15,角色升级!A:A,0))</f>
        <v>400</v>
      </c>
      <c r="CJ15" s="80">
        <v>0</v>
      </c>
      <c r="CK15" s="49"/>
      <c r="CL15" s="101">
        <f t="shared" si="25"/>
        <v>674</v>
      </c>
      <c r="CM15" s="63">
        <f t="shared" si="26"/>
        <v>1122</v>
      </c>
      <c r="CN15" s="63">
        <f t="shared" si="27"/>
        <v>104</v>
      </c>
      <c r="CO15" s="63">
        <f t="shared" si="28"/>
        <v>1190</v>
      </c>
      <c r="CP15" s="63">
        <f t="shared" si="29"/>
        <v>3090</v>
      </c>
      <c r="CQ15" s="98">
        <f t="shared" si="30"/>
        <v>0.218122977346278</v>
      </c>
      <c r="CR15" s="98">
        <f t="shared" si="31"/>
        <v>0.363106796116505</v>
      </c>
      <c r="CS15" s="98">
        <f t="shared" si="32"/>
        <v>0.0336569579288026</v>
      </c>
      <c r="CT15" s="98">
        <f t="shared" si="33"/>
        <v>0.385113268608414</v>
      </c>
      <c r="CU15" s="49"/>
      <c r="CV15" s="87">
        <f t="shared" si="34"/>
        <v>338</v>
      </c>
      <c r="CW15" s="80">
        <f t="shared" si="35"/>
        <v>537</v>
      </c>
      <c r="CX15" s="80">
        <f t="shared" si="36"/>
        <v>352</v>
      </c>
      <c r="CY15" s="80">
        <f t="shared" si="37"/>
        <v>323.25</v>
      </c>
      <c r="CZ15" s="80">
        <f t="shared" si="38"/>
        <v>1550.25</v>
      </c>
      <c r="DA15" s="143">
        <f t="shared" si="39"/>
        <v>0.218029350104822</v>
      </c>
      <c r="DB15" s="143">
        <f t="shared" si="40"/>
        <v>0.346395742622158</v>
      </c>
      <c r="DC15" s="143">
        <f t="shared" si="41"/>
        <v>0.227060151588453</v>
      </c>
      <c r="DD15" s="143">
        <f t="shared" si="42"/>
        <v>0.208514755684567</v>
      </c>
      <c r="DE15" s="49"/>
      <c r="DF15" s="87">
        <f t="shared" si="43"/>
        <v>108</v>
      </c>
      <c r="DG15" s="80">
        <f t="shared" si="44"/>
        <v>159</v>
      </c>
      <c r="DH15" s="80">
        <f t="shared" si="45"/>
        <v>104</v>
      </c>
      <c r="DI15" s="80">
        <f t="shared" si="46"/>
        <v>33.25</v>
      </c>
      <c r="DJ15" s="80">
        <f t="shared" si="47"/>
        <v>404.25</v>
      </c>
      <c r="DK15" s="143">
        <f t="shared" si="48"/>
        <v>0.267161410018553</v>
      </c>
      <c r="DL15" s="143">
        <f t="shared" si="49"/>
        <v>0.393320964749536</v>
      </c>
      <c r="DM15" s="143">
        <f t="shared" si="50"/>
        <v>0.257266542980829</v>
      </c>
      <c r="DN15" s="143">
        <f t="shared" si="51"/>
        <v>0.0822510822510823</v>
      </c>
      <c r="DO15" s="49"/>
      <c r="DP15" s="62">
        <f t="shared" si="52"/>
        <v>3090</v>
      </c>
      <c r="DQ15" s="71">
        <f t="shared" si="53"/>
        <v>1550.25</v>
      </c>
      <c r="DR15" s="71">
        <f t="shared" si="54"/>
        <v>404.25</v>
      </c>
      <c r="DS15" s="63">
        <v>0</v>
      </c>
      <c r="DT15" s="63">
        <v>6</v>
      </c>
      <c r="DU15" s="63">
        <f>INDEX(武器升级!A:A,MATCH(DQ15/$DQ$5,武器升级!G:G,1))</f>
        <v>6</v>
      </c>
      <c r="DV15" s="63">
        <f>_xlfn.IFNA(INDEX(武器升级!A:A,MATCH(DR15/$DR$5,武器升级!H:H,1)),1)</f>
        <v>4</v>
      </c>
      <c r="DW15" s="63">
        <v>0</v>
      </c>
      <c r="DX15" s="63">
        <f>ROUND($DX$4*(1.2^(DT15-1)),2)</f>
        <v>1.49</v>
      </c>
      <c r="DY15" s="63">
        <f>ROUND($DY$4*1.2^(DU15-1),2)</f>
        <v>1.87</v>
      </c>
      <c r="DZ15" s="63">
        <f>ROUND($DZ$4*1.2^(DV15-1),2)</f>
        <v>1.9</v>
      </c>
      <c r="EA15" s="71">
        <v>0</v>
      </c>
      <c r="EB15" s="67">
        <f t="shared" si="55"/>
        <v>19</v>
      </c>
      <c r="EC15" s="87">
        <v>0</v>
      </c>
      <c r="ED15" s="80">
        <v>0</v>
      </c>
      <c r="EE15" s="80">
        <v>0</v>
      </c>
      <c r="EF15" s="80">
        <v>0</v>
      </c>
      <c r="EG15" s="80">
        <v>0</v>
      </c>
      <c r="EH15" s="80">
        <v>0</v>
      </c>
      <c r="EI15" s="80">
        <v>1</v>
      </c>
      <c r="EJ15" s="80">
        <v>1</v>
      </c>
      <c r="EK15" s="49">
        <f>_xlfn.IFNA(INDEX(DZ:DZ,MATCH(A15,EB:EB,0)),1)</f>
        <v>1.1</v>
      </c>
      <c r="EL15" s="87">
        <v>0</v>
      </c>
      <c r="EM15" s="80">
        <v>0</v>
      </c>
      <c r="EN15" s="80">
        <v>0</v>
      </c>
      <c r="EO15" s="80">
        <v>0</v>
      </c>
      <c r="EP15" s="80">
        <v>0</v>
      </c>
      <c r="EQ15" s="80">
        <v>53.6413</v>
      </c>
      <c r="ER15" s="80">
        <v>8.95375</v>
      </c>
      <c r="ES15" s="80">
        <v>2.42531</v>
      </c>
      <c r="ET15" s="151">
        <v>0</v>
      </c>
      <c r="EU15" s="151">
        <v>0</v>
      </c>
      <c r="EV15" s="151">
        <v>0</v>
      </c>
      <c r="EW15" s="151">
        <v>1</v>
      </c>
      <c r="EX15" s="151">
        <v>1</v>
      </c>
      <c r="EY15" s="151">
        <v>1</v>
      </c>
      <c r="EZ15" s="49"/>
      <c r="FA15" s="153">
        <f t="shared" si="56"/>
        <v>1.1</v>
      </c>
      <c r="FB15" s="71">
        <v>1</v>
      </c>
      <c r="FC15" s="71">
        <v>1</v>
      </c>
      <c r="FD15" s="80">
        <v>1.54</v>
      </c>
      <c r="FE15" s="2">
        <v>1.32</v>
      </c>
      <c r="FF15">
        <f t="shared" si="57"/>
        <v>1.87</v>
      </c>
    </row>
    <row r="16" spans="1:162">
      <c r="A16" s="58">
        <v>10</v>
      </c>
      <c r="B16" s="59">
        <v>5</v>
      </c>
      <c r="C16" s="60"/>
      <c r="D16" s="61">
        <v>30.5</v>
      </c>
      <c r="E16" s="61">
        <v>3</v>
      </c>
      <c r="F16" s="62">
        <v>12</v>
      </c>
      <c r="G16" s="63">
        <v>0</v>
      </c>
      <c r="H16" s="63">
        <v>3</v>
      </c>
      <c r="I16" s="49"/>
      <c r="J16" s="62">
        <v>10</v>
      </c>
      <c r="K16" s="71">
        <f t="shared" si="0"/>
        <v>12</v>
      </c>
      <c r="L16" s="71">
        <f t="shared" si="1"/>
        <v>0</v>
      </c>
      <c r="M16" s="71">
        <f>INDEX($H:$H,MATCH(N16,$A:$A,0))</f>
        <v>3</v>
      </c>
      <c r="N16" s="72">
        <f>INDEX($A:$A,MATCH(SUM($K$7:K16),$D:$D,1))</f>
        <v>20</v>
      </c>
      <c r="O16" s="72">
        <v>0</v>
      </c>
      <c r="P16" s="73">
        <v>0</v>
      </c>
      <c r="Q16" s="63">
        <f>INDEX(关卡产出!$V$8:$V$207,MATCH(N16,$A$7:$A$206,0))</f>
        <v>2500</v>
      </c>
      <c r="R16" s="63">
        <f>INDEX(关卡产出!$W$8:$W$207,MATCH(N16,$A$7:$A$206,0))</f>
        <v>90000</v>
      </c>
      <c r="S16" s="63">
        <f>INDEX(关卡产出!$X$8:$X$207,MATCH(N16,$A$7:$A$206,0))</f>
        <v>746</v>
      </c>
      <c r="T16" s="63">
        <f>INDEX(关卡产出!$Y$8:$Y$207,MATCH(N16,$A$7:$A$206,0))</f>
        <v>374</v>
      </c>
      <c r="U16" s="63">
        <f>INDEX(关卡产出!$Z$8:$Z$207,MATCH(N16,$A$7:$A$206,0))</f>
        <v>123</v>
      </c>
      <c r="V16" s="63">
        <f>INDEX(关卡产出!$AA$8:$AA$207,MATCH(N16,$A$7:$A$206,0))</f>
        <v>120</v>
      </c>
      <c r="W16" s="80">
        <f>INDEX(关卡产出!$C$8:$C$207,MATCH(N16,关卡产出!$B$8:$B$207,0))*K16</f>
        <v>168</v>
      </c>
      <c r="X16" s="80">
        <f>INDEX(关卡产出!$D$8:$D$207,MATCH(N16,关卡产出!$B$8:$B$207,0))*K16</f>
        <v>84</v>
      </c>
      <c r="Y16" s="80">
        <f>INDEX(关卡产出!$E$8:$E$207,MATCH(N16,关卡产出!$B$8:$B$207,0))*K16</f>
        <v>36</v>
      </c>
      <c r="Z16" s="80">
        <f>INDEX(关卡产出!$F$8:$F$207,MATCH(N16,关卡产出!$B$8:$B$207,0))*K16</f>
        <v>3000</v>
      </c>
      <c r="AA16" s="80">
        <f>SUM($W$7:W16)</f>
        <v>1290</v>
      </c>
      <c r="AB16" s="80">
        <f>SUM($X$7:X16)</f>
        <v>621</v>
      </c>
      <c r="AC16" s="80">
        <f>SUM($Y$7:Y16)</f>
        <v>195</v>
      </c>
      <c r="AD16" s="80">
        <f>SUM($Z$7:Z16)</f>
        <v>24480</v>
      </c>
      <c r="AE16" s="87">
        <f>INDEX(关卡产出!$C$8:$C$207,MATCH(N16,关卡产出!$B$8:$B$207,0))*8</f>
        <v>112</v>
      </c>
      <c r="AF16" s="87">
        <f>INDEX(关卡产出!$D$8:$D$207,MATCH(N16,关卡产出!$B$8:$B$207,0))*8</f>
        <v>56</v>
      </c>
      <c r="AG16" s="87">
        <f>INDEX(关卡产出!$E$8:$E$207,MATCH(N16,关卡产出!$B$8:$B$207,0))*8</f>
        <v>24</v>
      </c>
      <c r="AH16" s="87">
        <f>INDEX(关卡产出!$F$8:$F$207,MATCH(N16,关卡产出!$B$8:$B$207,0))*8</f>
        <v>2000</v>
      </c>
      <c r="AI16" s="87">
        <f>SUM($AE$7:AE16)</f>
        <v>848</v>
      </c>
      <c r="AJ16" s="87">
        <f>SUM($AF$7:AF16)</f>
        <v>408</v>
      </c>
      <c r="AK16" s="87">
        <f>SUM($AG$7:AG16)</f>
        <v>128</v>
      </c>
      <c r="AL16" s="87">
        <f>SUM($AH$7:AH16)</f>
        <v>16080</v>
      </c>
      <c r="AM16" s="92">
        <f>SUM($M$7:M16)*关卡产出!$AS$11</f>
        <v>180000</v>
      </c>
      <c r="AN16" s="93">
        <v>0</v>
      </c>
      <c r="AO16" s="80">
        <v>0</v>
      </c>
      <c r="AP16" s="96">
        <v>0</v>
      </c>
      <c r="AQ16" s="62">
        <v>500</v>
      </c>
      <c r="AR16" s="97">
        <v>100</v>
      </c>
      <c r="AS16" s="62">
        <f>SUM($AQ$7:AQ16)</f>
        <v>5000</v>
      </c>
      <c r="AT16" s="71">
        <f>SUM($AR$7:AR16)</f>
        <v>1000</v>
      </c>
      <c r="AU16" s="49"/>
      <c r="AV16" s="62">
        <f t="shared" si="2"/>
        <v>2500</v>
      </c>
      <c r="AW16" s="71">
        <v>0</v>
      </c>
      <c r="AX16" s="71">
        <f t="shared" si="3"/>
        <v>1000</v>
      </c>
      <c r="AY16" s="71">
        <f t="shared" si="4"/>
        <v>400</v>
      </c>
      <c r="AZ16" s="63">
        <f t="shared" si="5"/>
        <v>3900</v>
      </c>
      <c r="BA16" s="80">
        <v>0</v>
      </c>
      <c r="BB16" s="80">
        <f t="shared" si="6"/>
        <v>3900</v>
      </c>
      <c r="BC16" s="98">
        <f t="shared" si="7"/>
        <v>0.641025641025641</v>
      </c>
      <c r="BD16" s="98">
        <f t="shared" si="8"/>
        <v>0</v>
      </c>
      <c r="BE16" s="98">
        <f t="shared" si="9"/>
        <v>0.256410256410256</v>
      </c>
      <c r="BF16" s="98">
        <f t="shared" si="10"/>
        <v>0.102564102564103</v>
      </c>
      <c r="BG16" s="99"/>
      <c r="BH16" s="62">
        <f>INDEX(商城宝箱!$L:$L,MATCH(BB16,商城宝箱!$N:$N,1))</f>
        <v>3</v>
      </c>
      <c r="BI16" s="63">
        <f>INDEX(商城宝箱!$T:$T,MATCH(BH16,商城宝箱!$L:$L,0))+(BB16-VLOOKUP(BH16,商城宝箱!$L$2:$N$22,3,FALSE))/$BH$5*VLOOKUP(BH16+1,商城宝箱!$C$23:$I$42,3,FALSE)</f>
        <v>9750</v>
      </c>
      <c r="BJ16" s="71">
        <f>INDEX(商城宝箱!$U:$U,MATCH(BH16,商城宝箱!$L:$L,0))+(BB16-VLOOKUP(BH16,商城宝箱!$L$2:$N$22,3,FALSE))/$BH$5*VLOOKUP(BH16+1,商城宝箱!$C$23:$I$42,4,FALSE)</f>
        <v>1327.5</v>
      </c>
      <c r="BK16" s="71">
        <f>INDEX(商城宝箱!$V:$V,MATCH(BH16,商城宝箱!$L:$L,0))+(BB16-VLOOKUP(BH16,商城宝箱!$L$2:$N$22,3,FALSE))/$BH$5*VLOOKUP(BH16+1,商城宝箱!$C$23:$I$42,5,FALSE)</f>
        <v>379.5</v>
      </c>
      <c r="BL16" s="71">
        <f>INDEX(商城宝箱!$W:$W,MATCH(BH16,商城宝箱!$L:$L,0))+(BB16-VLOOKUP(BH16,商城宝箱!$L$2:$N$22,3,FALSE))/$BH$5*VLOOKUP(BH16+1,商城宝箱!$C$23:$I$42,6,FALSE)</f>
        <v>42</v>
      </c>
      <c r="BM16" s="49"/>
      <c r="BN16" s="101">
        <f t="shared" si="11"/>
        <v>90000</v>
      </c>
      <c r="BO16" s="63">
        <f t="shared" si="12"/>
        <v>24480</v>
      </c>
      <c r="BP16" s="63">
        <f t="shared" ref="BP16:BR16" si="66">AL16</f>
        <v>16080</v>
      </c>
      <c r="BQ16" s="63">
        <f t="shared" si="66"/>
        <v>180000</v>
      </c>
      <c r="BR16" s="63">
        <f t="shared" si="66"/>
        <v>0</v>
      </c>
      <c r="BS16" s="63">
        <f t="shared" si="14"/>
        <v>5000</v>
      </c>
      <c r="BT16" s="63">
        <f t="shared" si="15"/>
        <v>9750</v>
      </c>
      <c r="BU16" s="63">
        <f t="shared" si="16"/>
        <v>325310</v>
      </c>
      <c r="BV16" s="98">
        <f t="shared" si="17"/>
        <v>0.276659186621991</v>
      </c>
      <c r="BW16" s="98">
        <f t="shared" si="18"/>
        <v>0.0752512987611816</v>
      </c>
      <c r="BX16" s="98">
        <f t="shared" si="19"/>
        <v>0.0494297746764625</v>
      </c>
      <c r="BY16" s="98">
        <f t="shared" si="20"/>
        <v>0.553318373243983</v>
      </c>
      <c r="BZ16" s="98">
        <f t="shared" si="21"/>
        <v>0</v>
      </c>
      <c r="CA16" s="98">
        <f t="shared" si="22"/>
        <v>0.0153699548123329</v>
      </c>
      <c r="CB16" s="98">
        <f t="shared" si="23"/>
        <v>0.0299714118840491</v>
      </c>
      <c r="CC16" s="49"/>
      <c r="CD16" s="101">
        <f t="shared" si="24"/>
        <v>20</v>
      </c>
      <c r="CE16" s="63">
        <f>INDEX(角色升级!A:A,MATCH(BU15,角色升级!K:K,1))</f>
        <v>170</v>
      </c>
      <c r="CF16" s="71">
        <f>VLOOKUP(CE16,角色升级!A:P,16,FALSE)</f>
        <v>2321.78337</v>
      </c>
      <c r="CG16" s="71">
        <v>1300</v>
      </c>
      <c r="CH16" s="111">
        <v>1.52</v>
      </c>
      <c r="CI16" s="87">
        <f>INDEX(角色升级!Q:Q,MATCH(CE16,角色升级!A:A,0))</f>
        <v>400</v>
      </c>
      <c r="CJ16" s="80">
        <v>0</v>
      </c>
      <c r="CK16" s="49"/>
      <c r="CL16" s="101">
        <f t="shared" si="25"/>
        <v>746</v>
      </c>
      <c r="CM16" s="63">
        <f t="shared" si="26"/>
        <v>1290</v>
      </c>
      <c r="CN16" s="63">
        <f t="shared" si="27"/>
        <v>112</v>
      </c>
      <c r="CO16" s="63">
        <f t="shared" si="28"/>
        <v>1327.5</v>
      </c>
      <c r="CP16" s="63">
        <f t="shared" si="29"/>
        <v>3475.5</v>
      </c>
      <c r="CQ16" s="98">
        <f t="shared" si="30"/>
        <v>0.214645374766221</v>
      </c>
      <c r="CR16" s="98">
        <f t="shared" si="31"/>
        <v>0.371169615882607</v>
      </c>
      <c r="CS16" s="98">
        <f t="shared" si="32"/>
        <v>0.0322255790533736</v>
      </c>
      <c r="CT16" s="98">
        <f t="shared" si="33"/>
        <v>0.381959430297799</v>
      </c>
      <c r="CU16" s="49"/>
      <c r="CV16" s="87">
        <f t="shared" si="34"/>
        <v>374</v>
      </c>
      <c r="CW16" s="80">
        <f t="shared" si="35"/>
        <v>621</v>
      </c>
      <c r="CX16" s="80">
        <f t="shared" si="36"/>
        <v>408</v>
      </c>
      <c r="CY16" s="80">
        <f t="shared" si="37"/>
        <v>379.5</v>
      </c>
      <c r="CZ16" s="80">
        <f t="shared" si="38"/>
        <v>1782.5</v>
      </c>
      <c r="DA16" s="143">
        <f t="shared" si="39"/>
        <v>0.209817671809257</v>
      </c>
      <c r="DB16" s="143">
        <f t="shared" si="40"/>
        <v>0.348387096774194</v>
      </c>
      <c r="DC16" s="143">
        <f t="shared" si="41"/>
        <v>0.228892005610098</v>
      </c>
      <c r="DD16" s="143">
        <f t="shared" si="42"/>
        <v>0.212903225806452</v>
      </c>
      <c r="DE16" s="49"/>
      <c r="DF16" s="87">
        <f t="shared" si="43"/>
        <v>123</v>
      </c>
      <c r="DG16" s="80">
        <f t="shared" si="44"/>
        <v>195</v>
      </c>
      <c r="DH16" s="80">
        <f t="shared" si="45"/>
        <v>128</v>
      </c>
      <c r="DI16" s="80">
        <f t="shared" si="46"/>
        <v>42</v>
      </c>
      <c r="DJ16" s="80">
        <f t="shared" si="47"/>
        <v>488</v>
      </c>
      <c r="DK16" s="143">
        <f t="shared" si="48"/>
        <v>0.252049180327869</v>
      </c>
      <c r="DL16" s="143">
        <f t="shared" si="49"/>
        <v>0.399590163934426</v>
      </c>
      <c r="DM16" s="143">
        <f t="shared" si="50"/>
        <v>0.262295081967213</v>
      </c>
      <c r="DN16" s="143">
        <f t="shared" si="51"/>
        <v>0.0860655737704918</v>
      </c>
      <c r="DO16" s="49"/>
      <c r="DP16" s="62">
        <f t="shared" si="52"/>
        <v>3475.5</v>
      </c>
      <c r="DQ16" s="71">
        <f t="shared" si="53"/>
        <v>1782.5</v>
      </c>
      <c r="DR16" s="71">
        <f t="shared" si="54"/>
        <v>488</v>
      </c>
      <c r="DS16" s="63">
        <v>0</v>
      </c>
      <c r="DT16" s="63">
        <v>6</v>
      </c>
      <c r="DU16" s="63">
        <f>INDEX(武器升级!A:A,MATCH(DQ16/$DQ$5,武器升级!G:G,1))</f>
        <v>6</v>
      </c>
      <c r="DV16" s="63">
        <f>_xlfn.IFNA(INDEX(武器升级!A:A,MATCH(DR16/$DR$5,武器升级!H:H,1)),1)</f>
        <v>4</v>
      </c>
      <c r="DW16" s="63">
        <v>0</v>
      </c>
      <c r="DX16" s="63">
        <f>ROUND($DX$4*(1.2^(DT16-1)),2)</f>
        <v>1.49</v>
      </c>
      <c r="DY16" s="63">
        <f>ROUND($DY$4*1.2^(DU16-1),2)</f>
        <v>1.87</v>
      </c>
      <c r="DZ16" s="63">
        <f>ROUND($DZ$4*1.2^(DV16-1),2)</f>
        <v>1.9</v>
      </c>
      <c r="EA16" s="71">
        <v>0</v>
      </c>
      <c r="EB16" s="67">
        <f t="shared" si="55"/>
        <v>20</v>
      </c>
      <c r="EC16" s="87">
        <v>0</v>
      </c>
      <c r="ED16" s="80">
        <v>0</v>
      </c>
      <c r="EE16" s="80">
        <v>0</v>
      </c>
      <c r="EF16" s="80">
        <v>0</v>
      </c>
      <c r="EG16" s="80">
        <v>0</v>
      </c>
      <c r="EH16" s="80">
        <v>0</v>
      </c>
      <c r="EI16" s="80">
        <v>1</v>
      </c>
      <c r="EJ16" s="80">
        <v>1</v>
      </c>
      <c r="EK16" s="49">
        <f>_xlfn.IFNA(INDEX(DZ:DZ,MATCH(A16,EB:EB,0)),1)</f>
        <v>1</v>
      </c>
      <c r="EL16" s="87">
        <v>0</v>
      </c>
      <c r="EM16" s="80">
        <v>0</v>
      </c>
      <c r="EN16" s="80">
        <v>0</v>
      </c>
      <c r="EO16" s="80">
        <v>0</v>
      </c>
      <c r="EP16" s="80">
        <v>0</v>
      </c>
      <c r="EQ16" s="80">
        <v>58.5928</v>
      </c>
      <c r="ER16" s="80">
        <v>9.78025</v>
      </c>
      <c r="ES16" s="80">
        <v>2.64919</v>
      </c>
      <c r="ET16" s="151">
        <v>0</v>
      </c>
      <c r="EU16" s="151">
        <v>0</v>
      </c>
      <c r="EV16" s="151">
        <v>0</v>
      </c>
      <c r="EW16" s="151">
        <v>1</v>
      </c>
      <c r="EX16" s="151">
        <v>1</v>
      </c>
      <c r="EY16" s="151">
        <v>1</v>
      </c>
      <c r="EZ16" s="49"/>
      <c r="FA16" s="153">
        <f t="shared" si="56"/>
        <v>1</v>
      </c>
      <c r="FB16" s="71">
        <v>1</v>
      </c>
      <c r="FC16" s="71">
        <v>1</v>
      </c>
      <c r="FD16" s="80">
        <v>1.54</v>
      </c>
      <c r="FE16" s="2">
        <v>1.41</v>
      </c>
      <c r="FF16">
        <f t="shared" si="57"/>
        <v>1.41</v>
      </c>
    </row>
    <row r="17" spans="1:162">
      <c r="A17" s="58">
        <v>11</v>
      </c>
      <c r="B17" s="59">
        <v>6</v>
      </c>
      <c r="C17" s="60"/>
      <c r="D17" s="61">
        <v>36.5</v>
      </c>
      <c r="E17" s="61">
        <v>3</v>
      </c>
      <c r="F17" s="62">
        <v>12</v>
      </c>
      <c r="G17" s="63">
        <v>0</v>
      </c>
      <c r="H17" s="63">
        <v>3</v>
      </c>
      <c r="I17" s="49"/>
      <c r="J17" s="62">
        <v>11</v>
      </c>
      <c r="K17" s="71">
        <f t="shared" si="0"/>
        <v>12</v>
      </c>
      <c r="L17" s="71">
        <f t="shared" si="1"/>
        <v>0</v>
      </c>
      <c r="M17" s="71">
        <f>INDEX($H:$H,MATCH(N17,$A:$A,0))</f>
        <v>3</v>
      </c>
      <c r="N17" s="72">
        <f>INDEX($A:$A,MATCH(SUM($K$7:K17),$D:$D,1))</f>
        <v>22</v>
      </c>
      <c r="O17" s="72">
        <v>0</v>
      </c>
      <c r="P17" s="73">
        <v>0</v>
      </c>
      <c r="Q17" s="63">
        <f>INDEX(关卡产出!$V$8:$V$207,MATCH(N17,$A$7:$A$206,0))</f>
        <v>2900</v>
      </c>
      <c r="R17" s="63">
        <f>INDEX(关卡产出!$W$8:$W$207,MATCH(N17,$A$7:$A$206,0))</f>
        <v>111200</v>
      </c>
      <c r="S17" s="63">
        <f>INDEX(关卡产出!$X$8:$X$207,MATCH(N17,$A$7:$A$206,0))</f>
        <v>902</v>
      </c>
      <c r="T17" s="63">
        <f>INDEX(关卡产出!$Y$8:$Y$207,MATCH(N17,$A$7:$A$206,0))</f>
        <v>452</v>
      </c>
      <c r="U17" s="63">
        <f>INDEX(关卡产出!$Z$8:$Z$207,MATCH(N17,$A$7:$A$206,0))</f>
        <v>156</v>
      </c>
      <c r="V17" s="63">
        <f>INDEX(关卡产出!$AA$8:$AA$207,MATCH(N17,$A$7:$A$206,0))</f>
        <v>132</v>
      </c>
      <c r="W17" s="80">
        <f>INDEX(关卡产出!$C$8:$C$207,MATCH(N17,关卡产出!$B$8:$B$207,0))*K17</f>
        <v>192</v>
      </c>
      <c r="X17" s="80">
        <f>INDEX(关卡产出!$D$8:$D$207,MATCH(N17,关卡产出!$B$8:$B$207,0))*K17</f>
        <v>96</v>
      </c>
      <c r="Y17" s="80">
        <f>INDEX(关卡产出!$E$8:$E$207,MATCH(N17,关卡产出!$B$8:$B$207,0))*K17</f>
        <v>36</v>
      </c>
      <c r="Z17" s="80">
        <f>INDEX(关卡产出!$F$8:$F$207,MATCH(N17,关卡产出!$B$8:$B$207,0))*K17</f>
        <v>3240</v>
      </c>
      <c r="AA17" s="80">
        <f>SUM($W$7:W17)</f>
        <v>1482</v>
      </c>
      <c r="AB17" s="80">
        <f>SUM($X$7:X17)</f>
        <v>717</v>
      </c>
      <c r="AC17" s="80">
        <f>SUM($Y$7:Y17)</f>
        <v>231</v>
      </c>
      <c r="AD17" s="80">
        <f>SUM($Z$7:Z17)</f>
        <v>27720</v>
      </c>
      <c r="AE17" s="87">
        <f>INDEX(关卡产出!$C$8:$C$207,MATCH(N17,关卡产出!$B$8:$B$207,0))*8</f>
        <v>128</v>
      </c>
      <c r="AF17" s="87">
        <f>INDEX(关卡产出!$D$8:$D$207,MATCH(N17,关卡产出!$B$8:$B$207,0))*8</f>
        <v>64</v>
      </c>
      <c r="AG17" s="87">
        <f>INDEX(关卡产出!$E$8:$E$207,MATCH(N17,关卡产出!$B$8:$B$207,0))*8</f>
        <v>24</v>
      </c>
      <c r="AH17" s="87">
        <f>INDEX(关卡产出!$F$8:$F$207,MATCH(N17,关卡产出!$B$8:$B$207,0))*8</f>
        <v>2160</v>
      </c>
      <c r="AI17" s="87">
        <f>SUM($AE$7:AE17)</f>
        <v>976</v>
      </c>
      <c r="AJ17" s="87">
        <f>SUM($AF$7:AF17)</f>
        <v>472</v>
      </c>
      <c r="AK17" s="87">
        <f>SUM($AG$7:AG17)</f>
        <v>152</v>
      </c>
      <c r="AL17" s="87">
        <f>SUM($AH$7:AH17)</f>
        <v>18240</v>
      </c>
      <c r="AM17" s="92">
        <f>SUM($M$7:M17)*关卡产出!$AS$11</f>
        <v>198000</v>
      </c>
      <c r="AN17" s="93">
        <v>0</v>
      </c>
      <c r="AO17" s="80">
        <v>0</v>
      </c>
      <c r="AP17" s="96">
        <v>0</v>
      </c>
      <c r="AQ17" s="62">
        <v>500</v>
      </c>
      <c r="AR17" s="97">
        <v>100</v>
      </c>
      <c r="AS17" s="62">
        <f>SUM($AQ$7:AQ17)</f>
        <v>5500</v>
      </c>
      <c r="AT17" s="71">
        <f>SUM($AR$7:AR17)</f>
        <v>1100</v>
      </c>
      <c r="AU17" s="49"/>
      <c r="AV17" s="62">
        <f t="shared" si="2"/>
        <v>2900</v>
      </c>
      <c r="AW17" s="71">
        <v>0</v>
      </c>
      <c r="AX17" s="71">
        <f t="shared" si="3"/>
        <v>1100</v>
      </c>
      <c r="AY17" s="71">
        <f t="shared" si="4"/>
        <v>400</v>
      </c>
      <c r="AZ17" s="63">
        <f t="shared" si="5"/>
        <v>4400</v>
      </c>
      <c r="BA17" s="80">
        <v>0</v>
      </c>
      <c r="BB17" s="80">
        <f t="shared" si="6"/>
        <v>4400</v>
      </c>
      <c r="BC17" s="98">
        <f t="shared" si="7"/>
        <v>0.659090909090909</v>
      </c>
      <c r="BD17" s="98">
        <f t="shared" si="8"/>
        <v>0</v>
      </c>
      <c r="BE17" s="98">
        <f t="shared" si="9"/>
        <v>0.25</v>
      </c>
      <c r="BF17" s="98">
        <f t="shared" si="10"/>
        <v>0.0909090909090909</v>
      </c>
      <c r="BG17" s="99"/>
      <c r="BH17" s="62">
        <f>INDEX(商城宝箱!$L:$L,MATCH(BB17,商城宝箱!$N:$N,1))</f>
        <v>3</v>
      </c>
      <c r="BI17" s="63">
        <f>INDEX(商城宝箱!$T:$T,MATCH(BH17,商城宝箱!$L:$L,0))+(BB17-VLOOKUP(BH17,商城宝箱!$L$2:$N$22,3,FALSE))/$BH$5*VLOOKUP(BH17+1,商城宝箱!$C$23:$I$42,3,FALSE)</f>
        <v>11000</v>
      </c>
      <c r="BJ17" s="71">
        <f>INDEX(商城宝箱!$U:$U,MATCH(BH17,商城宝箱!$L:$L,0))+(BB17-VLOOKUP(BH17,商城宝箱!$L$2:$N$22,3,FALSE))/$BH$5*VLOOKUP(BH17+1,商城宝箱!$C$23:$I$42,4,FALSE)</f>
        <v>1602.5</v>
      </c>
      <c r="BK17" s="71">
        <f>INDEX(商城宝箱!$V:$V,MATCH(BH17,商城宝箱!$L:$L,0))+(BB17-VLOOKUP(BH17,商城宝箱!$L$2:$N$22,3,FALSE))/$BH$5*VLOOKUP(BH17+1,商城宝箱!$C$23:$I$42,5,FALSE)</f>
        <v>492</v>
      </c>
      <c r="BL17" s="71">
        <f>INDEX(商城宝箱!$W:$W,MATCH(BH17,商城宝箱!$L:$L,0))+(BB17-VLOOKUP(BH17,商城宝箱!$L$2:$N$22,3,FALSE))/$BH$5*VLOOKUP(BH17+1,商城宝箱!$C$23:$I$42,6,FALSE)</f>
        <v>59.5</v>
      </c>
      <c r="BM17" s="49"/>
      <c r="BN17" s="101">
        <f t="shared" si="11"/>
        <v>111200</v>
      </c>
      <c r="BO17" s="63">
        <f t="shared" si="12"/>
        <v>27720</v>
      </c>
      <c r="BP17" s="63">
        <f t="shared" ref="BP17:BR17" si="67">AL17</f>
        <v>18240</v>
      </c>
      <c r="BQ17" s="63">
        <f t="shared" si="67"/>
        <v>198000</v>
      </c>
      <c r="BR17" s="63">
        <f t="shared" si="67"/>
        <v>0</v>
      </c>
      <c r="BS17" s="63">
        <f t="shared" si="14"/>
        <v>5500</v>
      </c>
      <c r="BT17" s="63">
        <f t="shared" si="15"/>
        <v>11000</v>
      </c>
      <c r="BU17" s="63">
        <f t="shared" si="16"/>
        <v>371660</v>
      </c>
      <c r="BV17" s="98">
        <f t="shared" si="17"/>
        <v>0.299198191895819</v>
      </c>
      <c r="BW17" s="98">
        <f t="shared" si="18"/>
        <v>0.0745842974761879</v>
      </c>
      <c r="BX17" s="98">
        <f t="shared" si="19"/>
        <v>0.0490771134908249</v>
      </c>
      <c r="BY17" s="98">
        <f t="shared" si="20"/>
        <v>0.532744981972771</v>
      </c>
      <c r="BZ17" s="98">
        <f t="shared" si="21"/>
        <v>0</v>
      </c>
      <c r="CA17" s="98">
        <f t="shared" si="22"/>
        <v>0.0147984717214659</v>
      </c>
      <c r="CB17" s="98">
        <f t="shared" si="23"/>
        <v>0.0295969434429317</v>
      </c>
      <c r="CC17" s="49"/>
      <c r="CD17" s="101">
        <f t="shared" si="24"/>
        <v>22</v>
      </c>
      <c r="CE17" s="63">
        <f>INDEX(角色升级!A:A,MATCH(BU16,角色升级!K:K,1))</f>
        <v>182</v>
      </c>
      <c r="CF17" s="71">
        <f>VLOOKUP(CE17,角色升级!A:P,16,FALSE)</f>
        <v>2474.845935</v>
      </c>
      <c r="CG17" s="71">
        <v>1800</v>
      </c>
      <c r="CH17" s="112">
        <v>1.83</v>
      </c>
      <c r="CI17" s="87">
        <f>INDEX(角色升级!Q:Q,MATCH(CE17,角色升级!A:A,0))</f>
        <v>400</v>
      </c>
      <c r="CJ17" s="80">
        <v>0</v>
      </c>
      <c r="CK17" s="49"/>
      <c r="CL17" s="101">
        <f t="shared" si="25"/>
        <v>902</v>
      </c>
      <c r="CM17" s="63">
        <f t="shared" si="26"/>
        <v>1482</v>
      </c>
      <c r="CN17" s="63">
        <f t="shared" si="27"/>
        <v>128</v>
      </c>
      <c r="CO17" s="63">
        <f t="shared" si="28"/>
        <v>1602.5</v>
      </c>
      <c r="CP17" s="63">
        <f t="shared" si="29"/>
        <v>4114.5</v>
      </c>
      <c r="CQ17" s="98">
        <f t="shared" si="30"/>
        <v>0.219224693158342</v>
      </c>
      <c r="CR17" s="98">
        <f t="shared" si="31"/>
        <v>0.360189573459716</v>
      </c>
      <c r="CS17" s="98">
        <f t="shared" si="32"/>
        <v>0.0311094908251306</v>
      </c>
      <c r="CT17" s="98">
        <f t="shared" si="33"/>
        <v>0.389476242556811</v>
      </c>
      <c r="CU17" s="49"/>
      <c r="CV17" s="87">
        <f t="shared" si="34"/>
        <v>452</v>
      </c>
      <c r="CW17" s="80">
        <f t="shared" si="35"/>
        <v>717</v>
      </c>
      <c r="CX17" s="80">
        <f t="shared" si="36"/>
        <v>472</v>
      </c>
      <c r="CY17" s="80">
        <f t="shared" si="37"/>
        <v>492</v>
      </c>
      <c r="CZ17" s="80">
        <f t="shared" si="38"/>
        <v>2133</v>
      </c>
      <c r="DA17" s="143">
        <f t="shared" si="39"/>
        <v>0.211908110642288</v>
      </c>
      <c r="DB17" s="143">
        <f t="shared" si="40"/>
        <v>0.336146272855134</v>
      </c>
      <c r="DC17" s="143">
        <f t="shared" si="41"/>
        <v>0.221284575714955</v>
      </c>
      <c r="DD17" s="143">
        <f t="shared" si="42"/>
        <v>0.230661040787623</v>
      </c>
      <c r="DE17" s="49"/>
      <c r="DF17" s="87">
        <f t="shared" si="43"/>
        <v>156</v>
      </c>
      <c r="DG17" s="80">
        <f t="shared" si="44"/>
        <v>231</v>
      </c>
      <c r="DH17" s="80">
        <f t="shared" si="45"/>
        <v>152</v>
      </c>
      <c r="DI17" s="80">
        <f t="shared" si="46"/>
        <v>59.5</v>
      </c>
      <c r="DJ17" s="80">
        <f t="shared" si="47"/>
        <v>598.5</v>
      </c>
      <c r="DK17" s="143">
        <f t="shared" si="48"/>
        <v>0.260651629072682</v>
      </c>
      <c r="DL17" s="143">
        <f t="shared" si="49"/>
        <v>0.385964912280702</v>
      </c>
      <c r="DM17" s="143">
        <f t="shared" si="50"/>
        <v>0.253968253968254</v>
      </c>
      <c r="DN17" s="143">
        <f t="shared" si="51"/>
        <v>0.0994152046783626</v>
      </c>
      <c r="DO17" s="49"/>
      <c r="DP17" s="62">
        <f t="shared" si="52"/>
        <v>4114.5</v>
      </c>
      <c r="DQ17" s="71">
        <f t="shared" si="53"/>
        <v>2133</v>
      </c>
      <c r="DR17" s="71">
        <f t="shared" si="54"/>
        <v>598.5</v>
      </c>
      <c r="DS17" s="63">
        <v>0</v>
      </c>
      <c r="DT17" s="63">
        <v>7</v>
      </c>
      <c r="DU17" s="63">
        <f>INDEX(武器升级!A:A,MATCH(DQ17/$DQ$5,武器升级!G:G,1))</f>
        <v>7</v>
      </c>
      <c r="DV17" s="63">
        <f>_xlfn.IFNA(INDEX(武器升级!A:A,MATCH(DR17/$DR$5,武器升级!H:H,1)),1)</f>
        <v>4</v>
      </c>
      <c r="DW17" s="63">
        <v>0</v>
      </c>
      <c r="DX17" s="63">
        <f>ROUND($DX$4*(1.2^(DT17-1)),2)</f>
        <v>1.79</v>
      </c>
      <c r="DY17" s="63">
        <f>ROUND($DY$4*1.2^(DU17-1),2)</f>
        <v>2.24</v>
      </c>
      <c r="DZ17" s="63">
        <f>ROUND($DZ$4*1.2^(DV17-1),2)</f>
        <v>1.9</v>
      </c>
      <c r="EA17" s="71">
        <v>0</v>
      </c>
      <c r="EB17" s="67">
        <f t="shared" si="55"/>
        <v>22</v>
      </c>
      <c r="EC17" s="87">
        <v>0</v>
      </c>
      <c r="ED17" s="80">
        <v>0</v>
      </c>
      <c r="EE17" s="80">
        <v>0</v>
      </c>
      <c r="EF17" s="80">
        <v>0</v>
      </c>
      <c r="EG17" s="80">
        <v>0</v>
      </c>
      <c r="EH17" s="80">
        <v>0</v>
      </c>
      <c r="EI17" s="80">
        <v>1</v>
      </c>
      <c r="EJ17" s="80">
        <v>1</v>
      </c>
      <c r="EK17" s="49">
        <f>_xlfn.IFNA(INDEX(DZ:DZ,MATCH(A17,EB:EB,0)),1)</f>
        <v>1.32</v>
      </c>
      <c r="EL17" s="87">
        <v>0</v>
      </c>
      <c r="EM17" s="80">
        <v>0</v>
      </c>
      <c r="EN17" s="80">
        <v>0</v>
      </c>
      <c r="EO17" s="80">
        <v>0</v>
      </c>
      <c r="EP17" s="80">
        <v>0</v>
      </c>
      <c r="EQ17" s="80">
        <v>65.1948</v>
      </c>
      <c r="ER17" s="80">
        <v>10.8823</v>
      </c>
      <c r="ES17" s="80">
        <v>2.94769</v>
      </c>
      <c r="ET17" s="151">
        <v>0</v>
      </c>
      <c r="EU17" s="151">
        <v>0</v>
      </c>
      <c r="EV17" s="151">
        <v>0</v>
      </c>
      <c r="EW17" s="151">
        <v>1</v>
      </c>
      <c r="EX17" s="151">
        <v>1</v>
      </c>
      <c r="EY17" s="151">
        <v>1</v>
      </c>
      <c r="EZ17" s="49"/>
      <c r="FA17" s="153">
        <f t="shared" si="56"/>
        <v>1.32</v>
      </c>
      <c r="FB17" s="71">
        <v>1</v>
      </c>
      <c r="FC17" s="71">
        <v>1</v>
      </c>
      <c r="FD17" s="80">
        <v>1.54</v>
      </c>
      <c r="FE17" s="2">
        <v>1.49</v>
      </c>
      <c r="FF17">
        <f t="shared" si="57"/>
        <v>1.49</v>
      </c>
    </row>
    <row r="18" spans="1:162">
      <c r="A18" s="58">
        <v>12</v>
      </c>
      <c r="B18" s="59">
        <v>6</v>
      </c>
      <c r="C18" s="60"/>
      <c r="D18" s="61">
        <v>39.5</v>
      </c>
      <c r="E18" s="61">
        <v>3</v>
      </c>
      <c r="F18" s="62">
        <v>12</v>
      </c>
      <c r="G18" s="63">
        <v>0</v>
      </c>
      <c r="H18" s="63">
        <v>3</v>
      </c>
      <c r="I18" s="49"/>
      <c r="J18" s="62">
        <v>12</v>
      </c>
      <c r="K18" s="71">
        <f t="shared" si="0"/>
        <v>12</v>
      </c>
      <c r="L18" s="71">
        <f t="shared" si="1"/>
        <v>0</v>
      </c>
      <c r="M18" s="71">
        <f>INDEX($H:$H,MATCH(N18,$A:$A,0))</f>
        <v>3</v>
      </c>
      <c r="N18" s="72">
        <f>INDEX($A:$A,MATCH(SUM($K$7:K18),$D:$D,1))</f>
        <v>24</v>
      </c>
      <c r="O18" s="72">
        <v>0</v>
      </c>
      <c r="P18" s="73">
        <v>0</v>
      </c>
      <c r="Q18" s="63">
        <f>INDEX(关卡产出!$V$8:$V$207,MATCH(N18,$A$7:$A$206,0))</f>
        <v>3300</v>
      </c>
      <c r="R18" s="63">
        <f>INDEX(关卡产出!$W$8:$W$207,MATCH(N18,$A$7:$A$206,0))</f>
        <v>134800</v>
      </c>
      <c r="S18" s="63">
        <f>INDEX(关卡产出!$X$8:$X$207,MATCH(N18,$A$7:$A$206,0))</f>
        <v>1074</v>
      </c>
      <c r="T18" s="63">
        <f>INDEX(关卡产出!$Y$8:$Y$207,MATCH(N18,$A$7:$A$206,0))</f>
        <v>538</v>
      </c>
      <c r="U18" s="63">
        <f>INDEX(关卡产出!$Z$8:$Z$207,MATCH(N18,$A$7:$A$206,0))</f>
        <v>193</v>
      </c>
      <c r="V18" s="63">
        <f>INDEX(关卡产出!$AA$8:$AA$207,MATCH(N18,$A$7:$A$206,0))</f>
        <v>144</v>
      </c>
      <c r="W18" s="80">
        <f>INDEX(关卡产出!$C$8:$C$207,MATCH(N18,关卡产出!$B$8:$B$207,0))*K18</f>
        <v>216</v>
      </c>
      <c r="X18" s="80">
        <f>INDEX(关卡产出!$D$8:$D$207,MATCH(N18,关卡产出!$B$8:$B$207,0))*K18</f>
        <v>108</v>
      </c>
      <c r="Y18" s="80">
        <f>INDEX(关卡产出!$E$8:$E$207,MATCH(N18,关卡产出!$B$8:$B$207,0))*K18</f>
        <v>48</v>
      </c>
      <c r="Z18" s="80">
        <f>INDEX(关卡产出!$F$8:$F$207,MATCH(N18,关卡产出!$B$8:$B$207,0))*K18</f>
        <v>3480</v>
      </c>
      <c r="AA18" s="80">
        <f>SUM($W$7:W18)</f>
        <v>1698</v>
      </c>
      <c r="AB18" s="80">
        <f>SUM($X$7:X18)</f>
        <v>825</v>
      </c>
      <c r="AC18" s="80">
        <f>SUM($Y$7:Y18)</f>
        <v>279</v>
      </c>
      <c r="AD18" s="80">
        <f>SUM($Z$7:Z18)</f>
        <v>31200</v>
      </c>
      <c r="AE18" s="87">
        <f>INDEX(关卡产出!$C$8:$C$207,MATCH(N18,关卡产出!$B$8:$B$207,0))*8</f>
        <v>144</v>
      </c>
      <c r="AF18" s="87">
        <f>INDEX(关卡产出!$D$8:$D$207,MATCH(N18,关卡产出!$B$8:$B$207,0))*8</f>
        <v>72</v>
      </c>
      <c r="AG18" s="87">
        <f>INDEX(关卡产出!$E$8:$E$207,MATCH(N18,关卡产出!$B$8:$B$207,0))*8</f>
        <v>32</v>
      </c>
      <c r="AH18" s="87">
        <f>INDEX(关卡产出!$F$8:$F$207,MATCH(N18,关卡产出!$B$8:$B$207,0))*8</f>
        <v>2320</v>
      </c>
      <c r="AI18" s="87">
        <f>SUM($AE$7:AE18)</f>
        <v>1120</v>
      </c>
      <c r="AJ18" s="87">
        <f>SUM($AF$7:AF18)</f>
        <v>544</v>
      </c>
      <c r="AK18" s="87">
        <f>SUM($AG$7:AG18)</f>
        <v>184</v>
      </c>
      <c r="AL18" s="87">
        <f>SUM($AH$7:AH18)</f>
        <v>20560</v>
      </c>
      <c r="AM18" s="92">
        <f>SUM($M$7:M18)*关卡产出!$AS$11</f>
        <v>216000</v>
      </c>
      <c r="AN18" s="93">
        <v>0</v>
      </c>
      <c r="AO18" s="80">
        <v>0</v>
      </c>
      <c r="AP18" s="96">
        <v>0</v>
      </c>
      <c r="AQ18" s="62">
        <v>500</v>
      </c>
      <c r="AR18" s="97">
        <v>100</v>
      </c>
      <c r="AS18" s="62">
        <f>SUM($AQ$7:AQ18)</f>
        <v>6000</v>
      </c>
      <c r="AT18" s="71">
        <f>SUM($AR$7:AR18)</f>
        <v>1200</v>
      </c>
      <c r="AU18" s="49"/>
      <c r="AV18" s="62">
        <f t="shared" si="2"/>
        <v>3300</v>
      </c>
      <c r="AW18" s="71">
        <v>0</v>
      </c>
      <c r="AX18" s="71">
        <f t="shared" si="3"/>
        <v>1200</v>
      </c>
      <c r="AY18" s="71">
        <f t="shared" si="4"/>
        <v>400</v>
      </c>
      <c r="AZ18" s="63">
        <f t="shared" si="5"/>
        <v>4900</v>
      </c>
      <c r="BA18" s="80">
        <v>0</v>
      </c>
      <c r="BB18" s="80">
        <f t="shared" si="6"/>
        <v>4900</v>
      </c>
      <c r="BC18" s="98">
        <f t="shared" si="7"/>
        <v>0.673469387755102</v>
      </c>
      <c r="BD18" s="98">
        <f t="shared" si="8"/>
        <v>0</v>
      </c>
      <c r="BE18" s="98">
        <f t="shared" si="9"/>
        <v>0.244897959183673</v>
      </c>
      <c r="BF18" s="98">
        <f t="shared" si="10"/>
        <v>0.0816326530612245</v>
      </c>
      <c r="BG18" s="99"/>
      <c r="BH18" s="62">
        <f>INDEX(商城宝箱!$L:$L,MATCH(BB18,商城宝箱!$N:$N,1))</f>
        <v>3</v>
      </c>
      <c r="BI18" s="63">
        <f>INDEX(商城宝箱!$T:$T,MATCH(BH18,商城宝箱!$L:$L,0))+(BB18-VLOOKUP(BH18,商城宝箱!$L$2:$N$22,3,FALSE))/$BH$5*VLOOKUP(BH18+1,商城宝箱!$C$23:$I$42,3,FALSE)</f>
        <v>12250</v>
      </c>
      <c r="BJ18" s="71">
        <f>INDEX(商城宝箱!$U:$U,MATCH(BH18,商城宝箱!$L:$L,0))+(BB18-VLOOKUP(BH18,商城宝箱!$L$2:$N$22,3,FALSE))/$BH$5*VLOOKUP(BH18+1,商城宝箱!$C$23:$I$42,4,FALSE)</f>
        <v>1877.5</v>
      </c>
      <c r="BK18" s="71">
        <f>INDEX(商城宝箱!$V:$V,MATCH(BH18,商城宝箱!$L:$L,0))+(BB18-VLOOKUP(BH18,商城宝箱!$L$2:$N$22,3,FALSE))/$BH$5*VLOOKUP(BH18+1,商城宝箱!$C$23:$I$42,5,FALSE)</f>
        <v>604.5</v>
      </c>
      <c r="BL18" s="71">
        <f>INDEX(商城宝箱!$W:$W,MATCH(BH18,商城宝箱!$L:$L,0))+(BB18-VLOOKUP(BH18,商城宝箱!$L$2:$N$22,3,FALSE))/$BH$5*VLOOKUP(BH18+1,商城宝箱!$C$23:$I$42,6,FALSE)</f>
        <v>77</v>
      </c>
      <c r="BM18" s="49"/>
      <c r="BN18" s="101">
        <f t="shared" si="11"/>
        <v>134800</v>
      </c>
      <c r="BO18" s="63">
        <f t="shared" si="12"/>
        <v>31200</v>
      </c>
      <c r="BP18" s="63">
        <f t="shared" ref="BP18:BR18" si="68">AL18</f>
        <v>20560</v>
      </c>
      <c r="BQ18" s="63">
        <f t="shared" si="68"/>
        <v>216000</v>
      </c>
      <c r="BR18" s="63">
        <f t="shared" si="68"/>
        <v>0</v>
      </c>
      <c r="BS18" s="63">
        <f t="shared" si="14"/>
        <v>6000</v>
      </c>
      <c r="BT18" s="63">
        <f t="shared" si="15"/>
        <v>12250</v>
      </c>
      <c r="BU18" s="63">
        <f t="shared" si="16"/>
        <v>420810</v>
      </c>
      <c r="BV18" s="98">
        <f t="shared" si="17"/>
        <v>0.320334592809106</v>
      </c>
      <c r="BW18" s="98">
        <f t="shared" si="18"/>
        <v>0.0741427247451344</v>
      </c>
      <c r="BX18" s="98">
        <f t="shared" si="19"/>
        <v>0.0488581545115373</v>
      </c>
      <c r="BY18" s="98">
        <f t="shared" si="20"/>
        <v>0.513295786697084</v>
      </c>
      <c r="BZ18" s="98">
        <f t="shared" si="21"/>
        <v>0</v>
      </c>
      <c r="CA18" s="98">
        <f t="shared" si="22"/>
        <v>0.0142582162971412</v>
      </c>
      <c r="CB18" s="98">
        <f t="shared" si="23"/>
        <v>0.0291105249399967</v>
      </c>
      <c r="CC18" s="49"/>
      <c r="CD18" s="101">
        <f t="shared" si="24"/>
        <v>24</v>
      </c>
      <c r="CE18" s="63">
        <f>INDEX(角色升级!A:A,MATCH(BU17,角色升级!K:K,1))</f>
        <v>189</v>
      </c>
      <c r="CF18" s="71">
        <f>VLOOKUP(CE18,角色升级!A:P,16,FALSE)</f>
        <v>3009.06378</v>
      </c>
      <c r="CG18" s="71">
        <v>2040</v>
      </c>
      <c r="CH18" s="112">
        <v>1.84</v>
      </c>
      <c r="CI18" s="87">
        <f>INDEX(角色升级!Q:Q,MATCH(CE18,角色升级!A:A,0))</f>
        <v>400</v>
      </c>
      <c r="CJ18" s="80">
        <v>0</v>
      </c>
      <c r="CK18" s="49"/>
      <c r="CL18" s="101">
        <f t="shared" si="25"/>
        <v>1074</v>
      </c>
      <c r="CM18" s="63">
        <f t="shared" si="26"/>
        <v>1698</v>
      </c>
      <c r="CN18" s="63">
        <f t="shared" si="27"/>
        <v>144</v>
      </c>
      <c r="CO18" s="63">
        <f t="shared" si="28"/>
        <v>1877.5</v>
      </c>
      <c r="CP18" s="63">
        <f t="shared" si="29"/>
        <v>4793.5</v>
      </c>
      <c r="CQ18" s="98">
        <f t="shared" si="30"/>
        <v>0.224053405653489</v>
      </c>
      <c r="CR18" s="98">
        <f t="shared" si="31"/>
        <v>0.35422968603317</v>
      </c>
      <c r="CS18" s="98">
        <f t="shared" si="32"/>
        <v>0.0300406800876186</v>
      </c>
      <c r="CT18" s="98">
        <f t="shared" si="33"/>
        <v>0.391676228225722</v>
      </c>
      <c r="CU18" s="49"/>
      <c r="CV18" s="87">
        <f t="shared" si="34"/>
        <v>538</v>
      </c>
      <c r="CW18" s="80">
        <f t="shared" si="35"/>
        <v>825</v>
      </c>
      <c r="CX18" s="80">
        <f t="shared" si="36"/>
        <v>544</v>
      </c>
      <c r="CY18" s="80">
        <f t="shared" si="37"/>
        <v>604.5</v>
      </c>
      <c r="CZ18" s="80">
        <f t="shared" si="38"/>
        <v>2511.5</v>
      </c>
      <c r="DA18" s="143">
        <f t="shared" si="39"/>
        <v>0.214214612781206</v>
      </c>
      <c r="DB18" s="143">
        <f t="shared" si="40"/>
        <v>0.328488950826199</v>
      </c>
      <c r="DC18" s="143">
        <f t="shared" si="41"/>
        <v>0.21660362333267</v>
      </c>
      <c r="DD18" s="143">
        <f t="shared" si="42"/>
        <v>0.240692813059924</v>
      </c>
      <c r="DE18" s="49"/>
      <c r="DF18" s="87">
        <f t="shared" si="43"/>
        <v>193</v>
      </c>
      <c r="DG18" s="80">
        <f t="shared" si="44"/>
        <v>279</v>
      </c>
      <c r="DH18" s="80">
        <f t="shared" si="45"/>
        <v>184</v>
      </c>
      <c r="DI18" s="80">
        <f t="shared" si="46"/>
        <v>77</v>
      </c>
      <c r="DJ18" s="80">
        <f t="shared" si="47"/>
        <v>733</v>
      </c>
      <c r="DK18" s="143">
        <f t="shared" si="48"/>
        <v>0.263301500682128</v>
      </c>
      <c r="DL18" s="143">
        <f t="shared" si="49"/>
        <v>0.3806275579809</v>
      </c>
      <c r="DM18" s="143">
        <f t="shared" si="50"/>
        <v>0.251023192360164</v>
      </c>
      <c r="DN18" s="143">
        <f t="shared" si="51"/>
        <v>0.105047748976808</v>
      </c>
      <c r="DO18" s="49"/>
      <c r="DP18" s="62">
        <f t="shared" si="52"/>
        <v>4793.5</v>
      </c>
      <c r="DQ18" s="71">
        <f t="shared" si="53"/>
        <v>2511.5</v>
      </c>
      <c r="DR18" s="71">
        <f t="shared" si="54"/>
        <v>733</v>
      </c>
      <c r="DS18" s="63">
        <v>0</v>
      </c>
      <c r="DT18" s="63">
        <v>7</v>
      </c>
      <c r="DU18" s="63">
        <f>INDEX(武器升级!A:A,MATCH(DQ18/$DQ$5,武器升级!G:G,1))</f>
        <v>7</v>
      </c>
      <c r="DV18" s="63">
        <f>_xlfn.IFNA(INDEX(武器升级!A:A,MATCH(DR18/$DR$5,武器升级!H:H,1)),1)</f>
        <v>5</v>
      </c>
      <c r="DW18" s="63">
        <v>0</v>
      </c>
      <c r="DX18" s="63">
        <f>ROUND($DX$4*(1.2^(DT18-1)),2)</f>
        <v>1.79</v>
      </c>
      <c r="DY18" s="63">
        <f>ROUND($DY$4*1.2^(DU18-1),2)</f>
        <v>2.24</v>
      </c>
      <c r="DZ18" s="63">
        <f>ROUND($DZ$4*1.2^(DV18-1),2)</f>
        <v>2.28</v>
      </c>
      <c r="EA18" s="71">
        <v>0</v>
      </c>
      <c r="EB18" s="67">
        <f t="shared" si="55"/>
        <v>24</v>
      </c>
      <c r="EC18" s="87">
        <v>0</v>
      </c>
      <c r="ED18" s="80">
        <v>0</v>
      </c>
      <c r="EE18" s="80">
        <v>0</v>
      </c>
      <c r="EF18" s="80">
        <v>0</v>
      </c>
      <c r="EG18" s="80">
        <v>0</v>
      </c>
      <c r="EH18" s="80">
        <v>0</v>
      </c>
      <c r="EI18" s="80">
        <v>1</v>
      </c>
      <c r="EJ18" s="80">
        <v>1</v>
      </c>
      <c r="EK18" s="49">
        <f>_xlfn.IFNA(INDEX(DZ:DZ,MATCH(A18,EB:EB,0)),1)</f>
        <v>1</v>
      </c>
      <c r="EL18" s="87">
        <v>0</v>
      </c>
      <c r="EM18" s="80">
        <v>0</v>
      </c>
      <c r="EN18" s="80">
        <v>0</v>
      </c>
      <c r="EO18" s="80">
        <v>0</v>
      </c>
      <c r="EP18" s="80">
        <v>0</v>
      </c>
      <c r="EQ18" s="80">
        <v>71.7968</v>
      </c>
      <c r="ER18" s="80">
        <v>11.9843</v>
      </c>
      <c r="ES18" s="80">
        <v>3.24619</v>
      </c>
      <c r="ET18" s="151">
        <v>0</v>
      </c>
      <c r="EU18" s="151">
        <v>0</v>
      </c>
      <c r="EV18" s="151">
        <v>0</v>
      </c>
      <c r="EW18" s="151">
        <v>1</v>
      </c>
      <c r="EX18" s="151">
        <v>1</v>
      </c>
      <c r="EY18" s="151">
        <v>1</v>
      </c>
      <c r="EZ18" s="49"/>
      <c r="FA18" s="153">
        <f t="shared" si="56"/>
        <v>1</v>
      </c>
      <c r="FB18" s="71">
        <v>1</v>
      </c>
      <c r="FC18" s="71">
        <v>1</v>
      </c>
      <c r="FD18" s="80">
        <v>1.54</v>
      </c>
      <c r="FE18" s="2">
        <v>1.58</v>
      </c>
      <c r="FF18">
        <f t="shared" si="57"/>
        <v>1.58</v>
      </c>
    </row>
    <row r="19" spans="1:162">
      <c r="A19" s="58">
        <v>13</v>
      </c>
      <c r="B19" s="59">
        <v>7</v>
      </c>
      <c r="C19" s="60"/>
      <c r="D19" s="61">
        <v>45.5</v>
      </c>
      <c r="E19" s="61">
        <v>3</v>
      </c>
      <c r="F19" s="62">
        <v>12</v>
      </c>
      <c r="G19" s="63">
        <v>0</v>
      </c>
      <c r="H19" s="63">
        <v>3</v>
      </c>
      <c r="I19" s="49"/>
      <c r="J19" s="62">
        <v>13</v>
      </c>
      <c r="K19" s="71">
        <f t="shared" si="0"/>
        <v>12</v>
      </c>
      <c r="L19" s="71">
        <f t="shared" si="1"/>
        <v>0</v>
      </c>
      <c r="M19" s="71">
        <f>INDEX($H:$H,MATCH(N19,$A:$A,0))</f>
        <v>3</v>
      </c>
      <c r="N19" s="72">
        <f>INDEX($A:$A,MATCH(SUM($K$7:K19),$D:$D,1))</f>
        <v>26</v>
      </c>
      <c r="O19" s="72">
        <v>0</v>
      </c>
      <c r="P19" s="73">
        <v>0</v>
      </c>
      <c r="Q19" s="63">
        <f>INDEX(关卡产出!$V$8:$V$207,MATCH(N19,$A$7:$A$206,0))</f>
        <v>3700</v>
      </c>
      <c r="R19" s="63">
        <f>INDEX(关卡产出!$W$8:$W$207,MATCH(N19,$A$7:$A$206,0))</f>
        <v>160800</v>
      </c>
      <c r="S19" s="63">
        <f>INDEX(关卡产出!$X$8:$X$207,MATCH(N19,$A$7:$A$206,0))</f>
        <v>1262</v>
      </c>
      <c r="T19" s="63">
        <f>INDEX(关卡产出!$Y$8:$Y$207,MATCH(N19,$A$7:$A$206,0))</f>
        <v>632</v>
      </c>
      <c r="U19" s="63">
        <f>INDEX(关卡产出!$Z$8:$Z$207,MATCH(N19,$A$7:$A$206,0))</f>
        <v>234</v>
      </c>
      <c r="V19" s="63">
        <f>INDEX(关卡产出!$AA$8:$AA$207,MATCH(N19,$A$7:$A$206,0))</f>
        <v>156</v>
      </c>
      <c r="W19" s="80">
        <f>INDEX(关卡产出!$C$8:$C$207,MATCH(N19,关卡产出!$B$8:$B$207,0))*K19</f>
        <v>228</v>
      </c>
      <c r="X19" s="80">
        <f>INDEX(关卡产出!$D$8:$D$207,MATCH(N19,关卡产出!$B$8:$B$207,0))*K19</f>
        <v>108</v>
      </c>
      <c r="Y19" s="80">
        <f>INDEX(关卡产出!$E$8:$E$207,MATCH(N19,关卡产出!$B$8:$B$207,0))*K19</f>
        <v>48</v>
      </c>
      <c r="Z19" s="80">
        <f>INDEX(关卡产出!$F$8:$F$207,MATCH(N19,关卡产出!$B$8:$B$207,0))*K19</f>
        <v>3720</v>
      </c>
      <c r="AA19" s="80">
        <f>SUM($W$7:W19)</f>
        <v>1926</v>
      </c>
      <c r="AB19" s="80">
        <f>SUM($X$7:X19)</f>
        <v>933</v>
      </c>
      <c r="AC19" s="80">
        <f>SUM($Y$7:Y19)</f>
        <v>327</v>
      </c>
      <c r="AD19" s="80">
        <f>SUM($Z$7:Z19)</f>
        <v>34920</v>
      </c>
      <c r="AE19" s="87">
        <f>INDEX(关卡产出!$C$8:$C$207,MATCH(N19,关卡产出!$B$8:$B$207,0))*8</f>
        <v>152</v>
      </c>
      <c r="AF19" s="87">
        <f>INDEX(关卡产出!$D$8:$D$207,MATCH(N19,关卡产出!$B$8:$B$207,0))*8</f>
        <v>72</v>
      </c>
      <c r="AG19" s="87">
        <f>INDEX(关卡产出!$E$8:$E$207,MATCH(N19,关卡产出!$B$8:$B$207,0))*8</f>
        <v>32</v>
      </c>
      <c r="AH19" s="87">
        <f>INDEX(关卡产出!$F$8:$F$207,MATCH(N19,关卡产出!$B$8:$B$207,0))*8</f>
        <v>2480</v>
      </c>
      <c r="AI19" s="87">
        <f>SUM($AE$7:AE19)</f>
        <v>1272</v>
      </c>
      <c r="AJ19" s="87">
        <f>SUM($AF$7:AF19)</f>
        <v>616</v>
      </c>
      <c r="AK19" s="87">
        <f>SUM($AG$7:AG19)</f>
        <v>216</v>
      </c>
      <c r="AL19" s="87">
        <f>SUM($AH$7:AH19)</f>
        <v>23040</v>
      </c>
      <c r="AM19" s="92">
        <f>SUM($M$7:M19)*关卡产出!$AS$11</f>
        <v>234000</v>
      </c>
      <c r="AN19" s="93">
        <v>0</v>
      </c>
      <c r="AO19" s="80">
        <v>0</v>
      </c>
      <c r="AP19" s="96">
        <v>0</v>
      </c>
      <c r="AQ19" s="62">
        <v>500</v>
      </c>
      <c r="AR19" s="97">
        <v>100</v>
      </c>
      <c r="AS19" s="62">
        <f>SUM($AQ$7:AQ19)</f>
        <v>6500</v>
      </c>
      <c r="AT19" s="71">
        <f>SUM($AR$7:AR19)</f>
        <v>1300</v>
      </c>
      <c r="AU19" s="49"/>
      <c r="AV19" s="62">
        <f t="shared" si="2"/>
        <v>3700</v>
      </c>
      <c r="AW19" s="71">
        <v>0</v>
      </c>
      <c r="AX19" s="71">
        <f t="shared" si="3"/>
        <v>1300</v>
      </c>
      <c r="AY19" s="71">
        <f t="shared" si="4"/>
        <v>650</v>
      </c>
      <c r="AZ19" s="63">
        <f t="shared" si="5"/>
        <v>5650</v>
      </c>
      <c r="BA19" s="80">
        <v>0</v>
      </c>
      <c r="BB19" s="80">
        <f t="shared" si="6"/>
        <v>5650</v>
      </c>
      <c r="BC19" s="98">
        <f t="shared" si="7"/>
        <v>0.654867256637168</v>
      </c>
      <c r="BD19" s="98">
        <f t="shared" si="8"/>
        <v>0</v>
      </c>
      <c r="BE19" s="98">
        <f t="shared" si="9"/>
        <v>0.230088495575221</v>
      </c>
      <c r="BF19" s="98">
        <f t="shared" si="10"/>
        <v>0.115044247787611</v>
      </c>
      <c r="BG19" s="99"/>
      <c r="BH19" s="62">
        <f>INDEX(商城宝箱!$L:$L,MATCH(BB19,商城宝箱!$N:$N,1))</f>
        <v>3</v>
      </c>
      <c r="BI19" s="63">
        <f>INDEX(商城宝箱!$T:$T,MATCH(BH19,商城宝箱!$L:$L,0))+(BB19-VLOOKUP(BH19,商城宝箱!$L$2:$N$22,3,FALSE))/$BH$5*VLOOKUP(BH19+1,商城宝箱!$C$23:$I$42,3,FALSE)</f>
        <v>14125</v>
      </c>
      <c r="BJ19" s="71">
        <f>INDEX(商城宝箱!$U:$U,MATCH(BH19,商城宝箱!$L:$L,0))+(BB19-VLOOKUP(BH19,商城宝箱!$L$2:$N$22,3,FALSE))/$BH$5*VLOOKUP(BH19+1,商城宝箱!$C$23:$I$42,4,FALSE)</f>
        <v>2290</v>
      </c>
      <c r="BK19" s="71">
        <f>INDEX(商城宝箱!$V:$V,MATCH(BH19,商城宝箱!$L:$L,0))+(BB19-VLOOKUP(BH19,商城宝箱!$L$2:$N$22,3,FALSE))/$BH$5*VLOOKUP(BH19+1,商城宝箱!$C$23:$I$42,5,FALSE)</f>
        <v>773.25</v>
      </c>
      <c r="BL19" s="71">
        <f>INDEX(商城宝箱!$W:$W,MATCH(BH19,商城宝箱!$L:$L,0))+(BB19-VLOOKUP(BH19,商城宝箱!$L$2:$N$22,3,FALSE))/$BH$5*VLOOKUP(BH19+1,商城宝箱!$C$23:$I$42,6,FALSE)</f>
        <v>103.25</v>
      </c>
      <c r="BM19" s="49"/>
      <c r="BN19" s="101">
        <f t="shared" si="11"/>
        <v>160800</v>
      </c>
      <c r="BO19" s="63">
        <f t="shared" si="12"/>
        <v>34920</v>
      </c>
      <c r="BP19" s="63">
        <f t="shared" ref="BP19:BR19" si="69">AL19</f>
        <v>23040</v>
      </c>
      <c r="BQ19" s="63">
        <f t="shared" si="69"/>
        <v>234000</v>
      </c>
      <c r="BR19" s="63">
        <f t="shared" si="69"/>
        <v>0</v>
      </c>
      <c r="BS19" s="63">
        <f t="shared" si="14"/>
        <v>6500</v>
      </c>
      <c r="BT19" s="63">
        <f t="shared" si="15"/>
        <v>14125</v>
      </c>
      <c r="BU19" s="63">
        <f t="shared" si="16"/>
        <v>473385</v>
      </c>
      <c r="BV19" s="98">
        <f t="shared" si="17"/>
        <v>0.3396812319782</v>
      </c>
      <c r="BW19" s="98">
        <f t="shared" si="18"/>
        <v>0.0737665958997433</v>
      </c>
      <c r="BX19" s="98">
        <f t="shared" si="19"/>
        <v>0.0486707436864286</v>
      </c>
      <c r="BY19" s="98">
        <f t="shared" si="20"/>
        <v>0.49431224056529</v>
      </c>
      <c r="BZ19" s="98">
        <f t="shared" si="21"/>
        <v>0</v>
      </c>
      <c r="CA19" s="98">
        <f t="shared" si="22"/>
        <v>0.0137308955712581</v>
      </c>
      <c r="CB19" s="98">
        <f t="shared" si="23"/>
        <v>0.02983829229908</v>
      </c>
      <c r="CC19" s="49"/>
      <c r="CD19" s="101">
        <f t="shared" si="24"/>
        <v>26</v>
      </c>
      <c r="CE19" s="63">
        <f>INDEX(角色升级!A:A,MATCH(BU18,角色升级!K:K,1))</f>
        <v>205</v>
      </c>
      <c r="CF19" s="71">
        <f>VLOOKUP(CE19,角色升级!A:P,16,FALSE)</f>
        <v>3122.07864</v>
      </c>
      <c r="CG19" s="71">
        <v>2040</v>
      </c>
      <c r="CH19" s="112">
        <v>1.83</v>
      </c>
      <c r="CI19" s="87">
        <f>INDEX(角色升级!Q:Q,MATCH(CE19,角色升级!A:A,0))</f>
        <v>650</v>
      </c>
      <c r="CJ19" s="80">
        <v>0</v>
      </c>
      <c r="CK19" s="49"/>
      <c r="CL19" s="101">
        <f t="shared" si="25"/>
        <v>1262</v>
      </c>
      <c r="CM19" s="63">
        <f t="shared" si="26"/>
        <v>1926</v>
      </c>
      <c r="CN19" s="63">
        <f t="shared" si="27"/>
        <v>152</v>
      </c>
      <c r="CO19" s="63">
        <f t="shared" si="28"/>
        <v>2290</v>
      </c>
      <c r="CP19" s="63">
        <f t="shared" si="29"/>
        <v>5630</v>
      </c>
      <c r="CQ19" s="98">
        <f t="shared" si="30"/>
        <v>0.224156305506217</v>
      </c>
      <c r="CR19" s="98">
        <f t="shared" si="31"/>
        <v>0.342095914742451</v>
      </c>
      <c r="CS19" s="98">
        <f t="shared" si="32"/>
        <v>0.0269982238010657</v>
      </c>
      <c r="CT19" s="98">
        <f t="shared" si="33"/>
        <v>0.406749555950266</v>
      </c>
      <c r="CU19" s="49"/>
      <c r="CV19" s="87">
        <f t="shared" si="34"/>
        <v>632</v>
      </c>
      <c r="CW19" s="80">
        <f t="shared" si="35"/>
        <v>933</v>
      </c>
      <c r="CX19" s="80">
        <f t="shared" si="36"/>
        <v>616</v>
      </c>
      <c r="CY19" s="80">
        <f t="shared" si="37"/>
        <v>773.25</v>
      </c>
      <c r="CZ19" s="80">
        <f t="shared" si="38"/>
        <v>2954.25</v>
      </c>
      <c r="DA19" s="143">
        <f t="shared" si="39"/>
        <v>0.213929085216214</v>
      </c>
      <c r="DB19" s="143">
        <f t="shared" si="40"/>
        <v>0.315816197004316</v>
      </c>
      <c r="DC19" s="143">
        <f t="shared" si="41"/>
        <v>0.208513159008209</v>
      </c>
      <c r="DD19" s="143">
        <f t="shared" si="42"/>
        <v>0.261741558771262</v>
      </c>
      <c r="DE19" s="49"/>
      <c r="DF19" s="87">
        <f t="shared" si="43"/>
        <v>234</v>
      </c>
      <c r="DG19" s="80">
        <f t="shared" si="44"/>
        <v>327</v>
      </c>
      <c r="DH19" s="80">
        <f t="shared" si="45"/>
        <v>216</v>
      </c>
      <c r="DI19" s="80">
        <f t="shared" si="46"/>
        <v>103.25</v>
      </c>
      <c r="DJ19" s="80">
        <f t="shared" si="47"/>
        <v>880.25</v>
      </c>
      <c r="DK19" s="143">
        <f t="shared" si="48"/>
        <v>0.26583357000852</v>
      </c>
      <c r="DL19" s="143">
        <f t="shared" si="49"/>
        <v>0.371485373473445</v>
      </c>
      <c r="DM19" s="143">
        <f t="shared" si="50"/>
        <v>0.245384833854019</v>
      </c>
      <c r="DN19" s="143">
        <f t="shared" si="51"/>
        <v>0.117296222664016</v>
      </c>
      <c r="DO19" s="49"/>
      <c r="DP19" s="62">
        <f t="shared" si="52"/>
        <v>5630</v>
      </c>
      <c r="DQ19" s="71">
        <f t="shared" si="53"/>
        <v>2954.25</v>
      </c>
      <c r="DR19" s="71">
        <f t="shared" si="54"/>
        <v>880.25</v>
      </c>
      <c r="DS19" s="63">
        <v>0</v>
      </c>
      <c r="DT19" s="63">
        <v>7</v>
      </c>
      <c r="DU19" s="63">
        <f>INDEX(武器升级!A:A,MATCH(DQ19/$DQ$5,武器升级!G:G,1))</f>
        <v>8</v>
      </c>
      <c r="DV19" s="63">
        <f>_xlfn.IFNA(INDEX(武器升级!A:A,MATCH(DR19/$DR$5,武器升级!H:H,1)),1)</f>
        <v>5</v>
      </c>
      <c r="DW19" s="63">
        <v>0</v>
      </c>
      <c r="DX19" s="63">
        <f>ROUND($DX$4*(1.2^(DT19-1)),2)</f>
        <v>1.79</v>
      </c>
      <c r="DY19" s="63">
        <f>ROUND($DY$4*1.2^(DU19-1),2)</f>
        <v>2.69</v>
      </c>
      <c r="DZ19" s="63">
        <f>ROUND($DZ$4*1.2^(DV19-1),2)</f>
        <v>2.28</v>
      </c>
      <c r="EA19" s="71">
        <v>0</v>
      </c>
      <c r="EB19" s="67">
        <f t="shared" si="55"/>
        <v>26</v>
      </c>
      <c r="EC19" s="87">
        <v>0</v>
      </c>
      <c r="ED19" s="80">
        <v>0</v>
      </c>
      <c r="EE19" s="80">
        <v>0</v>
      </c>
      <c r="EF19" s="80">
        <v>0</v>
      </c>
      <c r="EG19" s="80">
        <v>0</v>
      </c>
      <c r="EH19" s="80">
        <v>0</v>
      </c>
      <c r="EI19" s="80">
        <v>1</v>
      </c>
      <c r="EJ19" s="80">
        <v>1</v>
      </c>
      <c r="EK19" s="49">
        <f>_xlfn.IFNA(INDEX(DZ:DZ,MATCH(A19,EB:EB,0)),1)</f>
        <v>1</v>
      </c>
      <c r="EL19" s="87">
        <v>0</v>
      </c>
      <c r="EM19" s="80">
        <v>0</v>
      </c>
      <c r="EN19" s="80">
        <v>0</v>
      </c>
      <c r="EO19" s="80">
        <v>0</v>
      </c>
      <c r="EP19" s="80">
        <v>0</v>
      </c>
      <c r="EQ19" s="80">
        <v>79.224</v>
      </c>
      <c r="ER19" s="80">
        <v>13.224</v>
      </c>
      <c r="ES19" s="80">
        <v>3.582</v>
      </c>
      <c r="ET19" s="151">
        <v>0</v>
      </c>
      <c r="EU19" s="151">
        <v>0</v>
      </c>
      <c r="EV19" s="151">
        <v>0</v>
      </c>
      <c r="EW19" s="151">
        <v>1</v>
      </c>
      <c r="EX19" s="151">
        <v>1</v>
      </c>
      <c r="EY19" s="151">
        <v>1</v>
      </c>
      <c r="EZ19" s="49"/>
      <c r="FA19" s="153">
        <f t="shared" si="56"/>
        <v>1</v>
      </c>
      <c r="FB19" s="71">
        <v>1</v>
      </c>
      <c r="FC19" s="71">
        <v>1</v>
      </c>
      <c r="FD19" s="80">
        <v>1.54</v>
      </c>
      <c r="FE19" s="2">
        <v>1.69</v>
      </c>
      <c r="FF19">
        <f t="shared" si="57"/>
        <v>1.69</v>
      </c>
    </row>
    <row r="20" spans="1:162">
      <c r="A20" s="58">
        <v>14</v>
      </c>
      <c r="B20" s="59">
        <v>7</v>
      </c>
      <c r="C20" s="60"/>
      <c r="D20" s="61">
        <v>48.5</v>
      </c>
      <c r="E20" s="61">
        <v>3</v>
      </c>
      <c r="F20" s="62">
        <v>12</v>
      </c>
      <c r="G20" s="63">
        <v>0</v>
      </c>
      <c r="H20" s="63">
        <v>3</v>
      </c>
      <c r="I20" s="49"/>
      <c r="J20" s="62">
        <v>14</v>
      </c>
      <c r="K20" s="71">
        <f t="shared" si="0"/>
        <v>12</v>
      </c>
      <c r="L20" s="71">
        <f t="shared" si="1"/>
        <v>0</v>
      </c>
      <c r="M20" s="71">
        <f>INDEX($H:$H,MATCH(N20,$A:$A,0))</f>
        <v>3</v>
      </c>
      <c r="N20" s="72">
        <f>INDEX($A:$A,MATCH(SUM($K$7:K20),$D:$D,1))</f>
        <v>28</v>
      </c>
      <c r="O20" s="72">
        <v>0</v>
      </c>
      <c r="P20" s="73">
        <v>0</v>
      </c>
      <c r="Q20" s="63">
        <f>INDEX(关卡产出!$V$8:$V$207,MATCH(N20,$A$7:$A$206,0))</f>
        <v>4100</v>
      </c>
      <c r="R20" s="63">
        <f>INDEX(关卡产出!$W$8:$W$207,MATCH(N20,$A$7:$A$206,0))</f>
        <v>189200</v>
      </c>
      <c r="S20" s="63">
        <f>INDEX(关卡产出!$X$8:$X$207,MATCH(N20,$A$7:$A$206,0))</f>
        <v>1466</v>
      </c>
      <c r="T20" s="63">
        <f>INDEX(关卡产出!$Y$8:$Y$207,MATCH(N20,$A$7:$A$206,0))</f>
        <v>734</v>
      </c>
      <c r="U20" s="63">
        <f>INDEX(关卡产出!$Z$8:$Z$207,MATCH(N20,$A$7:$A$206,0))</f>
        <v>279</v>
      </c>
      <c r="V20" s="63">
        <f>INDEX(关卡产出!$AA$8:$AA$207,MATCH(N20,$A$7:$A$206,0))</f>
        <v>168</v>
      </c>
      <c r="W20" s="80">
        <f>INDEX(关卡产出!$C$8:$C$207,MATCH(N20,关卡产出!$B$8:$B$207,0))*K20</f>
        <v>252</v>
      </c>
      <c r="X20" s="80">
        <f>INDEX(关卡产出!$D$8:$D$207,MATCH(N20,关卡产出!$B$8:$B$207,0))*K20</f>
        <v>120</v>
      </c>
      <c r="Y20" s="80">
        <f>INDEX(关卡产出!$E$8:$E$207,MATCH(N20,关卡产出!$B$8:$B$207,0))*K20</f>
        <v>60</v>
      </c>
      <c r="Z20" s="80">
        <f>INDEX(关卡产出!$F$8:$F$207,MATCH(N20,关卡产出!$B$8:$B$207,0))*K20</f>
        <v>3960</v>
      </c>
      <c r="AA20" s="80">
        <f>SUM($W$7:W20)</f>
        <v>2178</v>
      </c>
      <c r="AB20" s="80">
        <f>SUM($X$7:X20)</f>
        <v>1053</v>
      </c>
      <c r="AC20" s="80">
        <f>SUM($Y$7:Y20)</f>
        <v>387</v>
      </c>
      <c r="AD20" s="80">
        <f>SUM($Z$7:Z20)</f>
        <v>38880</v>
      </c>
      <c r="AE20" s="87">
        <f>INDEX(关卡产出!$C$8:$C$207,MATCH(N20,关卡产出!$B$8:$B$207,0))*8</f>
        <v>168</v>
      </c>
      <c r="AF20" s="87">
        <f>INDEX(关卡产出!$D$8:$D$207,MATCH(N20,关卡产出!$B$8:$B$207,0))*8</f>
        <v>80</v>
      </c>
      <c r="AG20" s="87">
        <f>INDEX(关卡产出!$E$8:$E$207,MATCH(N20,关卡产出!$B$8:$B$207,0))*8</f>
        <v>40</v>
      </c>
      <c r="AH20" s="87">
        <f>INDEX(关卡产出!$F$8:$F$207,MATCH(N20,关卡产出!$B$8:$B$207,0))*8</f>
        <v>2640</v>
      </c>
      <c r="AI20" s="87">
        <f>SUM($AE$7:AE20)</f>
        <v>1440</v>
      </c>
      <c r="AJ20" s="87">
        <f>SUM($AF$7:AF20)</f>
        <v>696</v>
      </c>
      <c r="AK20" s="87">
        <f>SUM($AG$7:AG20)</f>
        <v>256</v>
      </c>
      <c r="AL20" s="87">
        <f>SUM($AH$7:AH20)</f>
        <v>25680</v>
      </c>
      <c r="AM20" s="92">
        <f>SUM($M$7:M20)*关卡产出!$AS$11</f>
        <v>252000</v>
      </c>
      <c r="AN20" s="93">
        <v>0</v>
      </c>
      <c r="AO20" s="80">
        <v>0</v>
      </c>
      <c r="AP20" s="96">
        <v>0</v>
      </c>
      <c r="AQ20" s="62">
        <v>500</v>
      </c>
      <c r="AR20" s="97">
        <v>100</v>
      </c>
      <c r="AS20" s="62">
        <f>SUM($AQ$7:AQ20)</f>
        <v>7000</v>
      </c>
      <c r="AT20" s="71">
        <f>SUM($AR$7:AR20)</f>
        <v>1400</v>
      </c>
      <c r="AU20" s="49"/>
      <c r="AV20" s="62">
        <f t="shared" si="2"/>
        <v>4100</v>
      </c>
      <c r="AW20" s="71">
        <v>0</v>
      </c>
      <c r="AX20" s="71">
        <f t="shared" si="3"/>
        <v>1400</v>
      </c>
      <c r="AY20" s="71">
        <f t="shared" si="4"/>
        <v>650</v>
      </c>
      <c r="AZ20" s="63">
        <f t="shared" si="5"/>
        <v>6150</v>
      </c>
      <c r="BA20" s="80">
        <v>0</v>
      </c>
      <c r="BB20" s="80">
        <f t="shared" si="6"/>
        <v>6150</v>
      </c>
      <c r="BC20" s="98">
        <f t="shared" si="7"/>
        <v>0.666666666666667</v>
      </c>
      <c r="BD20" s="98">
        <f t="shared" si="8"/>
        <v>0</v>
      </c>
      <c r="BE20" s="98">
        <f t="shared" si="9"/>
        <v>0.227642276422764</v>
      </c>
      <c r="BF20" s="98">
        <f t="shared" si="10"/>
        <v>0.105691056910569</v>
      </c>
      <c r="BG20" s="99"/>
      <c r="BH20" s="62">
        <f>INDEX(商城宝箱!$L:$L,MATCH(BB20,商城宝箱!$N:$N,1))</f>
        <v>3</v>
      </c>
      <c r="BI20" s="63">
        <f>INDEX(商城宝箱!$T:$T,MATCH(BH20,商城宝箱!$L:$L,0))+(BB20-VLOOKUP(BH20,商城宝箱!$L$2:$N$22,3,FALSE))/$BH$5*VLOOKUP(BH20+1,商城宝箱!$C$23:$I$42,3,FALSE)</f>
        <v>15375</v>
      </c>
      <c r="BJ20" s="71">
        <f>INDEX(商城宝箱!$U:$U,MATCH(BH20,商城宝箱!$L:$L,0))+(BB20-VLOOKUP(BH20,商城宝箱!$L$2:$N$22,3,FALSE))/$BH$5*VLOOKUP(BH20+1,商城宝箱!$C$23:$I$42,4,FALSE)</f>
        <v>2565</v>
      </c>
      <c r="BK20" s="71">
        <f>INDEX(商城宝箱!$V:$V,MATCH(BH20,商城宝箱!$L:$L,0))+(BB20-VLOOKUP(BH20,商城宝箱!$L$2:$N$22,3,FALSE))/$BH$5*VLOOKUP(BH20+1,商城宝箱!$C$23:$I$42,5,FALSE)</f>
        <v>885.75</v>
      </c>
      <c r="BL20" s="71">
        <f>INDEX(商城宝箱!$W:$W,MATCH(BH20,商城宝箱!$L:$L,0))+(BB20-VLOOKUP(BH20,商城宝箱!$L$2:$N$22,3,FALSE))/$BH$5*VLOOKUP(BH20+1,商城宝箱!$C$23:$I$42,6,FALSE)</f>
        <v>120.75</v>
      </c>
      <c r="BM20" s="49"/>
      <c r="BN20" s="101">
        <f t="shared" si="11"/>
        <v>189200</v>
      </c>
      <c r="BO20" s="63">
        <f t="shared" si="12"/>
        <v>38880</v>
      </c>
      <c r="BP20" s="63">
        <f t="shared" ref="BP20:BR20" si="70">AL20</f>
        <v>25680</v>
      </c>
      <c r="BQ20" s="63">
        <f t="shared" si="70"/>
        <v>252000</v>
      </c>
      <c r="BR20" s="63">
        <f t="shared" si="70"/>
        <v>0</v>
      </c>
      <c r="BS20" s="63">
        <f t="shared" si="14"/>
        <v>7000</v>
      </c>
      <c r="BT20" s="63">
        <f t="shared" si="15"/>
        <v>15375</v>
      </c>
      <c r="BU20" s="63">
        <f t="shared" si="16"/>
        <v>528135</v>
      </c>
      <c r="BV20" s="98">
        <f t="shared" si="17"/>
        <v>0.358241737434557</v>
      </c>
      <c r="BW20" s="98">
        <f t="shared" si="18"/>
        <v>0.0736175409696384</v>
      </c>
      <c r="BX20" s="98">
        <f t="shared" si="19"/>
        <v>0.048623931381181</v>
      </c>
      <c r="BY20" s="98">
        <f t="shared" si="20"/>
        <v>0.477150728506916</v>
      </c>
      <c r="BZ20" s="98">
        <f t="shared" si="21"/>
        <v>0</v>
      </c>
      <c r="CA20" s="98">
        <f t="shared" si="22"/>
        <v>0.0132541869029699</v>
      </c>
      <c r="CB20" s="98">
        <f t="shared" si="23"/>
        <v>0.0291118748047374</v>
      </c>
      <c r="CC20" s="49"/>
      <c r="CD20" s="101">
        <f t="shared" si="24"/>
        <v>28</v>
      </c>
      <c r="CE20" s="63">
        <f>INDEX(角色升级!A:A,MATCH(BU19,角色升级!K:K,1))</f>
        <v>215</v>
      </c>
      <c r="CF20" s="71">
        <f>VLOOKUP(CE20,角色升级!A:P,16,FALSE)</f>
        <v>3560.93521</v>
      </c>
      <c r="CG20" s="71">
        <v>2760</v>
      </c>
      <c r="CH20" s="113">
        <v>2.46</v>
      </c>
      <c r="CI20" s="87">
        <f>INDEX(角色升级!Q:Q,MATCH(CE20,角色升级!A:A,0))</f>
        <v>650</v>
      </c>
      <c r="CJ20" s="80">
        <v>0</v>
      </c>
      <c r="CK20" s="49"/>
      <c r="CL20" s="101">
        <f t="shared" si="25"/>
        <v>1466</v>
      </c>
      <c r="CM20" s="63">
        <f t="shared" si="26"/>
        <v>2178</v>
      </c>
      <c r="CN20" s="63">
        <f t="shared" si="27"/>
        <v>168</v>
      </c>
      <c r="CO20" s="63">
        <f t="shared" si="28"/>
        <v>2565</v>
      </c>
      <c r="CP20" s="63">
        <f t="shared" si="29"/>
        <v>6377</v>
      </c>
      <c r="CQ20" s="98">
        <f t="shared" si="30"/>
        <v>0.22988866238043</v>
      </c>
      <c r="CR20" s="98">
        <f t="shared" si="31"/>
        <v>0.341539909048142</v>
      </c>
      <c r="CS20" s="98">
        <f t="shared" si="32"/>
        <v>0.026344676180022</v>
      </c>
      <c r="CT20" s="98">
        <f t="shared" si="33"/>
        <v>0.402226752391407</v>
      </c>
      <c r="CU20" s="49"/>
      <c r="CV20" s="87">
        <f t="shared" si="34"/>
        <v>734</v>
      </c>
      <c r="CW20" s="80">
        <f t="shared" si="35"/>
        <v>1053</v>
      </c>
      <c r="CX20" s="80">
        <f t="shared" si="36"/>
        <v>696</v>
      </c>
      <c r="CY20" s="80">
        <f t="shared" si="37"/>
        <v>885.75</v>
      </c>
      <c r="CZ20" s="80">
        <f t="shared" si="38"/>
        <v>3368.75</v>
      </c>
      <c r="DA20" s="143">
        <f t="shared" si="39"/>
        <v>0.217884972170686</v>
      </c>
      <c r="DB20" s="143">
        <f t="shared" si="40"/>
        <v>0.312578849721707</v>
      </c>
      <c r="DC20" s="143">
        <f t="shared" si="41"/>
        <v>0.206604823747681</v>
      </c>
      <c r="DD20" s="143">
        <f t="shared" si="42"/>
        <v>0.262931354359926</v>
      </c>
      <c r="DE20" s="49"/>
      <c r="DF20" s="87">
        <f t="shared" si="43"/>
        <v>279</v>
      </c>
      <c r="DG20" s="80">
        <f t="shared" si="44"/>
        <v>387</v>
      </c>
      <c r="DH20" s="80">
        <f t="shared" si="45"/>
        <v>256</v>
      </c>
      <c r="DI20" s="80">
        <f t="shared" si="46"/>
        <v>120.75</v>
      </c>
      <c r="DJ20" s="80">
        <f t="shared" si="47"/>
        <v>1042.75</v>
      </c>
      <c r="DK20" s="143">
        <f t="shared" si="48"/>
        <v>0.267561735794773</v>
      </c>
      <c r="DL20" s="143">
        <f t="shared" si="49"/>
        <v>0.371134020618557</v>
      </c>
      <c r="DM20" s="143">
        <f t="shared" si="50"/>
        <v>0.245504675137857</v>
      </c>
      <c r="DN20" s="143">
        <f t="shared" si="51"/>
        <v>0.115799568448813</v>
      </c>
      <c r="DO20" s="49"/>
      <c r="DP20" s="62">
        <f t="shared" si="52"/>
        <v>6377</v>
      </c>
      <c r="DQ20" s="71">
        <f t="shared" si="53"/>
        <v>3368.75</v>
      </c>
      <c r="DR20" s="71">
        <f t="shared" si="54"/>
        <v>1042.75</v>
      </c>
      <c r="DS20" s="63">
        <v>0</v>
      </c>
      <c r="DT20" s="63">
        <v>7</v>
      </c>
      <c r="DU20" s="63">
        <f>INDEX(武器升级!A:A,MATCH(DQ20/$DQ$5,武器升级!G:G,1))</f>
        <v>8</v>
      </c>
      <c r="DV20" s="63">
        <f>_xlfn.IFNA(INDEX(武器升级!A:A,MATCH(DR20/$DR$5,武器升级!H:H,1)),1)</f>
        <v>5</v>
      </c>
      <c r="DW20" s="63">
        <v>0</v>
      </c>
      <c r="DX20" s="63">
        <f>ROUND($DX$4*(1.2^(DT20-1)),2)</f>
        <v>1.79</v>
      </c>
      <c r="DY20" s="63">
        <f>ROUND($DY$4*1.2^(DU20-1),2)</f>
        <v>2.69</v>
      </c>
      <c r="DZ20" s="63">
        <f>ROUND($DZ$4*1.2^(DV20-1),2)</f>
        <v>2.28</v>
      </c>
      <c r="EA20" s="71">
        <v>0</v>
      </c>
      <c r="EB20" s="67">
        <f t="shared" si="55"/>
        <v>28</v>
      </c>
      <c r="EC20" s="87">
        <v>0</v>
      </c>
      <c r="ED20" s="80">
        <v>0</v>
      </c>
      <c r="EE20" s="80">
        <v>0</v>
      </c>
      <c r="EF20" s="80">
        <v>0</v>
      </c>
      <c r="EG20" s="80">
        <v>0</v>
      </c>
      <c r="EH20" s="80">
        <v>0</v>
      </c>
      <c r="EI20" s="80">
        <v>1</v>
      </c>
      <c r="EJ20" s="80">
        <v>1</v>
      </c>
      <c r="EK20" s="49">
        <f>_xlfn.IFNA(INDEX(DZ:DZ,MATCH(A20,EB:EB,0)),1)</f>
        <v>1.32</v>
      </c>
      <c r="EL20" s="87">
        <v>0</v>
      </c>
      <c r="EM20" s="80">
        <v>0</v>
      </c>
      <c r="EN20" s="80">
        <v>0</v>
      </c>
      <c r="EO20" s="80">
        <v>0</v>
      </c>
      <c r="EP20" s="80">
        <v>0</v>
      </c>
      <c r="EQ20" s="80">
        <v>87.4765</v>
      </c>
      <c r="ER20" s="80">
        <v>14.6015</v>
      </c>
      <c r="ES20" s="80">
        <v>3.95513</v>
      </c>
      <c r="ET20" s="151">
        <v>0</v>
      </c>
      <c r="EU20" s="151">
        <v>0</v>
      </c>
      <c r="EV20" s="151">
        <v>0</v>
      </c>
      <c r="EW20" s="151">
        <v>1</v>
      </c>
      <c r="EX20" s="151">
        <v>1</v>
      </c>
      <c r="EY20" s="151">
        <v>1</v>
      </c>
      <c r="EZ20" s="49"/>
      <c r="FA20" s="153">
        <f t="shared" si="56"/>
        <v>1.32</v>
      </c>
      <c r="FB20" s="71">
        <v>1</v>
      </c>
      <c r="FC20" s="71">
        <v>1</v>
      </c>
      <c r="FD20" s="80">
        <v>1.54</v>
      </c>
      <c r="FE20" s="2">
        <v>1.79</v>
      </c>
      <c r="FF20">
        <f t="shared" si="57"/>
        <v>1.79</v>
      </c>
    </row>
    <row r="21" spans="1:162">
      <c r="A21" s="58">
        <v>15</v>
      </c>
      <c r="B21" s="59">
        <v>8</v>
      </c>
      <c r="C21" s="60"/>
      <c r="D21" s="61">
        <v>54.5</v>
      </c>
      <c r="E21" s="61">
        <v>3</v>
      </c>
      <c r="F21" s="62">
        <v>12</v>
      </c>
      <c r="G21" s="63">
        <v>0</v>
      </c>
      <c r="H21" s="63">
        <v>3</v>
      </c>
      <c r="I21" s="49"/>
      <c r="J21" s="62">
        <v>15</v>
      </c>
      <c r="K21" s="71">
        <f t="shared" si="0"/>
        <v>12</v>
      </c>
      <c r="L21" s="71">
        <f t="shared" si="1"/>
        <v>0</v>
      </c>
      <c r="M21" s="71">
        <f>INDEX($H:$H,MATCH(N21,$A:$A,0))</f>
        <v>3</v>
      </c>
      <c r="N21" s="72">
        <f>INDEX($A:$A,MATCH(SUM($K$7:K21),$D:$D,1))</f>
        <v>30</v>
      </c>
      <c r="O21" s="72">
        <v>0</v>
      </c>
      <c r="P21" s="73">
        <v>0</v>
      </c>
      <c r="Q21" s="63">
        <f>INDEX(关卡产出!$V$8:$V$207,MATCH(N21,$A$7:$A$206,0))</f>
        <v>4500</v>
      </c>
      <c r="R21" s="63">
        <f>INDEX(关卡产出!$W$8:$W$207,MATCH(N21,$A$7:$A$206,0))</f>
        <v>220000</v>
      </c>
      <c r="S21" s="63">
        <f>INDEX(关卡产出!$X$8:$X$207,MATCH(N21,$A$7:$A$206,0))</f>
        <v>1686</v>
      </c>
      <c r="T21" s="63">
        <f>INDEX(关卡产出!$Y$8:$Y$207,MATCH(N21,$A$7:$A$206,0))</f>
        <v>844</v>
      </c>
      <c r="U21" s="63">
        <f>INDEX(关卡产出!$Z$8:$Z$207,MATCH(N21,$A$7:$A$206,0))</f>
        <v>328</v>
      </c>
      <c r="V21" s="63">
        <f>INDEX(关卡产出!$AA$8:$AA$207,MATCH(N21,$A$7:$A$206,0))</f>
        <v>180</v>
      </c>
      <c r="W21" s="80">
        <f>INDEX(关卡产出!$C$8:$C$207,MATCH(N21,关卡产出!$B$8:$B$207,0))*K21</f>
        <v>264</v>
      </c>
      <c r="X21" s="80">
        <f>INDEX(关卡产出!$D$8:$D$207,MATCH(N21,关卡产出!$B$8:$B$207,0))*K21</f>
        <v>132</v>
      </c>
      <c r="Y21" s="80">
        <f>INDEX(关卡产出!$E$8:$E$207,MATCH(N21,关卡产出!$B$8:$B$207,0))*K21</f>
        <v>60</v>
      </c>
      <c r="Z21" s="80">
        <f>INDEX(关卡产出!$F$8:$F$207,MATCH(N21,关卡产出!$B$8:$B$207,0))*K21</f>
        <v>4200</v>
      </c>
      <c r="AA21" s="80">
        <f>SUM($W$7:W21)</f>
        <v>2442</v>
      </c>
      <c r="AB21" s="80">
        <f>SUM($X$7:X21)</f>
        <v>1185</v>
      </c>
      <c r="AC21" s="80">
        <f>SUM($Y$7:Y21)</f>
        <v>447</v>
      </c>
      <c r="AD21" s="80">
        <f>SUM($Z$7:Z21)</f>
        <v>43080</v>
      </c>
      <c r="AE21" s="87">
        <f>INDEX(关卡产出!$C$8:$C$207,MATCH(N21,关卡产出!$B$8:$B$207,0))*8</f>
        <v>176</v>
      </c>
      <c r="AF21" s="87">
        <f>INDEX(关卡产出!$D$8:$D$207,MATCH(N21,关卡产出!$B$8:$B$207,0))*8</f>
        <v>88</v>
      </c>
      <c r="AG21" s="87">
        <f>INDEX(关卡产出!$E$8:$E$207,MATCH(N21,关卡产出!$B$8:$B$207,0))*8</f>
        <v>40</v>
      </c>
      <c r="AH21" s="87">
        <f>INDEX(关卡产出!$F$8:$F$207,MATCH(N21,关卡产出!$B$8:$B$207,0))*8</f>
        <v>2800</v>
      </c>
      <c r="AI21" s="87">
        <f>SUM($AE$7:AE21)</f>
        <v>1616</v>
      </c>
      <c r="AJ21" s="87">
        <f>SUM($AF$7:AF21)</f>
        <v>784</v>
      </c>
      <c r="AK21" s="87">
        <f>SUM($AG$7:AG21)</f>
        <v>296</v>
      </c>
      <c r="AL21" s="87">
        <f>SUM($AH$7:AH21)</f>
        <v>28480</v>
      </c>
      <c r="AM21" s="92">
        <f>SUM($M$7:M21)*关卡产出!$AS$11</f>
        <v>270000</v>
      </c>
      <c r="AN21" s="93">
        <v>0</v>
      </c>
      <c r="AO21" s="80">
        <v>0</v>
      </c>
      <c r="AP21" s="96">
        <v>0</v>
      </c>
      <c r="AQ21" s="62">
        <v>500</v>
      </c>
      <c r="AR21" s="97">
        <v>100</v>
      </c>
      <c r="AS21" s="62">
        <f>SUM($AQ$7:AQ21)</f>
        <v>7500</v>
      </c>
      <c r="AT21" s="71">
        <f>SUM($AR$7:AR21)</f>
        <v>1500</v>
      </c>
      <c r="AU21" s="49"/>
      <c r="AV21" s="62">
        <f t="shared" si="2"/>
        <v>4500</v>
      </c>
      <c r="AW21" s="71">
        <v>0</v>
      </c>
      <c r="AX21" s="71">
        <f t="shared" si="3"/>
        <v>1500</v>
      </c>
      <c r="AY21" s="71">
        <f t="shared" si="4"/>
        <v>950</v>
      </c>
      <c r="AZ21" s="63">
        <f t="shared" si="5"/>
        <v>6950</v>
      </c>
      <c r="BA21" s="80">
        <v>0</v>
      </c>
      <c r="BB21" s="80">
        <f t="shared" si="6"/>
        <v>6950</v>
      </c>
      <c r="BC21" s="98">
        <f t="shared" si="7"/>
        <v>0.647482014388489</v>
      </c>
      <c r="BD21" s="98">
        <f t="shared" si="8"/>
        <v>0</v>
      </c>
      <c r="BE21" s="98">
        <f t="shared" si="9"/>
        <v>0.215827338129496</v>
      </c>
      <c r="BF21" s="98">
        <f t="shared" si="10"/>
        <v>0.136690647482014</v>
      </c>
      <c r="BG21" s="99"/>
      <c r="BH21" s="62">
        <f>INDEX(商城宝箱!$L:$L,MATCH(BB21,商城宝箱!$N:$N,1))</f>
        <v>4</v>
      </c>
      <c r="BI21" s="63">
        <f>INDEX(商城宝箱!$T:$T,MATCH(BH21,商城宝箱!$L:$L,0))+(BB21-VLOOKUP(BH21,商城宝箱!$L$2:$N$22,3,FALSE))/$BH$5*VLOOKUP(BH21+1,商城宝箱!$C$23:$I$42,3,FALSE)</f>
        <v>17375</v>
      </c>
      <c r="BJ21" s="71">
        <f>INDEX(商城宝箱!$U:$U,MATCH(BH21,商城宝箱!$L:$L,0))+(BB21-VLOOKUP(BH21,商城宝箱!$L$2:$N$22,3,FALSE))/$BH$5*VLOOKUP(BH21+1,商城宝箱!$C$23:$I$42,4,FALSE)</f>
        <v>3075</v>
      </c>
      <c r="BK21" s="71">
        <f>INDEX(商城宝箱!$V:$V,MATCH(BH21,商城宝箱!$L:$L,0))+(BB21-VLOOKUP(BH21,商城宝箱!$L$2:$N$22,3,FALSE))/$BH$5*VLOOKUP(BH21+1,商城宝箱!$C$23:$I$42,5,FALSE)</f>
        <v>1118.25</v>
      </c>
      <c r="BL21" s="71">
        <f>INDEX(商城宝箱!$W:$W,MATCH(BH21,商城宝箱!$L:$L,0))+(BB21-VLOOKUP(BH21,商城宝箱!$L$2:$N$22,3,FALSE))/$BH$5*VLOOKUP(BH21+1,商城宝箱!$C$23:$I$42,6,FALSE)</f>
        <v>155.75</v>
      </c>
      <c r="BM21" s="49"/>
      <c r="BN21" s="101">
        <f t="shared" si="11"/>
        <v>220000</v>
      </c>
      <c r="BO21" s="63">
        <f t="shared" si="12"/>
        <v>43080</v>
      </c>
      <c r="BP21" s="63">
        <f t="shared" ref="BP21:BR21" si="71">AL21</f>
        <v>28480</v>
      </c>
      <c r="BQ21" s="63">
        <f t="shared" si="71"/>
        <v>270000</v>
      </c>
      <c r="BR21" s="63">
        <f t="shared" si="71"/>
        <v>0</v>
      </c>
      <c r="BS21" s="63">
        <f t="shared" si="14"/>
        <v>7500</v>
      </c>
      <c r="BT21" s="63">
        <f t="shared" si="15"/>
        <v>17375</v>
      </c>
      <c r="BU21" s="63">
        <f t="shared" si="16"/>
        <v>586435</v>
      </c>
      <c r="BV21" s="98">
        <f t="shared" si="17"/>
        <v>0.375148140885179</v>
      </c>
      <c r="BW21" s="98">
        <f t="shared" si="18"/>
        <v>0.0734608268606069</v>
      </c>
      <c r="BX21" s="98">
        <f t="shared" si="19"/>
        <v>0.0485646320564086</v>
      </c>
      <c r="BY21" s="98">
        <f t="shared" si="20"/>
        <v>0.460409081995447</v>
      </c>
      <c r="BZ21" s="98">
        <f t="shared" si="21"/>
        <v>0</v>
      </c>
      <c r="CA21" s="98">
        <f t="shared" si="22"/>
        <v>0.0127891411665402</v>
      </c>
      <c r="CB21" s="98">
        <f t="shared" si="23"/>
        <v>0.0296281770358181</v>
      </c>
      <c r="CC21" s="49"/>
      <c r="CD21" s="101">
        <f t="shared" si="24"/>
        <v>30</v>
      </c>
      <c r="CE21" s="63">
        <f>INDEX(角色升级!A:A,MATCH(BU20,角色升级!K:K,1))</f>
        <v>225</v>
      </c>
      <c r="CF21" s="71">
        <f>VLOOKUP(CE21,角色升级!A:P,16,FALSE)</f>
        <v>4022.01186</v>
      </c>
      <c r="CG21" s="71">
        <v>3120</v>
      </c>
      <c r="CH21" s="114">
        <v>2.68</v>
      </c>
      <c r="CI21" s="87">
        <f>INDEX(角色升级!Q:Q,MATCH(CE21,角色升级!A:A,0))</f>
        <v>950</v>
      </c>
      <c r="CJ21" s="80">
        <v>0</v>
      </c>
      <c r="CK21" s="49"/>
      <c r="CL21" s="101">
        <f t="shared" si="25"/>
        <v>1686</v>
      </c>
      <c r="CM21" s="63">
        <f t="shared" si="26"/>
        <v>2442</v>
      </c>
      <c r="CN21" s="63">
        <f t="shared" si="27"/>
        <v>176</v>
      </c>
      <c r="CO21" s="63">
        <f t="shared" si="28"/>
        <v>3075</v>
      </c>
      <c r="CP21" s="63">
        <f t="shared" si="29"/>
        <v>7379</v>
      </c>
      <c r="CQ21" s="98">
        <f t="shared" si="30"/>
        <v>0.228486244748611</v>
      </c>
      <c r="CR21" s="98">
        <f t="shared" si="31"/>
        <v>0.330939151646565</v>
      </c>
      <c r="CS21" s="98">
        <f t="shared" si="32"/>
        <v>0.0238514703889416</v>
      </c>
      <c r="CT21" s="98">
        <f t="shared" si="33"/>
        <v>0.416723133215883</v>
      </c>
      <c r="CU21" s="49"/>
      <c r="CV21" s="87">
        <f t="shared" si="34"/>
        <v>844</v>
      </c>
      <c r="CW21" s="80">
        <f t="shared" si="35"/>
        <v>1185</v>
      </c>
      <c r="CX21" s="80">
        <f t="shared" si="36"/>
        <v>784</v>
      </c>
      <c r="CY21" s="80">
        <f t="shared" si="37"/>
        <v>1118.25</v>
      </c>
      <c r="CZ21" s="80">
        <f t="shared" si="38"/>
        <v>3931.25</v>
      </c>
      <c r="DA21" s="143">
        <f t="shared" si="39"/>
        <v>0.214689984101749</v>
      </c>
      <c r="DB21" s="143">
        <f t="shared" si="40"/>
        <v>0.301430842607313</v>
      </c>
      <c r="DC21" s="143">
        <f t="shared" si="41"/>
        <v>0.199427662957075</v>
      </c>
      <c r="DD21" s="143">
        <f t="shared" si="42"/>
        <v>0.284451510333863</v>
      </c>
      <c r="DE21" s="49"/>
      <c r="DF21" s="87">
        <f t="shared" si="43"/>
        <v>328</v>
      </c>
      <c r="DG21" s="80">
        <f t="shared" si="44"/>
        <v>447</v>
      </c>
      <c r="DH21" s="80">
        <f t="shared" si="45"/>
        <v>296</v>
      </c>
      <c r="DI21" s="80">
        <f t="shared" si="46"/>
        <v>155.75</v>
      </c>
      <c r="DJ21" s="80">
        <f t="shared" si="47"/>
        <v>1226.75</v>
      </c>
      <c r="DK21" s="143">
        <f t="shared" si="48"/>
        <v>0.267373140411657</v>
      </c>
      <c r="DL21" s="143">
        <f t="shared" si="49"/>
        <v>0.364377420012227</v>
      </c>
      <c r="DM21" s="143">
        <f t="shared" si="50"/>
        <v>0.241287955981251</v>
      </c>
      <c r="DN21" s="143">
        <f t="shared" si="51"/>
        <v>0.126961483594864</v>
      </c>
      <c r="DO21" s="49"/>
      <c r="DP21" s="62">
        <f t="shared" si="52"/>
        <v>7379</v>
      </c>
      <c r="DQ21" s="71">
        <f t="shared" si="53"/>
        <v>3931.25</v>
      </c>
      <c r="DR21" s="71">
        <f t="shared" si="54"/>
        <v>1226.75</v>
      </c>
      <c r="DS21" s="63">
        <v>0</v>
      </c>
      <c r="DT21" s="63">
        <v>7</v>
      </c>
      <c r="DU21" s="63">
        <f>INDEX(武器升级!A:A,MATCH(DQ21/$DQ$5,武器升级!G:G,1))</f>
        <v>9</v>
      </c>
      <c r="DV21" s="63">
        <f>_xlfn.IFNA(INDEX(武器升级!A:A,MATCH(DR21/$DR$5,武器升级!H:H,1)),1)</f>
        <v>6</v>
      </c>
      <c r="DW21" s="63">
        <v>1</v>
      </c>
      <c r="DX21" s="63">
        <f>ROUND($DX$4*(1.2^(DT21-1)),2)</f>
        <v>1.79</v>
      </c>
      <c r="DY21" s="63">
        <f>ROUND($DY$4*1.2^(DU21-1),2)</f>
        <v>3.22</v>
      </c>
      <c r="DZ21" s="63">
        <f>ROUND($DZ$4*1.2^(DV21-1),2)</f>
        <v>2.74</v>
      </c>
      <c r="EA21" s="71">
        <v>1.5</v>
      </c>
      <c r="EB21" s="67">
        <f t="shared" si="55"/>
        <v>30</v>
      </c>
      <c r="EC21" s="87">
        <v>0</v>
      </c>
      <c r="ED21" s="80">
        <v>0</v>
      </c>
      <c r="EE21" s="80">
        <v>0</v>
      </c>
      <c r="EF21" s="80">
        <v>0</v>
      </c>
      <c r="EG21" s="80">
        <v>0</v>
      </c>
      <c r="EH21" s="80">
        <v>0</v>
      </c>
      <c r="EI21" s="80">
        <v>1</v>
      </c>
      <c r="EJ21" s="80">
        <v>1</v>
      </c>
      <c r="EK21" s="49">
        <f>_xlfn.IFNA(INDEX(DZ:DZ,MATCH(A21,EB:EB,0)),1)</f>
        <v>1.58</v>
      </c>
      <c r="EL21" s="87">
        <v>0</v>
      </c>
      <c r="EM21" s="80">
        <v>0</v>
      </c>
      <c r="EN21" s="80">
        <v>0</v>
      </c>
      <c r="EO21" s="80">
        <v>0</v>
      </c>
      <c r="EP21" s="80">
        <v>0</v>
      </c>
      <c r="EQ21" s="80">
        <v>95.729</v>
      </c>
      <c r="ER21" s="80">
        <v>15.979</v>
      </c>
      <c r="ES21" s="80">
        <v>4.32825</v>
      </c>
      <c r="ET21" s="151">
        <v>0</v>
      </c>
      <c r="EU21" s="151">
        <v>0</v>
      </c>
      <c r="EV21" s="151">
        <v>0</v>
      </c>
      <c r="EW21" s="151">
        <v>1</v>
      </c>
      <c r="EX21" s="151">
        <v>1</v>
      </c>
      <c r="EY21" s="151">
        <v>1</v>
      </c>
      <c r="EZ21" s="49"/>
      <c r="FA21" s="153">
        <f t="shared" si="56"/>
        <v>1.58</v>
      </c>
      <c r="FB21" s="71">
        <v>1</v>
      </c>
      <c r="FC21" s="71">
        <v>1</v>
      </c>
      <c r="FD21" s="80">
        <v>1.76</v>
      </c>
      <c r="FE21" s="2">
        <v>1.9</v>
      </c>
      <c r="FF21">
        <f t="shared" si="57"/>
        <v>1.9</v>
      </c>
    </row>
    <row r="22" spans="1:162">
      <c r="A22" s="58">
        <v>16</v>
      </c>
      <c r="B22" s="59">
        <v>10</v>
      </c>
      <c r="C22" s="60"/>
      <c r="D22" s="61">
        <v>63.5</v>
      </c>
      <c r="E22" s="61">
        <v>3</v>
      </c>
      <c r="F22" s="62">
        <v>12</v>
      </c>
      <c r="G22" s="63">
        <v>0</v>
      </c>
      <c r="H22" s="63">
        <v>3</v>
      </c>
      <c r="I22" s="49"/>
      <c r="J22" s="62">
        <v>16</v>
      </c>
      <c r="K22" s="71">
        <f t="shared" si="0"/>
        <v>12</v>
      </c>
      <c r="L22" s="71">
        <f t="shared" si="1"/>
        <v>0</v>
      </c>
      <c r="M22" s="71">
        <f>INDEX($H:$H,MATCH(N22,$A:$A,0))</f>
        <v>3</v>
      </c>
      <c r="N22" s="72">
        <f>INDEX($A:$A,MATCH(SUM($K$7:K22),$D:$D,1))</f>
        <v>33</v>
      </c>
      <c r="O22" s="72">
        <v>0</v>
      </c>
      <c r="P22" s="73">
        <v>0</v>
      </c>
      <c r="Q22" s="63">
        <f>INDEX(关卡产出!$V$8:$V$207,MATCH(N22,$A$7:$A$206,0))</f>
        <v>5100</v>
      </c>
      <c r="R22" s="63">
        <f>INDEX(关卡产出!$W$8:$W$207,MATCH(N22,$A$7:$A$206,0))</f>
        <v>270700</v>
      </c>
      <c r="S22" s="63">
        <f>INDEX(关卡产出!$X$8:$X$207,MATCH(N22,$A$7:$A$206,0))</f>
        <v>2046</v>
      </c>
      <c r="T22" s="63">
        <f>INDEX(关卡产出!$Y$8:$Y$207,MATCH(N22,$A$7:$A$206,0))</f>
        <v>1024</v>
      </c>
      <c r="U22" s="63">
        <f>INDEX(关卡产出!$Z$8:$Z$207,MATCH(N22,$A$7:$A$206,0))</f>
        <v>409</v>
      </c>
      <c r="V22" s="63">
        <f>INDEX(关卡产出!$AA$8:$AA$207,MATCH(N22,$A$7:$A$206,0))</f>
        <v>198</v>
      </c>
      <c r="W22" s="80">
        <f>INDEX(关卡产出!$C$8:$C$207,MATCH(N22,关卡产出!$B$8:$B$207,0))*K22</f>
        <v>300</v>
      </c>
      <c r="X22" s="80">
        <f>INDEX(关卡产出!$D$8:$D$207,MATCH(N22,关卡产出!$B$8:$B$207,0))*K22</f>
        <v>144</v>
      </c>
      <c r="Y22" s="80">
        <f>INDEX(关卡产出!$E$8:$E$207,MATCH(N22,关卡产出!$B$8:$B$207,0))*K22</f>
        <v>72</v>
      </c>
      <c r="Z22" s="80">
        <f>INDEX(关卡产出!$F$8:$F$207,MATCH(N22,关卡产出!$B$8:$B$207,0))*K22</f>
        <v>4680</v>
      </c>
      <c r="AA22" s="80">
        <f>SUM($W$7:W22)</f>
        <v>2742</v>
      </c>
      <c r="AB22" s="80">
        <f>SUM($X$7:X22)</f>
        <v>1329</v>
      </c>
      <c r="AC22" s="80">
        <f>SUM($Y$7:Y22)</f>
        <v>519</v>
      </c>
      <c r="AD22" s="80">
        <f>SUM($Z$7:Z22)</f>
        <v>47760</v>
      </c>
      <c r="AE22" s="87">
        <f>INDEX(关卡产出!$C$8:$C$207,MATCH(N22,关卡产出!$B$8:$B$207,0))*8</f>
        <v>200</v>
      </c>
      <c r="AF22" s="87">
        <f>INDEX(关卡产出!$D$8:$D$207,MATCH(N22,关卡产出!$B$8:$B$207,0))*8</f>
        <v>96</v>
      </c>
      <c r="AG22" s="87">
        <f>INDEX(关卡产出!$E$8:$E$207,MATCH(N22,关卡产出!$B$8:$B$207,0))*8</f>
        <v>48</v>
      </c>
      <c r="AH22" s="87">
        <f>INDEX(关卡产出!$F$8:$F$207,MATCH(N22,关卡产出!$B$8:$B$207,0))*8</f>
        <v>3120</v>
      </c>
      <c r="AI22" s="87">
        <f>SUM($AE$7:AE22)</f>
        <v>1816</v>
      </c>
      <c r="AJ22" s="87">
        <f>SUM($AF$7:AF22)</f>
        <v>880</v>
      </c>
      <c r="AK22" s="87">
        <f>SUM($AG$7:AG22)</f>
        <v>344</v>
      </c>
      <c r="AL22" s="87">
        <f>SUM($AH$7:AH22)</f>
        <v>31600</v>
      </c>
      <c r="AM22" s="92">
        <f>SUM($M$7:M22)*关卡产出!$AS$11</f>
        <v>288000</v>
      </c>
      <c r="AN22" s="93">
        <v>0</v>
      </c>
      <c r="AO22" s="80">
        <v>0</v>
      </c>
      <c r="AP22" s="96">
        <v>0</v>
      </c>
      <c r="AQ22" s="62">
        <v>500</v>
      </c>
      <c r="AR22" s="97">
        <v>100</v>
      </c>
      <c r="AS22" s="62">
        <f>SUM($AQ$7:AQ22)</f>
        <v>8000</v>
      </c>
      <c r="AT22" s="71">
        <f>SUM($AR$7:AR22)</f>
        <v>1600</v>
      </c>
      <c r="AU22" s="49"/>
      <c r="AV22" s="62">
        <f t="shared" si="2"/>
        <v>5100</v>
      </c>
      <c r="AW22" s="71">
        <v>0</v>
      </c>
      <c r="AX22" s="71">
        <f t="shared" si="3"/>
        <v>1600</v>
      </c>
      <c r="AY22" s="71">
        <f t="shared" si="4"/>
        <v>950</v>
      </c>
      <c r="AZ22" s="63">
        <f t="shared" si="5"/>
        <v>7650</v>
      </c>
      <c r="BA22" s="80">
        <v>0</v>
      </c>
      <c r="BB22" s="80">
        <f t="shared" si="6"/>
        <v>7650</v>
      </c>
      <c r="BC22" s="98">
        <f t="shared" si="7"/>
        <v>0.666666666666667</v>
      </c>
      <c r="BD22" s="98">
        <f t="shared" si="8"/>
        <v>0</v>
      </c>
      <c r="BE22" s="98">
        <f t="shared" si="9"/>
        <v>0.209150326797386</v>
      </c>
      <c r="BF22" s="98">
        <f t="shared" si="10"/>
        <v>0.124183006535948</v>
      </c>
      <c r="BG22" s="99"/>
      <c r="BH22" s="62">
        <f>INDEX(商城宝箱!$L:$L,MATCH(BB22,商城宝箱!$N:$N,1))</f>
        <v>4</v>
      </c>
      <c r="BI22" s="63">
        <f>INDEX(商城宝箱!$T:$T,MATCH(BH22,商城宝箱!$L:$L,0))+(BB22-VLOOKUP(BH22,商城宝箱!$L$2:$N$22,3,FALSE))/$BH$5*VLOOKUP(BH22+1,商城宝箱!$C$23:$I$42,3,FALSE)</f>
        <v>19125</v>
      </c>
      <c r="BJ22" s="71">
        <f>INDEX(商城宝箱!$U:$U,MATCH(BH22,商城宝箱!$L:$L,0))+(BB22-VLOOKUP(BH22,商城宝箱!$L$2:$N$22,3,FALSE))/$BH$5*VLOOKUP(BH22+1,商城宝箱!$C$23:$I$42,4,FALSE)</f>
        <v>3600</v>
      </c>
      <c r="BK22" s="71">
        <f>INDEX(商城宝箱!$V:$V,MATCH(BH22,商城宝箱!$L:$L,0))+(BB22-VLOOKUP(BH22,商城宝箱!$L$2:$N$22,3,FALSE))/$BH$5*VLOOKUP(BH22+1,商城宝箱!$C$23:$I$42,5,FALSE)</f>
        <v>1380.75</v>
      </c>
      <c r="BL22" s="71">
        <f>INDEX(商城宝箱!$W:$W,MATCH(BH22,商城宝箱!$L:$L,0))+(BB22-VLOOKUP(BH22,商城宝箱!$L$2:$N$22,3,FALSE))/$BH$5*VLOOKUP(BH22+1,商城宝箱!$C$23:$I$42,6,FALSE)</f>
        <v>194.25</v>
      </c>
      <c r="BM22" s="49"/>
      <c r="BN22" s="101">
        <f t="shared" si="11"/>
        <v>270700</v>
      </c>
      <c r="BO22" s="63">
        <f t="shared" si="12"/>
        <v>47760</v>
      </c>
      <c r="BP22" s="63">
        <f t="shared" ref="BP22:BR22" si="72">AL22</f>
        <v>31600</v>
      </c>
      <c r="BQ22" s="63">
        <f t="shared" si="72"/>
        <v>288000</v>
      </c>
      <c r="BR22" s="63">
        <f t="shared" si="72"/>
        <v>0</v>
      </c>
      <c r="BS22" s="63">
        <f t="shared" si="14"/>
        <v>8000</v>
      </c>
      <c r="BT22" s="63">
        <f t="shared" si="15"/>
        <v>19125</v>
      </c>
      <c r="BU22" s="63">
        <f t="shared" si="16"/>
        <v>665185</v>
      </c>
      <c r="BV22" s="98">
        <f t="shared" si="17"/>
        <v>0.40695445627908</v>
      </c>
      <c r="BW22" s="98">
        <f t="shared" si="18"/>
        <v>0.0717995745544473</v>
      </c>
      <c r="BX22" s="98">
        <f t="shared" si="19"/>
        <v>0.047505581154115</v>
      </c>
      <c r="BY22" s="98">
        <f t="shared" si="20"/>
        <v>0.432962258619782</v>
      </c>
      <c r="BZ22" s="98">
        <f t="shared" si="21"/>
        <v>0</v>
      </c>
      <c r="CA22" s="98">
        <f t="shared" si="22"/>
        <v>0.0120267294061051</v>
      </c>
      <c r="CB22" s="98">
        <f t="shared" si="23"/>
        <v>0.0287513999864699</v>
      </c>
      <c r="CC22" s="49"/>
      <c r="CD22" s="101">
        <f t="shared" si="24"/>
        <v>33</v>
      </c>
      <c r="CE22" s="63">
        <f>INDEX(角色升级!A:A,MATCH(BU21,角色升级!K:K,1))</f>
        <v>240</v>
      </c>
      <c r="CF22" s="71">
        <f>VLOOKUP(CE22,角色升级!A:P,16,FALSE)</f>
        <v>4060.26621</v>
      </c>
      <c r="CG22" s="71">
        <v>3840</v>
      </c>
      <c r="CH22" s="114">
        <v>2.69</v>
      </c>
      <c r="CI22" s="87">
        <f>INDEX(角色升级!Q:Q,MATCH(CE22,角色升级!A:A,0))</f>
        <v>950</v>
      </c>
      <c r="CJ22" s="80">
        <v>0</v>
      </c>
      <c r="CK22" s="49"/>
      <c r="CL22" s="101">
        <f t="shared" si="25"/>
        <v>2046</v>
      </c>
      <c r="CM22" s="63">
        <f t="shared" si="26"/>
        <v>2742</v>
      </c>
      <c r="CN22" s="63">
        <f t="shared" si="27"/>
        <v>200</v>
      </c>
      <c r="CO22" s="63">
        <f t="shared" si="28"/>
        <v>3600</v>
      </c>
      <c r="CP22" s="63">
        <f t="shared" si="29"/>
        <v>8588</v>
      </c>
      <c r="CQ22" s="98">
        <f t="shared" si="30"/>
        <v>0.238239403819283</v>
      </c>
      <c r="CR22" s="98">
        <f t="shared" si="31"/>
        <v>0.319282720074523</v>
      </c>
      <c r="CS22" s="98">
        <f t="shared" si="32"/>
        <v>0.0232883092687471</v>
      </c>
      <c r="CT22" s="98">
        <f t="shared" si="33"/>
        <v>0.419189566837448</v>
      </c>
      <c r="CU22" s="49"/>
      <c r="CV22" s="87">
        <f t="shared" si="34"/>
        <v>1024</v>
      </c>
      <c r="CW22" s="80">
        <f t="shared" si="35"/>
        <v>1329</v>
      </c>
      <c r="CX22" s="80">
        <f t="shared" si="36"/>
        <v>880</v>
      </c>
      <c r="CY22" s="80">
        <f t="shared" si="37"/>
        <v>1380.75</v>
      </c>
      <c r="CZ22" s="80">
        <f t="shared" si="38"/>
        <v>4613.75</v>
      </c>
      <c r="DA22" s="143">
        <f t="shared" si="39"/>
        <v>0.221945272283934</v>
      </c>
      <c r="DB22" s="143">
        <f t="shared" si="40"/>
        <v>0.288052018423192</v>
      </c>
      <c r="DC22" s="143">
        <f t="shared" si="41"/>
        <v>0.190734218369006</v>
      </c>
      <c r="DD22" s="143">
        <f t="shared" si="42"/>
        <v>0.299268490923869</v>
      </c>
      <c r="DE22" s="49"/>
      <c r="DF22" s="87">
        <f t="shared" si="43"/>
        <v>409</v>
      </c>
      <c r="DG22" s="80">
        <f t="shared" si="44"/>
        <v>519</v>
      </c>
      <c r="DH22" s="80">
        <f t="shared" si="45"/>
        <v>344</v>
      </c>
      <c r="DI22" s="80">
        <f t="shared" si="46"/>
        <v>194.25</v>
      </c>
      <c r="DJ22" s="80">
        <f t="shared" si="47"/>
        <v>1466.25</v>
      </c>
      <c r="DK22" s="143">
        <f t="shared" si="48"/>
        <v>0.278942881500426</v>
      </c>
      <c r="DL22" s="143">
        <f t="shared" si="49"/>
        <v>0.353964194373402</v>
      </c>
      <c r="DM22" s="143">
        <f t="shared" si="50"/>
        <v>0.23461210571185</v>
      </c>
      <c r="DN22" s="143">
        <f t="shared" si="51"/>
        <v>0.132480818414322</v>
      </c>
      <c r="DO22" s="49"/>
      <c r="DP22" s="62">
        <f t="shared" si="52"/>
        <v>8588</v>
      </c>
      <c r="DQ22" s="71">
        <f t="shared" si="53"/>
        <v>4613.75</v>
      </c>
      <c r="DR22" s="71">
        <f t="shared" si="54"/>
        <v>1466.25</v>
      </c>
      <c r="DS22" s="63">
        <v>0</v>
      </c>
      <c r="DT22" s="63">
        <v>8</v>
      </c>
      <c r="DU22" s="63">
        <f>INDEX(武器升级!A:A,MATCH(DQ22/$DQ$5,武器升级!G:G,1))</f>
        <v>9</v>
      </c>
      <c r="DV22" s="63">
        <f>_xlfn.IFNA(INDEX(武器升级!A:A,MATCH(DR22/$DR$5,武器升级!H:H,1)),1)</f>
        <v>6</v>
      </c>
      <c r="DW22" s="63">
        <v>2</v>
      </c>
      <c r="DX22" s="63">
        <f>ROUND($DX$4*(1.2^(DT22-1)),2)</f>
        <v>2.15</v>
      </c>
      <c r="DY22" s="63">
        <f>ROUND($DY$4*1.2^(DU22-1),2)</f>
        <v>3.22</v>
      </c>
      <c r="DZ22" s="63">
        <f>ROUND($DZ$4*1.2^(DV22-1),2)</f>
        <v>2.74</v>
      </c>
      <c r="EA22" s="71">
        <v>1.8</v>
      </c>
      <c r="EB22" s="67">
        <f t="shared" si="55"/>
        <v>33</v>
      </c>
      <c r="EC22" s="87">
        <v>0</v>
      </c>
      <c r="ED22" s="80">
        <v>0</v>
      </c>
      <c r="EE22" s="80">
        <v>0</v>
      </c>
      <c r="EF22" s="80">
        <v>0</v>
      </c>
      <c r="EG22" s="80">
        <v>0</v>
      </c>
      <c r="EH22" s="80">
        <v>0</v>
      </c>
      <c r="EI22" s="80">
        <v>1</v>
      </c>
      <c r="EJ22" s="80">
        <v>1</v>
      </c>
      <c r="EK22" s="49">
        <f>_xlfn.IFNA(INDEX(DZ:DZ,MATCH(A22,EB:EB,0)),1)</f>
        <v>1.58</v>
      </c>
      <c r="EL22" s="87">
        <v>0</v>
      </c>
      <c r="EM22" s="80">
        <v>0</v>
      </c>
      <c r="EN22" s="80">
        <v>0</v>
      </c>
      <c r="EO22" s="80">
        <v>0</v>
      </c>
      <c r="EP22" s="80">
        <v>0</v>
      </c>
      <c r="EQ22" s="80">
        <v>105.632</v>
      </c>
      <c r="ER22" s="80">
        <v>17.632</v>
      </c>
      <c r="ES22" s="80">
        <v>4.776</v>
      </c>
      <c r="ET22" s="151">
        <v>0</v>
      </c>
      <c r="EU22" s="151">
        <v>0</v>
      </c>
      <c r="EV22" s="151">
        <v>0</v>
      </c>
      <c r="EW22" s="151">
        <v>1</v>
      </c>
      <c r="EX22" s="151">
        <v>1</v>
      </c>
      <c r="EY22" s="151">
        <v>1</v>
      </c>
      <c r="EZ22" s="49"/>
      <c r="FA22" s="153">
        <f t="shared" si="56"/>
        <v>1.58</v>
      </c>
      <c r="FB22" s="71">
        <v>1</v>
      </c>
      <c r="FC22" s="71">
        <v>1</v>
      </c>
      <c r="FD22" s="80">
        <v>1.76</v>
      </c>
      <c r="FE22" s="2">
        <v>1.9</v>
      </c>
      <c r="FF22">
        <f t="shared" si="57"/>
        <v>1.9</v>
      </c>
    </row>
    <row r="23" spans="1:162">
      <c r="A23" s="58">
        <v>17</v>
      </c>
      <c r="B23" s="59">
        <v>12</v>
      </c>
      <c r="C23" s="60">
        <v>8</v>
      </c>
      <c r="D23" s="61">
        <v>80.5</v>
      </c>
      <c r="E23" s="61">
        <v>3</v>
      </c>
      <c r="F23" s="62">
        <v>12</v>
      </c>
      <c r="G23" s="63">
        <v>0</v>
      </c>
      <c r="H23" s="63">
        <v>3</v>
      </c>
      <c r="I23" s="49"/>
      <c r="J23" s="62">
        <v>17</v>
      </c>
      <c r="K23" s="71">
        <f t="shared" si="0"/>
        <v>12</v>
      </c>
      <c r="L23" s="71">
        <f t="shared" si="1"/>
        <v>0</v>
      </c>
      <c r="M23" s="71">
        <f>INDEX($H:$H,MATCH(N23,$A:$A,0))</f>
        <v>3</v>
      </c>
      <c r="N23" s="72">
        <f>INDEX($A:$A,MATCH(SUM($K$7:K23),$D:$D,1))</f>
        <v>35</v>
      </c>
      <c r="O23" s="72">
        <v>0</v>
      </c>
      <c r="P23" s="73">
        <v>0</v>
      </c>
      <c r="Q23" s="63">
        <f>INDEX(关卡产出!$V$8:$V$207,MATCH(N23,$A$7:$A$206,0))</f>
        <v>5500</v>
      </c>
      <c r="R23" s="63">
        <f>INDEX(关卡产出!$W$8:$W$207,MATCH(N23,$A$7:$A$206,0))</f>
        <v>307500</v>
      </c>
      <c r="S23" s="63">
        <f>INDEX(关卡产出!$X$8:$X$207,MATCH(N23,$A$7:$A$206,0))</f>
        <v>2306</v>
      </c>
      <c r="T23" s="63">
        <f>INDEX(关卡产出!$Y$8:$Y$207,MATCH(N23,$A$7:$A$206,0))</f>
        <v>1154</v>
      </c>
      <c r="U23" s="63">
        <f>INDEX(关卡产出!$Z$8:$Z$207,MATCH(N23,$A$7:$A$206,0))</f>
        <v>468</v>
      </c>
      <c r="V23" s="63">
        <f>INDEX(关卡产出!$AA$8:$AA$207,MATCH(N23,$A$7:$A$206,0))</f>
        <v>210</v>
      </c>
      <c r="W23" s="80">
        <f>INDEX(关卡产出!$C$8:$C$207,MATCH(N23,关卡产出!$B$8:$B$207,0))*K23</f>
        <v>312</v>
      </c>
      <c r="X23" s="80">
        <f>INDEX(关卡产出!$D$8:$D$207,MATCH(N23,关卡产出!$B$8:$B$207,0))*K23</f>
        <v>156</v>
      </c>
      <c r="Y23" s="80">
        <f>INDEX(关卡产出!$E$8:$E$207,MATCH(N23,关卡产出!$B$8:$B$207,0))*K23</f>
        <v>72</v>
      </c>
      <c r="Z23" s="80">
        <f>INDEX(关卡产出!$F$8:$F$207,MATCH(N23,关卡产出!$B$8:$B$207,0))*K23</f>
        <v>4920</v>
      </c>
      <c r="AA23" s="80">
        <f>SUM($W$7:W23)</f>
        <v>3054</v>
      </c>
      <c r="AB23" s="80">
        <f>SUM($X$7:X23)</f>
        <v>1485</v>
      </c>
      <c r="AC23" s="80">
        <f>SUM($Y$7:Y23)</f>
        <v>591</v>
      </c>
      <c r="AD23" s="80">
        <f>SUM($Z$7:Z23)</f>
        <v>52680</v>
      </c>
      <c r="AE23" s="87">
        <f>INDEX(关卡产出!$C$8:$C$207,MATCH(N23,关卡产出!$B$8:$B$207,0))*8</f>
        <v>208</v>
      </c>
      <c r="AF23" s="87">
        <f>INDEX(关卡产出!$D$8:$D$207,MATCH(N23,关卡产出!$B$8:$B$207,0))*8</f>
        <v>104</v>
      </c>
      <c r="AG23" s="87">
        <f>INDEX(关卡产出!$E$8:$E$207,MATCH(N23,关卡产出!$B$8:$B$207,0))*8</f>
        <v>48</v>
      </c>
      <c r="AH23" s="87">
        <f>INDEX(关卡产出!$F$8:$F$207,MATCH(N23,关卡产出!$B$8:$B$207,0))*8</f>
        <v>3280</v>
      </c>
      <c r="AI23" s="87">
        <f>SUM($AE$7:AE23)</f>
        <v>2024</v>
      </c>
      <c r="AJ23" s="87">
        <f>SUM($AF$7:AF23)</f>
        <v>984</v>
      </c>
      <c r="AK23" s="87">
        <f>SUM($AG$7:AG23)</f>
        <v>392</v>
      </c>
      <c r="AL23" s="87">
        <f>SUM($AH$7:AH23)</f>
        <v>34880</v>
      </c>
      <c r="AM23" s="92">
        <f>SUM($M$7:M23)*关卡产出!$AS$11</f>
        <v>306000</v>
      </c>
      <c r="AN23" s="93">
        <v>0</v>
      </c>
      <c r="AO23" s="80">
        <v>0</v>
      </c>
      <c r="AP23" s="96">
        <v>0</v>
      </c>
      <c r="AQ23" s="62">
        <v>500</v>
      </c>
      <c r="AR23" s="97">
        <v>100</v>
      </c>
      <c r="AS23" s="62">
        <f>SUM($AQ$7:AQ23)</f>
        <v>8500</v>
      </c>
      <c r="AT23" s="71">
        <f>SUM($AR$7:AR23)</f>
        <v>1700</v>
      </c>
      <c r="AU23" s="49"/>
      <c r="AV23" s="62">
        <f t="shared" si="2"/>
        <v>5500</v>
      </c>
      <c r="AW23" s="71">
        <v>0</v>
      </c>
      <c r="AX23" s="71">
        <f t="shared" si="3"/>
        <v>1700</v>
      </c>
      <c r="AY23" s="71">
        <f t="shared" si="4"/>
        <v>950</v>
      </c>
      <c r="AZ23" s="63">
        <f t="shared" si="5"/>
        <v>8150</v>
      </c>
      <c r="BA23" s="80">
        <v>0</v>
      </c>
      <c r="BB23" s="80">
        <f t="shared" si="6"/>
        <v>8150</v>
      </c>
      <c r="BC23" s="98">
        <f t="shared" si="7"/>
        <v>0.674846625766871</v>
      </c>
      <c r="BD23" s="98">
        <f t="shared" si="8"/>
        <v>0</v>
      </c>
      <c r="BE23" s="98">
        <f t="shared" si="9"/>
        <v>0.208588957055215</v>
      </c>
      <c r="BF23" s="98">
        <f t="shared" si="10"/>
        <v>0.116564417177914</v>
      </c>
      <c r="BG23" s="99"/>
      <c r="BH23" s="62">
        <f>INDEX(商城宝箱!$L:$L,MATCH(BB23,商城宝箱!$N:$N,1))</f>
        <v>4</v>
      </c>
      <c r="BI23" s="63">
        <f>INDEX(商城宝箱!$T:$T,MATCH(BH23,商城宝箱!$L:$L,0))+(BB23-VLOOKUP(BH23,商城宝箱!$L$2:$N$22,3,FALSE))/$BH$5*VLOOKUP(BH23+1,商城宝箱!$C$23:$I$42,3,FALSE)</f>
        <v>20375</v>
      </c>
      <c r="BJ23" s="71">
        <f>INDEX(商城宝箱!$U:$U,MATCH(BH23,商城宝箱!$L:$L,0))+(BB23-VLOOKUP(BH23,商城宝箱!$L$2:$N$22,3,FALSE))/$BH$5*VLOOKUP(BH23+1,商城宝箱!$C$23:$I$42,4,FALSE)</f>
        <v>3975</v>
      </c>
      <c r="BK23" s="71">
        <f>INDEX(商城宝箱!$V:$V,MATCH(BH23,商城宝箱!$L:$L,0))+(BB23-VLOOKUP(BH23,商城宝箱!$L$2:$N$22,3,FALSE))/$BH$5*VLOOKUP(BH23+1,商城宝箱!$C$23:$I$42,5,FALSE)</f>
        <v>1568.25</v>
      </c>
      <c r="BL23" s="71">
        <f>INDEX(商城宝箱!$W:$W,MATCH(BH23,商城宝箱!$L:$L,0))+(BB23-VLOOKUP(BH23,商城宝箱!$L$2:$N$22,3,FALSE))/$BH$5*VLOOKUP(BH23+1,商城宝箱!$C$23:$I$42,6,FALSE)</f>
        <v>221.75</v>
      </c>
      <c r="BM23" s="49"/>
      <c r="BN23" s="101">
        <f t="shared" si="11"/>
        <v>307500</v>
      </c>
      <c r="BO23" s="63">
        <f t="shared" si="12"/>
        <v>52680</v>
      </c>
      <c r="BP23" s="63">
        <f t="shared" ref="BP23:BR23" si="73">AL23</f>
        <v>34880</v>
      </c>
      <c r="BQ23" s="63">
        <f t="shared" si="73"/>
        <v>306000</v>
      </c>
      <c r="BR23" s="63">
        <f t="shared" si="73"/>
        <v>0</v>
      </c>
      <c r="BS23" s="63">
        <f t="shared" si="14"/>
        <v>8500</v>
      </c>
      <c r="BT23" s="63">
        <f t="shared" si="15"/>
        <v>20375</v>
      </c>
      <c r="BU23" s="63">
        <f t="shared" si="16"/>
        <v>729935</v>
      </c>
      <c r="BV23" s="98">
        <f t="shared" si="17"/>
        <v>0.421270387089261</v>
      </c>
      <c r="BW23" s="98">
        <f t="shared" si="18"/>
        <v>0.0721708097296335</v>
      </c>
      <c r="BX23" s="98">
        <f t="shared" si="19"/>
        <v>0.0477850767534096</v>
      </c>
      <c r="BY23" s="98">
        <f t="shared" si="20"/>
        <v>0.419215409591265</v>
      </c>
      <c r="BZ23" s="98">
        <f t="shared" si="21"/>
        <v>0</v>
      </c>
      <c r="CA23" s="98">
        <f t="shared" si="22"/>
        <v>0.0116448724886462</v>
      </c>
      <c r="CB23" s="98">
        <f t="shared" si="23"/>
        <v>0.0279134443477844</v>
      </c>
      <c r="CC23" s="49"/>
      <c r="CD23" s="101">
        <f t="shared" si="24"/>
        <v>35</v>
      </c>
      <c r="CE23" s="63">
        <f>INDEX(角色升级!A:A,MATCH(BU22,角色升级!K:K,1))</f>
        <v>249</v>
      </c>
      <c r="CF23" s="71">
        <f>VLOOKUP(CE23,角色升级!A:P,16,FALSE)</f>
        <v>4957.56261</v>
      </c>
      <c r="CG23" s="71">
        <v>3840</v>
      </c>
      <c r="CH23" s="115">
        <v>2.5</v>
      </c>
      <c r="CI23" s="87">
        <f>INDEX(角色升级!Q:Q,MATCH(CE23,角色升级!A:A,0))</f>
        <v>950</v>
      </c>
      <c r="CJ23" s="80">
        <v>0</v>
      </c>
      <c r="CK23" s="49"/>
      <c r="CL23" s="101">
        <f t="shared" si="25"/>
        <v>2306</v>
      </c>
      <c r="CM23" s="63">
        <f t="shared" si="26"/>
        <v>3054</v>
      </c>
      <c r="CN23" s="63">
        <f t="shared" si="27"/>
        <v>208</v>
      </c>
      <c r="CO23" s="63">
        <f t="shared" si="28"/>
        <v>3975</v>
      </c>
      <c r="CP23" s="63">
        <f t="shared" si="29"/>
        <v>9543</v>
      </c>
      <c r="CQ23" s="98">
        <f t="shared" si="30"/>
        <v>0.241643089175312</v>
      </c>
      <c r="CR23" s="98">
        <f t="shared" si="31"/>
        <v>0.320025149324112</v>
      </c>
      <c r="CS23" s="98">
        <f t="shared" si="32"/>
        <v>0.0217960808969926</v>
      </c>
      <c r="CT23" s="98">
        <f t="shared" si="33"/>
        <v>0.416535680603584</v>
      </c>
      <c r="CU23" s="49"/>
      <c r="CV23" s="87">
        <f t="shared" si="34"/>
        <v>1154</v>
      </c>
      <c r="CW23" s="80">
        <f t="shared" si="35"/>
        <v>1485</v>
      </c>
      <c r="CX23" s="80">
        <f t="shared" si="36"/>
        <v>984</v>
      </c>
      <c r="CY23" s="80">
        <f t="shared" si="37"/>
        <v>1568.25</v>
      </c>
      <c r="CZ23" s="80">
        <f t="shared" si="38"/>
        <v>5191.25</v>
      </c>
      <c r="DA23" s="143">
        <f t="shared" si="39"/>
        <v>0.222297134601493</v>
      </c>
      <c r="DB23" s="143">
        <f t="shared" si="40"/>
        <v>0.286058271129304</v>
      </c>
      <c r="DC23" s="143">
        <f t="shared" si="41"/>
        <v>0.189549723091741</v>
      </c>
      <c r="DD23" s="143">
        <f t="shared" si="42"/>
        <v>0.302094871177462</v>
      </c>
      <c r="DE23" s="49"/>
      <c r="DF23" s="87">
        <f t="shared" si="43"/>
        <v>468</v>
      </c>
      <c r="DG23" s="80">
        <f t="shared" si="44"/>
        <v>591</v>
      </c>
      <c r="DH23" s="80">
        <f t="shared" si="45"/>
        <v>392</v>
      </c>
      <c r="DI23" s="80">
        <f t="shared" si="46"/>
        <v>221.75</v>
      </c>
      <c r="DJ23" s="80">
        <f t="shared" si="47"/>
        <v>1672.75</v>
      </c>
      <c r="DK23" s="143">
        <f t="shared" si="48"/>
        <v>0.279778807353161</v>
      </c>
      <c r="DL23" s="143">
        <f t="shared" si="49"/>
        <v>0.35331041697803</v>
      </c>
      <c r="DM23" s="143">
        <f t="shared" si="50"/>
        <v>0.234344642056494</v>
      </c>
      <c r="DN23" s="143">
        <f t="shared" si="51"/>
        <v>0.132566133612315</v>
      </c>
      <c r="DO23" s="49"/>
      <c r="DP23" s="62">
        <f t="shared" si="52"/>
        <v>9543</v>
      </c>
      <c r="DQ23" s="71">
        <f t="shared" si="53"/>
        <v>5191.25</v>
      </c>
      <c r="DR23" s="71">
        <f t="shared" si="54"/>
        <v>1672.75</v>
      </c>
      <c r="DS23" s="63">
        <v>0</v>
      </c>
      <c r="DT23" s="63">
        <v>8</v>
      </c>
      <c r="DU23" s="63">
        <f>INDEX(武器升级!A:A,MATCH(DQ23/$DQ$5,武器升级!G:G,1))</f>
        <v>10</v>
      </c>
      <c r="DV23" s="63">
        <f>_xlfn.IFNA(INDEX(武器升级!A:A,MATCH(DR23/$DR$5,武器升级!H:H,1)),1)</f>
        <v>7</v>
      </c>
      <c r="DW23" s="63">
        <v>3</v>
      </c>
      <c r="DX23" s="63">
        <f>ROUND($DX$4*(1.2^(DT23-1)),2)</f>
        <v>2.15</v>
      </c>
      <c r="DY23" s="63">
        <f>ROUND($DY$4*1.2^(DU23-1),2)</f>
        <v>3.87</v>
      </c>
      <c r="DZ23" s="63">
        <f>ROUND($DZ$4*1.2^(DV23-1),2)</f>
        <v>3.28</v>
      </c>
      <c r="EA23" s="71">
        <v>2.1</v>
      </c>
      <c r="EB23" s="67">
        <f t="shared" si="55"/>
        <v>35</v>
      </c>
      <c r="EC23" s="87">
        <v>0</v>
      </c>
      <c r="ED23" s="80">
        <v>0</v>
      </c>
      <c r="EE23" s="80">
        <v>0</v>
      </c>
      <c r="EF23" s="80">
        <v>0</v>
      </c>
      <c r="EG23" s="80">
        <v>0</v>
      </c>
      <c r="EH23" s="80">
        <v>0</v>
      </c>
      <c r="EI23" s="80">
        <v>1</v>
      </c>
      <c r="EJ23" s="80">
        <v>1</v>
      </c>
      <c r="EK23" s="49">
        <f>_xlfn.IFNA(INDEX(DZ:DZ,MATCH(A23,EB:EB,0)),1)</f>
        <v>1.58</v>
      </c>
      <c r="EL23" s="87">
        <v>0</v>
      </c>
      <c r="EM23" s="80">
        <v>0</v>
      </c>
      <c r="EN23" s="80">
        <v>0</v>
      </c>
      <c r="EO23" s="80">
        <v>0</v>
      </c>
      <c r="EP23" s="80">
        <v>0</v>
      </c>
      <c r="EQ23" s="80">
        <v>112.234</v>
      </c>
      <c r="ER23" s="80">
        <v>18.734</v>
      </c>
      <c r="ES23" s="80">
        <v>5.0745</v>
      </c>
      <c r="ET23" s="151">
        <v>0</v>
      </c>
      <c r="EU23" s="151">
        <v>0</v>
      </c>
      <c r="EV23" s="151">
        <v>0</v>
      </c>
      <c r="EW23" s="151">
        <v>1</v>
      </c>
      <c r="EX23" s="151">
        <v>1</v>
      </c>
      <c r="EY23" s="151">
        <v>1</v>
      </c>
      <c r="EZ23" s="49"/>
      <c r="FA23" s="153">
        <f t="shared" si="56"/>
        <v>1.58</v>
      </c>
      <c r="FB23" s="71">
        <v>1</v>
      </c>
      <c r="FC23" s="71">
        <v>1</v>
      </c>
      <c r="FD23" s="80">
        <v>1.76</v>
      </c>
      <c r="FE23" s="2">
        <v>2.03</v>
      </c>
      <c r="FF23">
        <f t="shared" si="57"/>
        <v>2.03</v>
      </c>
    </row>
    <row r="24" spans="1:162">
      <c r="A24" s="58">
        <v>18</v>
      </c>
      <c r="B24" s="59">
        <v>15</v>
      </c>
      <c r="C24" s="60">
        <v>11</v>
      </c>
      <c r="D24" s="61">
        <v>101.5</v>
      </c>
      <c r="E24" s="61">
        <v>3</v>
      </c>
      <c r="F24" s="62">
        <v>12</v>
      </c>
      <c r="G24" s="63">
        <v>0</v>
      </c>
      <c r="H24" s="63">
        <v>3</v>
      </c>
      <c r="I24" s="49"/>
      <c r="J24" s="62">
        <v>18</v>
      </c>
      <c r="K24" s="71">
        <f t="shared" si="0"/>
        <v>12</v>
      </c>
      <c r="L24" s="71">
        <f t="shared" si="1"/>
        <v>0</v>
      </c>
      <c r="M24" s="71">
        <f>INDEX($H:$H,MATCH(N24,$A:$A,0))</f>
        <v>3</v>
      </c>
      <c r="N24" s="72">
        <f>INDEX($A:$A,MATCH(SUM($K$7:K24),$D:$D,1))</f>
        <v>37</v>
      </c>
      <c r="O24" s="72">
        <v>0</v>
      </c>
      <c r="P24" s="73">
        <v>0</v>
      </c>
      <c r="Q24" s="63">
        <f>INDEX(关卡产出!$V$8:$V$207,MATCH(N24,$A$7:$A$206,0))</f>
        <v>5900</v>
      </c>
      <c r="R24" s="63">
        <f>INDEX(关卡产出!$W$8:$W$207,MATCH(N24,$A$7:$A$206,0))</f>
        <v>346700</v>
      </c>
      <c r="S24" s="63">
        <f>INDEX(关卡产出!$X$8:$X$207,MATCH(N24,$A$7:$A$206,0))</f>
        <v>2582</v>
      </c>
      <c r="T24" s="63">
        <f>INDEX(关卡产出!$Y$8:$Y$207,MATCH(N24,$A$7:$A$206,0))</f>
        <v>1292</v>
      </c>
      <c r="U24" s="63">
        <f>INDEX(关卡产出!$Z$8:$Z$207,MATCH(N24,$A$7:$A$206,0))</f>
        <v>531</v>
      </c>
      <c r="V24" s="63">
        <f>INDEX(关卡产出!$AA$8:$AA$207,MATCH(N24,$A$7:$A$206,0))</f>
        <v>222</v>
      </c>
      <c r="W24" s="80">
        <f>INDEX(关卡产出!$C$8:$C$207,MATCH(N24,关卡产出!$B$8:$B$207,0))*K24</f>
        <v>336</v>
      </c>
      <c r="X24" s="80">
        <f>INDEX(关卡产出!$D$8:$D$207,MATCH(N24,关卡产出!$B$8:$B$207,0))*K24</f>
        <v>168</v>
      </c>
      <c r="Y24" s="80">
        <f>INDEX(关卡产出!$E$8:$E$207,MATCH(N24,关卡产出!$B$8:$B$207,0))*K24</f>
        <v>72</v>
      </c>
      <c r="Z24" s="80">
        <f>INDEX(关卡产出!$F$8:$F$207,MATCH(N24,关卡产出!$B$8:$B$207,0))*K24</f>
        <v>5160</v>
      </c>
      <c r="AA24" s="80">
        <f>SUM($W$7:W24)</f>
        <v>3390</v>
      </c>
      <c r="AB24" s="80">
        <f>SUM($X$7:X24)</f>
        <v>1653</v>
      </c>
      <c r="AC24" s="80">
        <f>SUM($Y$7:Y24)</f>
        <v>663</v>
      </c>
      <c r="AD24" s="80">
        <f>SUM($Z$7:Z24)</f>
        <v>57840</v>
      </c>
      <c r="AE24" s="87">
        <f>INDEX(关卡产出!$C$8:$C$207,MATCH(N24,关卡产出!$B$8:$B$207,0))*8</f>
        <v>224</v>
      </c>
      <c r="AF24" s="87">
        <f>INDEX(关卡产出!$D$8:$D$207,MATCH(N24,关卡产出!$B$8:$B$207,0))*8</f>
        <v>112</v>
      </c>
      <c r="AG24" s="87">
        <f>INDEX(关卡产出!$E$8:$E$207,MATCH(N24,关卡产出!$B$8:$B$207,0))*8</f>
        <v>48</v>
      </c>
      <c r="AH24" s="87">
        <f>INDEX(关卡产出!$F$8:$F$207,MATCH(N24,关卡产出!$B$8:$B$207,0))*8</f>
        <v>3440</v>
      </c>
      <c r="AI24" s="87">
        <f>SUM($AE$7:AE24)</f>
        <v>2248</v>
      </c>
      <c r="AJ24" s="87">
        <f>SUM($AF$7:AF24)</f>
        <v>1096</v>
      </c>
      <c r="AK24" s="87">
        <f>SUM($AG$7:AG24)</f>
        <v>440</v>
      </c>
      <c r="AL24" s="87">
        <f>SUM($AH$7:AH24)</f>
        <v>38320</v>
      </c>
      <c r="AM24" s="92">
        <f>SUM($M$7:M24)*关卡产出!$AS$11</f>
        <v>324000</v>
      </c>
      <c r="AN24" s="93">
        <v>0</v>
      </c>
      <c r="AO24" s="80">
        <v>0</v>
      </c>
      <c r="AP24" s="96">
        <v>0</v>
      </c>
      <c r="AQ24" s="62">
        <v>500</v>
      </c>
      <c r="AR24" s="97">
        <v>100</v>
      </c>
      <c r="AS24" s="62">
        <f>SUM($AQ$7:AQ24)</f>
        <v>9000</v>
      </c>
      <c r="AT24" s="71">
        <f>SUM($AR$7:AR24)</f>
        <v>1800</v>
      </c>
      <c r="AU24" s="49"/>
      <c r="AV24" s="62">
        <f t="shared" si="2"/>
        <v>5900</v>
      </c>
      <c r="AW24" s="71">
        <v>0</v>
      </c>
      <c r="AX24" s="71">
        <f t="shared" si="3"/>
        <v>1800</v>
      </c>
      <c r="AY24" s="71">
        <f t="shared" si="4"/>
        <v>1300</v>
      </c>
      <c r="AZ24" s="63">
        <f t="shared" si="5"/>
        <v>9000</v>
      </c>
      <c r="BA24" s="80">
        <v>0</v>
      </c>
      <c r="BB24" s="80">
        <f t="shared" si="6"/>
        <v>9000</v>
      </c>
      <c r="BC24" s="98">
        <f t="shared" si="7"/>
        <v>0.655555555555556</v>
      </c>
      <c r="BD24" s="98">
        <f t="shared" si="8"/>
        <v>0</v>
      </c>
      <c r="BE24" s="98">
        <f t="shared" si="9"/>
        <v>0.2</v>
      </c>
      <c r="BF24" s="98">
        <f t="shared" si="10"/>
        <v>0.144444444444444</v>
      </c>
      <c r="BG24" s="99"/>
      <c r="BH24" s="62">
        <f>INDEX(商城宝箱!$L:$L,MATCH(BB24,商城宝箱!$N:$N,1))</f>
        <v>4</v>
      </c>
      <c r="BI24" s="63">
        <f>INDEX(商城宝箱!$T:$T,MATCH(BH24,商城宝箱!$L:$L,0))+(BB24-VLOOKUP(BH24,商城宝箱!$L$2:$N$22,3,FALSE))/$BH$5*VLOOKUP(BH24+1,商城宝箱!$C$23:$I$42,3,FALSE)</f>
        <v>22500</v>
      </c>
      <c r="BJ24" s="71">
        <f>INDEX(商城宝箱!$U:$U,MATCH(BH24,商城宝箱!$L:$L,0))+(BB24-VLOOKUP(BH24,商城宝箱!$L$2:$N$22,3,FALSE))/$BH$5*VLOOKUP(BH24+1,商城宝箱!$C$23:$I$42,4,FALSE)</f>
        <v>4612.5</v>
      </c>
      <c r="BK24" s="71">
        <f>INDEX(商城宝箱!$V:$V,MATCH(BH24,商城宝箱!$L:$L,0))+(BB24-VLOOKUP(BH24,商城宝箱!$L$2:$N$22,3,FALSE))/$BH$5*VLOOKUP(BH24+1,商城宝箱!$C$23:$I$42,5,FALSE)</f>
        <v>1887</v>
      </c>
      <c r="BL24" s="71">
        <f>INDEX(商城宝箱!$W:$W,MATCH(BH24,商城宝箱!$L:$L,0))+(BB24-VLOOKUP(BH24,商城宝箱!$L$2:$N$22,3,FALSE))/$BH$5*VLOOKUP(BH24+1,商城宝箱!$C$23:$I$42,6,FALSE)</f>
        <v>268.5</v>
      </c>
      <c r="BM24" s="49"/>
      <c r="BN24" s="101">
        <f t="shared" si="11"/>
        <v>346700</v>
      </c>
      <c r="BO24" s="63">
        <f t="shared" si="12"/>
        <v>57840</v>
      </c>
      <c r="BP24" s="63">
        <f t="shared" ref="BP24:BR24" si="74">AL24</f>
        <v>38320</v>
      </c>
      <c r="BQ24" s="63">
        <f t="shared" si="74"/>
        <v>324000</v>
      </c>
      <c r="BR24" s="63">
        <f t="shared" si="74"/>
        <v>0</v>
      </c>
      <c r="BS24" s="63">
        <f t="shared" si="14"/>
        <v>9000</v>
      </c>
      <c r="BT24" s="63">
        <f t="shared" si="15"/>
        <v>22500</v>
      </c>
      <c r="BU24" s="63">
        <f t="shared" si="16"/>
        <v>798360</v>
      </c>
      <c r="BV24" s="98">
        <f t="shared" si="17"/>
        <v>0.434265243749687</v>
      </c>
      <c r="BW24" s="98">
        <f t="shared" si="18"/>
        <v>0.072448519464903</v>
      </c>
      <c r="BX24" s="98">
        <f t="shared" si="19"/>
        <v>0.0479983967132622</v>
      </c>
      <c r="BY24" s="98">
        <f t="shared" si="20"/>
        <v>0.405831955508793</v>
      </c>
      <c r="BZ24" s="98">
        <f t="shared" si="21"/>
        <v>0</v>
      </c>
      <c r="CA24" s="98">
        <f t="shared" si="22"/>
        <v>0.0112731098752443</v>
      </c>
      <c r="CB24" s="98">
        <f t="shared" si="23"/>
        <v>0.0281827746881106</v>
      </c>
      <c r="CC24" s="49"/>
      <c r="CD24" s="101">
        <f t="shared" si="24"/>
        <v>37</v>
      </c>
      <c r="CE24" s="63">
        <f>INDEX(角色升级!A:A,MATCH(BU23,角色升级!K:K,1))</f>
        <v>265</v>
      </c>
      <c r="CF24" s="71">
        <f>VLOOKUP(CE24,角色升级!A:P,16,FALSE)</f>
        <v>5117.66838</v>
      </c>
      <c r="CG24" s="71">
        <v>4560</v>
      </c>
      <c r="CH24" s="116">
        <v>2.76</v>
      </c>
      <c r="CI24" s="87">
        <f>INDEX(角色升级!Q:Q,MATCH(CE24,角色升级!A:A,0))</f>
        <v>1300</v>
      </c>
      <c r="CJ24" s="80">
        <v>0</v>
      </c>
      <c r="CK24" s="49"/>
      <c r="CL24" s="101">
        <f t="shared" si="25"/>
        <v>2582</v>
      </c>
      <c r="CM24" s="63">
        <f t="shared" si="26"/>
        <v>3390</v>
      </c>
      <c r="CN24" s="63">
        <f t="shared" si="27"/>
        <v>224</v>
      </c>
      <c r="CO24" s="63">
        <f t="shared" si="28"/>
        <v>4612.5</v>
      </c>
      <c r="CP24" s="63">
        <f t="shared" si="29"/>
        <v>10808.5</v>
      </c>
      <c r="CQ24" s="98">
        <f t="shared" si="30"/>
        <v>0.23888606189573</v>
      </c>
      <c r="CR24" s="98">
        <f t="shared" si="31"/>
        <v>0.313642040986261</v>
      </c>
      <c r="CS24" s="98">
        <f t="shared" si="32"/>
        <v>0.0207244298468798</v>
      </c>
      <c r="CT24" s="98">
        <f t="shared" si="33"/>
        <v>0.426747467271129</v>
      </c>
      <c r="CU24" s="49"/>
      <c r="CV24" s="87">
        <f t="shared" si="34"/>
        <v>1292</v>
      </c>
      <c r="CW24" s="80">
        <f t="shared" si="35"/>
        <v>1653</v>
      </c>
      <c r="CX24" s="80">
        <f t="shared" si="36"/>
        <v>1096</v>
      </c>
      <c r="CY24" s="80">
        <f t="shared" si="37"/>
        <v>1887</v>
      </c>
      <c r="CZ24" s="80">
        <f t="shared" si="38"/>
        <v>5928</v>
      </c>
      <c r="DA24" s="143">
        <f t="shared" si="39"/>
        <v>0.217948717948718</v>
      </c>
      <c r="DB24" s="143">
        <f t="shared" si="40"/>
        <v>0.278846153846154</v>
      </c>
      <c r="DC24" s="143">
        <f t="shared" si="41"/>
        <v>0.184885290148448</v>
      </c>
      <c r="DD24" s="143">
        <f t="shared" si="42"/>
        <v>0.31831983805668</v>
      </c>
      <c r="DE24" s="49"/>
      <c r="DF24" s="87">
        <f t="shared" si="43"/>
        <v>531</v>
      </c>
      <c r="DG24" s="80">
        <f t="shared" si="44"/>
        <v>663</v>
      </c>
      <c r="DH24" s="80">
        <f t="shared" si="45"/>
        <v>440</v>
      </c>
      <c r="DI24" s="80">
        <f t="shared" si="46"/>
        <v>268.5</v>
      </c>
      <c r="DJ24" s="80">
        <f t="shared" si="47"/>
        <v>1902.5</v>
      </c>
      <c r="DK24" s="143">
        <f t="shared" si="48"/>
        <v>0.279106438896189</v>
      </c>
      <c r="DL24" s="143">
        <f t="shared" si="49"/>
        <v>0.348488830486202</v>
      </c>
      <c r="DM24" s="143">
        <f t="shared" si="50"/>
        <v>0.231274638633377</v>
      </c>
      <c r="DN24" s="143">
        <f t="shared" si="51"/>
        <v>0.141130091984231</v>
      </c>
      <c r="DO24" s="49"/>
      <c r="DP24" s="62">
        <f t="shared" si="52"/>
        <v>10808.5</v>
      </c>
      <c r="DQ24" s="71">
        <f t="shared" si="53"/>
        <v>5928</v>
      </c>
      <c r="DR24" s="71">
        <f t="shared" si="54"/>
        <v>1902.5</v>
      </c>
      <c r="DS24" s="63">
        <v>0</v>
      </c>
      <c r="DT24" s="63">
        <v>8</v>
      </c>
      <c r="DU24" s="63">
        <f>INDEX(武器升级!A:A,MATCH(DQ24/$DQ$5,武器升级!G:G,1))</f>
        <v>10</v>
      </c>
      <c r="DV24" s="63">
        <f>_xlfn.IFNA(INDEX(武器升级!A:A,MATCH(DR24/$DR$5,武器升级!H:H,1)),1)</f>
        <v>7</v>
      </c>
      <c r="DW24" s="63">
        <v>3</v>
      </c>
      <c r="DX24" s="63">
        <f>ROUND($DX$4*(1.2^(DT24-1)),2)</f>
        <v>2.15</v>
      </c>
      <c r="DY24" s="63">
        <f>ROUND($DY$4*1.2^(DU24-1),2)</f>
        <v>3.87</v>
      </c>
      <c r="DZ24" s="63">
        <f>ROUND($DZ$4*1.2^(DV24-1),2)</f>
        <v>3.28</v>
      </c>
      <c r="EA24" s="71">
        <v>2.1</v>
      </c>
      <c r="EB24" s="67">
        <f t="shared" si="55"/>
        <v>37</v>
      </c>
      <c r="EC24" s="87">
        <v>0</v>
      </c>
      <c r="ED24" s="80">
        <v>0</v>
      </c>
      <c r="EE24" s="80">
        <v>0</v>
      </c>
      <c r="EF24" s="80">
        <v>0</v>
      </c>
      <c r="EG24" s="80">
        <v>0</v>
      </c>
      <c r="EH24" s="80">
        <v>0</v>
      </c>
      <c r="EI24" s="80">
        <v>1</v>
      </c>
      <c r="EJ24" s="80">
        <v>1</v>
      </c>
      <c r="EK24" s="49">
        <f>_xlfn.IFNA(INDEX(DZ:DZ,MATCH(A24,EB:EB,0)),1)</f>
        <v>1</v>
      </c>
      <c r="EL24" s="87">
        <v>0</v>
      </c>
      <c r="EM24" s="80">
        <v>0</v>
      </c>
      <c r="EN24" s="80">
        <v>0</v>
      </c>
      <c r="EO24" s="80">
        <v>0</v>
      </c>
      <c r="EP24" s="80">
        <v>0</v>
      </c>
      <c r="EQ24" s="80">
        <v>122.137</v>
      </c>
      <c r="ER24" s="80">
        <v>20.387</v>
      </c>
      <c r="ES24" s="80">
        <v>5.52225</v>
      </c>
      <c r="ET24" s="151">
        <v>0</v>
      </c>
      <c r="EU24" s="151">
        <v>0</v>
      </c>
      <c r="EV24" s="151">
        <v>0</v>
      </c>
      <c r="EW24" s="151">
        <v>1</v>
      </c>
      <c r="EX24" s="151">
        <v>1</v>
      </c>
      <c r="EY24" s="151">
        <v>1</v>
      </c>
      <c r="EZ24" s="49"/>
      <c r="FA24" s="153">
        <f t="shared" si="56"/>
        <v>1</v>
      </c>
      <c r="FB24" s="71">
        <v>1</v>
      </c>
      <c r="FC24" s="71">
        <v>1</v>
      </c>
      <c r="FD24" s="80">
        <v>1.76</v>
      </c>
      <c r="FE24" s="2">
        <v>2.15</v>
      </c>
      <c r="FF24">
        <f t="shared" si="57"/>
        <v>2.15</v>
      </c>
    </row>
    <row r="25" spans="1:162">
      <c r="A25" s="58">
        <v>19</v>
      </c>
      <c r="B25" s="59">
        <v>15</v>
      </c>
      <c r="C25" s="60">
        <v>12</v>
      </c>
      <c r="D25" s="61">
        <v>107.5</v>
      </c>
      <c r="E25" s="61">
        <v>3</v>
      </c>
      <c r="F25" s="62">
        <v>12</v>
      </c>
      <c r="G25" s="63">
        <v>0</v>
      </c>
      <c r="H25" s="63">
        <v>3</v>
      </c>
      <c r="I25" s="49"/>
      <c r="J25" s="62">
        <v>19</v>
      </c>
      <c r="K25" s="71">
        <f t="shared" si="0"/>
        <v>12</v>
      </c>
      <c r="L25" s="71">
        <f t="shared" si="1"/>
        <v>0</v>
      </c>
      <c r="M25" s="71">
        <f>INDEX($H:$H,MATCH(N25,$A:$A,0))</f>
        <v>3</v>
      </c>
      <c r="N25" s="72">
        <f>INDEX($A:$A,MATCH(SUM($K$7:K25),$D:$D,1))</f>
        <v>39</v>
      </c>
      <c r="O25" s="72">
        <v>0</v>
      </c>
      <c r="P25" s="73">
        <v>0</v>
      </c>
      <c r="Q25" s="63">
        <f>INDEX(关卡产出!$V$8:$V$207,MATCH(N25,$A$7:$A$206,0))</f>
        <v>6300</v>
      </c>
      <c r="R25" s="63">
        <f>INDEX(关卡产出!$W$8:$W$207,MATCH(N25,$A$7:$A$206,0))</f>
        <v>388300</v>
      </c>
      <c r="S25" s="63">
        <f>INDEX(关卡产出!$X$8:$X$207,MATCH(N25,$A$7:$A$206,0))</f>
        <v>2874</v>
      </c>
      <c r="T25" s="63">
        <f>INDEX(关卡产出!$Y$8:$Y$207,MATCH(N25,$A$7:$A$206,0))</f>
        <v>1438</v>
      </c>
      <c r="U25" s="63">
        <f>INDEX(关卡产出!$Z$8:$Z$207,MATCH(N25,$A$7:$A$206,0))</f>
        <v>598</v>
      </c>
      <c r="V25" s="63">
        <f>INDEX(关卡产出!$AA$8:$AA$207,MATCH(N25,$A$7:$A$206,0))</f>
        <v>234</v>
      </c>
      <c r="W25" s="80">
        <f>INDEX(关卡产出!$C$8:$C$207,MATCH(N25,关卡产出!$B$8:$B$207,0))*K25</f>
        <v>360</v>
      </c>
      <c r="X25" s="80">
        <f>INDEX(关卡产出!$D$8:$D$207,MATCH(N25,关卡产出!$B$8:$B$207,0))*K25</f>
        <v>180</v>
      </c>
      <c r="Y25" s="80">
        <f>INDEX(关卡产出!$E$8:$E$207,MATCH(N25,关卡产出!$B$8:$B$207,0))*K25</f>
        <v>84</v>
      </c>
      <c r="Z25" s="80">
        <f>INDEX(关卡产出!$F$8:$F$207,MATCH(N25,关卡产出!$B$8:$B$207,0))*K25</f>
        <v>5400</v>
      </c>
      <c r="AA25" s="80">
        <f>SUM($W$7:W25)</f>
        <v>3750</v>
      </c>
      <c r="AB25" s="80">
        <f>SUM($X$7:X25)</f>
        <v>1833</v>
      </c>
      <c r="AC25" s="80">
        <f>SUM($Y$7:Y25)</f>
        <v>747</v>
      </c>
      <c r="AD25" s="80">
        <f>SUM($Z$7:Z25)</f>
        <v>63240</v>
      </c>
      <c r="AE25" s="87">
        <f>INDEX(关卡产出!$C$8:$C$207,MATCH(N25,关卡产出!$B$8:$B$207,0))*8</f>
        <v>240</v>
      </c>
      <c r="AF25" s="87">
        <f>INDEX(关卡产出!$D$8:$D$207,MATCH(N25,关卡产出!$B$8:$B$207,0))*8</f>
        <v>120</v>
      </c>
      <c r="AG25" s="87">
        <f>INDEX(关卡产出!$E$8:$E$207,MATCH(N25,关卡产出!$B$8:$B$207,0))*8</f>
        <v>56</v>
      </c>
      <c r="AH25" s="87">
        <f>INDEX(关卡产出!$F$8:$F$207,MATCH(N25,关卡产出!$B$8:$B$207,0))*8</f>
        <v>3600</v>
      </c>
      <c r="AI25" s="87">
        <f>SUM($AE$7:AE25)</f>
        <v>2488</v>
      </c>
      <c r="AJ25" s="87">
        <f>SUM($AF$7:AF25)</f>
        <v>1216</v>
      </c>
      <c r="AK25" s="87">
        <f>SUM($AG$7:AG25)</f>
        <v>496</v>
      </c>
      <c r="AL25" s="87">
        <f>SUM($AH$7:AH25)</f>
        <v>41920</v>
      </c>
      <c r="AM25" s="92">
        <f>SUM($M$7:M25)*关卡产出!$AS$11</f>
        <v>342000</v>
      </c>
      <c r="AN25" s="93">
        <v>0</v>
      </c>
      <c r="AO25" s="80">
        <v>0</v>
      </c>
      <c r="AP25" s="96">
        <v>0</v>
      </c>
      <c r="AQ25" s="62">
        <v>500</v>
      </c>
      <c r="AR25" s="97">
        <v>100</v>
      </c>
      <c r="AS25" s="62">
        <f>SUM($AQ$7:AQ25)</f>
        <v>9500</v>
      </c>
      <c r="AT25" s="71">
        <f>SUM($AR$7:AR25)</f>
        <v>1900</v>
      </c>
      <c r="AU25" s="49"/>
      <c r="AV25" s="62">
        <f t="shared" si="2"/>
        <v>6300</v>
      </c>
      <c r="AW25" s="71">
        <v>0</v>
      </c>
      <c r="AX25" s="71">
        <f t="shared" si="3"/>
        <v>1900</v>
      </c>
      <c r="AY25" s="71">
        <f t="shared" si="4"/>
        <v>1300</v>
      </c>
      <c r="AZ25" s="63">
        <f t="shared" si="5"/>
        <v>9500</v>
      </c>
      <c r="BA25" s="80">
        <v>0</v>
      </c>
      <c r="BB25" s="80">
        <f t="shared" si="6"/>
        <v>9500</v>
      </c>
      <c r="BC25" s="98">
        <f t="shared" si="7"/>
        <v>0.663157894736842</v>
      </c>
      <c r="BD25" s="98">
        <f t="shared" si="8"/>
        <v>0</v>
      </c>
      <c r="BE25" s="98">
        <f t="shared" si="9"/>
        <v>0.2</v>
      </c>
      <c r="BF25" s="98">
        <f t="shared" si="10"/>
        <v>0.136842105263158</v>
      </c>
      <c r="BG25" s="99"/>
      <c r="BH25" s="62">
        <f>INDEX(商城宝箱!$L:$L,MATCH(BB25,商城宝箱!$N:$N,1))</f>
        <v>4</v>
      </c>
      <c r="BI25" s="63">
        <f>INDEX(商城宝箱!$T:$T,MATCH(BH25,商城宝箱!$L:$L,0))+(BB25-VLOOKUP(BH25,商城宝箱!$L$2:$N$22,3,FALSE))/$BH$5*VLOOKUP(BH25+1,商城宝箱!$C$23:$I$42,3,FALSE)</f>
        <v>23750</v>
      </c>
      <c r="BJ25" s="71">
        <f>INDEX(商城宝箱!$U:$U,MATCH(BH25,商城宝箱!$L:$L,0))+(BB25-VLOOKUP(BH25,商城宝箱!$L$2:$N$22,3,FALSE))/$BH$5*VLOOKUP(BH25+1,商城宝箱!$C$23:$I$42,4,FALSE)</f>
        <v>4987.5</v>
      </c>
      <c r="BK25" s="71">
        <f>INDEX(商城宝箱!$V:$V,MATCH(BH25,商城宝箱!$L:$L,0))+(BB25-VLOOKUP(BH25,商城宝箱!$L$2:$N$22,3,FALSE))/$BH$5*VLOOKUP(BH25+1,商城宝箱!$C$23:$I$42,5,FALSE)</f>
        <v>2074.5</v>
      </c>
      <c r="BL25" s="71">
        <f>INDEX(商城宝箱!$W:$W,MATCH(BH25,商城宝箱!$L:$L,0))+(BB25-VLOOKUP(BH25,商城宝箱!$L$2:$N$22,3,FALSE))/$BH$5*VLOOKUP(BH25+1,商城宝箱!$C$23:$I$42,6,FALSE)</f>
        <v>296</v>
      </c>
      <c r="BM25" s="49"/>
      <c r="BN25" s="101">
        <f t="shared" si="11"/>
        <v>388300</v>
      </c>
      <c r="BO25" s="63">
        <f t="shared" si="12"/>
        <v>63240</v>
      </c>
      <c r="BP25" s="63">
        <f t="shared" ref="BP25:BR25" si="75">AL25</f>
        <v>41920</v>
      </c>
      <c r="BQ25" s="63">
        <f t="shared" si="75"/>
        <v>342000</v>
      </c>
      <c r="BR25" s="63">
        <f t="shared" si="75"/>
        <v>0</v>
      </c>
      <c r="BS25" s="63">
        <f t="shared" si="14"/>
        <v>9500</v>
      </c>
      <c r="BT25" s="63">
        <f t="shared" si="15"/>
        <v>23750</v>
      </c>
      <c r="BU25" s="63">
        <f t="shared" si="16"/>
        <v>868710</v>
      </c>
      <c r="BV25" s="98">
        <f t="shared" si="17"/>
        <v>0.446984609363309</v>
      </c>
      <c r="BW25" s="98">
        <f t="shared" si="18"/>
        <v>0.0727975964360949</v>
      </c>
      <c r="BX25" s="98">
        <f t="shared" si="19"/>
        <v>0.0482554592441666</v>
      </c>
      <c r="BY25" s="98">
        <f t="shared" si="20"/>
        <v>0.393687191352695</v>
      </c>
      <c r="BZ25" s="98">
        <f t="shared" si="21"/>
        <v>0</v>
      </c>
      <c r="CA25" s="98">
        <f t="shared" si="22"/>
        <v>0.0109357553153526</v>
      </c>
      <c r="CB25" s="98">
        <f t="shared" si="23"/>
        <v>0.0273393882883816</v>
      </c>
      <c r="CC25" s="49"/>
      <c r="CD25" s="101">
        <f t="shared" si="24"/>
        <v>39</v>
      </c>
      <c r="CE25" s="63">
        <f>INDEX(角色升级!A:A,MATCH(BU24,角色升级!K:K,1))</f>
        <v>275</v>
      </c>
      <c r="CF25" s="71">
        <f>VLOOKUP(CE25,角色升级!A:P,16,FALSE)</f>
        <v>5687.3025</v>
      </c>
      <c r="CG25" s="71">
        <v>5280</v>
      </c>
      <c r="CH25" s="117">
        <v>3.18</v>
      </c>
      <c r="CI25" s="87">
        <f>INDEX(角色升级!Q:Q,MATCH(CE25,角色升级!A:A,0))</f>
        <v>1300</v>
      </c>
      <c r="CJ25" s="80">
        <v>0.1</v>
      </c>
      <c r="CK25" s="49"/>
      <c r="CL25" s="101">
        <f t="shared" si="25"/>
        <v>2874</v>
      </c>
      <c r="CM25" s="63">
        <f t="shared" si="26"/>
        <v>3750</v>
      </c>
      <c r="CN25" s="63">
        <f t="shared" si="27"/>
        <v>240</v>
      </c>
      <c r="CO25" s="63">
        <f t="shared" si="28"/>
        <v>4987.5</v>
      </c>
      <c r="CP25" s="63">
        <f t="shared" si="29"/>
        <v>11851.5</v>
      </c>
      <c r="CQ25" s="98">
        <f t="shared" si="30"/>
        <v>0.242500949246931</v>
      </c>
      <c r="CR25" s="98">
        <f t="shared" si="31"/>
        <v>0.316415643589419</v>
      </c>
      <c r="CS25" s="98">
        <f t="shared" si="32"/>
        <v>0.0202506011897228</v>
      </c>
      <c r="CT25" s="98">
        <f t="shared" si="33"/>
        <v>0.420832805973927</v>
      </c>
      <c r="CU25" s="49"/>
      <c r="CV25" s="87">
        <f t="shared" si="34"/>
        <v>1438</v>
      </c>
      <c r="CW25" s="80">
        <f t="shared" si="35"/>
        <v>1833</v>
      </c>
      <c r="CX25" s="80">
        <f t="shared" si="36"/>
        <v>1216</v>
      </c>
      <c r="CY25" s="80">
        <f t="shared" si="37"/>
        <v>2074.5</v>
      </c>
      <c r="CZ25" s="80">
        <f t="shared" si="38"/>
        <v>6561.5</v>
      </c>
      <c r="DA25" s="143">
        <f t="shared" si="39"/>
        <v>0.219157204907414</v>
      </c>
      <c r="DB25" s="143">
        <f t="shared" si="40"/>
        <v>0.27935685437781</v>
      </c>
      <c r="DC25" s="143">
        <f t="shared" si="41"/>
        <v>0.185323477863293</v>
      </c>
      <c r="DD25" s="143">
        <f t="shared" si="42"/>
        <v>0.316162462851482</v>
      </c>
      <c r="DE25" s="49"/>
      <c r="DF25" s="87">
        <f t="shared" si="43"/>
        <v>598</v>
      </c>
      <c r="DG25" s="80">
        <f t="shared" si="44"/>
        <v>747</v>
      </c>
      <c r="DH25" s="80">
        <f t="shared" si="45"/>
        <v>496</v>
      </c>
      <c r="DI25" s="80">
        <f t="shared" si="46"/>
        <v>296</v>
      </c>
      <c r="DJ25" s="80">
        <f t="shared" si="47"/>
        <v>2137</v>
      </c>
      <c r="DK25" s="143">
        <f t="shared" si="48"/>
        <v>0.279831539541413</v>
      </c>
      <c r="DL25" s="143">
        <f t="shared" si="49"/>
        <v>0.349555451567618</v>
      </c>
      <c r="DM25" s="143">
        <f t="shared" si="50"/>
        <v>0.232101076275152</v>
      </c>
      <c r="DN25" s="143">
        <f t="shared" si="51"/>
        <v>0.138511932615817</v>
      </c>
      <c r="DO25" s="49"/>
      <c r="DP25" s="62">
        <f t="shared" si="52"/>
        <v>11851.5</v>
      </c>
      <c r="DQ25" s="71">
        <f t="shared" si="53"/>
        <v>6561.5</v>
      </c>
      <c r="DR25" s="71">
        <f t="shared" si="54"/>
        <v>2137</v>
      </c>
      <c r="DS25" s="63">
        <v>0</v>
      </c>
      <c r="DT25" s="63">
        <v>8</v>
      </c>
      <c r="DU25" s="63">
        <f>INDEX(武器升级!A:A,MATCH(DQ25/$DQ$5,武器升级!G:G,1))</f>
        <v>11</v>
      </c>
      <c r="DV25" s="63">
        <f>_xlfn.IFNA(INDEX(武器升级!A:A,MATCH(DR25/$DR$5,武器升级!H:H,1)),1)</f>
        <v>8</v>
      </c>
      <c r="DW25" s="63">
        <v>3</v>
      </c>
      <c r="DX25" s="63">
        <f>ROUND($DX$4*(1.2^(DT25-1)),2)</f>
        <v>2.15</v>
      </c>
      <c r="DY25" s="63">
        <f>ROUND($DY$4*1.2^(DU25-1),2)</f>
        <v>4.64</v>
      </c>
      <c r="DZ25" s="63">
        <f>ROUND($DZ$4*1.2^(DV25-1),2)</f>
        <v>3.94</v>
      </c>
      <c r="EA25" s="71">
        <v>2.1</v>
      </c>
      <c r="EB25" s="67">
        <f t="shared" si="55"/>
        <v>39</v>
      </c>
      <c r="EC25" s="87">
        <v>0</v>
      </c>
      <c r="ED25" s="80">
        <v>0</v>
      </c>
      <c r="EE25" s="80">
        <v>0</v>
      </c>
      <c r="EF25" s="80">
        <v>0</v>
      </c>
      <c r="EG25" s="80">
        <v>0</v>
      </c>
      <c r="EH25" s="80">
        <v>0</v>
      </c>
      <c r="EI25" s="80">
        <v>1</v>
      </c>
      <c r="EJ25" s="80">
        <v>1</v>
      </c>
      <c r="EK25" s="49">
        <f>_xlfn.IFNA(INDEX(DZ:DZ,MATCH(A25,EB:EB,0)),1)</f>
        <v>1.9</v>
      </c>
      <c r="EL25" s="87">
        <v>0</v>
      </c>
      <c r="EM25" s="80">
        <v>0</v>
      </c>
      <c r="EN25" s="80">
        <v>0</v>
      </c>
      <c r="EO25" s="80">
        <v>0</v>
      </c>
      <c r="EP25" s="80">
        <v>0</v>
      </c>
      <c r="EQ25" s="80">
        <v>135.341</v>
      </c>
      <c r="ER25" s="80">
        <v>22.591</v>
      </c>
      <c r="ES25" s="80">
        <v>6.11925</v>
      </c>
      <c r="ET25" s="151">
        <v>0</v>
      </c>
      <c r="EU25" s="151">
        <v>0</v>
      </c>
      <c r="EV25" s="151">
        <v>0</v>
      </c>
      <c r="EW25" s="151">
        <v>1</v>
      </c>
      <c r="EX25" s="151">
        <v>1</v>
      </c>
      <c r="EY25" s="151">
        <v>1</v>
      </c>
      <c r="EZ25" s="49"/>
      <c r="FA25" s="153">
        <f t="shared" si="56"/>
        <v>1.9</v>
      </c>
      <c r="FB25" s="71">
        <v>1</v>
      </c>
      <c r="FC25" s="71">
        <v>1</v>
      </c>
      <c r="FD25" s="80">
        <v>1.76</v>
      </c>
      <c r="FE25" s="2">
        <v>2.28</v>
      </c>
      <c r="FF25">
        <f t="shared" si="57"/>
        <v>2.28</v>
      </c>
    </row>
    <row r="26" spans="1:162">
      <c r="A26" s="58">
        <v>20</v>
      </c>
      <c r="B26" s="59">
        <v>16</v>
      </c>
      <c r="C26" s="60">
        <v>15</v>
      </c>
      <c r="D26" s="61">
        <v>122.5</v>
      </c>
      <c r="E26" s="61">
        <v>3</v>
      </c>
      <c r="F26" s="62">
        <v>12</v>
      </c>
      <c r="G26" s="63">
        <v>0</v>
      </c>
      <c r="H26" s="63">
        <v>3</v>
      </c>
      <c r="I26" s="49"/>
      <c r="J26" s="62">
        <v>20</v>
      </c>
      <c r="K26" s="71">
        <f t="shared" si="0"/>
        <v>12</v>
      </c>
      <c r="L26" s="71">
        <f t="shared" si="1"/>
        <v>0</v>
      </c>
      <c r="M26" s="71">
        <f>INDEX($H:$H,MATCH(N26,$A:$A,0))</f>
        <v>3</v>
      </c>
      <c r="N26" s="72">
        <f>INDEX($A:$A,MATCH(SUM($K$7:K26),$D:$D,1))</f>
        <v>42</v>
      </c>
      <c r="O26" s="72">
        <v>0</v>
      </c>
      <c r="P26" s="73">
        <v>0</v>
      </c>
      <c r="Q26" s="63">
        <f>INDEX(关卡产出!$V$8:$V$207,MATCH(N26,$A$7:$A$206,0))</f>
        <v>6900</v>
      </c>
      <c r="R26" s="63">
        <f>INDEX(关卡产出!$W$8:$W$207,MATCH(N26,$A$7:$A$206,0))</f>
        <v>455200</v>
      </c>
      <c r="S26" s="63">
        <f>INDEX(关卡产出!$X$8:$X$207,MATCH(N26,$A$7:$A$206,0))</f>
        <v>3342</v>
      </c>
      <c r="T26" s="63">
        <f>INDEX(关卡产出!$Y$8:$Y$207,MATCH(N26,$A$7:$A$206,0))</f>
        <v>1672</v>
      </c>
      <c r="U26" s="63">
        <f>INDEX(关卡产出!$Z$8:$Z$207,MATCH(N26,$A$7:$A$206,0))</f>
        <v>706</v>
      </c>
      <c r="V26" s="63">
        <f>INDEX(关卡产出!$AA$8:$AA$207,MATCH(N26,$A$7:$A$206,0))</f>
        <v>252</v>
      </c>
      <c r="W26" s="80">
        <f>INDEX(关卡产出!$C$8:$C$207,MATCH(N26,关卡产出!$B$8:$B$207,0))*K26</f>
        <v>384</v>
      </c>
      <c r="X26" s="80">
        <f>INDEX(关卡产出!$D$8:$D$207,MATCH(N26,关卡产出!$B$8:$B$207,0))*K26</f>
        <v>192</v>
      </c>
      <c r="Y26" s="80">
        <f>INDEX(关卡产出!$E$8:$E$207,MATCH(N26,关卡产出!$B$8:$B$207,0))*K26</f>
        <v>84</v>
      </c>
      <c r="Z26" s="80">
        <f>INDEX(关卡产出!$F$8:$F$207,MATCH(N26,关卡产出!$B$8:$B$207,0))*K26</f>
        <v>5640</v>
      </c>
      <c r="AA26" s="80">
        <f>SUM($W$7:W26)</f>
        <v>4134</v>
      </c>
      <c r="AB26" s="80">
        <f>SUM($X$7:X26)</f>
        <v>2025</v>
      </c>
      <c r="AC26" s="80">
        <f>SUM($Y$7:Y26)</f>
        <v>831</v>
      </c>
      <c r="AD26" s="80">
        <f>SUM($Z$7:Z26)</f>
        <v>68880</v>
      </c>
      <c r="AE26" s="87">
        <f>INDEX(关卡产出!$C$8:$C$207,MATCH(N26,关卡产出!$B$8:$B$207,0))*8</f>
        <v>256</v>
      </c>
      <c r="AF26" s="87">
        <f>INDEX(关卡产出!$D$8:$D$207,MATCH(N26,关卡产出!$B$8:$B$207,0))*8</f>
        <v>128</v>
      </c>
      <c r="AG26" s="87">
        <f>INDEX(关卡产出!$E$8:$E$207,MATCH(N26,关卡产出!$B$8:$B$207,0))*8</f>
        <v>56</v>
      </c>
      <c r="AH26" s="87">
        <f>INDEX(关卡产出!$F$8:$F$207,MATCH(N26,关卡产出!$B$8:$B$207,0))*8</f>
        <v>3760</v>
      </c>
      <c r="AI26" s="87">
        <f>SUM($AE$7:AE26)</f>
        <v>2744</v>
      </c>
      <c r="AJ26" s="87">
        <f>SUM($AF$7:AF26)</f>
        <v>1344</v>
      </c>
      <c r="AK26" s="87">
        <f>SUM($AG$7:AG26)</f>
        <v>552</v>
      </c>
      <c r="AL26" s="87">
        <f>SUM($AH$7:AH26)</f>
        <v>45680</v>
      </c>
      <c r="AM26" s="92">
        <f>SUM($M$7:M26)*关卡产出!$AS$11</f>
        <v>360000</v>
      </c>
      <c r="AN26" s="93">
        <v>0</v>
      </c>
      <c r="AO26" s="80">
        <v>0</v>
      </c>
      <c r="AP26" s="96">
        <v>0</v>
      </c>
      <c r="AQ26" s="62">
        <v>500</v>
      </c>
      <c r="AR26" s="97">
        <v>100</v>
      </c>
      <c r="AS26" s="62">
        <f>SUM($AQ$7:AQ26)</f>
        <v>10000</v>
      </c>
      <c r="AT26" s="71">
        <f>SUM($AR$7:AR26)</f>
        <v>2000</v>
      </c>
      <c r="AU26" s="49"/>
      <c r="AV26" s="62">
        <f t="shared" si="2"/>
        <v>6900</v>
      </c>
      <c r="AW26" s="71">
        <v>0</v>
      </c>
      <c r="AX26" s="71">
        <f t="shared" si="3"/>
        <v>2000</v>
      </c>
      <c r="AY26" s="71">
        <f t="shared" si="4"/>
        <v>1700</v>
      </c>
      <c r="AZ26" s="63">
        <f t="shared" si="5"/>
        <v>10600</v>
      </c>
      <c r="BA26" s="80">
        <v>0</v>
      </c>
      <c r="BB26" s="80">
        <f t="shared" si="6"/>
        <v>10600</v>
      </c>
      <c r="BC26" s="98">
        <f t="shared" si="7"/>
        <v>0.650943396226415</v>
      </c>
      <c r="BD26" s="98">
        <f t="shared" si="8"/>
        <v>0</v>
      </c>
      <c r="BE26" s="98">
        <f t="shared" si="9"/>
        <v>0.188679245283019</v>
      </c>
      <c r="BF26" s="98">
        <f t="shared" si="10"/>
        <v>0.160377358490566</v>
      </c>
      <c r="BG26" s="99"/>
      <c r="BH26" s="62">
        <f>INDEX(商城宝箱!$L:$L,MATCH(BB26,商城宝箱!$N:$N,1))</f>
        <v>5</v>
      </c>
      <c r="BI26" s="63">
        <f>INDEX(商城宝箱!$T:$T,MATCH(BH26,商城宝箱!$L:$L,0))+(BB26-VLOOKUP(BH26,商城宝箱!$L$2:$N$22,3,FALSE))/$BH$5*VLOOKUP(BH26+1,商城宝箱!$C$23:$I$42,3,FALSE)</f>
        <v>26500</v>
      </c>
      <c r="BJ26" s="71">
        <f>INDEX(商城宝箱!$U:$U,MATCH(BH26,商城宝箱!$L:$L,0))+(BB26-VLOOKUP(BH26,商城宝箱!$L$2:$N$22,3,FALSE))/$BH$5*VLOOKUP(BH26+1,商城宝箱!$C$23:$I$42,4,FALSE)</f>
        <v>5812.5</v>
      </c>
      <c r="BK26" s="71">
        <f>INDEX(商城宝箱!$V:$V,MATCH(BH26,商城宝箱!$L:$L,0))+(BB26-VLOOKUP(BH26,商城宝箱!$L$2:$N$22,3,FALSE))/$BH$5*VLOOKUP(BH26+1,商城宝箱!$C$23:$I$42,5,FALSE)</f>
        <v>2487</v>
      </c>
      <c r="BL26" s="71">
        <f>INDEX(商城宝箱!$W:$W,MATCH(BH26,商城宝箱!$L:$L,0))+(BB26-VLOOKUP(BH26,商城宝箱!$L$2:$N$22,3,FALSE))/$BH$5*VLOOKUP(BH26+1,商城宝箱!$C$23:$I$42,6,FALSE)</f>
        <v>356.5</v>
      </c>
      <c r="BM26" s="49"/>
      <c r="BN26" s="101">
        <f t="shared" si="11"/>
        <v>455200</v>
      </c>
      <c r="BO26" s="63">
        <f t="shared" si="12"/>
        <v>68880</v>
      </c>
      <c r="BP26" s="63">
        <f t="shared" ref="BP26:BR26" si="76">AL26</f>
        <v>45680</v>
      </c>
      <c r="BQ26" s="63">
        <f t="shared" si="76"/>
        <v>360000</v>
      </c>
      <c r="BR26" s="63">
        <f t="shared" si="76"/>
        <v>0</v>
      </c>
      <c r="BS26" s="63">
        <f t="shared" si="14"/>
        <v>10000</v>
      </c>
      <c r="BT26" s="63">
        <f t="shared" si="15"/>
        <v>26500</v>
      </c>
      <c r="BU26" s="63">
        <f t="shared" si="16"/>
        <v>966260</v>
      </c>
      <c r="BV26" s="98">
        <f t="shared" si="17"/>
        <v>0.47109473640635</v>
      </c>
      <c r="BW26" s="98">
        <f t="shared" si="18"/>
        <v>0.0712851613437377</v>
      </c>
      <c r="BX26" s="98">
        <f t="shared" si="19"/>
        <v>0.0472750605427111</v>
      </c>
      <c r="BY26" s="98">
        <f t="shared" si="20"/>
        <v>0.372570529671103</v>
      </c>
      <c r="BZ26" s="98">
        <f t="shared" si="21"/>
        <v>0</v>
      </c>
      <c r="CA26" s="98">
        <f t="shared" si="22"/>
        <v>0.0103491813797529</v>
      </c>
      <c r="CB26" s="98">
        <f t="shared" si="23"/>
        <v>0.0274253306563451</v>
      </c>
      <c r="CC26" s="49"/>
      <c r="CD26" s="101">
        <f t="shared" si="24"/>
        <v>42</v>
      </c>
      <c r="CE26" s="63">
        <f>INDEX(角色升级!A:A,MATCH(BU25,角色升级!K:K,1))</f>
        <v>284</v>
      </c>
      <c r="CF26" s="71">
        <f>VLOOKUP(CE26,角色升级!A:P,16,FALSE)</f>
        <v>6279.01175</v>
      </c>
      <c r="CG26" s="71">
        <v>5280</v>
      </c>
      <c r="CH26" s="117">
        <v>3.17</v>
      </c>
      <c r="CI26" s="87">
        <f>INDEX(角色升级!Q:Q,MATCH(CE26,角色升级!A:A,0))</f>
        <v>1700</v>
      </c>
      <c r="CJ26" s="80">
        <v>0.1</v>
      </c>
      <c r="CK26" s="49"/>
      <c r="CL26" s="101">
        <f t="shared" si="25"/>
        <v>3342</v>
      </c>
      <c r="CM26" s="63">
        <f t="shared" si="26"/>
        <v>4134</v>
      </c>
      <c r="CN26" s="63">
        <f t="shared" si="27"/>
        <v>256</v>
      </c>
      <c r="CO26" s="63">
        <f t="shared" si="28"/>
        <v>5812.5</v>
      </c>
      <c r="CP26" s="63">
        <f t="shared" si="29"/>
        <v>13544.5</v>
      </c>
      <c r="CQ26" s="98">
        <f t="shared" si="30"/>
        <v>0.246742220089335</v>
      </c>
      <c r="CR26" s="98">
        <f t="shared" si="31"/>
        <v>0.305216139392373</v>
      </c>
      <c r="CS26" s="98">
        <f t="shared" si="32"/>
        <v>0.0189006607848204</v>
      </c>
      <c r="CT26" s="98">
        <f t="shared" si="33"/>
        <v>0.429140979733471</v>
      </c>
      <c r="CU26" s="49"/>
      <c r="CV26" s="87">
        <f t="shared" si="34"/>
        <v>1672</v>
      </c>
      <c r="CW26" s="80">
        <f t="shared" si="35"/>
        <v>2025</v>
      </c>
      <c r="CX26" s="80">
        <f t="shared" si="36"/>
        <v>1344</v>
      </c>
      <c r="CY26" s="80">
        <f t="shared" si="37"/>
        <v>2487</v>
      </c>
      <c r="CZ26" s="80">
        <f t="shared" si="38"/>
        <v>7528</v>
      </c>
      <c r="DA26" s="143">
        <f t="shared" si="39"/>
        <v>0.222104144527099</v>
      </c>
      <c r="DB26" s="143">
        <f t="shared" si="40"/>
        <v>0.268995749202976</v>
      </c>
      <c r="DC26" s="143">
        <f t="shared" si="41"/>
        <v>0.178533475026567</v>
      </c>
      <c r="DD26" s="143">
        <f t="shared" si="42"/>
        <v>0.330366631243358</v>
      </c>
      <c r="DE26" s="49"/>
      <c r="DF26" s="87">
        <f t="shared" si="43"/>
        <v>706</v>
      </c>
      <c r="DG26" s="80">
        <f t="shared" si="44"/>
        <v>831</v>
      </c>
      <c r="DH26" s="80">
        <f t="shared" si="45"/>
        <v>552</v>
      </c>
      <c r="DI26" s="80">
        <f t="shared" si="46"/>
        <v>356.5</v>
      </c>
      <c r="DJ26" s="80">
        <f t="shared" si="47"/>
        <v>2445.5</v>
      </c>
      <c r="DK26" s="143">
        <f t="shared" si="48"/>
        <v>0.288693518707831</v>
      </c>
      <c r="DL26" s="143">
        <f t="shared" si="49"/>
        <v>0.33980781026375</v>
      </c>
      <c r="DM26" s="143">
        <f t="shared" si="50"/>
        <v>0.225720711510938</v>
      </c>
      <c r="DN26" s="143">
        <f t="shared" si="51"/>
        <v>0.145777959517481</v>
      </c>
      <c r="DO26" s="49"/>
      <c r="DP26" s="62">
        <f t="shared" si="52"/>
        <v>13544.5</v>
      </c>
      <c r="DQ26" s="71">
        <f t="shared" si="53"/>
        <v>7528</v>
      </c>
      <c r="DR26" s="71">
        <f t="shared" si="54"/>
        <v>2445.5</v>
      </c>
      <c r="DS26" s="63">
        <v>0</v>
      </c>
      <c r="DT26" s="63">
        <v>8</v>
      </c>
      <c r="DU26" s="63">
        <f>INDEX(武器升级!A:A,MATCH(DQ26/$DQ$5,武器升级!G:G,1))</f>
        <v>11</v>
      </c>
      <c r="DV26" s="63">
        <f>_xlfn.IFNA(INDEX(武器升级!A:A,MATCH(DR26/$DR$5,武器升级!H:H,1)),1)</f>
        <v>8</v>
      </c>
      <c r="DW26" s="63">
        <v>4</v>
      </c>
      <c r="DX26" s="63">
        <f>ROUND($DX$4*(1.2^(DT26-1)),2)</f>
        <v>2.15</v>
      </c>
      <c r="DY26" s="63">
        <f>ROUND($DY$4*1.2^(DU26-1),2)</f>
        <v>4.64</v>
      </c>
      <c r="DZ26" s="63">
        <f>ROUND($DZ$4*1.2^(DV26-1),2)</f>
        <v>3.94</v>
      </c>
      <c r="EA26" s="71">
        <v>2.4</v>
      </c>
      <c r="EB26" s="67">
        <f t="shared" si="55"/>
        <v>42</v>
      </c>
      <c r="EC26" s="87">
        <v>0</v>
      </c>
      <c r="ED26" s="80">
        <v>0</v>
      </c>
      <c r="EE26" s="80">
        <v>0</v>
      </c>
      <c r="EF26" s="80">
        <v>0</v>
      </c>
      <c r="EG26" s="80">
        <v>0</v>
      </c>
      <c r="EH26" s="80">
        <v>0</v>
      </c>
      <c r="EI26" s="80">
        <v>1</v>
      </c>
      <c r="EJ26" s="80">
        <v>1</v>
      </c>
      <c r="EK26" s="49">
        <f>_xlfn.IFNA(INDEX(DZ:DZ,MATCH(A26,EB:EB,0)),1)</f>
        <v>1.9</v>
      </c>
      <c r="EL26" s="87">
        <v>0</v>
      </c>
      <c r="EM26" s="80">
        <v>0</v>
      </c>
      <c r="EN26" s="80">
        <v>0</v>
      </c>
      <c r="EO26" s="80">
        <v>0</v>
      </c>
      <c r="EP26" s="80">
        <v>0</v>
      </c>
      <c r="EQ26" s="80">
        <v>141.943</v>
      </c>
      <c r="ER26" s="80">
        <v>23.693</v>
      </c>
      <c r="ES26" s="80">
        <v>6.41775</v>
      </c>
      <c r="ET26" s="151">
        <v>0</v>
      </c>
      <c r="EU26" s="151">
        <v>0</v>
      </c>
      <c r="EV26" s="151">
        <v>0</v>
      </c>
      <c r="EW26" s="151">
        <v>1</v>
      </c>
      <c r="EX26" s="151">
        <v>1</v>
      </c>
      <c r="EY26" s="151">
        <v>1</v>
      </c>
      <c r="EZ26" s="49"/>
      <c r="FA26" s="153">
        <f t="shared" si="56"/>
        <v>1.9</v>
      </c>
      <c r="FB26" s="71">
        <v>1</v>
      </c>
      <c r="FC26" s="71">
        <v>1</v>
      </c>
      <c r="FD26" s="80">
        <v>1.76</v>
      </c>
      <c r="FE26" s="2">
        <v>2.28</v>
      </c>
      <c r="FF26">
        <f t="shared" si="57"/>
        <v>2.28</v>
      </c>
    </row>
    <row r="27" spans="1:162">
      <c r="A27" s="58">
        <v>21</v>
      </c>
      <c r="B27" s="59">
        <v>17</v>
      </c>
      <c r="C27" s="60">
        <v>15</v>
      </c>
      <c r="D27" s="61">
        <v>128.5</v>
      </c>
      <c r="E27" s="61">
        <v>3</v>
      </c>
      <c r="F27" s="62">
        <v>12</v>
      </c>
      <c r="G27" s="63">
        <v>0</v>
      </c>
      <c r="H27" s="63">
        <v>3</v>
      </c>
      <c r="I27" s="49"/>
      <c r="J27" s="62">
        <v>21</v>
      </c>
      <c r="K27" s="71">
        <f t="shared" si="0"/>
        <v>12</v>
      </c>
      <c r="L27" s="71">
        <f t="shared" si="1"/>
        <v>0</v>
      </c>
      <c r="M27" s="71">
        <f>INDEX($H:$H,MATCH(N27,$A:$A,0))</f>
        <v>3</v>
      </c>
      <c r="N27" s="72">
        <f>INDEX($A:$A,MATCH(SUM($K$7:K27),$D:$D,1))</f>
        <v>44</v>
      </c>
      <c r="O27" s="72">
        <v>0</v>
      </c>
      <c r="P27" s="73">
        <v>0</v>
      </c>
      <c r="Q27" s="63">
        <f>INDEX(关卡产出!$V$8:$V$207,MATCH(N27,$A$7:$A$206,0))</f>
        <v>7300</v>
      </c>
      <c r="R27" s="63">
        <f>INDEX(关卡产出!$W$8:$W$207,MATCH(N27,$A$7:$A$206,0))</f>
        <v>502800</v>
      </c>
      <c r="S27" s="63">
        <f>INDEX(关卡产出!$X$8:$X$207,MATCH(N27,$A$7:$A$206,0))</f>
        <v>3674</v>
      </c>
      <c r="T27" s="63">
        <f>INDEX(关卡产出!$Y$8:$Y$207,MATCH(N27,$A$7:$A$206,0))</f>
        <v>1838</v>
      </c>
      <c r="U27" s="63">
        <f>INDEX(关卡产出!$Z$8:$Z$207,MATCH(N27,$A$7:$A$206,0))</f>
        <v>783</v>
      </c>
      <c r="V27" s="63">
        <f>INDEX(关卡产出!$AA$8:$AA$207,MATCH(N27,$A$7:$A$206,0))</f>
        <v>264</v>
      </c>
      <c r="W27" s="80">
        <f>INDEX(关卡产出!$C$8:$C$207,MATCH(N27,关卡产出!$B$8:$B$207,0))*K27</f>
        <v>408</v>
      </c>
      <c r="X27" s="80">
        <f>INDEX(关卡产出!$D$8:$D$207,MATCH(N27,关卡产出!$B$8:$B$207,0))*K27</f>
        <v>204</v>
      </c>
      <c r="Y27" s="80">
        <f>INDEX(关卡产出!$E$8:$E$207,MATCH(N27,关卡产出!$B$8:$B$207,0))*K27</f>
        <v>96</v>
      </c>
      <c r="Z27" s="80">
        <f>INDEX(关卡产出!$F$8:$F$207,MATCH(N27,关卡产出!$B$8:$B$207,0))*K27</f>
        <v>5880</v>
      </c>
      <c r="AA27" s="80">
        <f>SUM($W$7:W27)</f>
        <v>4542</v>
      </c>
      <c r="AB27" s="80">
        <f>SUM($X$7:X27)</f>
        <v>2229</v>
      </c>
      <c r="AC27" s="80">
        <f>SUM($Y$7:Y27)</f>
        <v>927</v>
      </c>
      <c r="AD27" s="80">
        <f>SUM($Z$7:Z27)</f>
        <v>74760</v>
      </c>
      <c r="AE27" s="87">
        <f>INDEX(关卡产出!$C$8:$C$207,MATCH(N27,关卡产出!$B$8:$B$207,0))*8</f>
        <v>272</v>
      </c>
      <c r="AF27" s="87">
        <f>INDEX(关卡产出!$D$8:$D$207,MATCH(N27,关卡产出!$B$8:$B$207,0))*8</f>
        <v>136</v>
      </c>
      <c r="AG27" s="87">
        <f>INDEX(关卡产出!$E$8:$E$207,MATCH(N27,关卡产出!$B$8:$B$207,0))*8</f>
        <v>64</v>
      </c>
      <c r="AH27" s="87">
        <f>INDEX(关卡产出!$F$8:$F$207,MATCH(N27,关卡产出!$B$8:$B$207,0))*8</f>
        <v>3920</v>
      </c>
      <c r="AI27" s="87">
        <f>SUM($AE$7:AE27)</f>
        <v>3016</v>
      </c>
      <c r="AJ27" s="87">
        <f>SUM($AF$7:AF27)</f>
        <v>1480</v>
      </c>
      <c r="AK27" s="87">
        <f>SUM($AG$7:AG27)</f>
        <v>616</v>
      </c>
      <c r="AL27" s="87">
        <f>SUM($AH$7:AH27)</f>
        <v>49600</v>
      </c>
      <c r="AM27" s="92">
        <f>SUM($M$7:M27)*关卡产出!$AS$11</f>
        <v>378000</v>
      </c>
      <c r="AN27" s="93">
        <v>0</v>
      </c>
      <c r="AO27" s="80">
        <v>0</v>
      </c>
      <c r="AP27" s="96">
        <v>0</v>
      </c>
      <c r="AQ27" s="62">
        <v>500</v>
      </c>
      <c r="AR27" s="97">
        <v>100</v>
      </c>
      <c r="AS27" s="62">
        <f>SUM($AQ$7:AQ27)</f>
        <v>10500</v>
      </c>
      <c r="AT27" s="71">
        <f>SUM($AR$7:AR27)</f>
        <v>2100</v>
      </c>
      <c r="AU27" s="49"/>
      <c r="AV27" s="62">
        <f t="shared" si="2"/>
        <v>7300</v>
      </c>
      <c r="AW27" s="71">
        <v>0</v>
      </c>
      <c r="AX27" s="71">
        <f t="shared" si="3"/>
        <v>2100</v>
      </c>
      <c r="AY27" s="71">
        <f t="shared" si="4"/>
        <v>1700</v>
      </c>
      <c r="AZ27" s="63">
        <f t="shared" si="5"/>
        <v>11100</v>
      </c>
      <c r="BA27" s="80">
        <v>0</v>
      </c>
      <c r="BB27" s="80">
        <f t="shared" si="6"/>
        <v>11100</v>
      </c>
      <c r="BC27" s="98">
        <f t="shared" si="7"/>
        <v>0.657657657657658</v>
      </c>
      <c r="BD27" s="98">
        <f t="shared" si="8"/>
        <v>0</v>
      </c>
      <c r="BE27" s="98">
        <f t="shared" si="9"/>
        <v>0.189189189189189</v>
      </c>
      <c r="BF27" s="98">
        <f t="shared" si="10"/>
        <v>0.153153153153153</v>
      </c>
      <c r="BG27" s="99"/>
      <c r="BH27" s="62">
        <f>INDEX(商城宝箱!$L:$L,MATCH(BB27,商城宝箱!$N:$N,1))</f>
        <v>5</v>
      </c>
      <c r="BI27" s="63">
        <f>INDEX(商城宝箱!$T:$T,MATCH(BH27,商城宝箱!$L:$L,0))+(BB27-VLOOKUP(BH27,商城宝箱!$L$2:$N$22,3,FALSE))/$BH$5*VLOOKUP(BH27+1,商城宝箱!$C$23:$I$42,3,FALSE)</f>
        <v>27750</v>
      </c>
      <c r="BJ27" s="71">
        <f>INDEX(商城宝箱!$U:$U,MATCH(BH27,商城宝箱!$L:$L,0))+(BB27-VLOOKUP(BH27,商城宝箱!$L$2:$N$22,3,FALSE))/$BH$5*VLOOKUP(BH27+1,商城宝箱!$C$23:$I$42,4,FALSE)</f>
        <v>6312.5</v>
      </c>
      <c r="BK27" s="71">
        <f>INDEX(商城宝箱!$V:$V,MATCH(BH27,商城宝箱!$L:$L,0))+(BB27-VLOOKUP(BH27,商城宝箱!$L$2:$N$22,3,FALSE))/$BH$5*VLOOKUP(BH27+1,商城宝箱!$C$23:$I$42,5,FALSE)</f>
        <v>2787</v>
      </c>
      <c r="BL27" s="71">
        <f>INDEX(商城宝箱!$W:$W,MATCH(BH27,商城宝箱!$L:$L,0))+(BB27-VLOOKUP(BH27,商城宝箱!$L$2:$N$22,3,FALSE))/$BH$5*VLOOKUP(BH27+1,商城宝箱!$C$23:$I$42,6,FALSE)</f>
        <v>396.5</v>
      </c>
      <c r="BM27" s="49"/>
      <c r="BN27" s="101">
        <f t="shared" si="11"/>
        <v>502800</v>
      </c>
      <c r="BO27" s="63">
        <f t="shared" si="12"/>
        <v>74760</v>
      </c>
      <c r="BP27" s="63">
        <f t="shared" ref="BP27:BR27" si="77">AL27</f>
        <v>49600</v>
      </c>
      <c r="BQ27" s="63">
        <f t="shared" si="77"/>
        <v>378000</v>
      </c>
      <c r="BR27" s="63">
        <f t="shared" si="77"/>
        <v>0</v>
      </c>
      <c r="BS27" s="63">
        <f t="shared" si="14"/>
        <v>10500</v>
      </c>
      <c r="BT27" s="63">
        <f t="shared" si="15"/>
        <v>27750</v>
      </c>
      <c r="BU27" s="63">
        <f t="shared" si="16"/>
        <v>1043410</v>
      </c>
      <c r="BV27" s="98">
        <f t="shared" si="17"/>
        <v>0.481881523082968</v>
      </c>
      <c r="BW27" s="98">
        <f t="shared" si="18"/>
        <v>0.0716496870836967</v>
      </c>
      <c r="BX27" s="98">
        <f t="shared" si="19"/>
        <v>0.0475364430089802</v>
      </c>
      <c r="BY27" s="98">
        <f t="shared" si="20"/>
        <v>0.362273698737792</v>
      </c>
      <c r="BZ27" s="98">
        <f t="shared" si="21"/>
        <v>0</v>
      </c>
      <c r="CA27" s="98">
        <f t="shared" si="22"/>
        <v>0.010063158298272</v>
      </c>
      <c r="CB27" s="98">
        <f t="shared" si="23"/>
        <v>0.0265954897882903</v>
      </c>
      <c r="CC27" s="49"/>
      <c r="CD27" s="101">
        <f t="shared" si="24"/>
        <v>44</v>
      </c>
      <c r="CE27" s="63">
        <f>INDEX(角色升级!A:A,MATCH(BU26,角色升级!K:K,1))</f>
        <v>302</v>
      </c>
      <c r="CF27" s="71">
        <f>VLOOKUP(CE27,角色升级!A:P,16,FALSE)</f>
        <v>6585.916855</v>
      </c>
      <c r="CG27" s="71">
        <v>6000</v>
      </c>
      <c r="CH27" s="118">
        <v>3.14</v>
      </c>
      <c r="CI27" s="87">
        <f>INDEX(角色升级!Q:Q,MATCH(CE27,角色升级!A:A,0))</f>
        <v>1700</v>
      </c>
      <c r="CJ27" s="80">
        <v>0.1</v>
      </c>
      <c r="CK27" s="49"/>
      <c r="CL27" s="101">
        <f t="shared" si="25"/>
        <v>3674</v>
      </c>
      <c r="CM27" s="63">
        <f t="shared" si="26"/>
        <v>4542</v>
      </c>
      <c r="CN27" s="63">
        <f t="shared" si="27"/>
        <v>272</v>
      </c>
      <c r="CO27" s="63">
        <f t="shared" si="28"/>
        <v>6312.5</v>
      </c>
      <c r="CP27" s="63">
        <f t="shared" si="29"/>
        <v>14800.5</v>
      </c>
      <c r="CQ27" s="98">
        <f t="shared" si="30"/>
        <v>0.248234856930509</v>
      </c>
      <c r="CR27" s="98">
        <f t="shared" si="31"/>
        <v>0.306881524272829</v>
      </c>
      <c r="CS27" s="98">
        <f t="shared" si="32"/>
        <v>0.0183777575081923</v>
      </c>
      <c r="CT27" s="98">
        <f t="shared" si="33"/>
        <v>0.42650586128847</v>
      </c>
      <c r="CU27" s="49"/>
      <c r="CV27" s="87">
        <f t="shared" si="34"/>
        <v>1838</v>
      </c>
      <c r="CW27" s="80">
        <f t="shared" si="35"/>
        <v>2229</v>
      </c>
      <c r="CX27" s="80">
        <f t="shared" si="36"/>
        <v>1480</v>
      </c>
      <c r="CY27" s="80">
        <f t="shared" si="37"/>
        <v>2787</v>
      </c>
      <c r="CZ27" s="80">
        <f t="shared" si="38"/>
        <v>8334</v>
      </c>
      <c r="DA27" s="143">
        <f t="shared" si="39"/>
        <v>0.220542356611471</v>
      </c>
      <c r="DB27" s="143">
        <f t="shared" si="40"/>
        <v>0.267458603311735</v>
      </c>
      <c r="DC27" s="143">
        <f t="shared" si="41"/>
        <v>0.177585793136549</v>
      </c>
      <c r="DD27" s="143">
        <f t="shared" si="42"/>
        <v>0.334413246940245</v>
      </c>
      <c r="DE27" s="49"/>
      <c r="DF27" s="87">
        <f t="shared" si="43"/>
        <v>783</v>
      </c>
      <c r="DG27" s="80">
        <f t="shared" si="44"/>
        <v>927</v>
      </c>
      <c r="DH27" s="80">
        <f t="shared" si="45"/>
        <v>616</v>
      </c>
      <c r="DI27" s="80">
        <f t="shared" si="46"/>
        <v>396.5</v>
      </c>
      <c r="DJ27" s="80">
        <f t="shared" si="47"/>
        <v>2722.5</v>
      </c>
      <c r="DK27" s="143">
        <f t="shared" si="48"/>
        <v>0.287603305785124</v>
      </c>
      <c r="DL27" s="143">
        <f t="shared" si="49"/>
        <v>0.340495867768595</v>
      </c>
      <c r="DM27" s="143">
        <f t="shared" si="50"/>
        <v>0.226262626262626</v>
      </c>
      <c r="DN27" s="143">
        <f t="shared" si="51"/>
        <v>0.145638200183655</v>
      </c>
      <c r="DO27" s="49"/>
      <c r="DP27" s="62">
        <f t="shared" si="52"/>
        <v>14800.5</v>
      </c>
      <c r="DQ27" s="71">
        <f t="shared" si="53"/>
        <v>8334</v>
      </c>
      <c r="DR27" s="71">
        <f t="shared" si="54"/>
        <v>2722.5</v>
      </c>
      <c r="DS27" s="63">
        <v>0</v>
      </c>
      <c r="DT27" s="63">
        <v>9</v>
      </c>
      <c r="DU27" s="63">
        <f>INDEX(武器升级!A:A,MATCH(DQ27/$DQ$5,武器升级!G:G,1))</f>
        <v>12</v>
      </c>
      <c r="DV27" s="63">
        <f>_xlfn.IFNA(INDEX(武器升级!A:A,MATCH(DR27/$DR$5,武器升级!H:H,1)),1)</f>
        <v>9</v>
      </c>
      <c r="DW27" s="63">
        <v>4</v>
      </c>
      <c r="DX27" s="63">
        <f>ROUND($DX$4*(1.2^(DT27-1)),2)</f>
        <v>2.58</v>
      </c>
      <c r="DY27" s="63">
        <f>ROUND($DY$4*1.2^(DU27-1),2)</f>
        <v>5.57</v>
      </c>
      <c r="DZ27" s="63">
        <f>ROUND($DZ$4*1.2^(DV27-1),2)</f>
        <v>4.73</v>
      </c>
      <c r="EA27" s="71">
        <v>2.4</v>
      </c>
      <c r="EB27" s="67">
        <f t="shared" si="55"/>
        <v>44</v>
      </c>
      <c r="EC27" s="87">
        <v>0</v>
      </c>
      <c r="ED27" s="80">
        <v>0</v>
      </c>
      <c r="EE27" s="80">
        <v>0</v>
      </c>
      <c r="EF27" s="80">
        <v>0</v>
      </c>
      <c r="EG27" s="80">
        <v>0</v>
      </c>
      <c r="EH27" s="80">
        <v>0</v>
      </c>
      <c r="EI27" s="80">
        <v>1</v>
      </c>
      <c r="EJ27" s="80">
        <v>1</v>
      </c>
      <c r="EK27" s="49">
        <f>_xlfn.IFNA(INDEX(DZ:DZ,MATCH(A27,EB:EB,0)),1)</f>
        <v>1</v>
      </c>
      <c r="EL27" s="87">
        <v>0</v>
      </c>
      <c r="EM27" s="80">
        <v>0</v>
      </c>
      <c r="EN27" s="80">
        <v>0</v>
      </c>
      <c r="EO27" s="80">
        <v>0</v>
      </c>
      <c r="EP27" s="80">
        <v>0</v>
      </c>
      <c r="EQ27" s="80">
        <v>151.846</v>
      </c>
      <c r="ER27" s="80">
        <v>25.346</v>
      </c>
      <c r="ES27" s="80">
        <v>6.8655</v>
      </c>
      <c r="ET27" s="151">
        <v>0</v>
      </c>
      <c r="EU27" s="151">
        <v>0</v>
      </c>
      <c r="EV27" s="151">
        <v>0</v>
      </c>
      <c r="EW27" s="151">
        <v>1</v>
      </c>
      <c r="EX27" s="151">
        <v>1</v>
      </c>
      <c r="EY27" s="151">
        <v>1</v>
      </c>
      <c r="EZ27" s="49"/>
      <c r="FA27" s="153">
        <f t="shared" si="56"/>
        <v>1</v>
      </c>
      <c r="FB27" s="71">
        <v>1</v>
      </c>
      <c r="FC27" s="71">
        <v>1</v>
      </c>
      <c r="FD27" s="80">
        <v>1.98</v>
      </c>
      <c r="FE27" s="2">
        <v>2.28</v>
      </c>
      <c r="FF27">
        <f t="shared" si="57"/>
        <v>2.28</v>
      </c>
    </row>
    <row r="28" spans="1:162">
      <c r="A28" s="58">
        <v>22</v>
      </c>
      <c r="B28" s="59">
        <v>17</v>
      </c>
      <c r="C28" s="60">
        <v>15</v>
      </c>
      <c r="D28" s="61">
        <v>131.5</v>
      </c>
      <c r="E28" s="61">
        <v>3</v>
      </c>
      <c r="F28" s="62">
        <v>12</v>
      </c>
      <c r="G28" s="63">
        <v>0</v>
      </c>
      <c r="H28" s="63">
        <v>3</v>
      </c>
      <c r="I28" s="49"/>
      <c r="J28" s="62">
        <v>22</v>
      </c>
      <c r="K28" s="71">
        <f t="shared" si="0"/>
        <v>12</v>
      </c>
      <c r="L28" s="71">
        <f t="shared" si="1"/>
        <v>0</v>
      </c>
      <c r="M28" s="71">
        <f>INDEX($H:$H,MATCH(N28,$A:$A,0))</f>
        <v>3</v>
      </c>
      <c r="N28" s="72">
        <f>INDEX($A:$A,MATCH(SUM($K$7:K28),$D:$D,1))</f>
        <v>46</v>
      </c>
      <c r="O28" s="72">
        <v>0</v>
      </c>
      <c r="P28" s="73">
        <v>0</v>
      </c>
      <c r="Q28" s="63">
        <f>INDEX(关卡产出!$V$8:$V$207,MATCH(N28,$A$7:$A$206,0))</f>
        <v>7700</v>
      </c>
      <c r="R28" s="63">
        <f>INDEX(关卡产出!$W$8:$W$207,MATCH(N28,$A$7:$A$206,0))</f>
        <v>552800</v>
      </c>
      <c r="S28" s="63">
        <f>INDEX(关卡产出!$X$8:$X$207,MATCH(N28,$A$7:$A$206,0))</f>
        <v>4022</v>
      </c>
      <c r="T28" s="63">
        <f>INDEX(关卡产出!$Y$8:$Y$207,MATCH(N28,$A$7:$A$206,0))</f>
        <v>2012</v>
      </c>
      <c r="U28" s="63">
        <f>INDEX(关卡产出!$Z$8:$Z$207,MATCH(N28,$A$7:$A$206,0))</f>
        <v>864</v>
      </c>
      <c r="V28" s="63">
        <f>INDEX(关卡产出!$AA$8:$AA$207,MATCH(N28,$A$7:$A$206,0))</f>
        <v>276</v>
      </c>
      <c r="W28" s="80">
        <f>INDEX(关卡产出!$C$8:$C$207,MATCH(N28,关卡产出!$B$8:$B$207,0))*K28</f>
        <v>420</v>
      </c>
      <c r="X28" s="80">
        <f>INDEX(关卡产出!$D$8:$D$207,MATCH(N28,关卡产出!$B$8:$B$207,0))*K28</f>
        <v>204</v>
      </c>
      <c r="Y28" s="80">
        <f>INDEX(关卡产出!$E$8:$E$207,MATCH(N28,关卡产出!$B$8:$B$207,0))*K28</f>
        <v>96</v>
      </c>
      <c r="Z28" s="80">
        <f>INDEX(关卡产出!$F$8:$F$207,MATCH(N28,关卡产出!$B$8:$B$207,0))*K28</f>
        <v>6120</v>
      </c>
      <c r="AA28" s="80">
        <f>SUM($W$7:W28)</f>
        <v>4962</v>
      </c>
      <c r="AB28" s="80">
        <f>SUM($X$7:X28)</f>
        <v>2433</v>
      </c>
      <c r="AC28" s="80">
        <f>SUM($Y$7:Y28)</f>
        <v>1023</v>
      </c>
      <c r="AD28" s="80">
        <f>SUM($Z$7:Z28)</f>
        <v>80880</v>
      </c>
      <c r="AE28" s="87">
        <f>INDEX(关卡产出!$C$8:$C$207,MATCH(N28,关卡产出!$B$8:$B$207,0))*8</f>
        <v>280</v>
      </c>
      <c r="AF28" s="87">
        <f>INDEX(关卡产出!$D$8:$D$207,MATCH(N28,关卡产出!$B$8:$B$207,0))*8</f>
        <v>136</v>
      </c>
      <c r="AG28" s="87">
        <f>INDEX(关卡产出!$E$8:$E$207,MATCH(N28,关卡产出!$B$8:$B$207,0))*8</f>
        <v>64</v>
      </c>
      <c r="AH28" s="87">
        <f>INDEX(关卡产出!$F$8:$F$207,MATCH(N28,关卡产出!$B$8:$B$207,0))*8</f>
        <v>4080</v>
      </c>
      <c r="AI28" s="87">
        <f>SUM($AE$7:AE28)</f>
        <v>3296</v>
      </c>
      <c r="AJ28" s="87">
        <f>SUM($AF$7:AF28)</f>
        <v>1616</v>
      </c>
      <c r="AK28" s="87">
        <f>SUM($AG$7:AG28)</f>
        <v>680</v>
      </c>
      <c r="AL28" s="87">
        <f>SUM($AH$7:AH28)</f>
        <v>53680</v>
      </c>
      <c r="AM28" s="92">
        <f>SUM($M$7:M28)*关卡产出!$AS$11</f>
        <v>396000</v>
      </c>
      <c r="AN28" s="93">
        <v>0</v>
      </c>
      <c r="AO28" s="80">
        <v>0</v>
      </c>
      <c r="AP28" s="96">
        <v>0</v>
      </c>
      <c r="AQ28" s="62">
        <v>500</v>
      </c>
      <c r="AR28" s="97">
        <v>100</v>
      </c>
      <c r="AS28" s="62">
        <f>SUM($AQ$7:AQ28)</f>
        <v>11000</v>
      </c>
      <c r="AT28" s="71">
        <f>SUM($AR$7:AR28)</f>
        <v>2200</v>
      </c>
      <c r="AU28" s="49"/>
      <c r="AV28" s="62">
        <f t="shared" si="2"/>
        <v>7700</v>
      </c>
      <c r="AW28" s="71">
        <v>0</v>
      </c>
      <c r="AX28" s="71">
        <f t="shared" si="3"/>
        <v>2200</v>
      </c>
      <c r="AY28" s="71">
        <f t="shared" si="4"/>
        <v>1700</v>
      </c>
      <c r="AZ28" s="63">
        <f t="shared" si="5"/>
        <v>11600</v>
      </c>
      <c r="BA28" s="80">
        <v>0</v>
      </c>
      <c r="BB28" s="80">
        <f t="shared" si="6"/>
        <v>11600</v>
      </c>
      <c r="BC28" s="98">
        <f t="shared" si="7"/>
        <v>0.663793103448276</v>
      </c>
      <c r="BD28" s="98">
        <f t="shared" si="8"/>
        <v>0</v>
      </c>
      <c r="BE28" s="98">
        <f t="shared" si="9"/>
        <v>0.189655172413793</v>
      </c>
      <c r="BF28" s="98">
        <f t="shared" si="10"/>
        <v>0.146551724137931</v>
      </c>
      <c r="BG28" s="99"/>
      <c r="BH28" s="62">
        <f>INDEX(商城宝箱!$L:$L,MATCH(BB28,商城宝箱!$N:$N,1))</f>
        <v>5</v>
      </c>
      <c r="BI28" s="63">
        <f>INDEX(商城宝箱!$T:$T,MATCH(BH28,商城宝箱!$L:$L,0))+(BB28-VLOOKUP(BH28,商城宝箱!$L$2:$N$22,3,FALSE))/$BH$5*VLOOKUP(BH28+1,商城宝箱!$C$23:$I$42,3,FALSE)</f>
        <v>29000</v>
      </c>
      <c r="BJ28" s="71">
        <f>INDEX(商城宝箱!$U:$U,MATCH(BH28,商城宝箱!$L:$L,0))+(BB28-VLOOKUP(BH28,商城宝箱!$L$2:$N$22,3,FALSE))/$BH$5*VLOOKUP(BH28+1,商城宝箱!$C$23:$I$42,4,FALSE)</f>
        <v>6812.5</v>
      </c>
      <c r="BK28" s="71">
        <f>INDEX(商城宝箱!$V:$V,MATCH(BH28,商城宝箱!$L:$L,0))+(BB28-VLOOKUP(BH28,商城宝箱!$L$2:$N$22,3,FALSE))/$BH$5*VLOOKUP(BH28+1,商城宝箱!$C$23:$I$42,5,FALSE)</f>
        <v>3087</v>
      </c>
      <c r="BL28" s="71">
        <f>INDEX(商城宝箱!$W:$W,MATCH(BH28,商城宝箱!$L:$L,0))+(BB28-VLOOKUP(BH28,商城宝箱!$L$2:$N$22,3,FALSE))/$BH$5*VLOOKUP(BH28+1,商城宝箱!$C$23:$I$42,6,FALSE)</f>
        <v>436.5</v>
      </c>
      <c r="BM28" s="49"/>
      <c r="BN28" s="101">
        <f t="shared" si="11"/>
        <v>552800</v>
      </c>
      <c r="BO28" s="63">
        <f t="shared" si="12"/>
        <v>80880</v>
      </c>
      <c r="BP28" s="63">
        <f t="shared" ref="BP28:BR28" si="78">AL28</f>
        <v>53680</v>
      </c>
      <c r="BQ28" s="63">
        <f t="shared" si="78"/>
        <v>396000</v>
      </c>
      <c r="BR28" s="63">
        <f t="shared" si="78"/>
        <v>0</v>
      </c>
      <c r="BS28" s="63">
        <f t="shared" si="14"/>
        <v>11000</v>
      </c>
      <c r="BT28" s="63">
        <f t="shared" si="15"/>
        <v>29000</v>
      </c>
      <c r="BU28" s="63">
        <f t="shared" si="16"/>
        <v>1123360</v>
      </c>
      <c r="BV28" s="98">
        <f t="shared" si="17"/>
        <v>0.492095143142003</v>
      </c>
      <c r="BW28" s="98">
        <f t="shared" si="18"/>
        <v>0.0719982908417604</v>
      </c>
      <c r="BX28" s="98">
        <f t="shared" si="19"/>
        <v>0.0477852157812277</v>
      </c>
      <c r="BY28" s="98">
        <f t="shared" si="20"/>
        <v>0.352513886910696</v>
      </c>
      <c r="BZ28" s="98">
        <f t="shared" si="21"/>
        <v>0</v>
      </c>
      <c r="CA28" s="98">
        <f t="shared" si="22"/>
        <v>0.00979205241418601</v>
      </c>
      <c r="CB28" s="98">
        <f t="shared" si="23"/>
        <v>0.0258154109101268</v>
      </c>
      <c r="CC28" s="49"/>
      <c r="CD28" s="101">
        <f t="shared" si="24"/>
        <v>46</v>
      </c>
      <c r="CE28" s="63">
        <f>INDEX(角色升级!A:A,MATCH(BU27,角色升级!K:K,1))</f>
        <v>309</v>
      </c>
      <c r="CF28" s="71">
        <f>VLOOKUP(CE28,角色升级!A:P,16,FALSE)</f>
        <v>7474.03524</v>
      </c>
      <c r="CG28" s="71">
        <v>6360</v>
      </c>
      <c r="CH28" s="119">
        <v>3.02</v>
      </c>
      <c r="CI28" s="87">
        <f>INDEX(角色升级!Q:Q,MATCH(CE28,角色升级!A:A,0))</f>
        <v>1700</v>
      </c>
      <c r="CJ28" s="80">
        <v>0.1</v>
      </c>
      <c r="CK28" s="49"/>
      <c r="CL28" s="101">
        <f t="shared" si="25"/>
        <v>4022</v>
      </c>
      <c r="CM28" s="63">
        <f t="shared" si="26"/>
        <v>4962</v>
      </c>
      <c r="CN28" s="63">
        <f t="shared" si="27"/>
        <v>280</v>
      </c>
      <c r="CO28" s="63">
        <f t="shared" si="28"/>
        <v>6812.5</v>
      </c>
      <c r="CP28" s="63">
        <f t="shared" si="29"/>
        <v>16076.5</v>
      </c>
      <c r="CQ28" s="98">
        <f t="shared" si="30"/>
        <v>0.250178832457313</v>
      </c>
      <c r="CR28" s="98">
        <f t="shared" si="31"/>
        <v>0.308649270674587</v>
      </c>
      <c r="CS28" s="98">
        <f t="shared" si="32"/>
        <v>0.0174167262774858</v>
      </c>
      <c r="CT28" s="98">
        <f t="shared" si="33"/>
        <v>0.423755170590614</v>
      </c>
      <c r="CU28" s="49"/>
      <c r="CV28" s="87">
        <f t="shared" si="34"/>
        <v>2012</v>
      </c>
      <c r="CW28" s="80">
        <f t="shared" si="35"/>
        <v>2433</v>
      </c>
      <c r="CX28" s="80">
        <f t="shared" si="36"/>
        <v>1616</v>
      </c>
      <c r="CY28" s="80">
        <f t="shared" si="37"/>
        <v>3087</v>
      </c>
      <c r="CZ28" s="80">
        <f t="shared" si="38"/>
        <v>9148</v>
      </c>
      <c r="DA28" s="143">
        <f t="shared" si="39"/>
        <v>0.219938784433756</v>
      </c>
      <c r="DB28" s="143">
        <f t="shared" si="40"/>
        <v>0.265959772627897</v>
      </c>
      <c r="DC28" s="143">
        <f t="shared" si="41"/>
        <v>0.176650634018365</v>
      </c>
      <c r="DD28" s="143">
        <f t="shared" si="42"/>
        <v>0.337450808919983</v>
      </c>
      <c r="DE28" s="49"/>
      <c r="DF28" s="87">
        <f t="shared" si="43"/>
        <v>864</v>
      </c>
      <c r="DG28" s="80">
        <f t="shared" si="44"/>
        <v>1023</v>
      </c>
      <c r="DH28" s="80">
        <f t="shared" si="45"/>
        <v>680</v>
      </c>
      <c r="DI28" s="80">
        <f t="shared" si="46"/>
        <v>436.5</v>
      </c>
      <c r="DJ28" s="80">
        <f t="shared" si="47"/>
        <v>3003.5</v>
      </c>
      <c r="DK28" s="143">
        <f t="shared" si="48"/>
        <v>0.2876643915432</v>
      </c>
      <c r="DL28" s="143">
        <f t="shared" si="49"/>
        <v>0.340602630264691</v>
      </c>
      <c r="DM28" s="143">
        <f t="shared" si="50"/>
        <v>0.226402530381222</v>
      </c>
      <c r="DN28" s="143">
        <f t="shared" si="51"/>
        <v>0.145330447810887</v>
      </c>
      <c r="DO28" s="49"/>
      <c r="DP28" s="62">
        <f t="shared" si="52"/>
        <v>16076.5</v>
      </c>
      <c r="DQ28" s="71">
        <f t="shared" si="53"/>
        <v>9148</v>
      </c>
      <c r="DR28" s="71">
        <f t="shared" si="54"/>
        <v>3003.5</v>
      </c>
      <c r="DS28" s="63">
        <v>0</v>
      </c>
      <c r="DT28" s="63">
        <v>9</v>
      </c>
      <c r="DU28" s="63">
        <f>INDEX(武器升级!A:A,MATCH(DQ28/$DQ$5,武器升级!G:G,1))</f>
        <v>12</v>
      </c>
      <c r="DV28" s="63">
        <f>_xlfn.IFNA(INDEX(武器升级!A:A,MATCH(DR28/$DR$5,武器升级!H:H,1)),1)</f>
        <v>9</v>
      </c>
      <c r="DW28" s="63">
        <v>4</v>
      </c>
      <c r="DX28" s="63">
        <f>ROUND($DX$4*(1.2^(DT28-1)),2)</f>
        <v>2.58</v>
      </c>
      <c r="DY28" s="63">
        <f>ROUND($DY$4*1.2^(DU28-1),2)</f>
        <v>5.57</v>
      </c>
      <c r="DZ28" s="63">
        <f>ROUND($DZ$4*1.2^(DV28-1),2)</f>
        <v>4.73</v>
      </c>
      <c r="EA28" s="71">
        <v>2.4</v>
      </c>
      <c r="EB28" s="67">
        <f t="shared" si="55"/>
        <v>46</v>
      </c>
      <c r="EC28" s="87">
        <v>0</v>
      </c>
      <c r="ED28" s="80">
        <v>0</v>
      </c>
      <c r="EE28" s="80">
        <v>0</v>
      </c>
      <c r="EF28" s="80">
        <v>0</v>
      </c>
      <c r="EG28" s="80">
        <v>0</v>
      </c>
      <c r="EH28" s="80">
        <v>0</v>
      </c>
      <c r="EI28" s="80">
        <v>1</v>
      </c>
      <c r="EJ28" s="80">
        <v>1</v>
      </c>
      <c r="EK28" s="49">
        <f>_xlfn.IFNA(INDEX(DZ:DZ,MATCH(A28,EB:EB,0)),1)</f>
        <v>1.9</v>
      </c>
      <c r="EL28" s="87">
        <v>0</v>
      </c>
      <c r="EM28" s="80">
        <v>0</v>
      </c>
      <c r="EN28" s="80">
        <v>0</v>
      </c>
      <c r="EO28" s="80">
        <v>0</v>
      </c>
      <c r="EP28" s="80">
        <v>0</v>
      </c>
      <c r="EQ28" s="80">
        <v>160.099</v>
      </c>
      <c r="ER28" s="80">
        <v>26.7235</v>
      </c>
      <c r="ES28" s="80">
        <v>7.23863</v>
      </c>
      <c r="ET28" s="151">
        <v>0</v>
      </c>
      <c r="EU28" s="151">
        <v>0</v>
      </c>
      <c r="EV28" s="151">
        <v>0</v>
      </c>
      <c r="EW28" s="151">
        <v>1</v>
      </c>
      <c r="EX28" s="151">
        <v>1</v>
      </c>
      <c r="EY28" s="151">
        <v>1</v>
      </c>
      <c r="EZ28" s="49"/>
      <c r="FA28" s="153">
        <f t="shared" si="56"/>
        <v>1.9</v>
      </c>
      <c r="FB28" s="71">
        <v>1</v>
      </c>
      <c r="FC28" s="71">
        <v>1</v>
      </c>
      <c r="FD28" s="80">
        <v>1.98</v>
      </c>
      <c r="FE28" s="2">
        <v>2.43</v>
      </c>
      <c r="FF28">
        <f t="shared" si="57"/>
        <v>2.43</v>
      </c>
    </row>
    <row r="29" spans="1:162">
      <c r="A29" s="58">
        <v>23</v>
      </c>
      <c r="B29" s="59">
        <v>17</v>
      </c>
      <c r="C29" s="60">
        <v>16</v>
      </c>
      <c r="D29" s="61">
        <v>137.5</v>
      </c>
      <c r="E29" s="61">
        <v>3</v>
      </c>
      <c r="F29" s="62">
        <v>12</v>
      </c>
      <c r="G29" s="63">
        <v>0</v>
      </c>
      <c r="H29" s="63">
        <v>3</v>
      </c>
      <c r="I29" s="49"/>
      <c r="J29" s="62">
        <v>23</v>
      </c>
      <c r="K29" s="71">
        <f t="shared" si="0"/>
        <v>12</v>
      </c>
      <c r="L29" s="71">
        <f t="shared" si="1"/>
        <v>0</v>
      </c>
      <c r="M29" s="71">
        <f>INDEX($H:$H,MATCH(N29,$A:$A,0))</f>
        <v>3</v>
      </c>
      <c r="N29" s="72">
        <f>INDEX($A:$A,MATCH(SUM($K$7:K29),$D:$D,1))</f>
        <v>48</v>
      </c>
      <c r="O29" s="72">
        <v>0</v>
      </c>
      <c r="P29" s="73">
        <v>0</v>
      </c>
      <c r="Q29" s="63">
        <f>INDEX(关卡产出!$V$8:$V$207,MATCH(N29,$A$7:$A$206,0))</f>
        <v>8100</v>
      </c>
      <c r="R29" s="63">
        <f>INDEX(关卡产出!$W$8:$W$207,MATCH(N29,$A$7:$A$206,0))</f>
        <v>605200</v>
      </c>
      <c r="S29" s="63">
        <f>INDEX(关卡产出!$X$8:$X$207,MATCH(N29,$A$7:$A$206,0))</f>
        <v>4386</v>
      </c>
      <c r="T29" s="63">
        <f>INDEX(关卡产出!$Y$8:$Y$207,MATCH(N29,$A$7:$A$206,0))</f>
        <v>2194</v>
      </c>
      <c r="U29" s="63">
        <f>INDEX(关卡产出!$Z$8:$Z$207,MATCH(N29,$A$7:$A$206,0))</f>
        <v>949</v>
      </c>
      <c r="V29" s="63">
        <f>INDEX(关卡产出!$AA$8:$AA$207,MATCH(N29,$A$7:$A$206,0))</f>
        <v>288</v>
      </c>
      <c r="W29" s="80">
        <f>INDEX(关卡产出!$C$8:$C$207,MATCH(N29,关卡产出!$B$8:$B$207,0))*K29</f>
        <v>444</v>
      </c>
      <c r="X29" s="80">
        <f>INDEX(关卡产出!$D$8:$D$207,MATCH(N29,关卡产出!$B$8:$B$207,0))*K29</f>
        <v>216</v>
      </c>
      <c r="Y29" s="80">
        <f>INDEX(关卡产出!$E$8:$E$207,MATCH(N29,关卡产出!$B$8:$B$207,0))*K29</f>
        <v>108</v>
      </c>
      <c r="Z29" s="80">
        <f>INDEX(关卡产出!$F$8:$F$207,MATCH(N29,关卡产出!$B$8:$B$207,0))*K29</f>
        <v>6360</v>
      </c>
      <c r="AA29" s="80">
        <f>SUM($W$7:W29)</f>
        <v>5406</v>
      </c>
      <c r="AB29" s="80">
        <f>SUM($X$7:X29)</f>
        <v>2649</v>
      </c>
      <c r="AC29" s="80">
        <f>SUM($Y$7:Y29)</f>
        <v>1131</v>
      </c>
      <c r="AD29" s="80">
        <f>SUM($Z$7:Z29)</f>
        <v>87240</v>
      </c>
      <c r="AE29" s="87">
        <f>INDEX(关卡产出!$C$8:$C$207,MATCH(N29,关卡产出!$B$8:$B$207,0))*8</f>
        <v>296</v>
      </c>
      <c r="AF29" s="87">
        <f>INDEX(关卡产出!$D$8:$D$207,MATCH(N29,关卡产出!$B$8:$B$207,0))*8</f>
        <v>144</v>
      </c>
      <c r="AG29" s="87">
        <f>INDEX(关卡产出!$E$8:$E$207,MATCH(N29,关卡产出!$B$8:$B$207,0))*8</f>
        <v>72</v>
      </c>
      <c r="AH29" s="87">
        <f>INDEX(关卡产出!$F$8:$F$207,MATCH(N29,关卡产出!$B$8:$B$207,0))*8</f>
        <v>4240</v>
      </c>
      <c r="AI29" s="87">
        <f>SUM($AE$7:AE29)</f>
        <v>3592</v>
      </c>
      <c r="AJ29" s="87">
        <f>SUM($AF$7:AF29)</f>
        <v>1760</v>
      </c>
      <c r="AK29" s="87">
        <f>SUM($AG$7:AG29)</f>
        <v>752</v>
      </c>
      <c r="AL29" s="87">
        <f>SUM($AH$7:AH29)</f>
        <v>57920</v>
      </c>
      <c r="AM29" s="92">
        <f>SUM($M$7:M29)*关卡产出!$AS$11</f>
        <v>414000</v>
      </c>
      <c r="AN29" s="93">
        <v>0</v>
      </c>
      <c r="AO29" s="80">
        <v>0</v>
      </c>
      <c r="AP29" s="96">
        <v>0</v>
      </c>
      <c r="AQ29" s="62">
        <v>500</v>
      </c>
      <c r="AR29" s="97">
        <v>100</v>
      </c>
      <c r="AS29" s="62">
        <f>SUM($AQ$7:AQ29)</f>
        <v>11500</v>
      </c>
      <c r="AT29" s="71">
        <f>SUM($AR$7:AR29)</f>
        <v>2300</v>
      </c>
      <c r="AU29" s="49"/>
      <c r="AV29" s="62">
        <f t="shared" si="2"/>
        <v>8100</v>
      </c>
      <c r="AW29" s="71">
        <v>0</v>
      </c>
      <c r="AX29" s="71">
        <f t="shared" si="3"/>
        <v>2300</v>
      </c>
      <c r="AY29" s="71">
        <f t="shared" si="4"/>
        <v>2150</v>
      </c>
      <c r="AZ29" s="63">
        <f t="shared" si="5"/>
        <v>12550</v>
      </c>
      <c r="BA29" s="80">
        <v>0</v>
      </c>
      <c r="BB29" s="80">
        <f t="shared" si="6"/>
        <v>12550</v>
      </c>
      <c r="BC29" s="98">
        <f t="shared" si="7"/>
        <v>0.645418326693227</v>
      </c>
      <c r="BD29" s="98">
        <f t="shared" si="8"/>
        <v>0</v>
      </c>
      <c r="BE29" s="98">
        <f t="shared" si="9"/>
        <v>0.183266932270916</v>
      </c>
      <c r="BF29" s="98">
        <f t="shared" si="10"/>
        <v>0.171314741035857</v>
      </c>
      <c r="BG29" s="99"/>
      <c r="BH29" s="62">
        <f>INDEX(商城宝箱!$L:$L,MATCH(BB29,商城宝箱!$N:$N,1))</f>
        <v>5</v>
      </c>
      <c r="BI29" s="63">
        <f>INDEX(商城宝箱!$T:$T,MATCH(BH29,商城宝箱!$L:$L,0))+(BB29-VLOOKUP(BH29,商城宝箱!$L$2:$N$22,3,FALSE))/$BH$5*VLOOKUP(BH29+1,商城宝箱!$C$23:$I$42,3,FALSE)</f>
        <v>31375</v>
      </c>
      <c r="BJ29" s="71">
        <f>INDEX(商城宝箱!$U:$U,MATCH(BH29,商城宝箱!$L:$L,0))+(BB29-VLOOKUP(BH29,商城宝箱!$L$2:$N$22,3,FALSE))/$BH$5*VLOOKUP(BH29+1,商城宝箱!$C$23:$I$42,4,FALSE)</f>
        <v>7762.5</v>
      </c>
      <c r="BK29" s="71">
        <f>INDEX(商城宝箱!$V:$V,MATCH(BH29,商城宝箱!$L:$L,0))+(BB29-VLOOKUP(BH29,商城宝箱!$L$2:$N$22,3,FALSE))/$BH$5*VLOOKUP(BH29+1,商城宝箱!$C$23:$I$42,5,FALSE)</f>
        <v>3657</v>
      </c>
      <c r="BL29" s="71">
        <f>INDEX(商城宝箱!$W:$W,MATCH(BH29,商城宝箱!$L:$L,0))+(BB29-VLOOKUP(BH29,商城宝箱!$L$2:$N$22,3,FALSE))/$BH$5*VLOOKUP(BH29+1,商城宝箱!$C$23:$I$42,6,FALSE)</f>
        <v>512.5</v>
      </c>
      <c r="BM29" s="49"/>
      <c r="BN29" s="101">
        <f t="shared" si="11"/>
        <v>605200</v>
      </c>
      <c r="BO29" s="63">
        <f t="shared" si="12"/>
        <v>87240</v>
      </c>
      <c r="BP29" s="63">
        <f t="shared" ref="BP29:BR29" si="79">AL29</f>
        <v>57920</v>
      </c>
      <c r="BQ29" s="63">
        <f t="shared" si="79"/>
        <v>414000</v>
      </c>
      <c r="BR29" s="63">
        <f t="shared" si="79"/>
        <v>0</v>
      </c>
      <c r="BS29" s="63">
        <f t="shared" si="14"/>
        <v>11500</v>
      </c>
      <c r="BT29" s="63">
        <f t="shared" si="15"/>
        <v>31375</v>
      </c>
      <c r="BU29" s="63">
        <f t="shared" si="16"/>
        <v>1207235</v>
      </c>
      <c r="BV29" s="98">
        <f t="shared" si="17"/>
        <v>0.501310846686851</v>
      </c>
      <c r="BW29" s="98">
        <f t="shared" si="18"/>
        <v>0.0722643064523477</v>
      </c>
      <c r="BX29" s="98">
        <f t="shared" si="19"/>
        <v>0.0479774029082987</v>
      </c>
      <c r="BY29" s="98">
        <f t="shared" si="20"/>
        <v>0.342932403384594</v>
      </c>
      <c r="BZ29" s="98">
        <f t="shared" si="21"/>
        <v>0</v>
      </c>
      <c r="CA29" s="98">
        <f t="shared" si="22"/>
        <v>0.00952590009401649</v>
      </c>
      <c r="CB29" s="98">
        <f t="shared" si="23"/>
        <v>0.0259891404738928</v>
      </c>
      <c r="CC29" s="49"/>
      <c r="CD29" s="101">
        <f t="shared" si="24"/>
        <v>48</v>
      </c>
      <c r="CE29" s="63">
        <f>INDEX(角色升级!A:A,MATCH(BU28,角色升级!K:K,1))</f>
        <v>323</v>
      </c>
      <c r="CF29" s="71">
        <f>VLOOKUP(CE29,角色升级!A:P,16,FALSE)</f>
        <v>7681.03381</v>
      </c>
      <c r="CG29" s="71">
        <v>6720</v>
      </c>
      <c r="CH29" s="120">
        <v>2.92</v>
      </c>
      <c r="CI29" s="87">
        <f>INDEX(角色升级!Q:Q,MATCH(CE29,角色升级!A:A,0))</f>
        <v>2150</v>
      </c>
      <c r="CJ29" s="80">
        <v>0.1</v>
      </c>
      <c r="CK29" s="49"/>
      <c r="CL29" s="101">
        <f t="shared" si="25"/>
        <v>4386</v>
      </c>
      <c r="CM29" s="63">
        <f t="shared" si="26"/>
        <v>5406</v>
      </c>
      <c r="CN29" s="63">
        <f t="shared" si="27"/>
        <v>296</v>
      </c>
      <c r="CO29" s="63">
        <f t="shared" si="28"/>
        <v>7762.5</v>
      </c>
      <c r="CP29" s="63">
        <f t="shared" si="29"/>
        <v>17850.5</v>
      </c>
      <c r="CQ29" s="98">
        <f t="shared" si="30"/>
        <v>0.245707403153973</v>
      </c>
      <c r="CR29" s="98">
        <f t="shared" si="31"/>
        <v>0.302848659701409</v>
      </c>
      <c r="CS29" s="98">
        <f t="shared" si="32"/>
        <v>0.0165821685667068</v>
      </c>
      <c r="CT29" s="98">
        <f t="shared" si="33"/>
        <v>0.434861768577911</v>
      </c>
      <c r="CU29" s="49"/>
      <c r="CV29" s="87">
        <f t="shared" si="34"/>
        <v>2194</v>
      </c>
      <c r="CW29" s="80">
        <f t="shared" si="35"/>
        <v>2649</v>
      </c>
      <c r="CX29" s="80">
        <f t="shared" si="36"/>
        <v>1760</v>
      </c>
      <c r="CY29" s="80">
        <f t="shared" si="37"/>
        <v>3657</v>
      </c>
      <c r="CZ29" s="80">
        <f t="shared" si="38"/>
        <v>10260</v>
      </c>
      <c r="DA29" s="143">
        <f t="shared" si="39"/>
        <v>0.213840155945419</v>
      </c>
      <c r="DB29" s="143">
        <f t="shared" si="40"/>
        <v>0.258187134502924</v>
      </c>
      <c r="DC29" s="143">
        <f t="shared" si="41"/>
        <v>0.171539961013645</v>
      </c>
      <c r="DD29" s="143">
        <f t="shared" si="42"/>
        <v>0.356432748538012</v>
      </c>
      <c r="DE29" s="49"/>
      <c r="DF29" s="87">
        <f t="shared" si="43"/>
        <v>949</v>
      </c>
      <c r="DG29" s="80">
        <f t="shared" si="44"/>
        <v>1131</v>
      </c>
      <c r="DH29" s="80">
        <f t="shared" si="45"/>
        <v>752</v>
      </c>
      <c r="DI29" s="80">
        <f t="shared" si="46"/>
        <v>512.5</v>
      </c>
      <c r="DJ29" s="80">
        <f t="shared" si="47"/>
        <v>3344.5</v>
      </c>
      <c r="DK29" s="143">
        <f t="shared" si="48"/>
        <v>0.283749439378083</v>
      </c>
      <c r="DL29" s="143">
        <f t="shared" si="49"/>
        <v>0.33816714008073</v>
      </c>
      <c r="DM29" s="143">
        <f t="shared" si="50"/>
        <v>0.224846763342802</v>
      </c>
      <c r="DN29" s="143">
        <f t="shared" si="51"/>
        <v>0.153236657198385</v>
      </c>
      <c r="DO29" s="49"/>
      <c r="DP29" s="62">
        <f t="shared" si="52"/>
        <v>17850.5</v>
      </c>
      <c r="DQ29" s="71">
        <f t="shared" si="53"/>
        <v>10260</v>
      </c>
      <c r="DR29" s="71">
        <f t="shared" si="54"/>
        <v>3344.5</v>
      </c>
      <c r="DS29" s="63">
        <v>0</v>
      </c>
      <c r="DT29" s="63">
        <v>9</v>
      </c>
      <c r="DU29" s="63">
        <f>INDEX(武器升级!A:A,MATCH(DQ29/$DQ$5,武器升级!G:G,1))</f>
        <v>13</v>
      </c>
      <c r="DV29" s="63">
        <f>_xlfn.IFNA(INDEX(武器升级!A:A,MATCH(DR29/$DR$5,武器升级!H:H,1)),1)</f>
        <v>9</v>
      </c>
      <c r="DW29" s="63">
        <v>5</v>
      </c>
      <c r="DX29" s="63">
        <f>ROUND($DX$4*(1.2^(DT29-1)),2)</f>
        <v>2.58</v>
      </c>
      <c r="DY29" s="63">
        <f>ROUND($DY$4*1.2^(DU29-1),2)</f>
        <v>6.69</v>
      </c>
      <c r="DZ29" s="63">
        <f>ROUND($DZ$4*1.2^(DV29-1),2)</f>
        <v>4.73</v>
      </c>
      <c r="EA29" s="71">
        <v>2.7</v>
      </c>
      <c r="EB29" s="67">
        <f t="shared" si="55"/>
        <v>48</v>
      </c>
      <c r="EC29" s="87">
        <v>0</v>
      </c>
      <c r="ED29" s="80">
        <v>0</v>
      </c>
      <c r="EE29" s="80">
        <v>0</v>
      </c>
      <c r="EF29" s="80">
        <v>0</v>
      </c>
      <c r="EG29" s="80">
        <v>0</v>
      </c>
      <c r="EH29" s="80">
        <v>0</v>
      </c>
      <c r="EI29" s="80">
        <v>1</v>
      </c>
      <c r="EJ29" s="80">
        <v>1</v>
      </c>
      <c r="EK29" s="49">
        <f>_xlfn.IFNA(INDEX(DZ:DZ,MATCH(A29,EB:EB,0)),1)</f>
        <v>1</v>
      </c>
      <c r="EL29" s="87">
        <v>0</v>
      </c>
      <c r="EM29" s="80">
        <v>0</v>
      </c>
      <c r="EN29" s="80">
        <v>0</v>
      </c>
      <c r="EO29" s="80">
        <v>0</v>
      </c>
      <c r="EP29" s="80">
        <v>0</v>
      </c>
      <c r="EQ29" s="80">
        <v>168.351</v>
      </c>
      <c r="ER29" s="80">
        <v>28.101</v>
      </c>
      <c r="ES29" s="80">
        <v>7.61175</v>
      </c>
      <c r="ET29" s="151">
        <v>0</v>
      </c>
      <c r="EU29" s="151">
        <v>0</v>
      </c>
      <c r="EV29" s="151">
        <v>0</v>
      </c>
      <c r="EW29" s="151">
        <v>1</v>
      </c>
      <c r="EX29" s="151">
        <v>1</v>
      </c>
      <c r="EY29" s="151">
        <v>1</v>
      </c>
      <c r="EZ29" s="49"/>
      <c r="FA29" s="153">
        <f t="shared" si="56"/>
        <v>1</v>
      </c>
      <c r="FB29" s="71">
        <v>1</v>
      </c>
      <c r="FC29" s="71">
        <v>1</v>
      </c>
      <c r="FD29" s="80">
        <v>1.98</v>
      </c>
      <c r="FE29" s="2">
        <v>2.59</v>
      </c>
      <c r="FF29">
        <f t="shared" si="57"/>
        <v>2.59</v>
      </c>
    </row>
    <row r="30" spans="1:162">
      <c r="A30" s="58">
        <v>24</v>
      </c>
      <c r="B30" s="59">
        <v>18</v>
      </c>
      <c r="C30" s="60">
        <v>16</v>
      </c>
      <c r="D30" s="61">
        <v>143.5</v>
      </c>
      <c r="E30" s="61">
        <v>3</v>
      </c>
      <c r="F30" s="62">
        <v>12</v>
      </c>
      <c r="G30" s="63">
        <v>0</v>
      </c>
      <c r="H30" s="63">
        <v>3</v>
      </c>
      <c r="I30" s="49"/>
      <c r="J30" s="62">
        <v>24</v>
      </c>
      <c r="K30" s="71">
        <f t="shared" si="0"/>
        <v>12</v>
      </c>
      <c r="L30" s="71">
        <f t="shared" si="1"/>
        <v>0</v>
      </c>
      <c r="M30" s="71">
        <f>INDEX($H:$H,MATCH(N30,$A:$A,0))</f>
        <v>3</v>
      </c>
      <c r="N30" s="72">
        <f>INDEX($A:$A,MATCH(SUM($K$7:K30),$D:$D,1))</f>
        <v>50</v>
      </c>
      <c r="O30" s="72">
        <v>0</v>
      </c>
      <c r="P30" s="73">
        <v>0</v>
      </c>
      <c r="Q30" s="63">
        <f>INDEX(关卡产出!$V$8:$V$207,MATCH(N30,$A$7:$A$206,0))</f>
        <v>8500</v>
      </c>
      <c r="R30" s="63">
        <f>INDEX(关卡产出!$W$8:$W$207,MATCH(N30,$A$7:$A$206,0))</f>
        <v>660000</v>
      </c>
      <c r="S30" s="63">
        <f>INDEX(关卡产出!$X$8:$X$207,MATCH(N30,$A$7:$A$206,0))</f>
        <v>4766</v>
      </c>
      <c r="T30" s="63">
        <f>INDEX(关卡产出!$Y$8:$Y$207,MATCH(N30,$A$7:$A$206,0))</f>
        <v>2384</v>
      </c>
      <c r="U30" s="63">
        <f>INDEX(关卡产出!$Z$8:$Z$207,MATCH(N30,$A$7:$A$206,0))</f>
        <v>1038</v>
      </c>
      <c r="V30" s="63">
        <f>INDEX(关卡产出!$AA$8:$AA$207,MATCH(N30,$A$7:$A$206,0))</f>
        <v>300</v>
      </c>
      <c r="W30" s="80">
        <f>INDEX(关卡产出!$C$8:$C$207,MATCH(N30,关卡产出!$B$8:$B$207,0))*K30</f>
        <v>456</v>
      </c>
      <c r="X30" s="80">
        <f>INDEX(关卡产出!$D$8:$D$207,MATCH(N30,关卡产出!$B$8:$B$207,0))*K30</f>
        <v>228</v>
      </c>
      <c r="Y30" s="80">
        <f>INDEX(关卡产出!$E$8:$E$207,MATCH(N30,关卡产出!$B$8:$B$207,0))*K30</f>
        <v>108</v>
      </c>
      <c r="Z30" s="80">
        <f>INDEX(关卡产出!$F$8:$F$207,MATCH(N30,关卡产出!$B$8:$B$207,0))*K30</f>
        <v>6600</v>
      </c>
      <c r="AA30" s="80">
        <f>SUM($W$7:W30)</f>
        <v>5862</v>
      </c>
      <c r="AB30" s="80">
        <f>SUM($X$7:X30)</f>
        <v>2877</v>
      </c>
      <c r="AC30" s="80">
        <f>SUM($Y$7:Y30)</f>
        <v>1239</v>
      </c>
      <c r="AD30" s="80">
        <f>SUM($Z$7:Z30)</f>
        <v>93840</v>
      </c>
      <c r="AE30" s="87">
        <f>INDEX(关卡产出!$C$8:$C$207,MATCH(N30,关卡产出!$B$8:$B$207,0))*8</f>
        <v>304</v>
      </c>
      <c r="AF30" s="87">
        <f>INDEX(关卡产出!$D$8:$D$207,MATCH(N30,关卡产出!$B$8:$B$207,0))*8</f>
        <v>152</v>
      </c>
      <c r="AG30" s="87">
        <f>INDEX(关卡产出!$E$8:$E$207,MATCH(N30,关卡产出!$B$8:$B$207,0))*8</f>
        <v>72</v>
      </c>
      <c r="AH30" s="87">
        <f>INDEX(关卡产出!$F$8:$F$207,MATCH(N30,关卡产出!$B$8:$B$207,0))*8</f>
        <v>4400</v>
      </c>
      <c r="AI30" s="87">
        <f>SUM($AE$7:AE30)</f>
        <v>3896</v>
      </c>
      <c r="AJ30" s="87">
        <f>SUM($AF$7:AF30)</f>
        <v>1912</v>
      </c>
      <c r="AK30" s="87">
        <f>SUM($AG$7:AG30)</f>
        <v>824</v>
      </c>
      <c r="AL30" s="87">
        <f>SUM($AH$7:AH30)</f>
        <v>62320</v>
      </c>
      <c r="AM30" s="92">
        <f>SUM($M$7:M30)*关卡产出!$AS$11</f>
        <v>432000</v>
      </c>
      <c r="AN30" s="93">
        <v>0</v>
      </c>
      <c r="AO30" s="80">
        <v>0</v>
      </c>
      <c r="AP30" s="96">
        <v>0</v>
      </c>
      <c r="AQ30" s="62">
        <v>500</v>
      </c>
      <c r="AR30" s="97">
        <v>100</v>
      </c>
      <c r="AS30" s="62">
        <f>SUM($AQ$7:AQ30)</f>
        <v>12000</v>
      </c>
      <c r="AT30" s="71">
        <f>SUM($AR$7:AR30)</f>
        <v>2400</v>
      </c>
      <c r="AU30" s="49"/>
      <c r="AV30" s="62">
        <f t="shared" si="2"/>
        <v>8500</v>
      </c>
      <c r="AW30" s="71">
        <v>0</v>
      </c>
      <c r="AX30" s="71">
        <f t="shared" si="3"/>
        <v>2400</v>
      </c>
      <c r="AY30" s="71">
        <f t="shared" si="4"/>
        <v>2150</v>
      </c>
      <c r="AZ30" s="63">
        <f t="shared" si="5"/>
        <v>13050</v>
      </c>
      <c r="BA30" s="80">
        <v>0</v>
      </c>
      <c r="BB30" s="80">
        <f t="shared" si="6"/>
        <v>13050</v>
      </c>
      <c r="BC30" s="98">
        <f t="shared" si="7"/>
        <v>0.651340996168582</v>
      </c>
      <c r="BD30" s="98">
        <f t="shared" si="8"/>
        <v>0</v>
      </c>
      <c r="BE30" s="98">
        <f t="shared" si="9"/>
        <v>0.183908045977011</v>
      </c>
      <c r="BF30" s="98">
        <f t="shared" si="10"/>
        <v>0.164750957854406</v>
      </c>
      <c r="BG30" s="99"/>
      <c r="BH30" s="62">
        <f>INDEX(商城宝箱!$L:$L,MATCH(BB30,商城宝箱!$N:$N,1))</f>
        <v>5</v>
      </c>
      <c r="BI30" s="63">
        <f>INDEX(商城宝箱!$T:$T,MATCH(BH30,商城宝箱!$L:$L,0))+(BB30-VLOOKUP(BH30,商城宝箱!$L$2:$N$22,3,FALSE))/$BH$5*VLOOKUP(BH30+1,商城宝箱!$C$23:$I$42,3,FALSE)</f>
        <v>32625</v>
      </c>
      <c r="BJ30" s="71">
        <f>INDEX(商城宝箱!$U:$U,MATCH(BH30,商城宝箱!$L:$L,0))+(BB30-VLOOKUP(BH30,商城宝箱!$L$2:$N$22,3,FALSE))/$BH$5*VLOOKUP(BH30+1,商城宝箱!$C$23:$I$42,4,FALSE)</f>
        <v>8262.5</v>
      </c>
      <c r="BK30" s="71">
        <f>INDEX(商城宝箱!$V:$V,MATCH(BH30,商城宝箱!$L:$L,0))+(BB30-VLOOKUP(BH30,商城宝箱!$L$2:$N$22,3,FALSE))/$BH$5*VLOOKUP(BH30+1,商城宝箱!$C$23:$I$42,5,FALSE)</f>
        <v>3957</v>
      </c>
      <c r="BL30" s="71">
        <f>INDEX(商城宝箱!$W:$W,MATCH(BH30,商城宝箱!$L:$L,0))+(BB30-VLOOKUP(BH30,商城宝箱!$L$2:$N$22,3,FALSE))/$BH$5*VLOOKUP(BH30+1,商城宝箱!$C$23:$I$42,6,FALSE)</f>
        <v>552.5</v>
      </c>
      <c r="BM30" s="49"/>
      <c r="BN30" s="101">
        <f t="shared" si="11"/>
        <v>660000</v>
      </c>
      <c r="BO30" s="63">
        <f t="shared" si="12"/>
        <v>93840</v>
      </c>
      <c r="BP30" s="63">
        <f t="shared" ref="BP30:BR30" si="80">AL30</f>
        <v>62320</v>
      </c>
      <c r="BQ30" s="63">
        <f t="shared" si="80"/>
        <v>432000</v>
      </c>
      <c r="BR30" s="63">
        <f t="shared" si="80"/>
        <v>0</v>
      </c>
      <c r="BS30" s="63">
        <f t="shared" si="14"/>
        <v>12000</v>
      </c>
      <c r="BT30" s="63">
        <f t="shared" si="15"/>
        <v>32625</v>
      </c>
      <c r="BU30" s="63">
        <f t="shared" si="16"/>
        <v>1292785</v>
      </c>
      <c r="BV30" s="98">
        <f t="shared" si="17"/>
        <v>0.510525725468659</v>
      </c>
      <c r="BW30" s="98">
        <f t="shared" si="18"/>
        <v>0.0725874758757257</v>
      </c>
      <c r="BX30" s="98">
        <f t="shared" si="19"/>
        <v>0.0482060048654649</v>
      </c>
      <c r="BY30" s="98">
        <f t="shared" si="20"/>
        <v>0.334162293034031</v>
      </c>
      <c r="BZ30" s="98">
        <f t="shared" si="21"/>
        <v>0</v>
      </c>
      <c r="CA30" s="98">
        <f t="shared" si="22"/>
        <v>0.00928228591761198</v>
      </c>
      <c r="CB30" s="98">
        <f t="shared" si="23"/>
        <v>0.0252362148385076</v>
      </c>
      <c r="CC30" s="49"/>
      <c r="CD30" s="101">
        <f t="shared" si="24"/>
        <v>50</v>
      </c>
      <c r="CE30" s="63">
        <f>INDEX(角色升级!A:A,MATCH(BU29,角色升级!K:K,1))</f>
        <v>334</v>
      </c>
      <c r="CF30" s="71">
        <f>VLOOKUP(CE30,角色升级!A:P,16,FALSE)</f>
        <v>8256.24993</v>
      </c>
      <c r="CG30" s="71">
        <v>7080</v>
      </c>
      <c r="CH30" s="121">
        <v>3.06</v>
      </c>
      <c r="CI30" s="87">
        <f>INDEX(角色升级!Q:Q,MATCH(CE30,角色升级!A:A,0))</f>
        <v>2150</v>
      </c>
      <c r="CJ30" s="80">
        <v>0.1</v>
      </c>
      <c r="CK30" s="49"/>
      <c r="CL30" s="101">
        <f t="shared" si="25"/>
        <v>4766</v>
      </c>
      <c r="CM30" s="63">
        <f t="shared" si="26"/>
        <v>5862</v>
      </c>
      <c r="CN30" s="63">
        <f t="shared" si="27"/>
        <v>304</v>
      </c>
      <c r="CO30" s="63">
        <f t="shared" si="28"/>
        <v>8262.5</v>
      </c>
      <c r="CP30" s="63">
        <f t="shared" si="29"/>
        <v>19194.5</v>
      </c>
      <c r="CQ30" s="98">
        <f t="shared" si="30"/>
        <v>0.248300294355154</v>
      </c>
      <c r="CR30" s="98">
        <f t="shared" si="31"/>
        <v>0.305399984370523</v>
      </c>
      <c r="CS30" s="98">
        <f t="shared" si="32"/>
        <v>0.015837870223241</v>
      </c>
      <c r="CT30" s="98">
        <f t="shared" si="33"/>
        <v>0.430461851051082</v>
      </c>
      <c r="CU30" s="49"/>
      <c r="CV30" s="87">
        <f t="shared" si="34"/>
        <v>2384</v>
      </c>
      <c r="CW30" s="80">
        <f t="shared" si="35"/>
        <v>2877</v>
      </c>
      <c r="CX30" s="80">
        <f t="shared" si="36"/>
        <v>1912</v>
      </c>
      <c r="CY30" s="80">
        <f t="shared" si="37"/>
        <v>3957</v>
      </c>
      <c r="CZ30" s="80">
        <f t="shared" si="38"/>
        <v>11130</v>
      </c>
      <c r="DA30" s="143">
        <f t="shared" si="39"/>
        <v>0.214195867026056</v>
      </c>
      <c r="DB30" s="143">
        <f t="shared" si="40"/>
        <v>0.258490566037736</v>
      </c>
      <c r="DC30" s="143">
        <f t="shared" si="41"/>
        <v>0.171787960467206</v>
      </c>
      <c r="DD30" s="143">
        <f t="shared" si="42"/>
        <v>0.355525606469003</v>
      </c>
      <c r="DE30" s="49"/>
      <c r="DF30" s="87">
        <f t="shared" si="43"/>
        <v>1038</v>
      </c>
      <c r="DG30" s="80">
        <f t="shared" si="44"/>
        <v>1239</v>
      </c>
      <c r="DH30" s="80">
        <f t="shared" si="45"/>
        <v>824</v>
      </c>
      <c r="DI30" s="80">
        <f t="shared" si="46"/>
        <v>552.5</v>
      </c>
      <c r="DJ30" s="80">
        <f t="shared" si="47"/>
        <v>3653.5</v>
      </c>
      <c r="DK30" s="143">
        <f t="shared" si="48"/>
        <v>0.28411112631723</v>
      </c>
      <c r="DL30" s="143">
        <f t="shared" si="49"/>
        <v>0.339126864650335</v>
      </c>
      <c r="DM30" s="143">
        <f t="shared" si="50"/>
        <v>0.225537156151635</v>
      </c>
      <c r="DN30" s="143">
        <f t="shared" si="51"/>
        <v>0.151224852880799</v>
      </c>
      <c r="DO30" s="49"/>
      <c r="DP30" s="62">
        <f t="shared" si="52"/>
        <v>19194.5</v>
      </c>
      <c r="DQ30" s="71">
        <f t="shared" si="53"/>
        <v>11130</v>
      </c>
      <c r="DR30" s="71">
        <f t="shared" si="54"/>
        <v>3653.5</v>
      </c>
      <c r="DS30" s="63">
        <v>0</v>
      </c>
      <c r="DT30" s="63">
        <v>9</v>
      </c>
      <c r="DU30" s="63">
        <f>INDEX(武器升级!A:A,MATCH(DQ30/$DQ$5,武器升级!G:G,1))</f>
        <v>13</v>
      </c>
      <c r="DV30" s="63">
        <f>_xlfn.IFNA(INDEX(武器升级!A:A,MATCH(DR30/$DR$5,武器升级!H:H,1)),1)</f>
        <v>10</v>
      </c>
      <c r="DW30" s="63">
        <v>5</v>
      </c>
      <c r="DX30" s="63">
        <f>ROUND($DX$4*(1.2^(DT30-1)),2)</f>
        <v>2.58</v>
      </c>
      <c r="DY30" s="63">
        <f>ROUND($DY$4*1.2^(DU30-1),2)</f>
        <v>6.69</v>
      </c>
      <c r="DZ30" s="63">
        <f>ROUND($DZ$4*1.2^(DV30-1),2)</f>
        <v>5.68</v>
      </c>
      <c r="EA30" s="71">
        <v>2.7</v>
      </c>
      <c r="EB30" s="67">
        <f t="shared" si="55"/>
        <v>50</v>
      </c>
      <c r="EC30" s="87">
        <v>0</v>
      </c>
      <c r="ED30" s="80">
        <v>0</v>
      </c>
      <c r="EE30" s="80">
        <v>0</v>
      </c>
      <c r="EF30" s="80">
        <v>0</v>
      </c>
      <c r="EG30" s="80">
        <v>0</v>
      </c>
      <c r="EH30" s="80">
        <v>0</v>
      </c>
      <c r="EI30" s="80">
        <v>1</v>
      </c>
      <c r="EJ30" s="80">
        <v>1</v>
      </c>
      <c r="EK30" s="49">
        <f>_xlfn.IFNA(INDEX(DZ:DZ,MATCH(A30,EB:EB,0)),1)</f>
        <v>2.28</v>
      </c>
      <c r="EL30" s="87">
        <v>0</v>
      </c>
      <c r="EM30" s="80">
        <v>0</v>
      </c>
      <c r="EN30" s="80">
        <v>0</v>
      </c>
      <c r="EO30" s="80">
        <v>0</v>
      </c>
      <c r="EP30" s="80">
        <v>0</v>
      </c>
      <c r="EQ30" s="80">
        <v>176.604</v>
      </c>
      <c r="ER30" s="80">
        <v>29.4785</v>
      </c>
      <c r="ES30" s="80">
        <v>7.98488</v>
      </c>
      <c r="ET30" s="151">
        <v>0</v>
      </c>
      <c r="EU30" s="151">
        <v>0</v>
      </c>
      <c r="EV30" s="151">
        <v>0</v>
      </c>
      <c r="EW30" s="151">
        <v>1</v>
      </c>
      <c r="EX30" s="151">
        <v>1</v>
      </c>
      <c r="EY30" s="151">
        <v>1</v>
      </c>
      <c r="EZ30" s="49"/>
      <c r="FA30" s="153">
        <f t="shared" si="56"/>
        <v>2.28</v>
      </c>
      <c r="FB30" s="71">
        <v>1</v>
      </c>
      <c r="FC30" s="71">
        <v>1</v>
      </c>
      <c r="FD30" s="80">
        <v>1.98</v>
      </c>
      <c r="FE30" s="2">
        <v>2.74</v>
      </c>
      <c r="FF30">
        <f t="shared" si="57"/>
        <v>2.74</v>
      </c>
    </row>
    <row r="31" spans="1:162">
      <c r="A31" s="58">
        <v>25</v>
      </c>
      <c r="B31" s="59">
        <v>19</v>
      </c>
      <c r="C31" s="60">
        <v>17</v>
      </c>
      <c r="D31" s="61">
        <v>152.5</v>
      </c>
      <c r="E31" s="61">
        <v>3</v>
      </c>
      <c r="F31" s="62">
        <v>12</v>
      </c>
      <c r="G31" s="63">
        <v>0</v>
      </c>
      <c r="H31" s="63">
        <v>3</v>
      </c>
      <c r="I31" s="49"/>
      <c r="J31" s="62">
        <v>25</v>
      </c>
      <c r="K31" s="71">
        <f t="shared" si="0"/>
        <v>12</v>
      </c>
      <c r="L31" s="71">
        <f t="shared" si="1"/>
        <v>0</v>
      </c>
      <c r="M31" s="71">
        <f>INDEX($H:$H,MATCH(N31,$A:$A,0))</f>
        <v>3</v>
      </c>
      <c r="N31" s="72">
        <f>INDEX($A:$A,MATCH(SUM($K$7:K31),$D:$D,1))</f>
        <v>52</v>
      </c>
      <c r="O31" s="72">
        <v>0</v>
      </c>
      <c r="P31" s="73">
        <v>0</v>
      </c>
      <c r="Q31" s="63">
        <f>INDEX(关卡产出!$V$8:$V$207,MATCH(N31,$A$7:$A$206,0))</f>
        <v>8900</v>
      </c>
      <c r="R31" s="63">
        <f>INDEX(关卡产出!$W$8:$W$207,MATCH(N31,$A$7:$A$206,0))</f>
        <v>717200</v>
      </c>
      <c r="S31" s="63">
        <f>INDEX(关卡产出!$X$8:$X$207,MATCH(N31,$A$7:$A$206,0))</f>
        <v>5162</v>
      </c>
      <c r="T31" s="63">
        <f>INDEX(关卡产出!$Y$8:$Y$207,MATCH(N31,$A$7:$A$206,0))</f>
        <v>2582</v>
      </c>
      <c r="U31" s="63">
        <f>INDEX(关卡产出!$Z$8:$Z$207,MATCH(N31,$A$7:$A$206,0))</f>
        <v>1131</v>
      </c>
      <c r="V31" s="63">
        <f>INDEX(关卡产出!$AA$8:$AA$207,MATCH(N31,$A$7:$A$206,0))</f>
        <v>312</v>
      </c>
      <c r="W31" s="80">
        <f>INDEX(关卡产出!$C$8:$C$207,MATCH(N31,关卡产出!$B$8:$B$207,0))*K31</f>
        <v>480</v>
      </c>
      <c r="X31" s="80">
        <f>INDEX(关卡产出!$D$8:$D$207,MATCH(N31,关卡产出!$B$8:$B$207,0))*K31</f>
        <v>240</v>
      </c>
      <c r="Y31" s="80">
        <f>INDEX(关卡产出!$E$8:$E$207,MATCH(N31,关卡产出!$B$8:$B$207,0))*K31</f>
        <v>108</v>
      </c>
      <c r="Z31" s="80">
        <f>INDEX(关卡产出!$F$8:$F$207,MATCH(N31,关卡产出!$B$8:$B$207,0))*K31</f>
        <v>6840</v>
      </c>
      <c r="AA31" s="80">
        <f>SUM($W$7:W31)</f>
        <v>6342</v>
      </c>
      <c r="AB31" s="80">
        <f>SUM($X$7:X31)</f>
        <v>3117</v>
      </c>
      <c r="AC31" s="80">
        <f>SUM($Y$7:Y31)</f>
        <v>1347</v>
      </c>
      <c r="AD31" s="80">
        <f>SUM($Z$7:Z31)</f>
        <v>100680</v>
      </c>
      <c r="AE31" s="87">
        <f>INDEX(关卡产出!$C$8:$C$207,MATCH(N31,关卡产出!$B$8:$B$207,0))*8</f>
        <v>320</v>
      </c>
      <c r="AF31" s="87">
        <f>INDEX(关卡产出!$D$8:$D$207,MATCH(N31,关卡产出!$B$8:$B$207,0))*8</f>
        <v>160</v>
      </c>
      <c r="AG31" s="87">
        <f>INDEX(关卡产出!$E$8:$E$207,MATCH(N31,关卡产出!$B$8:$B$207,0))*8</f>
        <v>72</v>
      </c>
      <c r="AH31" s="87">
        <f>INDEX(关卡产出!$F$8:$F$207,MATCH(N31,关卡产出!$B$8:$B$207,0))*8</f>
        <v>4560</v>
      </c>
      <c r="AI31" s="87">
        <f>SUM($AE$7:AE31)</f>
        <v>4216</v>
      </c>
      <c r="AJ31" s="87">
        <f>SUM($AF$7:AF31)</f>
        <v>2072</v>
      </c>
      <c r="AK31" s="87">
        <f>SUM($AG$7:AG31)</f>
        <v>896</v>
      </c>
      <c r="AL31" s="87">
        <f>SUM($AH$7:AH31)</f>
        <v>66880</v>
      </c>
      <c r="AM31" s="92">
        <f>SUM($M$7:M31)*关卡产出!$AS$11</f>
        <v>450000</v>
      </c>
      <c r="AN31" s="93">
        <v>0</v>
      </c>
      <c r="AO31" s="80">
        <v>0</v>
      </c>
      <c r="AP31" s="96">
        <v>0</v>
      </c>
      <c r="AQ31" s="62">
        <v>500</v>
      </c>
      <c r="AR31" s="97">
        <v>100</v>
      </c>
      <c r="AS31" s="62">
        <f>SUM($AQ$7:AQ31)</f>
        <v>12500</v>
      </c>
      <c r="AT31" s="71">
        <f>SUM($AR$7:AR31)</f>
        <v>2500</v>
      </c>
      <c r="AU31" s="49"/>
      <c r="AV31" s="62">
        <f t="shared" si="2"/>
        <v>8900</v>
      </c>
      <c r="AW31" s="71">
        <v>0</v>
      </c>
      <c r="AX31" s="71">
        <f t="shared" si="3"/>
        <v>2500</v>
      </c>
      <c r="AY31" s="71">
        <f t="shared" si="4"/>
        <v>2650</v>
      </c>
      <c r="AZ31" s="63">
        <f t="shared" si="5"/>
        <v>14050</v>
      </c>
      <c r="BA31" s="80">
        <v>0</v>
      </c>
      <c r="BB31" s="80">
        <f t="shared" si="6"/>
        <v>14050</v>
      </c>
      <c r="BC31" s="98">
        <f t="shared" si="7"/>
        <v>0.633451957295374</v>
      </c>
      <c r="BD31" s="98">
        <f t="shared" si="8"/>
        <v>0</v>
      </c>
      <c r="BE31" s="98">
        <f t="shared" si="9"/>
        <v>0.177935943060498</v>
      </c>
      <c r="BF31" s="98">
        <f t="shared" si="10"/>
        <v>0.188612099644128</v>
      </c>
      <c r="BG31" s="99"/>
      <c r="BH31" s="62">
        <f>INDEX(商城宝箱!$L:$L,MATCH(BB31,商城宝箱!$N:$N,1))</f>
        <v>5</v>
      </c>
      <c r="BI31" s="63">
        <f>INDEX(商城宝箱!$T:$T,MATCH(BH31,商城宝箱!$L:$L,0))+(BB31-VLOOKUP(BH31,商城宝箱!$L$2:$N$22,3,FALSE))/$BH$5*VLOOKUP(BH31+1,商城宝箱!$C$23:$I$42,3,FALSE)</f>
        <v>35125</v>
      </c>
      <c r="BJ31" s="71">
        <f>INDEX(商城宝箱!$U:$U,MATCH(BH31,商城宝箱!$L:$L,0))+(BB31-VLOOKUP(BH31,商城宝箱!$L$2:$N$22,3,FALSE))/$BH$5*VLOOKUP(BH31+1,商城宝箱!$C$23:$I$42,4,FALSE)</f>
        <v>9262.5</v>
      </c>
      <c r="BK31" s="71">
        <f>INDEX(商城宝箱!$V:$V,MATCH(BH31,商城宝箱!$L:$L,0))+(BB31-VLOOKUP(BH31,商城宝箱!$L$2:$N$22,3,FALSE))/$BH$5*VLOOKUP(BH31+1,商城宝箱!$C$23:$I$42,5,FALSE)</f>
        <v>4557</v>
      </c>
      <c r="BL31" s="71">
        <f>INDEX(商城宝箱!$W:$W,MATCH(BH31,商城宝箱!$L:$L,0))+(BB31-VLOOKUP(BH31,商城宝箱!$L$2:$N$22,3,FALSE))/$BH$5*VLOOKUP(BH31+1,商城宝箱!$C$23:$I$42,6,FALSE)</f>
        <v>632.5</v>
      </c>
      <c r="BM31" s="49"/>
      <c r="BN31" s="101">
        <f t="shared" si="11"/>
        <v>717200</v>
      </c>
      <c r="BO31" s="63">
        <f t="shared" si="12"/>
        <v>100680</v>
      </c>
      <c r="BP31" s="63">
        <f t="shared" ref="BP31:BR31" si="81">AL31</f>
        <v>66880</v>
      </c>
      <c r="BQ31" s="63">
        <f t="shared" si="81"/>
        <v>450000</v>
      </c>
      <c r="BR31" s="63">
        <f t="shared" si="81"/>
        <v>0</v>
      </c>
      <c r="BS31" s="63">
        <f t="shared" si="14"/>
        <v>12500</v>
      </c>
      <c r="BT31" s="63">
        <f t="shared" si="15"/>
        <v>35125</v>
      </c>
      <c r="BU31" s="63">
        <f t="shared" si="16"/>
        <v>1382385</v>
      </c>
      <c r="BV31" s="98">
        <f t="shared" si="17"/>
        <v>0.518813499857131</v>
      </c>
      <c r="BW31" s="98">
        <f t="shared" si="18"/>
        <v>0.0728306513742554</v>
      </c>
      <c r="BX31" s="98">
        <f t="shared" si="19"/>
        <v>0.0483801545879042</v>
      </c>
      <c r="BY31" s="98">
        <f t="shared" si="20"/>
        <v>0.325524365498758</v>
      </c>
      <c r="BZ31" s="98">
        <f t="shared" si="21"/>
        <v>0</v>
      </c>
      <c r="CA31" s="98">
        <f t="shared" si="22"/>
        <v>0.0090423434860766</v>
      </c>
      <c r="CB31" s="98">
        <f t="shared" si="23"/>
        <v>0.0254089851958752</v>
      </c>
      <c r="CC31" s="49"/>
      <c r="CD31" s="101">
        <f t="shared" si="24"/>
        <v>52</v>
      </c>
      <c r="CE31" s="63">
        <f>INDEX(角色升级!A:A,MATCH(BU30,角色升级!K:K,1))</f>
        <v>342</v>
      </c>
      <c r="CF31" s="71">
        <f>VLOOKUP(CE31,角色升级!A:P,16,FALSE)</f>
        <v>9114.65511</v>
      </c>
      <c r="CG31" s="71">
        <v>7800</v>
      </c>
      <c r="CH31" s="122">
        <v>3.35</v>
      </c>
      <c r="CI31" s="87">
        <f>INDEX(角色升级!Q:Q,MATCH(CE31,角色升级!A:A,0))</f>
        <v>2650</v>
      </c>
      <c r="CJ31" s="80">
        <v>0.1</v>
      </c>
      <c r="CK31" s="49"/>
      <c r="CL31" s="101">
        <f t="shared" si="25"/>
        <v>5162</v>
      </c>
      <c r="CM31" s="63">
        <f t="shared" si="26"/>
        <v>6342</v>
      </c>
      <c r="CN31" s="63">
        <f t="shared" si="27"/>
        <v>320</v>
      </c>
      <c r="CO31" s="63">
        <f t="shared" si="28"/>
        <v>9262.5</v>
      </c>
      <c r="CP31" s="63">
        <f t="shared" si="29"/>
        <v>21086.5</v>
      </c>
      <c r="CQ31" s="98">
        <f t="shared" si="30"/>
        <v>0.244801176107936</v>
      </c>
      <c r="CR31" s="98">
        <f t="shared" si="31"/>
        <v>0.300761150499135</v>
      </c>
      <c r="CS31" s="98">
        <f t="shared" si="32"/>
        <v>0.0151755862755792</v>
      </c>
      <c r="CT31" s="98">
        <f t="shared" si="33"/>
        <v>0.43926208711735</v>
      </c>
      <c r="CU31" s="49"/>
      <c r="CV31" s="87">
        <f t="shared" si="34"/>
        <v>2582</v>
      </c>
      <c r="CW31" s="80">
        <f t="shared" si="35"/>
        <v>3117</v>
      </c>
      <c r="CX31" s="80">
        <f t="shared" si="36"/>
        <v>2072</v>
      </c>
      <c r="CY31" s="80">
        <f t="shared" si="37"/>
        <v>4557</v>
      </c>
      <c r="CZ31" s="80">
        <f t="shared" si="38"/>
        <v>12328</v>
      </c>
      <c r="DA31" s="143">
        <f t="shared" si="39"/>
        <v>0.209441920830629</v>
      </c>
      <c r="DB31" s="143">
        <f t="shared" si="40"/>
        <v>0.252839065541856</v>
      </c>
      <c r="DC31" s="143">
        <f t="shared" si="41"/>
        <v>0.168072680077872</v>
      </c>
      <c r="DD31" s="143">
        <f t="shared" si="42"/>
        <v>0.369646333549643</v>
      </c>
      <c r="DE31" s="49"/>
      <c r="DF31" s="87">
        <f t="shared" si="43"/>
        <v>1131</v>
      </c>
      <c r="DG31" s="80">
        <f t="shared" si="44"/>
        <v>1347</v>
      </c>
      <c r="DH31" s="80">
        <f t="shared" si="45"/>
        <v>896</v>
      </c>
      <c r="DI31" s="80">
        <f t="shared" si="46"/>
        <v>632.5</v>
      </c>
      <c r="DJ31" s="80">
        <f t="shared" si="47"/>
        <v>4006.5</v>
      </c>
      <c r="DK31" s="143">
        <f t="shared" si="48"/>
        <v>0.282291276675402</v>
      </c>
      <c r="DL31" s="143">
        <f t="shared" si="49"/>
        <v>0.336203669037814</v>
      </c>
      <c r="DM31" s="143">
        <f t="shared" si="50"/>
        <v>0.223636590540372</v>
      </c>
      <c r="DN31" s="143">
        <f t="shared" si="51"/>
        <v>0.157868463746412</v>
      </c>
      <c r="DO31" s="49"/>
      <c r="DP31" s="62">
        <f t="shared" si="52"/>
        <v>21086.5</v>
      </c>
      <c r="DQ31" s="71">
        <f t="shared" si="53"/>
        <v>12328</v>
      </c>
      <c r="DR31" s="71">
        <f t="shared" si="54"/>
        <v>4006.5</v>
      </c>
      <c r="DS31" s="63">
        <v>0</v>
      </c>
      <c r="DT31" s="63">
        <v>9</v>
      </c>
      <c r="DU31" s="63">
        <f>INDEX(武器升级!A:A,MATCH(DQ31/$DQ$5,武器升级!G:G,1))</f>
        <v>14</v>
      </c>
      <c r="DV31" s="63">
        <f>_xlfn.IFNA(INDEX(武器升级!A:A,MATCH(DR31/$DR$5,武器升级!H:H,1)),1)</f>
        <v>10</v>
      </c>
      <c r="DW31" s="63">
        <v>5</v>
      </c>
      <c r="DX31" s="63">
        <f>ROUND($DX$4*(1.2^(DT31-1)),2)</f>
        <v>2.58</v>
      </c>
      <c r="DY31" s="63">
        <f>ROUND($DY$4*1.2^(DU31-1),2)</f>
        <v>8.02</v>
      </c>
      <c r="DZ31" s="63">
        <f>ROUND($DZ$4*1.2^(DV31-1),2)</f>
        <v>5.68</v>
      </c>
      <c r="EA31" s="71">
        <v>2.7</v>
      </c>
      <c r="EB31" s="67">
        <f t="shared" si="55"/>
        <v>52</v>
      </c>
      <c r="EC31" s="87">
        <v>0</v>
      </c>
      <c r="ED31" s="80">
        <v>0</v>
      </c>
      <c r="EE31" s="80">
        <v>0</v>
      </c>
      <c r="EF31" s="80">
        <v>0</v>
      </c>
      <c r="EG31" s="80">
        <v>0</v>
      </c>
      <c r="EH31" s="80">
        <v>0</v>
      </c>
      <c r="EI31" s="80">
        <v>1</v>
      </c>
      <c r="EJ31" s="80">
        <v>1</v>
      </c>
      <c r="EK31" s="49">
        <f>_xlfn.IFNA(INDEX(DZ:DZ,MATCH(A31,EB:EB,0)),1)</f>
        <v>1</v>
      </c>
      <c r="EL31" s="87">
        <v>0</v>
      </c>
      <c r="EM31" s="80">
        <v>0</v>
      </c>
      <c r="EN31" s="80">
        <v>0</v>
      </c>
      <c r="EO31" s="80">
        <v>0</v>
      </c>
      <c r="EP31" s="80">
        <v>0</v>
      </c>
      <c r="EQ31" s="80">
        <v>186.507</v>
      </c>
      <c r="ER31" s="80">
        <v>31.1315</v>
      </c>
      <c r="ES31" s="80">
        <v>8.43263</v>
      </c>
      <c r="ET31" s="151">
        <v>0</v>
      </c>
      <c r="EU31" s="151">
        <v>0</v>
      </c>
      <c r="EV31" s="151">
        <v>0</v>
      </c>
      <c r="EW31" s="151">
        <v>1</v>
      </c>
      <c r="EX31" s="151">
        <v>1</v>
      </c>
      <c r="EY31" s="151">
        <v>1</v>
      </c>
      <c r="EZ31" s="49"/>
      <c r="FA31" s="153">
        <f t="shared" si="56"/>
        <v>1</v>
      </c>
      <c r="FB31" s="71">
        <v>1</v>
      </c>
      <c r="FC31" s="71">
        <v>1</v>
      </c>
      <c r="FD31" s="80">
        <v>1.98</v>
      </c>
      <c r="FE31" s="2">
        <v>2.74</v>
      </c>
      <c r="FF31">
        <f t="shared" si="57"/>
        <v>2.74</v>
      </c>
    </row>
    <row r="32" spans="1:162">
      <c r="A32" s="58">
        <v>26</v>
      </c>
      <c r="B32" s="59">
        <v>19</v>
      </c>
      <c r="C32" s="60">
        <v>17</v>
      </c>
      <c r="D32" s="61">
        <v>155.5</v>
      </c>
      <c r="E32" s="61">
        <v>3</v>
      </c>
      <c r="F32" s="62">
        <v>12</v>
      </c>
      <c r="G32" s="63">
        <v>0</v>
      </c>
      <c r="H32" s="63">
        <v>3</v>
      </c>
      <c r="I32" s="49"/>
      <c r="J32" s="62">
        <v>26</v>
      </c>
      <c r="K32" s="71">
        <f t="shared" si="0"/>
        <v>12</v>
      </c>
      <c r="L32" s="71">
        <f t="shared" si="1"/>
        <v>0</v>
      </c>
      <c r="M32" s="71">
        <f>INDEX($H:$H,MATCH(N32,$A:$A,0))</f>
        <v>3</v>
      </c>
      <c r="N32" s="72">
        <f>INDEX($A:$A,MATCH(SUM($K$7:K32),$D:$D,1))</f>
        <v>53</v>
      </c>
      <c r="O32" s="72">
        <v>0</v>
      </c>
      <c r="P32" s="73">
        <v>0</v>
      </c>
      <c r="Q32" s="63">
        <f>INDEX(关卡产出!$V$8:$V$207,MATCH(N32,$A$7:$A$206,0))</f>
        <v>9100</v>
      </c>
      <c r="R32" s="63">
        <f>INDEX(关卡产出!$W$8:$W$207,MATCH(N32,$A$7:$A$206,0))</f>
        <v>746700</v>
      </c>
      <c r="S32" s="63">
        <f>INDEX(关卡产出!$X$8:$X$207,MATCH(N32,$A$7:$A$206,0))</f>
        <v>5366</v>
      </c>
      <c r="T32" s="63">
        <f>INDEX(关卡产出!$Y$8:$Y$207,MATCH(N32,$A$7:$A$206,0))</f>
        <v>2684</v>
      </c>
      <c r="U32" s="63">
        <f>INDEX(关卡产出!$Z$8:$Z$207,MATCH(N32,$A$7:$A$206,0))</f>
        <v>1179</v>
      </c>
      <c r="V32" s="63">
        <f>INDEX(关卡产出!$AA$8:$AA$207,MATCH(N32,$A$7:$A$206,0))</f>
        <v>318</v>
      </c>
      <c r="W32" s="80">
        <f>INDEX(关卡产出!$C$8:$C$207,MATCH(N32,关卡产出!$B$8:$B$207,0))*K32</f>
        <v>492</v>
      </c>
      <c r="X32" s="80">
        <f>INDEX(关卡产出!$D$8:$D$207,MATCH(N32,关卡产出!$B$8:$B$207,0))*K32</f>
        <v>240</v>
      </c>
      <c r="Y32" s="80">
        <f>INDEX(关卡产出!$E$8:$E$207,MATCH(N32,关卡产出!$B$8:$B$207,0))*K32</f>
        <v>120</v>
      </c>
      <c r="Z32" s="80">
        <f>INDEX(关卡产出!$F$8:$F$207,MATCH(N32,关卡产出!$B$8:$B$207,0))*K32</f>
        <v>7080</v>
      </c>
      <c r="AA32" s="80">
        <f>SUM($W$7:W32)</f>
        <v>6834</v>
      </c>
      <c r="AB32" s="80">
        <f>SUM($X$7:X32)</f>
        <v>3357</v>
      </c>
      <c r="AC32" s="80">
        <f>SUM($Y$7:Y32)</f>
        <v>1467</v>
      </c>
      <c r="AD32" s="80">
        <f>SUM($Z$7:Z32)</f>
        <v>107760</v>
      </c>
      <c r="AE32" s="87">
        <f>INDEX(关卡产出!$C$8:$C$207,MATCH(N32,关卡产出!$B$8:$B$207,0))*8</f>
        <v>328</v>
      </c>
      <c r="AF32" s="87">
        <f>INDEX(关卡产出!$D$8:$D$207,MATCH(N32,关卡产出!$B$8:$B$207,0))*8</f>
        <v>160</v>
      </c>
      <c r="AG32" s="87">
        <f>INDEX(关卡产出!$E$8:$E$207,MATCH(N32,关卡产出!$B$8:$B$207,0))*8</f>
        <v>80</v>
      </c>
      <c r="AH32" s="87">
        <f>INDEX(关卡产出!$F$8:$F$207,MATCH(N32,关卡产出!$B$8:$B$207,0))*8</f>
        <v>4720</v>
      </c>
      <c r="AI32" s="87">
        <f>SUM($AE$7:AE32)</f>
        <v>4544</v>
      </c>
      <c r="AJ32" s="87">
        <f>SUM($AF$7:AF32)</f>
        <v>2232</v>
      </c>
      <c r="AK32" s="87">
        <f>SUM($AG$7:AG32)</f>
        <v>976</v>
      </c>
      <c r="AL32" s="87">
        <f>SUM($AH$7:AH32)</f>
        <v>71600</v>
      </c>
      <c r="AM32" s="92">
        <f>SUM($M$7:M32)*关卡产出!$AS$11</f>
        <v>468000</v>
      </c>
      <c r="AN32" s="93">
        <v>0</v>
      </c>
      <c r="AO32" s="80">
        <v>0</v>
      </c>
      <c r="AP32" s="96">
        <v>0</v>
      </c>
      <c r="AQ32" s="62">
        <v>500</v>
      </c>
      <c r="AR32" s="97">
        <v>100</v>
      </c>
      <c r="AS32" s="62">
        <f>SUM($AQ$7:AQ32)</f>
        <v>13000</v>
      </c>
      <c r="AT32" s="71">
        <f>SUM($AR$7:AR32)</f>
        <v>2600</v>
      </c>
      <c r="AU32" s="49"/>
      <c r="AV32" s="62">
        <f t="shared" si="2"/>
        <v>9100</v>
      </c>
      <c r="AW32" s="71">
        <v>0</v>
      </c>
      <c r="AX32" s="71">
        <f t="shared" si="3"/>
        <v>2600</v>
      </c>
      <c r="AY32" s="71">
        <f t="shared" si="4"/>
        <v>2650</v>
      </c>
      <c r="AZ32" s="63">
        <f t="shared" si="5"/>
        <v>14350</v>
      </c>
      <c r="BA32" s="80">
        <v>0</v>
      </c>
      <c r="BB32" s="80">
        <f t="shared" si="6"/>
        <v>14350</v>
      </c>
      <c r="BC32" s="98">
        <f t="shared" si="7"/>
        <v>0.634146341463415</v>
      </c>
      <c r="BD32" s="98">
        <f t="shared" si="8"/>
        <v>0</v>
      </c>
      <c r="BE32" s="98">
        <f t="shared" si="9"/>
        <v>0.181184668989547</v>
      </c>
      <c r="BF32" s="98">
        <f t="shared" si="10"/>
        <v>0.184668989547038</v>
      </c>
      <c r="BG32" s="99"/>
      <c r="BH32" s="62">
        <f>INDEX(商城宝箱!$L:$L,MATCH(BB32,商城宝箱!$N:$N,1))</f>
        <v>5</v>
      </c>
      <c r="BI32" s="63">
        <f>INDEX(商城宝箱!$T:$T,MATCH(BH32,商城宝箱!$L:$L,0))+(BB32-VLOOKUP(BH32,商城宝箱!$L$2:$N$22,3,FALSE))/$BH$5*VLOOKUP(BH32+1,商城宝箱!$C$23:$I$42,3,FALSE)</f>
        <v>35875</v>
      </c>
      <c r="BJ32" s="71">
        <f>INDEX(商城宝箱!$U:$U,MATCH(BH32,商城宝箱!$L:$L,0))+(BB32-VLOOKUP(BH32,商城宝箱!$L$2:$N$22,3,FALSE))/$BH$5*VLOOKUP(BH32+1,商城宝箱!$C$23:$I$42,4,FALSE)</f>
        <v>9562.5</v>
      </c>
      <c r="BK32" s="71">
        <f>INDEX(商城宝箱!$V:$V,MATCH(BH32,商城宝箱!$L:$L,0))+(BB32-VLOOKUP(BH32,商城宝箱!$L$2:$N$22,3,FALSE))/$BH$5*VLOOKUP(BH32+1,商城宝箱!$C$23:$I$42,5,FALSE)</f>
        <v>4737</v>
      </c>
      <c r="BL32" s="71">
        <f>INDEX(商城宝箱!$W:$W,MATCH(BH32,商城宝箱!$L:$L,0))+(BB32-VLOOKUP(BH32,商城宝箱!$L$2:$N$22,3,FALSE))/$BH$5*VLOOKUP(BH32+1,商城宝箱!$C$23:$I$42,6,FALSE)</f>
        <v>656.5</v>
      </c>
      <c r="BM32" s="49"/>
      <c r="BN32" s="101">
        <f t="shared" si="11"/>
        <v>746700</v>
      </c>
      <c r="BO32" s="63">
        <f t="shared" si="12"/>
        <v>107760</v>
      </c>
      <c r="BP32" s="63">
        <f t="shared" ref="BP32:BR32" si="82">AL32</f>
        <v>71600</v>
      </c>
      <c r="BQ32" s="63">
        <f t="shared" si="82"/>
        <v>468000</v>
      </c>
      <c r="BR32" s="63">
        <f t="shared" si="82"/>
        <v>0</v>
      </c>
      <c r="BS32" s="63">
        <f t="shared" si="14"/>
        <v>13000</v>
      </c>
      <c r="BT32" s="63">
        <f t="shared" si="15"/>
        <v>35875</v>
      </c>
      <c r="BU32" s="63">
        <f t="shared" si="16"/>
        <v>1442935</v>
      </c>
      <c r="BV32" s="98">
        <f t="shared" si="17"/>
        <v>0.517486927685585</v>
      </c>
      <c r="BW32" s="98">
        <f t="shared" si="18"/>
        <v>0.0746811186921102</v>
      </c>
      <c r="BX32" s="98">
        <f t="shared" si="19"/>
        <v>0.0496210848028497</v>
      </c>
      <c r="BY32" s="98">
        <f t="shared" si="20"/>
        <v>0.324338934186225</v>
      </c>
      <c r="BZ32" s="98">
        <f t="shared" si="21"/>
        <v>0</v>
      </c>
      <c r="CA32" s="98">
        <f t="shared" si="22"/>
        <v>0.00900941483850624</v>
      </c>
      <c r="CB32" s="98">
        <f t="shared" si="23"/>
        <v>0.0248625197947239</v>
      </c>
      <c r="CC32" s="49"/>
      <c r="CD32" s="101">
        <f t="shared" si="24"/>
        <v>53</v>
      </c>
      <c r="CE32" s="63">
        <f>INDEX(角色升级!A:A,MATCH(BU31,角色升级!K:K,1))</f>
        <v>356</v>
      </c>
      <c r="CF32" s="71">
        <f>VLOOKUP(CE32,角色升级!A:P,16,FALSE)</f>
        <v>9206.40465</v>
      </c>
      <c r="CG32" s="71">
        <v>8160</v>
      </c>
      <c r="CH32" s="123">
        <v>3.5</v>
      </c>
      <c r="CI32" s="87">
        <f>INDEX(角色升级!Q:Q,MATCH(CE32,角色升级!A:A,0))</f>
        <v>2650</v>
      </c>
      <c r="CJ32" s="80">
        <v>0.1</v>
      </c>
      <c r="CK32" s="49"/>
      <c r="CL32" s="101">
        <f t="shared" si="25"/>
        <v>5366</v>
      </c>
      <c r="CM32" s="63">
        <f t="shared" si="26"/>
        <v>6834</v>
      </c>
      <c r="CN32" s="63">
        <f t="shared" si="27"/>
        <v>328</v>
      </c>
      <c r="CO32" s="63">
        <f t="shared" si="28"/>
        <v>9562.5</v>
      </c>
      <c r="CP32" s="63">
        <f t="shared" si="29"/>
        <v>22090.5</v>
      </c>
      <c r="CQ32" s="98">
        <f t="shared" si="30"/>
        <v>0.24290984812476</v>
      </c>
      <c r="CR32" s="98">
        <f t="shared" si="31"/>
        <v>0.309363753649759</v>
      </c>
      <c r="CS32" s="98">
        <f t="shared" si="32"/>
        <v>0.014848011588692</v>
      </c>
      <c r="CT32" s="98">
        <f t="shared" si="33"/>
        <v>0.43287838663679</v>
      </c>
      <c r="CU32" s="49"/>
      <c r="CV32" s="87">
        <f t="shared" si="34"/>
        <v>2684</v>
      </c>
      <c r="CW32" s="80">
        <f t="shared" si="35"/>
        <v>3357</v>
      </c>
      <c r="CX32" s="80">
        <f t="shared" si="36"/>
        <v>2232</v>
      </c>
      <c r="CY32" s="80">
        <f t="shared" si="37"/>
        <v>4737</v>
      </c>
      <c r="CZ32" s="80">
        <f t="shared" si="38"/>
        <v>13010</v>
      </c>
      <c r="DA32" s="143">
        <f t="shared" si="39"/>
        <v>0.20630284396618</v>
      </c>
      <c r="DB32" s="143">
        <f t="shared" si="40"/>
        <v>0.258032282859339</v>
      </c>
      <c r="DC32" s="143">
        <f t="shared" si="41"/>
        <v>0.171560338201384</v>
      </c>
      <c r="DD32" s="143">
        <f t="shared" si="42"/>
        <v>0.364104534973098</v>
      </c>
      <c r="DE32" s="49"/>
      <c r="DF32" s="87">
        <f t="shared" si="43"/>
        <v>1179</v>
      </c>
      <c r="DG32" s="80">
        <f t="shared" si="44"/>
        <v>1467</v>
      </c>
      <c r="DH32" s="80">
        <f t="shared" si="45"/>
        <v>976</v>
      </c>
      <c r="DI32" s="80">
        <f t="shared" si="46"/>
        <v>656.5</v>
      </c>
      <c r="DJ32" s="80">
        <f t="shared" si="47"/>
        <v>4278.5</v>
      </c>
      <c r="DK32" s="143">
        <f t="shared" si="48"/>
        <v>0.275563865840832</v>
      </c>
      <c r="DL32" s="143">
        <f t="shared" si="49"/>
        <v>0.342877176580577</v>
      </c>
      <c r="DM32" s="143">
        <f t="shared" si="50"/>
        <v>0.228117330840248</v>
      </c>
      <c r="DN32" s="143">
        <f t="shared" si="51"/>
        <v>0.153441626738343</v>
      </c>
      <c r="DO32" s="49"/>
      <c r="DP32" s="62">
        <f t="shared" si="52"/>
        <v>22090.5</v>
      </c>
      <c r="DQ32" s="71">
        <f t="shared" si="53"/>
        <v>13010</v>
      </c>
      <c r="DR32" s="71">
        <f t="shared" si="54"/>
        <v>4278.5</v>
      </c>
      <c r="DS32" s="63">
        <v>0</v>
      </c>
      <c r="DT32" s="63">
        <v>10</v>
      </c>
      <c r="DU32" s="63">
        <f>INDEX(武器升级!A:A,MATCH(DQ32/$DQ$5,武器升级!G:G,1))</f>
        <v>14</v>
      </c>
      <c r="DV32" s="63">
        <f>_xlfn.IFNA(INDEX(武器升级!A:A,MATCH(DR32/$DR$5,武器升级!H:H,1)),1)</f>
        <v>11</v>
      </c>
      <c r="DW32" s="63">
        <v>5</v>
      </c>
      <c r="DX32" s="63">
        <f>ROUND($DX$4*(1.2^(DT32-1)),2)</f>
        <v>3.1</v>
      </c>
      <c r="DY32" s="63">
        <f>ROUND($DY$4*1.2^(DU32-1),2)</f>
        <v>8.02</v>
      </c>
      <c r="DZ32" s="63">
        <f>ROUND($DZ$4*1.2^(DV32-1),2)</f>
        <v>6.81</v>
      </c>
      <c r="EA32" s="71">
        <v>2.7</v>
      </c>
      <c r="EB32" s="67">
        <f t="shared" si="55"/>
        <v>53</v>
      </c>
      <c r="EC32" s="87">
        <v>0</v>
      </c>
      <c r="ED32" s="80">
        <v>0</v>
      </c>
      <c r="EE32" s="80">
        <v>0</v>
      </c>
      <c r="EF32" s="80">
        <v>0</v>
      </c>
      <c r="EG32" s="80">
        <v>0</v>
      </c>
      <c r="EH32" s="80">
        <v>0</v>
      </c>
      <c r="EI32" s="80">
        <v>1</v>
      </c>
      <c r="EJ32" s="80">
        <v>1</v>
      </c>
      <c r="EK32" s="49">
        <f>_xlfn.IFNA(INDEX(DZ:DZ,MATCH(A32,EB:EB,0)),1)</f>
        <v>2.28</v>
      </c>
      <c r="EL32" s="87">
        <v>0</v>
      </c>
      <c r="EM32" s="80">
        <v>0</v>
      </c>
      <c r="EN32" s="80">
        <v>0</v>
      </c>
      <c r="EO32" s="80">
        <v>0</v>
      </c>
      <c r="EP32" s="80">
        <v>0</v>
      </c>
      <c r="EQ32" s="80">
        <v>194.759</v>
      </c>
      <c r="ER32" s="80">
        <v>32.509</v>
      </c>
      <c r="ES32" s="80">
        <v>8.80575</v>
      </c>
      <c r="ET32" s="151">
        <v>0</v>
      </c>
      <c r="EU32" s="151">
        <v>0</v>
      </c>
      <c r="EV32" s="151">
        <v>0</v>
      </c>
      <c r="EW32" s="151">
        <v>1</v>
      </c>
      <c r="EX32" s="151">
        <v>1</v>
      </c>
      <c r="EY32" s="151">
        <v>1</v>
      </c>
      <c r="EZ32" s="49"/>
      <c r="FA32" s="153">
        <f t="shared" si="56"/>
        <v>2.28</v>
      </c>
      <c r="FB32" s="71">
        <v>1</v>
      </c>
      <c r="FC32" s="71">
        <v>1</v>
      </c>
      <c r="FD32" s="80">
        <v>1.98</v>
      </c>
      <c r="FE32" s="2">
        <v>2.92</v>
      </c>
      <c r="FF32">
        <f t="shared" si="57"/>
        <v>2.92</v>
      </c>
    </row>
    <row r="33" spans="1:162">
      <c r="A33" s="58">
        <v>27</v>
      </c>
      <c r="B33" s="59">
        <v>20</v>
      </c>
      <c r="C33" s="60">
        <v>17</v>
      </c>
      <c r="D33" s="61">
        <v>161.5</v>
      </c>
      <c r="E33" s="61">
        <v>3</v>
      </c>
      <c r="F33" s="62">
        <v>12</v>
      </c>
      <c r="G33" s="63">
        <v>0</v>
      </c>
      <c r="H33" s="63">
        <v>3</v>
      </c>
      <c r="I33" s="49"/>
      <c r="J33" s="62">
        <v>27</v>
      </c>
      <c r="K33" s="71">
        <f t="shared" si="0"/>
        <v>12</v>
      </c>
      <c r="L33" s="71">
        <f t="shared" si="1"/>
        <v>0</v>
      </c>
      <c r="M33" s="71">
        <f>INDEX($H:$H,MATCH(N33,$A:$A,0))</f>
        <v>3</v>
      </c>
      <c r="N33" s="72">
        <f>INDEX($A:$A,MATCH(SUM($K$7:K33),$D:$D,1))</f>
        <v>55</v>
      </c>
      <c r="O33" s="72">
        <v>0</v>
      </c>
      <c r="P33" s="73">
        <v>0</v>
      </c>
      <c r="Q33" s="63">
        <f>INDEX(关卡产出!$V$8:$V$207,MATCH(N33,$A$7:$A$206,0))</f>
        <v>9500</v>
      </c>
      <c r="R33" s="63">
        <f>INDEX(关卡产出!$W$8:$W$207,MATCH(N33,$A$7:$A$206,0))</f>
        <v>807500</v>
      </c>
      <c r="S33" s="63">
        <f>INDEX(关卡产出!$X$8:$X$207,MATCH(N33,$A$7:$A$206,0))</f>
        <v>5786</v>
      </c>
      <c r="T33" s="63">
        <f>INDEX(关卡产出!$Y$8:$Y$207,MATCH(N33,$A$7:$A$206,0))</f>
        <v>2894</v>
      </c>
      <c r="U33" s="63">
        <f>INDEX(关卡产出!$Z$8:$Z$207,MATCH(N33,$A$7:$A$206,0))</f>
        <v>1278</v>
      </c>
      <c r="V33" s="63">
        <f>INDEX(关卡产出!$AA$8:$AA$207,MATCH(N33,$A$7:$A$206,0))</f>
        <v>330</v>
      </c>
      <c r="W33" s="80">
        <f>INDEX(关卡产出!$C$8:$C$207,MATCH(N33,关卡产出!$B$8:$B$207,0))*K33</f>
        <v>504</v>
      </c>
      <c r="X33" s="80">
        <f>INDEX(关卡产出!$D$8:$D$207,MATCH(N33,关卡产出!$B$8:$B$207,0))*K33</f>
        <v>252</v>
      </c>
      <c r="Y33" s="80">
        <f>INDEX(关卡产出!$E$8:$E$207,MATCH(N33,关卡产出!$B$8:$B$207,0))*K33</f>
        <v>120</v>
      </c>
      <c r="Z33" s="80">
        <f>INDEX(关卡产出!$F$8:$F$207,MATCH(N33,关卡产出!$B$8:$B$207,0))*K33</f>
        <v>7320</v>
      </c>
      <c r="AA33" s="80">
        <f>SUM($W$7:W33)</f>
        <v>7338</v>
      </c>
      <c r="AB33" s="80">
        <f>SUM($X$7:X33)</f>
        <v>3609</v>
      </c>
      <c r="AC33" s="80">
        <f>SUM($Y$7:Y33)</f>
        <v>1587</v>
      </c>
      <c r="AD33" s="80">
        <f>SUM($Z$7:Z33)</f>
        <v>115080</v>
      </c>
      <c r="AE33" s="87">
        <f>INDEX(关卡产出!$C$8:$C$207,MATCH(N33,关卡产出!$B$8:$B$207,0))*8</f>
        <v>336</v>
      </c>
      <c r="AF33" s="87">
        <f>INDEX(关卡产出!$D$8:$D$207,MATCH(N33,关卡产出!$B$8:$B$207,0))*8</f>
        <v>168</v>
      </c>
      <c r="AG33" s="87">
        <f>INDEX(关卡产出!$E$8:$E$207,MATCH(N33,关卡产出!$B$8:$B$207,0))*8</f>
        <v>80</v>
      </c>
      <c r="AH33" s="87">
        <f>INDEX(关卡产出!$F$8:$F$207,MATCH(N33,关卡产出!$B$8:$B$207,0))*8</f>
        <v>4880</v>
      </c>
      <c r="AI33" s="87">
        <f>SUM($AE$7:AE33)</f>
        <v>4880</v>
      </c>
      <c r="AJ33" s="87">
        <f>SUM($AF$7:AF33)</f>
        <v>2400</v>
      </c>
      <c r="AK33" s="87">
        <f>SUM($AG$7:AG33)</f>
        <v>1056</v>
      </c>
      <c r="AL33" s="87">
        <f>SUM($AH$7:AH33)</f>
        <v>76480</v>
      </c>
      <c r="AM33" s="92">
        <f>SUM($M$7:M33)*关卡产出!$AS$11</f>
        <v>486000</v>
      </c>
      <c r="AN33" s="93">
        <v>0</v>
      </c>
      <c r="AO33" s="80">
        <v>0</v>
      </c>
      <c r="AP33" s="96">
        <v>0</v>
      </c>
      <c r="AQ33" s="62">
        <v>500</v>
      </c>
      <c r="AR33" s="97">
        <v>100</v>
      </c>
      <c r="AS33" s="62">
        <f>SUM($AQ$7:AQ33)</f>
        <v>13500</v>
      </c>
      <c r="AT33" s="71">
        <f>SUM($AR$7:AR33)</f>
        <v>2700</v>
      </c>
      <c r="AU33" s="49"/>
      <c r="AV33" s="62">
        <f t="shared" si="2"/>
        <v>9500</v>
      </c>
      <c r="AW33" s="71">
        <v>0</v>
      </c>
      <c r="AX33" s="71">
        <f t="shared" si="3"/>
        <v>2700</v>
      </c>
      <c r="AY33" s="71">
        <f t="shared" si="4"/>
        <v>2650</v>
      </c>
      <c r="AZ33" s="63">
        <f t="shared" si="5"/>
        <v>14850</v>
      </c>
      <c r="BA33" s="80">
        <v>0</v>
      </c>
      <c r="BB33" s="80">
        <f t="shared" si="6"/>
        <v>14850</v>
      </c>
      <c r="BC33" s="98">
        <f t="shared" si="7"/>
        <v>0.63973063973064</v>
      </c>
      <c r="BD33" s="98">
        <f t="shared" si="8"/>
        <v>0</v>
      </c>
      <c r="BE33" s="98">
        <f t="shared" si="9"/>
        <v>0.181818181818182</v>
      </c>
      <c r="BF33" s="98">
        <f t="shared" si="10"/>
        <v>0.178451178451178</v>
      </c>
      <c r="BG33" s="99"/>
      <c r="BH33" s="62">
        <f>INDEX(商城宝箱!$L:$L,MATCH(BB33,商城宝箱!$N:$N,1))</f>
        <v>5</v>
      </c>
      <c r="BI33" s="63">
        <f>INDEX(商城宝箱!$T:$T,MATCH(BH33,商城宝箱!$L:$L,0))+(BB33-VLOOKUP(BH33,商城宝箱!$L$2:$N$22,3,FALSE))/$BH$5*VLOOKUP(BH33+1,商城宝箱!$C$23:$I$42,3,FALSE)</f>
        <v>37125</v>
      </c>
      <c r="BJ33" s="71">
        <f>INDEX(商城宝箱!$U:$U,MATCH(BH33,商城宝箱!$L:$L,0))+(BB33-VLOOKUP(BH33,商城宝箱!$L$2:$N$22,3,FALSE))/$BH$5*VLOOKUP(BH33+1,商城宝箱!$C$23:$I$42,4,FALSE)</f>
        <v>10062.5</v>
      </c>
      <c r="BK33" s="71">
        <f>INDEX(商城宝箱!$V:$V,MATCH(BH33,商城宝箱!$L:$L,0))+(BB33-VLOOKUP(BH33,商城宝箱!$L$2:$N$22,3,FALSE))/$BH$5*VLOOKUP(BH33+1,商城宝箱!$C$23:$I$42,5,FALSE)</f>
        <v>5037</v>
      </c>
      <c r="BL33" s="71">
        <f>INDEX(商城宝箱!$W:$W,MATCH(BH33,商城宝箱!$L:$L,0))+(BB33-VLOOKUP(BH33,商城宝箱!$L$2:$N$22,3,FALSE))/$BH$5*VLOOKUP(BH33+1,商城宝箱!$C$23:$I$42,6,FALSE)</f>
        <v>696.5</v>
      </c>
      <c r="BM33" s="49"/>
      <c r="BN33" s="101">
        <f t="shared" si="11"/>
        <v>807500</v>
      </c>
      <c r="BO33" s="63">
        <f t="shared" si="12"/>
        <v>115080</v>
      </c>
      <c r="BP33" s="63">
        <f t="shared" ref="BP33:BR33" si="83">AL33</f>
        <v>76480</v>
      </c>
      <c r="BQ33" s="63">
        <f t="shared" si="83"/>
        <v>486000</v>
      </c>
      <c r="BR33" s="63">
        <f t="shared" si="83"/>
        <v>0</v>
      </c>
      <c r="BS33" s="63">
        <f t="shared" si="14"/>
        <v>13500</v>
      </c>
      <c r="BT33" s="63">
        <f t="shared" si="15"/>
        <v>37125</v>
      </c>
      <c r="BU33" s="63">
        <f t="shared" si="16"/>
        <v>1535685</v>
      </c>
      <c r="BV33" s="98">
        <f t="shared" si="17"/>
        <v>0.525823980829402</v>
      </c>
      <c r="BW33" s="98">
        <f t="shared" si="18"/>
        <v>0.0749372429892849</v>
      </c>
      <c r="BX33" s="98">
        <f t="shared" si="19"/>
        <v>0.0498018799428268</v>
      </c>
      <c r="BY33" s="98">
        <f t="shared" si="20"/>
        <v>0.316471151310327</v>
      </c>
      <c r="BZ33" s="98">
        <f t="shared" si="21"/>
        <v>0</v>
      </c>
      <c r="CA33" s="98">
        <f t="shared" si="22"/>
        <v>0.00879086531417576</v>
      </c>
      <c r="CB33" s="98">
        <f t="shared" si="23"/>
        <v>0.0241748796139833</v>
      </c>
      <c r="CC33" s="49"/>
      <c r="CD33" s="101">
        <f t="shared" si="24"/>
        <v>55</v>
      </c>
      <c r="CE33" s="63">
        <f>INDEX(角色升级!A:A,MATCH(BU32,角色升级!K:K,1))</f>
        <v>363</v>
      </c>
      <c r="CF33" s="71">
        <f>VLOOKUP(CE33,角色升级!A:P,16,FALSE)</f>
        <v>9674.33688</v>
      </c>
      <c r="CG33" s="71">
        <v>8520</v>
      </c>
      <c r="CH33" s="124">
        <v>3.34</v>
      </c>
      <c r="CI33" s="87">
        <f>INDEX(角色升级!Q:Q,MATCH(CE33,角色升级!A:A,0))</f>
        <v>2650</v>
      </c>
      <c r="CJ33" s="80">
        <v>0.1</v>
      </c>
      <c r="CK33" s="49"/>
      <c r="CL33" s="101">
        <f t="shared" si="25"/>
        <v>5786</v>
      </c>
      <c r="CM33" s="63">
        <f t="shared" si="26"/>
        <v>7338</v>
      </c>
      <c r="CN33" s="63">
        <f t="shared" si="27"/>
        <v>336</v>
      </c>
      <c r="CO33" s="63">
        <f t="shared" si="28"/>
        <v>10062.5</v>
      </c>
      <c r="CP33" s="63">
        <f t="shared" si="29"/>
        <v>23522.5</v>
      </c>
      <c r="CQ33" s="98">
        <f t="shared" si="30"/>
        <v>0.245977255818897</v>
      </c>
      <c r="CR33" s="98">
        <f t="shared" si="31"/>
        <v>0.311956637262196</v>
      </c>
      <c r="CS33" s="98">
        <f t="shared" si="32"/>
        <v>0.0142841959825699</v>
      </c>
      <c r="CT33" s="98">
        <f t="shared" si="33"/>
        <v>0.427781910936338</v>
      </c>
      <c r="CU33" s="49"/>
      <c r="CV33" s="87">
        <f t="shared" si="34"/>
        <v>2894</v>
      </c>
      <c r="CW33" s="80">
        <f t="shared" si="35"/>
        <v>3609</v>
      </c>
      <c r="CX33" s="80">
        <f t="shared" si="36"/>
        <v>2400</v>
      </c>
      <c r="CY33" s="80">
        <f t="shared" si="37"/>
        <v>5037</v>
      </c>
      <c r="CZ33" s="80">
        <f t="shared" si="38"/>
        <v>13940</v>
      </c>
      <c r="DA33" s="143">
        <f t="shared" si="39"/>
        <v>0.207604017216643</v>
      </c>
      <c r="DB33" s="143">
        <f t="shared" si="40"/>
        <v>0.258895265423242</v>
      </c>
      <c r="DC33" s="143">
        <f t="shared" si="41"/>
        <v>0.172166427546628</v>
      </c>
      <c r="DD33" s="143">
        <f t="shared" si="42"/>
        <v>0.361334289813486</v>
      </c>
      <c r="DE33" s="49"/>
      <c r="DF33" s="87">
        <f t="shared" si="43"/>
        <v>1278</v>
      </c>
      <c r="DG33" s="80">
        <f t="shared" si="44"/>
        <v>1587</v>
      </c>
      <c r="DH33" s="80">
        <f t="shared" si="45"/>
        <v>1056</v>
      </c>
      <c r="DI33" s="80">
        <f t="shared" si="46"/>
        <v>696.5</v>
      </c>
      <c r="DJ33" s="80">
        <f t="shared" si="47"/>
        <v>4617.5</v>
      </c>
      <c r="DK33" s="143">
        <f t="shared" si="48"/>
        <v>0.276773145641581</v>
      </c>
      <c r="DL33" s="143">
        <f t="shared" si="49"/>
        <v>0.34369247428262</v>
      </c>
      <c r="DM33" s="143">
        <f t="shared" si="50"/>
        <v>0.228695181375203</v>
      </c>
      <c r="DN33" s="143">
        <f t="shared" si="51"/>
        <v>0.150839198700596</v>
      </c>
      <c r="DO33" s="49"/>
      <c r="DP33" s="62">
        <f t="shared" si="52"/>
        <v>23522.5</v>
      </c>
      <c r="DQ33" s="71">
        <f t="shared" si="53"/>
        <v>13940</v>
      </c>
      <c r="DR33" s="71">
        <f t="shared" si="54"/>
        <v>4617.5</v>
      </c>
      <c r="DS33" s="63">
        <v>0</v>
      </c>
      <c r="DT33" s="63">
        <v>10</v>
      </c>
      <c r="DU33" s="63">
        <f>INDEX(武器升级!A:A,MATCH(DQ33/$DQ$5,武器升级!G:G,1))</f>
        <v>15</v>
      </c>
      <c r="DV33" s="63">
        <f>_xlfn.IFNA(INDEX(武器升级!A:A,MATCH(DR33/$DR$5,武器升级!H:H,1)),1)</f>
        <v>11</v>
      </c>
      <c r="DW33" s="63">
        <v>5</v>
      </c>
      <c r="DX33" s="63">
        <f>ROUND($DX$4*(1.2^(DT33-1)),2)</f>
        <v>3.1</v>
      </c>
      <c r="DY33" s="63">
        <f>ROUND($DY$4*1.2^(DU33-1),2)</f>
        <v>9.63</v>
      </c>
      <c r="DZ33" s="63">
        <f>ROUND($DZ$4*1.2^(DV33-1),2)</f>
        <v>6.81</v>
      </c>
      <c r="EA33" s="71">
        <v>2.7</v>
      </c>
      <c r="EB33" s="67">
        <f t="shared" si="55"/>
        <v>55</v>
      </c>
      <c r="EC33" s="87">
        <v>0</v>
      </c>
      <c r="ED33" s="80">
        <v>0</v>
      </c>
      <c r="EE33" s="80">
        <v>0</v>
      </c>
      <c r="EF33" s="80">
        <v>0</v>
      </c>
      <c r="EG33" s="80">
        <v>0</v>
      </c>
      <c r="EH33" s="80">
        <v>0</v>
      </c>
      <c r="EI33" s="80">
        <v>1</v>
      </c>
      <c r="EJ33" s="80">
        <v>1</v>
      </c>
      <c r="EK33" s="49">
        <f>_xlfn.IFNA(INDEX(DZ:DZ,MATCH(A33,EB:EB,0)),1)</f>
        <v>1</v>
      </c>
      <c r="EL33" s="87">
        <v>0</v>
      </c>
      <c r="EM33" s="80">
        <v>0</v>
      </c>
      <c r="EN33" s="80">
        <v>0</v>
      </c>
      <c r="EO33" s="80">
        <v>0</v>
      </c>
      <c r="EP33" s="80">
        <v>0</v>
      </c>
      <c r="EQ33" s="80">
        <v>203.012</v>
      </c>
      <c r="ER33" s="80">
        <v>33.8865</v>
      </c>
      <c r="ES33" s="80">
        <v>9.17888</v>
      </c>
      <c r="ET33" s="151">
        <v>0</v>
      </c>
      <c r="EU33" s="151">
        <v>0</v>
      </c>
      <c r="EV33" s="151">
        <v>0</v>
      </c>
      <c r="EW33" s="151">
        <v>1</v>
      </c>
      <c r="EX33" s="151">
        <v>1</v>
      </c>
      <c r="EY33" s="151">
        <v>1</v>
      </c>
      <c r="EZ33" s="49"/>
      <c r="FA33" s="153">
        <f t="shared" si="56"/>
        <v>1</v>
      </c>
      <c r="FB33" s="71">
        <v>1</v>
      </c>
      <c r="FC33" s="71">
        <v>1</v>
      </c>
      <c r="FD33" s="80">
        <v>1.98</v>
      </c>
      <c r="FE33" s="2">
        <v>3.1</v>
      </c>
      <c r="FF33">
        <f t="shared" si="57"/>
        <v>3.1</v>
      </c>
    </row>
    <row r="34" spans="1:162">
      <c r="A34" s="58">
        <v>28</v>
      </c>
      <c r="B34" s="59">
        <v>20</v>
      </c>
      <c r="C34" s="60">
        <v>17</v>
      </c>
      <c r="D34" s="61">
        <v>164.5</v>
      </c>
      <c r="E34" s="61">
        <v>3</v>
      </c>
      <c r="F34" s="62">
        <v>12</v>
      </c>
      <c r="G34" s="63">
        <v>0</v>
      </c>
      <c r="H34" s="63">
        <v>3</v>
      </c>
      <c r="I34" s="49"/>
      <c r="J34" s="62">
        <v>28</v>
      </c>
      <c r="K34" s="71">
        <f t="shared" si="0"/>
        <v>12</v>
      </c>
      <c r="L34" s="71">
        <f t="shared" si="1"/>
        <v>0</v>
      </c>
      <c r="M34" s="71">
        <f>INDEX($H:$H,MATCH(N34,$A:$A,0))</f>
        <v>3</v>
      </c>
      <c r="N34" s="72">
        <f>INDEX($A:$A,MATCH(SUM($K$7:K34),$D:$D,1))</f>
        <v>57</v>
      </c>
      <c r="O34" s="72">
        <v>0</v>
      </c>
      <c r="P34" s="73">
        <v>0</v>
      </c>
      <c r="Q34" s="63">
        <f>INDEX(关卡产出!$V$8:$V$207,MATCH(N34,$A$7:$A$206,0))</f>
        <v>9900</v>
      </c>
      <c r="R34" s="63">
        <f>INDEX(关卡产出!$W$8:$W$207,MATCH(N34,$A$7:$A$206,0))</f>
        <v>870700</v>
      </c>
      <c r="S34" s="63">
        <f>INDEX(关卡产出!$X$8:$X$207,MATCH(N34,$A$7:$A$206,0))</f>
        <v>6222</v>
      </c>
      <c r="T34" s="63">
        <f>INDEX(关卡产出!$Y$8:$Y$207,MATCH(N34,$A$7:$A$206,0))</f>
        <v>3112</v>
      </c>
      <c r="U34" s="63">
        <f>INDEX(关卡产出!$Z$8:$Z$207,MATCH(N34,$A$7:$A$206,0))</f>
        <v>1381</v>
      </c>
      <c r="V34" s="63">
        <f>INDEX(关卡产出!$AA$8:$AA$207,MATCH(N34,$A$7:$A$206,0))</f>
        <v>342</v>
      </c>
      <c r="W34" s="80">
        <f>INDEX(关卡产出!$C$8:$C$207,MATCH(N34,关卡产出!$B$8:$B$207,0))*K34</f>
        <v>528</v>
      </c>
      <c r="X34" s="80">
        <f>INDEX(关卡产出!$D$8:$D$207,MATCH(N34,关卡产出!$B$8:$B$207,0))*K34</f>
        <v>264</v>
      </c>
      <c r="Y34" s="80">
        <f>INDEX(关卡产出!$E$8:$E$207,MATCH(N34,关卡产出!$B$8:$B$207,0))*K34</f>
        <v>120</v>
      </c>
      <c r="Z34" s="80">
        <f>INDEX(关卡产出!$F$8:$F$207,MATCH(N34,关卡产出!$B$8:$B$207,0))*K34</f>
        <v>7560</v>
      </c>
      <c r="AA34" s="80">
        <f>SUM($W$7:W34)</f>
        <v>7866</v>
      </c>
      <c r="AB34" s="80">
        <f>SUM($X$7:X34)</f>
        <v>3873</v>
      </c>
      <c r="AC34" s="80">
        <f>SUM($Y$7:Y34)</f>
        <v>1707</v>
      </c>
      <c r="AD34" s="80">
        <f>SUM($Z$7:Z34)</f>
        <v>122640</v>
      </c>
      <c r="AE34" s="87">
        <f>INDEX(关卡产出!$C$8:$C$207,MATCH(N34,关卡产出!$B$8:$B$207,0))*8</f>
        <v>352</v>
      </c>
      <c r="AF34" s="87">
        <f>INDEX(关卡产出!$D$8:$D$207,MATCH(N34,关卡产出!$B$8:$B$207,0))*8</f>
        <v>176</v>
      </c>
      <c r="AG34" s="87">
        <f>INDEX(关卡产出!$E$8:$E$207,MATCH(N34,关卡产出!$B$8:$B$207,0))*8</f>
        <v>80</v>
      </c>
      <c r="AH34" s="87">
        <f>INDEX(关卡产出!$F$8:$F$207,MATCH(N34,关卡产出!$B$8:$B$207,0))*8</f>
        <v>5040</v>
      </c>
      <c r="AI34" s="87">
        <f>SUM($AE$7:AE34)</f>
        <v>5232</v>
      </c>
      <c r="AJ34" s="87">
        <f>SUM($AF$7:AF34)</f>
        <v>2576</v>
      </c>
      <c r="AK34" s="87">
        <f>SUM($AG$7:AG34)</f>
        <v>1136</v>
      </c>
      <c r="AL34" s="87">
        <f>SUM($AH$7:AH34)</f>
        <v>81520</v>
      </c>
      <c r="AM34" s="92">
        <f>SUM($M$7:M34)*关卡产出!$AS$11</f>
        <v>504000</v>
      </c>
      <c r="AN34" s="93">
        <v>0</v>
      </c>
      <c r="AO34" s="80">
        <v>0</v>
      </c>
      <c r="AP34" s="96">
        <v>0</v>
      </c>
      <c r="AQ34" s="62">
        <v>500</v>
      </c>
      <c r="AR34" s="97">
        <v>100</v>
      </c>
      <c r="AS34" s="62">
        <f>SUM($AQ$7:AQ34)</f>
        <v>14000</v>
      </c>
      <c r="AT34" s="71">
        <f>SUM($AR$7:AR34)</f>
        <v>2800</v>
      </c>
      <c r="AU34" s="49"/>
      <c r="AV34" s="62">
        <f t="shared" si="2"/>
        <v>9900</v>
      </c>
      <c r="AW34" s="71">
        <v>0</v>
      </c>
      <c r="AX34" s="71">
        <f t="shared" si="3"/>
        <v>2800</v>
      </c>
      <c r="AY34" s="71">
        <f t="shared" si="4"/>
        <v>3200</v>
      </c>
      <c r="AZ34" s="63">
        <f t="shared" si="5"/>
        <v>15900</v>
      </c>
      <c r="BA34" s="80">
        <v>0</v>
      </c>
      <c r="BB34" s="80">
        <f t="shared" si="6"/>
        <v>15900</v>
      </c>
      <c r="BC34" s="98">
        <f t="shared" si="7"/>
        <v>0.622641509433962</v>
      </c>
      <c r="BD34" s="98">
        <f t="shared" si="8"/>
        <v>0</v>
      </c>
      <c r="BE34" s="98">
        <f t="shared" si="9"/>
        <v>0.176100628930818</v>
      </c>
      <c r="BF34" s="98">
        <f t="shared" si="10"/>
        <v>0.20125786163522</v>
      </c>
      <c r="BG34" s="99"/>
      <c r="BH34" s="62">
        <f>INDEX(商城宝箱!$L:$L,MATCH(BB34,商城宝箱!$N:$N,1))</f>
        <v>5</v>
      </c>
      <c r="BI34" s="63">
        <f>INDEX(商城宝箱!$T:$T,MATCH(BH34,商城宝箱!$L:$L,0))+(BB34-VLOOKUP(BH34,商城宝箱!$L$2:$N$22,3,FALSE))/$BH$5*VLOOKUP(BH34+1,商城宝箱!$C$23:$I$42,3,FALSE)</f>
        <v>39750</v>
      </c>
      <c r="BJ34" s="71">
        <f>INDEX(商城宝箱!$U:$U,MATCH(BH34,商城宝箱!$L:$L,0))+(BB34-VLOOKUP(BH34,商城宝箱!$L$2:$N$22,3,FALSE))/$BH$5*VLOOKUP(BH34+1,商城宝箱!$C$23:$I$42,4,FALSE)</f>
        <v>11112.5</v>
      </c>
      <c r="BK34" s="71">
        <f>INDEX(商城宝箱!$V:$V,MATCH(BH34,商城宝箱!$L:$L,0))+(BB34-VLOOKUP(BH34,商城宝箱!$L$2:$N$22,3,FALSE))/$BH$5*VLOOKUP(BH34+1,商城宝箱!$C$23:$I$42,5,FALSE)</f>
        <v>5667</v>
      </c>
      <c r="BL34" s="71">
        <f>INDEX(商城宝箱!$W:$W,MATCH(BH34,商城宝箱!$L:$L,0))+(BB34-VLOOKUP(BH34,商城宝箱!$L$2:$N$22,3,FALSE))/$BH$5*VLOOKUP(BH34+1,商城宝箱!$C$23:$I$42,6,FALSE)</f>
        <v>780.5</v>
      </c>
      <c r="BM34" s="49"/>
      <c r="BN34" s="101">
        <f t="shared" si="11"/>
        <v>870700</v>
      </c>
      <c r="BO34" s="63">
        <f t="shared" si="12"/>
        <v>122640</v>
      </c>
      <c r="BP34" s="63">
        <f t="shared" ref="BP34:BR34" si="84">AL34</f>
        <v>81520</v>
      </c>
      <c r="BQ34" s="63">
        <f t="shared" si="84"/>
        <v>504000</v>
      </c>
      <c r="BR34" s="63">
        <f t="shared" si="84"/>
        <v>0</v>
      </c>
      <c r="BS34" s="63">
        <f t="shared" si="14"/>
        <v>14000</v>
      </c>
      <c r="BT34" s="63">
        <f t="shared" si="15"/>
        <v>39750</v>
      </c>
      <c r="BU34" s="63">
        <f t="shared" si="16"/>
        <v>1632610</v>
      </c>
      <c r="BV34" s="98">
        <f t="shared" si="17"/>
        <v>0.533317816257404</v>
      </c>
      <c r="BW34" s="98">
        <f t="shared" si="18"/>
        <v>0.0751189812631308</v>
      </c>
      <c r="BX34" s="98">
        <f t="shared" si="19"/>
        <v>0.0499323169648599</v>
      </c>
      <c r="BY34" s="98">
        <f t="shared" si="20"/>
        <v>0.30870814217725</v>
      </c>
      <c r="BZ34" s="98">
        <f t="shared" si="21"/>
        <v>0</v>
      </c>
      <c r="CA34" s="98">
        <f t="shared" si="22"/>
        <v>0.00857522617159027</v>
      </c>
      <c r="CB34" s="98">
        <f t="shared" si="23"/>
        <v>0.0243475171657652</v>
      </c>
      <c r="CC34" s="49"/>
      <c r="CD34" s="101">
        <f t="shared" si="24"/>
        <v>57</v>
      </c>
      <c r="CE34" s="63">
        <f>INDEX(角色升级!A:A,MATCH(BU33,角色升级!K:K,1))</f>
        <v>370</v>
      </c>
      <c r="CF34" s="71">
        <f>VLOOKUP(CE34,角色升级!A:P,16,FALSE)</f>
        <v>10753.21514</v>
      </c>
      <c r="CG34" s="71">
        <v>9240</v>
      </c>
      <c r="CH34" s="118">
        <v>3.15</v>
      </c>
      <c r="CI34" s="87">
        <f>INDEX(角色升级!Q:Q,MATCH(CE34,角色升级!A:A,0))</f>
        <v>3200</v>
      </c>
      <c r="CJ34" s="80">
        <v>0.1</v>
      </c>
      <c r="CK34" s="49"/>
      <c r="CL34" s="101">
        <f t="shared" si="25"/>
        <v>6222</v>
      </c>
      <c r="CM34" s="63">
        <f t="shared" si="26"/>
        <v>7866</v>
      </c>
      <c r="CN34" s="63">
        <f t="shared" si="27"/>
        <v>352</v>
      </c>
      <c r="CO34" s="63">
        <f t="shared" si="28"/>
        <v>11112.5</v>
      </c>
      <c r="CP34" s="63">
        <f t="shared" si="29"/>
        <v>25552.5</v>
      </c>
      <c r="CQ34" s="98">
        <f t="shared" si="30"/>
        <v>0.243498679189903</v>
      </c>
      <c r="CR34" s="98">
        <f t="shared" si="31"/>
        <v>0.307836806574699</v>
      </c>
      <c r="CS34" s="98">
        <f t="shared" si="32"/>
        <v>0.0137755601213189</v>
      </c>
      <c r="CT34" s="98">
        <f t="shared" si="33"/>
        <v>0.434888954114079</v>
      </c>
      <c r="CU34" s="49"/>
      <c r="CV34" s="87">
        <f t="shared" si="34"/>
        <v>3112</v>
      </c>
      <c r="CW34" s="80">
        <f t="shared" si="35"/>
        <v>3873</v>
      </c>
      <c r="CX34" s="80">
        <f t="shared" si="36"/>
        <v>2576</v>
      </c>
      <c r="CY34" s="80">
        <f t="shared" si="37"/>
        <v>5667</v>
      </c>
      <c r="CZ34" s="80">
        <f t="shared" si="38"/>
        <v>15228</v>
      </c>
      <c r="DA34" s="143">
        <f t="shared" si="39"/>
        <v>0.204360388757552</v>
      </c>
      <c r="DB34" s="143">
        <f t="shared" si="40"/>
        <v>0.254334121355398</v>
      </c>
      <c r="DC34" s="143">
        <f t="shared" si="41"/>
        <v>0.16916206987129</v>
      </c>
      <c r="DD34" s="143">
        <f t="shared" si="42"/>
        <v>0.37214342001576</v>
      </c>
      <c r="DE34" s="49"/>
      <c r="DF34" s="87">
        <f t="shared" si="43"/>
        <v>1381</v>
      </c>
      <c r="DG34" s="80">
        <f t="shared" si="44"/>
        <v>1707</v>
      </c>
      <c r="DH34" s="80">
        <f t="shared" si="45"/>
        <v>1136</v>
      </c>
      <c r="DI34" s="80">
        <f t="shared" si="46"/>
        <v>780.5</v>
      </c>
      <c r="DJ34" s="80">
        <f t="shared" si="47"/>
        <v>5004.5</v>
      </c>
      <c r="DK34" s="143">
        <f t="shared" si="48"/>
        <v>0.275951643520831</v>
      </c>
      <c r="DL34" s="143">
        <f t="shared" si="49"/>
        <v>0.341093016285343</v>
      </c>
      <c r="DM34" s="143">
        <f t="shared" si="50"/>
        <v>0.22699570386652</v>
      </c>
      <c r="DN34" s="143">
        <f t="shared" si="51"/>
        <v>0.155959636327305</v>
      </c>
      <c r="DO34" s="49"/>
      <c r="DP34" s="62">
        <f t="shared" si="52"/>
        <v>25552.5</v>
      </c>
      <c r="DQ34" s="71">
        <f t="shared" si="53"/>
        <v>15228</v>
      </c>
      <c r="DR34" s="71">
        <f t="shared" si="54"/>
        <v>5004.5</v>
      </c>
      <c r="DS34" s="63">
        <v>0</v>
      </c>
      <c r="DT34" s="63">
        <v>10</v>
      </c>
      <c r="DU34" s="63">
        <f>INDEX(武器升级!A:A,MATCH(DQ34/$DQ$5,武器升级!G:G,1))</f>
        <v>15</v>
      </c>
      <c r="DV34" s="63">
        <f>_xlfn.IFNA(INDEX(武器升级!A:A,MATCH(DR34/$DR$5,武器升级!H:H,1)),1)</f>
        <v>11</v>
      </c>
      <c r="DW34" s="63">
        <v>6</v>
      </c>
      <c r="DX34" s="63">
        <f>ROUND($DX$4*(1.2^(DT34-1)),2)</f>
        <v>3.1</v>
      </c>
      <c r="DY34" s="63">
        <f>ROUND($DY$4*1.2^(DU34-1),2)</f>
        <v>9.63</v>
      </c>
      <c r="DZ34" s="63">
        <f>ROUND($DZ$4*1.2^(DV34-1),2)</f>
        <v>6.81</v>
      </c>
      <c r="EA34" s="71">
        <v>3</v>
      </c>
      <c r="EB34" s="67">
        <f t="shared" si="55"/>
        <v>57</v>
      </c>
      <c r="EC34" s="87">
        <v>0</v>
      </c>
      <c r="ED34" s="80">
        <v>0</v>
      </c>
      <c r="EE34" s="80">
        <v>0</v>
      </c>
      <c r="EF34" s="80">
        <v>0</v>
      </c>
      <c r="EG34" s="80">
        <v>0</v>
      </c>
      <c r="EH34" s="80">
        <v>0</v>
      </c>
      <c r="EI34" s="80">
        <v>1</v>
      </c>
      <c r="EJ34" s="80">
        <v>1</v>
      </c>
      <c r="EK34" s="49">
        <f>_xlfn.IFNA(INDEX(DZ:DZ,MATCH(A34,EB:EB,0)),1)</f>
        <v>2.28</v>
      </c>
      <c r="EL34" s="87">
        <v>0</v>
      </c>
      <c r="EM34" s="80">
        <v>0</v>
      </c>
      <c r="EN34" s="80">
        <v>0</v>
      </c>
      <c r="EO34" s="80">
        <v>0</v>
      </c>
      <c r="EP34" s="80">
        <v>0</v>
      </c>
      <c r="EQ34" s="80">
        <v>212.915</v>
      </c>
      <c r="ER34" s="80">
        <v>35.5395</v>
      </c>
      <c r="ES34" s="80">
        <v>9.62663</v>
      </c>
      <c r="ET34" s="151">
        <v>0</v>
      </c>
      <c r="EU34" s="151">
        <v>0</v>
      </c>
      <c r="EV34" s="151">
        <v>0</v>
      </c>
      <c r="EW34" s="151">
        <v>1</v>
      </c>
      <c r="EX34" s="151">
        <v>1</v>
      </c>
      <c r="EY34" s="151">
        <v>1</v>
      </c>
      <c r="EZ34" s="49"/>
      <c r="FA34" s="153">
        <f t="shared" si="56"/>
        <v>2.28</v>
      </c>
      <c r="FB34" s="71">
        <v>1</v>
      </c>
      <c r="FC34" s="71">
        <v>1</v>
      </c>
      <c r="FD34" s="80">
        <v>2.2</v>
      </c>
      <c r="FE34" s="2">
        <v>3.28</v>
      </c>
      <c r="FF34">
        <f t="shared" si="57"/>
        <v>3.28</v>
      </c>
    </row>
    <row r="35" spans="1:162">
      <c r="A35" s="58">
        <v>29</v>
      </c>
      <c r="B35" s="59">
        <v>21</v>
      </c>
      <c r="C35" s="60">
        <v>18</v>
      </c>
      <c r="D35" s="61">
        <v>173.5</v>
      </c>
      <c r="E35" s="61">
        <v>3</v>
      </c>
      <c r="F35" s="62">
        <v>12</v>
      </c>
      <c r="G35" s="63">
        <v>0</v>
      </c>
      <c r="H35" s="63">
        <v>3</v>
      </c>
      <c r="I35" s="49"/>
      <c r="J35" s="62">
        <v>29</v>
      </c>
      <c r="K35" s="71">
        <f t="shared" si="0"/>
        <v>12</v>
      </c>
      <c r="L35" s="71">
        <f t="shared" si="1"/>
        <v>0</v>
      </c>
      <c r="M35" s="71">
        <f>INDEX($H:$H,MATCH(N35,$A:$A,0))</f>
        <v>3</v>
      </c>
      <c r="N35" s="72">
        <f>INDEX($A:$A,MATCH(SUM($K$7:K35),$D:$D,1))</f>
        <v>58</v>
      </c>
      <c r="O35" s="72">
        <v>0</v>
      </c>
      <c r="P35" s="73">
        <v>0</v>
      </c>
      <c r="Q35" s="63">
        <f>INDEX(关卡产出!$V$8:$V$207,MATCH(N35,$A$7:$A$206,0))</f>
        <v>10100</v>
      </c>
      <c r="R35" s="63">
        <f>INDEX(关卡产出!$W$8:$W$207,MATCH(N35,$A$7:$A$206,0))</f>
        <v>903200</v>
      </c>
      <c r="S35" s="63">
        <f>INDEX(关卡产出!$X$8:$X$207,MATCH(N35,$A$7:$A$206,0))</f>
        <v>6446</v>
      </c>
      <c r="T35" s="63">
        <f>INDEX(关卡产出!$Y$8:$Y$207,MATCH(N35,$A$7:$A$206,0))</f>
        <v>3224</v>
      </c>
      <c r="U35" s="63">
        <f>INDEX(关卡产出!$Z$8:$Z$207,MATCH(N35,$A$7:$A$206,0))</f>
        <v>1434</v>
      </c>
      <c r="V35" s="63">
        <f>INDEX(关卡产出!$AA$8:$AA$207,MATCH(N35,$A$7:$A$206,0))</f>
        <v>348</v>
      </c>
      <c r="W35" s="80">
        <f>INDEX(关卡产出!$C$8:$C$207,MATCH(N35,关卡产出!$B$8:$B$207,0))*K35</f>
        <v>540</v>
      </c>
      <c r="X35" s="80">
        <f>INDEX(关卡产出!$D$8:$D$207,MATCH(N35,关卡产出!$B$8:$B$207,0))*K35</f>
        <v>264</v>
      </c>
      <c r="Y35" s="80">
        <f>INDEX(关卡产出!$E$8:$E$207,MATCH(N35,关卡产出!$B$8:$B$207,0))*K35</f>
        <v>132</v>
      </c>
      <c r="Z35" s="80">
        <f>INDEX(关卡产出!$F$8:$F$207,MATCH(N35,关卡产出!$B$8:$B$207,0))*K35</f>
        <v>7560</v>
      </c>
      <c r="AA35" s="80">
        <f>SUM($W$7:W35)</f>
        <v>8406</v>
      </c>
      <c r="AB35" s="80">
        <f>SUM($X$7:X35)</f>
        <v>4137</v>
      </c>
      <c r="AC35" s="80">
        <f>SUM($Y$7:Y35)</f>
        <v>1839</v>
      </c>
      <c r="AD35" s="80">
        <f>SUM($Z$7:Z35)</f>
        <v>130200</v>
      </c>
      <c r="AE35" s="87">
        <f>INDEX(关卡产出!$C$8:$C$207,MATCH(N35,关卡产出!$B$8:$B$207,0))*8</f>
        <v>360</v>
      </c>
      <c r="AF35" s="87">
        <f>INDEX(关卡产出!$D$8:$D$207,MATCH(N35,关卡产出!$B$8:$B$207,0))*8</f>
        <v>176</v>
      </c>
      <c r="AG35" s="87">
        <f>INDEX(关卡产出!$E$8:$E$207,MATCH(N35,关卡产出!$B$8:$B$207,0))*8</f>
        <v>88</v>
      </c>
      <c r="AH35" s="87">
        <f>INDEX(关卡产出!$F$8:$F$207,MATCH(N35,关卡产出!$B$8:$B$207,0))*8</f>
        <v>5040</v>
      </c>
      <c r="AI35" s="87">
        <f>SUM($AE$7:AE35)</f>
        <v>5592</v>
      </c>
      <c r="AJ35" s="87">
        <f>SUM($AF$7:AF35)</f>
        <v>2752</v>
      </c>
      <c r="AK35" s="87">
        <f>SUM($AG$7:AG35)</f>
        <v>1224</v>
      </c>
      <c r="AL35" s="87">
        <f>SUM($AH$7:AH35)</f>
        <v>86560</v>
      </c>
      <c r="AM35" s="92">
        <f>SUM($M$7:M35)*关卡产出!$AS$11</f>
        <v>522000</v>
      </c>
      <c r="AN35" s="93">
        <v>0</v>
      </c>
      <c r="AO35" s="80">
        <v>0</v>
      </c>
      <c r="AP35" s="96">
        <v>0</v>
      </c>
      <c r="AQ35" s="62">
        <v>500</v>
      </c>
      <c r="AR35" s="97">
        <v>100</v>
      </c>
      <c r="AS35" s="62">
        <f>SUM($AQ$7:AQ35)</f>
        <v>14500</v>
      </c>
      <c r="AT35" s="71">
        <f>SUM($AR$7:AR35)</f>
        <v>2900</v>
      </c>
      <c r="AU35" s="49"/>
      <c r="AV35" s="62">
        <f t="shared" si="2"/>
        <v>10100</v>
      </c>
      <c r="AW35" s="71">
        <v>0</v>
      </c>
      <c r="AX35" s="71">
        <f t="shared" si="3"/>
        <v>2900</v>
      </c>
      <c r="AY35" s="71">
        <f t="shared" si="4"/>
        <v>3200</v>
      </c>
      <c r="AZ35" s="63">
        <f t="shared" si="5"/>
        <v>16200</v>
      </c>
      <c r="BA35" s="80">
        <v>0</v>
      </c>
      <c r="BB35" s="80">
        <f t="shared" si="6"/>
        <v>16200</v>
      </c>
      <c r="BC35" s="98">
        <f t="shared" si="7"/>
        <v>0.623456790123457</v>
      </c>
      <c r="BD35" s="98">
        <f t="shared" si="8"/>
        <v>0</v>
      </c>
      <c r="BE35" s="98">
        <f t="shared" si="9"/>
        <v>0.179012345679012</v>
      </c>
      <c r="BF35" s="98">
        <f t="shared" si="10"/>
        <v>0.197530864197531</v>
      </c>
      <c r="BG35" s="99"/>
      <c r="BH35" s="62">
        <f>INDEX(商城宝箱!$L:$L,MATCH(BB35,商城宝箱!$N:$N,1))</f>
        <v>6</v>
      </c>
      <c r="BI35" s="63">
        <f>INDEX(商城宝箱!$T:$T,MATCH(BH35,商城宝箱!$L:$L,0))+(BB35-VLOOKUP(BH35,商城宝箱!$L$2:$N$22,3,FALSE))/$BH$5*VLOOKUP(BH35+1,商城宝箱!$C$23:$I$42,3,FALSE)</f>
        <v>40500</v>
      </c>
      <c r="BJ35" s="71">
        <f>INDEX(商城宝箱!$U:$U,MATCH(BH35,商城宝箱!$L:$L,0))+(BB35-VLOOKUP(BH35,商城宝箱!$L$2:$N$22,3,FALSE))/$BH$5*VLOOKUP(BH35+1,商城宝箱!$C$23:$I$42,4,FALSE)</f>
        <v>11442.5</v>
      </c>
      <c r="BK35" s="71">
        <f>INDEX(商城宝箱!$V:$V,MATCH(BH35,商城宝箱!$L:$L,0))+(BB35-VLOOKUP(BH35,商城宝箱!$L$2:$N$22,3,FALSE))/$BH$5*VLOOKUP(BH35+1,商城宝箱!$C$23:$I$42,5,FALSE)</f>
        <v>5872</v>
      </c>
      <c r="BL35" s="71">
        <f>INDEX(商城宝箱!$W:$W,MATCH(BH35,商城宝箱!$L:$L,0))+(BB35-VLOOKUP(BH35,商城宝箱!$L$2:$N$22,3,FALSE))/$BH$5*VLOOKUP(BH35+1,商城宝箱!$C$23:$I$42,6,FALSE)</f>
        <v>808</v>
      </c>
      <c r="BM35" s="49"/>
      <c r="BN35" s="101">
        <f t="shared" si="11"/>
        <v>903200</v>
      </c>
      <c r="BO35" s="63">
        <f t="shared" si="12"/>
        <v>130200</v>
      </c>
      <c r="BP35" s="63">
        <f t="shared" ref="BP35:BR35" si="85">AL35</f>
        <v>86560</v>
      </c>
      <c r="BQ35" s="63">
        <f t="shared" si="85"/>
        <v>522000</v>
      </c>
      <c r="BR35" s="63">
        <f t="shared" si="85"/>
        <v>0</v>
      </c>
      <c r="BS35" s="63">
        <f t="shared" si="14"/>
        <v>14500</v>
      </c>
      <c r="BT35" s="63">
        <f t="shared" si="15"/>
        <v>40500</v>
      </c>
      <c r="BU35" s="63">
        <f t="shared" si="16"/>
        <v>1696960</v>
      </c>
      <c r="BV35" s="98">
        <f t="shared" si="17"/>
        <v>0.532245898547992</v>
      </c>
      <c r="BW35" s="98">
        <f t="shared" si="18"/>
        <v>0.0767254384310768</v>
      </c>
      <c r="BX35" s="98">
        <f t="shared" si="19"/>
        <v>0.051008862907788</v>
      </c>
      <c r="BY35" s="98">
        <f t="shared" si="20"/>
        <v>0.307608900622289</v>
      </c>
      <c r="BZ35" s="98">
        <f t="shared" si="21"/>
        <v>0</v>
      </c>
      <c r="CA35" s="98">
        <f t="shared" si="22"/>
        <v>0.00854469168395248</v>
      </c>
      <c r="CB35" s="98">
        <f t="shared" si="23"/>
        <v>0.0238662078069018</v>
      </c>
      <c r="CC35" s="49"/>
      <c r="CD35" s="101">
        <f t="shared" si="24"/>
        <v>58</v>
      </c>
      <c r="CE35" s="63">
        <f>INDEX(角色升级!A:A,MATCH(BU34,角色升级!K:K,1))</f>
        <v>382</v>
      </c>
      <c r="CF35" s="71">
        <f>VLOOKUP(CE35,角色升级!A:P,16,FALSE)</f>
        <v>10859.55182</v>
      </c>
      <c r="CG35" s="71">
        <v>9600</v>
      </c>
      <c r="CH35" s="125">
        <v>3.1</v>
      </c>
      <c r="CI35" s="87">
        <f>INDEX(角色升级!Q:Q,MATCH(CE35,角色升级!A:A,0))</f>
        <v>3200</v>
      </c>
      <c r="CJ35" s="80">
        <v>0.1</v>
      </c>
      <c r="CK35" s="49"/>
      <c r="CL35" s="101">
        <f t="shared" si="25"/>
        <v>6446</v>
      </c>
      <c r="CM35" s="63">
        <f t="shared" si="26"/>
        <v>8406</v>
      </c>
      <c r="CN35" s="63">
        <f t="shared" si="27"/>
        <v>360</v>
      </c>
      <c r="CO35" s="63">
        <f t="shared" si="28"/>
        <v>11442.5</v>
      </c>
      <c r="CP35" s="63">
        <f t="shared" si="29"/>
        <v>26654.5</v>
      </c>
      <c r="CQ35" s="98">
        <f t="shared" si="30"/>
        <v>0.241835337372676</v>
      </c>
      <c r="CR35" s="98">
        <f t="shared" si="31"/>
        <v>0.315368887054719</v>
      </c>
      <c r="CS35" s="98">
        <f t="shared" si="32"/>
        <v>0.0135061621864976</v>
      </c>
      <c r="CT35" s="98">
        <f t="shared" si="33"/>
        <v>0.429289613386107</v>
      </c>
      <c r="CU35" s="49"/>
      <c r="CV35" s="87">
        <f t="shared" si="34"/>
        <v>3224</v>
      </c>
      <c r="CW35" s="80">
        <f t="shared" si="35"/>
        <v>4137</v>
      </c>
      <c r="CX35" s="80">
        <f t="shared" si="36"/>
        <v>2752</v>
      </c>
      <c r="CY35" s="80">
        <f t="shared" si="37"/>
        <v>5872</v>
      </c>
      <c r="CZ35" s="80">
        <f t="shared" si="38"/>
        <v>15985</v>
      </c>
      <c r="DA35" s="143">
        <f t="shared" si="39"/>
        <v>0.201689083515796</v>
      </c>
      <c r="DB35" s="143">
        <f t="shared" si="40"/>
        <v>0.258805129809196</v>
      </c>
      <c r="DC35" s="143">
        <f t="shared" si="41"/>
        <v>0.172161401313732</v>
      </c>
      <c r="DD35" s="143">
        <f t="shared" si="42"/>
        <v>0.367344385361276</v>
      </c>
      <c r="DE35" s="49"/>
      <c r="DF35" s="87">
        <f t="shared" si="43"/>
        <v>1434</v>
      </c>
      <c r="DG35" s="80">
        <f t="shared" si="44"/>
        <v>1839</v>
      </c>
      <c r="DH35" s="80">
        <f t="shared" si="45"/>
        <v>1224</v>
      </c>
      <c r="DI35" s="80">
        <f t="shared" si="46"/>
        <v>808</v>
      </c>
      <c r="DJ35" s="80">
        <f t="shared" si="47"/>
        <v>5305</v>
      </c>
      <c r="DK35" s="143">
        <f t="shared" si="48"/>
        <v>0.270311027332705</v>
      </c>
      <c r="DL35" s="143">
        <f t="shared" si="49"/>
        <v>0.346654099905749</v>
      </c>
      <c r="DM35" s="143">
        <f t="shared" si="50"/>
        <v>0.230725730442978</v>
      </c>
      <c r="DN35" s="143">
        <f t="shared" si="51"/>
        <v>0.152309142318567</v>
      </c>
      <c r="DO35" s="49"/>
      <c r="DP35" s="62">
        <f t="shared" si="52"/>
        <v>26654.5</v>
      </c>
      <c r="DQ35" s="71">
        <f t="shared" si="53"/>
        <v>15985</v>
      </c>
      <c r="DR35" s="71">
        <f t="shared" si="54"/>
        <v>5305</v>
      </c>
      <c r="DS35" s="63">
        <v>0</v>
      </c>
      <c r="DT35" s="63">
        <v>10</v>
      </c>
      <c r="DU35" s="63">
        <f>INDEX(武器升级!A:A,MATCH(DQ35/$DQ$5,武器升级!G:G,1))</f>
        <v>16</v>
      </c>
      <c r="DV35" s="63">
        <f>_xlfn.IFNA(INDEX(武器升级!A:A,MATCH(DR35/$DR$5,武器升级!H:H,1)),1)</f>
        <v>12</v>
      </c>
      <c r="DW35" s="63">
        <v>6</v>
      </c>
      <c r="DX35" s="63">
        <f>ROUND($DX$4*(1.2^(DT35-1)),2)</f>
        <v>3.1</v>
      </c>
      <c r="DY35" s="63">
        <f>ROUND($DY$4*1.2^(DU35-1),2)</f>
        <v>11.56</v>
      </c>
      <c r="DZ35" s="63">
        <f>ROUND($DZ$4*1.2^(DV35-1),2)</f>
        <v>8.17</v>
      </c>
      <c r="EA35" s="71">
        <v>3</v>
      </c>
      <c r="EB35" s="67">
        <f t="shared" si="55"/>
        <v>58</v>
      </c>
      <c r="EC35" s="87">
        <v>0</v>
      </c>
      <c r="ED35" s="80">
        <v>0</v>
      </c>
      <c r="EE35" s="80">
        <v>0</v>
      </c>
      <c r="EF35" s="80">
        <v>0</v>
      </c>
      <c r="EG35" s="80">
        <v>0</v>
      </c>
      <c r="EH35" s="80">
        <v>0</v>
      </c>
      <c r="EI35" s="80">
        <v>1</v>
      </c>
      <c r="EJ35" s="80">
        <v>1</v>
      </c>
      <c r="EK35" s="49">
        <f>_xlfn.IFNA(INDEX(DZ:DZ,MATCH(A35,EB:EB,0)),1)</f>
        <v>1</v>
      </c>
      <c r="EL35" s="87">
        <v>0</v>
      </c>
      <c r="EM35" s="80">
        <v>0</v>
      </c>
      <c r="EN35" s="80">
        <v>0</v>
      </c>
      <c r="EO35" s="80">
        <v>0</v>
      </c>
      <c r="EP35" s="80">
        <v>0</v>
      </c>
      <c r="EQ35" s="80">
        <v>221.167</v>
      </c>
      <c r="ER35" s="80">
        <v>36.917</v>
      </c>
      <c r="ES35" s="80">
        <v>9.99975</v>
      </c>
      <c r="ET35" s="151">
        <v>0</v>
      </c>
      <c r="EU35" s="151">
        <v>0</v>
      </c>
      <c r="EV35" s="151">
        <v>0</v>
      </c>
      <c r="EW35" s="151">
        <v>1</v>
      </c>
      <c r="EX35" s="151">
        <v>1</v>
      </c>
      <c r="EY35" s="151">
        <v>1</v>
      </c>
      <c r="EZ35" s="49"/>
      <c r="FA35" s="153">
        <f t="shared" si="56"/>
        <v>1</v>
      </c>
      <c r="FB35" s="71">
        <v>1</v>
      </c>
      <c r="FC35" s="71">
        <v>1</v>
      </c>
      <c r="FD35" s="80">
        <v>2.2</v>
      </c>
      <c r="FE35" s="2">
        <v>3.28</v>
      </c>
      <c r="FF35">
        <f t="shared" si="57"/>
        <v>3.28</v>
      </c>
    </row>
    <row r="36" spans="1:162">
      <c r="A36" s="58">
        <v>30</v>
      </c>
      <c r="B36" s="59">
        <v>21</v>
      </c>
      <c r="C36" s="60">
        <v>18</v>
      </c>
      <c r="D36" s="61">
        <v>176.5</v>
      </c>
      <c r="E36" s="61">
        <v>3</v>
      </c>
      <c r="F36" s="62">
        <v>12</v>
      </c>
      <c r="G36" s="63">
        <v>0</v>
      </c>
      <c r="H36" s="63">
        <v>3</v>
      </c>
      <c r="I36" s="49"/>
      <c r="J36" s="62">
        <v>30</v>
      </c>
      <c r="K36" s="71">
        <f t="shared" si="0"/>
        <v>12</v>
      </c>
      <c r="L36" s="71">
        <f t="shared" si="1"/>
        <v>0</v>
      </c>
      <c r="M36" s="71">
        <f>INDEX($H:$H,MATCH(N36,$A:$A,0))</f>
        <v>3</v>
      </c>
      <c r="N36" s="72">
        <f>INDEX($A:$A,MATCH(SUM($K$7:K36),$D:$D,1))</f>
        <v>60</v>
      </c>
      <c r="O36" s="72">
        <v>0</v>
      </c>
      <c r="P36" s="73">
        <v>0</v>
      </c>
      <c r="Q36" s="63">
        <f>INDEX(关卡产出!$V$8:$V$207,MATCH(N36,$A$7:$A$206,0))</f>
        <v>10500</v>
      </c>
      <c r="R36" s="63">
        <f>INDEX(关卡产出!$W$8:$W$207,MATCH(N36,$A$7:$A$206,0))</f>
        <v>970000</v>
      </c>
      <c r="S36" s="63">
        <f>INDEX(关卡产出!$X$8:$X$207,MATCH(N36,$A$7:$A$206,0))</f>
        <v>6906</v>
      </c>
      <c r="T36" s="63">
        <f>INDEX(关卡产出!$Y$8:$Y$207,MATCH(N36,$A$7:$A$206,0))</f>
        <v>3454</v>
      </c>
      <c r="U36" s="63">
        <f>INDEX(关卡产出!$Z$8:$Z$207,MATCH(N36,$A$7:$A$206,0))</f>
        <v>1543</v>
      </c>
      <c r="V36" s="63">
        <f>INDEX(关卡产出!$AA$8:$AA$207,MATCH(N36,$A$7:$A$206,0))</f>
        <v>360</v>
      </c>
      <c r="W36" s="80">
        <f>INDEX(关卡产出!$C$8:$C$207,MATCH(N36,关卡产出!$B$8:$B$207,0))*K36</f>
        <v>552</v>
      </c>
      <c r="X36" s="80">
        <f>INDEX(关卡产出!$D$8:$D$207,MATCH(N36,关卡产出!$B$8:$B$207,0))*K36</f>
        <v>276</v>
      </c>
      <c r="Y36" s="80">
        <f>INDEX(关卡产出!$E$8:$E$207,MATCH(N36,关卡产出!$B$8:$B$207,0))*K36</f>
        <v>132</v>
      </c>
      <c r="Z36" s="80">
        <f>INDEX(关卡产出!$F$8:$F$207,MATCH(N36,关卡产出!$B$8:$B$207,0))*K36</f>
        <v>7800</v>
      </c>
      <c r="AA36" s="80">
        <f>SUM($W$7:W36)</f>
        <v>8958</v>
      </c>
      <c r="AB36" s="80">
        <f>SUM($X$7:X36)</f>
        <v>4413</v>
      </c>
      <c r="AC36" s="80">
        <f>SUM($Y$7:Y36)</f>
        <v>1971</v>
      </c>
      <c r="AD36" s="80">
        <f>SUM($Z$7:Z36)</f>
        <v>138000</v>
      </c>
      <c r="AE36" s="87">
        <f>INDEX(关卡产出!$C$8:$C$207,MATCH(N36,关卡产出!$B$8:$B$207,0))*8</f>
        <v>368</v>
      </c>
      <c r="AF36" s="87">
        <f>INDEX(关卡产出!$D$8:$D$207,MATCH(N36,关卡产出!$B$8:$B$207,0))*8</f>
        <v>184</v>
      </c>
      <c r="AG36" s="87">
        <f>INDEX(关卡产出!$E$8:$E$207,MATCH(N36,关卡产出!$B$8:$B$207,0))*8</f>
        <v>88</v>
      </c>
      <c r="AH36" s="87">
        <f>INDEX(关卡产出!$F$8:$F$207,MATCH(N36,关卡产出!$B$8:$B$207,0))*8</f>
        <v>5200</v>
      </c>
      <c r="AI36" s="87">
        <f>SUM($AE$7:AE36)</f>
        <v>5960</v>
      </c>
      <c r="AJ36" s="87">
        <f>SUM($AF$7:AF36)</f>
        <v>2936</v>
      </c>
      <c r="AK36" s="87">
        <f>SUM($AG$7:AG36)</f>
        <v>1312</v>
      </c>
      <c r="AL36" s="87">
        <f>SUM($AH$7:AH36)</f>
        <v>91760</v>
      </c>
      <c r="AM36" s="92">
        <f>SUM($M$7:M36)*关卡产出!$AS$11</f>
        <v>540000</v>
      </c>
      <c r="AN36" s="93">
        <v>0</v>
      </c>
      <c r="AO36" s="80">
        <v>0</v>
      </c>
      <c r="AP36" s="96">
        <v>0</v>
      </c>
      <c r="AQ36" s="62">
        <v>500</v>
      </c>
      <c r="AR36" s="97">
        <v>100</v>
      </c>
      <c r="AS36" s="62">
        <f>SUM($AQ$7:AQ36)</f>
        <v>15000</v>
      </c>
      <c r="AT36" s="71">
        <f>SUM($AR$7:AR36)</f>
        <v>3000</v>
      </c>
      <c r="AU36" s="49"/>
      <c r="AV36" s="62">
        <f t="shared" si="2"/>
        <v>10500</v>
      </c>
      <c r="AW36" s="71">
        <v>0</v>
      </c>
      <c r="AX36" s="71">
        <f t="shared" si="3"/>
        <v>3000</v>
      </c>
      <c r="AY36" s="71">
        <f t="shared" si="4"/>
        <v>3200</v>
      </c>
      <c r="AZ36" s="63">
        <f t="shared" si="5"/>
        <v>16700</v>
      </c>
      <c r="BA36" s="80">
        <v>0</v>
      </c>
      <c r="BB36" s="80">
        <f t="shared" si="6"/>
        <v>16700</v>
      </c>
      <c r="BC36" s="98">
        <f t="shared" si="7"/>
        <v>0.62874251497006</v>
      </c>
      <c r="BD36" s="98">
        <f t="shared" si="8"/>
        <v>0</v>
      </c>
      <c r="BE36" s="98">
        <f t="shared" si="9"/>
        <v>0.179640718562874</v>
      </c>
      <c r="BF36" s="98">
        <f t="shared" si="10"/>
        <v>0.191616766467066</v>
      </c>
      <c r="BG36" s="99"/>
      <c r="BH36" s="62">
        <f>INDEX(商城宝箱!$L:$L,MATCH(BB36,商城宝箱!$N:$N,1))</f>
        <v>6</v>
      </c>
      <c r="BI36" s="63">
        <f>INDEX(商城宝箱!$T:$T,MATCH(BH36,商城宝箱!$L:$L,0))+(BB36-VLOOKUP(BH36,商城宝箱!$L$2:$N$22,3,FALSE))/$BH$5*VLOOKUP(BH36+1,商城宝箱!$C$23:$I$42,3,FALSE)</f>
        <v>41750</v>
      </c>
      <c r="BJ36" s="71">
        <f>INDEX(商城宝箱!$U:$U,MATCH(BH36,商城宝箱!$L:$L,0))+(BB36-VLOOKUP(BH36,商城宝箱!$L$2:$N$22,3,FALSE))/$BH$5*VLOOKUP(BH36+1,商城宝箱!$C$23:$I$42,4,FALSE)</f>
        <v>12092.5</v>
      </c>
      <c r="BK36" s="71">
        <f>INDEX(商城宝箱!$V:$V,MATCH(BH36,商城宝箱!$L:$L,0))+(BB36-VLOOKUP(BH36,商城宝箱!$L$2:$N$22,3,FALSE))/$BH$5*VLOOKUP(BH36+1,商城宝箱!$C$23:$I$42,5,FALSE)</f>
        <v>6297</v>
      </c>
      <c r="BL36" s="71">
        <f>INDEX(商城宝箱!$W:$W,MATCH(BH36,商城宝箱!$L:$L,0))+(BB36-VLOOKUP(BH36,商城宝箱!$L$2:$N$22,3,FALSE))/$BH$5*VLOOKUP(BH36+1,商城宝箱!$C$23:$I$42,6,FALSE)</f>
        <v>865.5</v>
      </c>
      <c r="BM36" s="49"/>
      <c r="BN36" s="101">
        <f t="shared" si="11"/>
        <v>970000</v>
      </c>
      <c r="BO36" s="63">
        <f t="shared" si="12"/>
        <v>138000</v>
      </c>
      <c r="BP36" s="63">
        <f t="shared" ref="BP36:BR36" si="86">AL36</f>
        <v>91760</v>
      </c>
      <c r="BQ36" s="63">
        <f t="shared" si="86"/>
        <v>540000</v>
      </c>
      <c r="BR36" s="63">
        <f t="shared" si="86"/>
        <v>0</v>
      </c>
      <c r="BS36" s="63">
        <f t="shared" si="14"/>
        <v>15000</v>
      </c>
      <c r="BT36" s="63">
        <f t="shared" si="15"/>
        <v>41750</v>
      </c>
      <c r="BU36" s="63">
        <f t="shared" si="16"/>
        <v>1796510</v>
      </c>
      <c r="BV36" s="98">
        <f t="shared" si="17"/>
        <v>0.539935764343087</v>
      </c>
      <c r="BW36" s="98">
        <f t="shared" si="18"/>
        <v>0.0768156035869547</v>
      </c>
      <c r="BX36" s="98">
        <f t="shared" si="19"/>
        <v>0.0510768100372389</v>
      </c>
      <c r="BY36" s="98">
        <f t="shared" si="20"/>
        <v>0.300582796644605</v>
      </c>
      <c r="BZ36" s="98">
        <f t="shared" si="21"/>
        <v>0</v>
      </c>
      <c r="CA36" s="98">
        <f t="shared" si="22"/>
        <v>0.00834952212901682</v>
      </c>
      <c r="CB36" s="98">
        <f t="shared" si="23"/>
        <v>0.0232395032590968</v>
      </c>
      <c r="CC36" s="49"/>
      <c r="CD36" s="101">
        <f t="shared" si="24"/>
        <v>60</v>
      </c>
      <c r="CE36" s="63">
        <f>INDEX(角色升级!A:A,MATCH(BU35,角色升级!K:K,1))</f>
        <v>390</v>
      </c>
      <c r="CF36" s="71">
        <f>VLOOKUP(CE36,角色升级!A:P,16,FALSE)</f>
        <v>10900.51194</v>
      </c>
      <c r="CG36" s="71">
        <v>9960</v>
      </c>
      <c r="CH36" s="126">
        <v>3.2</v>
      </c>
      <c r="CI36" s="87">
        <f>INDEX(角色升级!Q:Q,MATCH(CE36,角色升级!A:A,0))</f>
        <v>3200</v>
      </c>
      <c r="CJ36" s="80">
        <v>0.1</v>
      </c>
      <c r="CK36" s="49"/>
      <c r="CL36" s="101">
        <f t="shared" si="25"/>
        <v>6906</v>
      </c>
      <c r="CM36" s="63">
        <f t="shared" si="26"/>
        <v>8958</v>
      </c>
      <c r="CN36" s="63">
        <f t="shared" si="27"/>
        <v>368</v>
      </c>
      <c r="CO36" s="63">
        <f t="shared" si="28"/>
        <v>12092.5</v>
      </c>
      <c r="CP36" s="63">
        <f t="shared" si="29"/>
        <v>28324.5</v>
      </c>
      <c r="CQ36" s="98">
        <f t="shared" si="30"/>
        <v>0.243817190065138</v>
      </c>
      <c r="CR36" s="98">
        <f t="shared" si="31"/>
        <v>0.316263305618811</v>
      </c>
      <c r="CS36" s="98">
        <f t="shared" si="32"/>
        <v>0.0129922858302883</v>
      </c>
      <c r="CT36" s="98">
        <f t="shared" si="33"/>
        <v>0.426927218485763</v>
      </c>
      <c r="CU36" s="49"/>
      <c r="CV36" s="87">
        <f t="shared" si="34"/>
        <v>3454</v>
      </c>
      <c r="CW36" s="80">
        <f t="shared" si="35"/>
        <v>4413</v>
      </c>
      <c r="CX36" s="80">
        <f t="shared" si="36"/>
        <v>2936</v>
      </c>
      <c r="CY36" s="80">
        <f t="shared" si="37"/>
        <v>6297</v>
      </c>
      <c r="CZ36" s="80">
        <f t="shared" si="38"/>
        <v>17100</v>
      </c>
      <c r="DA36" s="143">
        <f t="shared" si="39"/>
        <v>0.201988304093567</v>
      </c>
      <c r="DB36" s="143">
        <f t="shared" si="40"/>
        <v>0.258070175438597</v>
      </c>
      <c r="DC36" s="143">
        <f t="shared" si="41"/>
        <v>0.171695906432749</v>
      </c>
      <c r="DD36" s="143">
        <f t="shared" si="42"/>
        <v>0.368245614035088</v>
      </c>
      <c r="DE36" s="49"/>
      <c r="DF36" s="87">
        <f t="shared" si="43"/>
        <v>1543</v>
      </c>
      <c r="DG36" s="80">
        <f t="shared" si="44"/>
        <v>1971</v>
      </c>
      <c r="DH36" s="80">
        <f t="shared" si="45"/>
        <v>1312</v>
      </c>
      <c r="DI36" s="80">
        <f t="shared" si="46"/>
        <v>865.5</v>
      </c>
      <c r="DJ36" s="80">
        <f t="shared" si="47"/>
        <v>5691.5</v>
      </c>
      <c r="DK36" s="143">
        <f t="shared" si="48"/>
        <v>0.271106035315822</v>
      </c>
      <c r="DL36" s="143">
        <f t="shared" si="49"/>
        <v>0.346305894755337</v>
      </c>
      <c r="DM36" s="143">
        <f t="shared" si="50"/>
        <v>0.230519195291224</v>
      </c>
      <c r="DN36" s="143">
        <f t="shared" si="51"/>
        <v>0.152068874637618</v>
      </c>
      <c r="DO36" s="49"/>
      <c r="DP36" s="62">
        <f t="shared" si="52"/>
        <v>28324.5</v>
      </c>
      <c r="DQ36" s="71">
        <f t="shared" si="53"/>
        <v>17100</v>
      </c>
      <c r="DR36" s="71">
        <f t="shared" si="54"/>
        <v>5691.5</v>
      </c>
      <c r="DS36" s="63">
        <v>0</v>
      </c>
      <c r="DT36" s="63">
        <v>10</v>
      </c>
      <c r="DU36" s="63">
        <f>INDEX(武器升级!A:A,MATCH(DQ36/$DQ$5,武器升级!G:G,1))</f>
        <v>16</v>
      </c>
      <c r="DV36" s="63">
        <f>_xlfn.IFNA(INDEX(武器升级!A:A,MATCH(DR36/$DR$5,武器升级!H:H,1)),1)</f>
        <v>12</v>
      </c>
      <c r="DW36" s="63">
        <v>6</v>
      </c>
      <c r="DX36" s="63">
        <f>ROUND($DX$4*(1.2^(DT36-1)),2)</f>
        <v>3.1</v>
      </c>
      <c r="DY36" s="63">
        <f>ROUND($DY$4*1.2^(DU36-1),2)</f>
        <v>11.56</v>
      </c>
      <c r="DZ36" s="63">
        <f>ROUND($DZ$4*1.2^(DV36-1),2)</f>
        <v>8.17</v>
      </c>
      <c r="EA36" s="71">
        <v>3</v>
      </c>
      <c r="EB36" s="67">
        <f t="shared" si="55"/>
        <v>60</v>
      </c>
      <c r="EC36" s="87">
        <v>0</v>
      </c>
      <c r="ED36" s="80">
        <v>0</v>
      </c>
      <c r="EE36" s="80">
        <v>0</v>
      </c>
      <c r="EF36" s="80">
        <v>0</v>
      </c>
      <c r="EG36" s="80">
        <v>0</v>
      </c>
      <c r="EH36" s="80">
        <v>0</v>
      </c>
      <c r="EI36" s="80">
        <v>1</v>
      </c>
      <c r="EJ36" s="80">
        <v>1</v>
      </c>
      <c r="EK36" s="49">
        <f>_xlfn.IFNA(INDEX(DZ:DZ,MATCH(A36,EB:EB,0)),1)</f>
        <v>2.74</v>
      </c>
      <c r="EL36" s="87">
        <v>0</v>
      </c>
      <c r="EM36" s="80">
        <v>0</v>
      </c>
      <c r="EN36" s="80">
        <v>0</v>
      </c>
      <c r="EO36" s="80">
        <v>0</v>
      </c>
      <c r="EP36" s="80">
        <v>0</v>
      </c>
      <c r="EQ36" s="80">
        <v>233.546</v>
      </c>
      <c r="ER36" s="80">
        <v>38.9833</v>
      </c>
      <c r="ES36" s="80">
        <v>10.5594</v>
      </c>
      <c r="ET36" s="151">
        <v>0</v>
      </c>
      <c r="EU36" s="151">
        <v>0</v>
      </c>
      <c r="EV36" s="151">
        <v>0</v>
      </c>
      <c r="EW36" s="151">
        <v>1</v>
      </c>
      <c r="EX36" s="151">
        <v>1</v>
      </c>
      <c r="EY36" s="151">
        <v>1</v>
      </c>
      <c r="EZ36" s="49"/>
      <c r="FA36" s="153">
        <f t="shared" si="56"/>
        <v>2.74</v>
      </c>
      <c r="FB36" s="71">
        <v>1</v>
      </c>
      <c r="FC36" s="71">
        <v>1</v>
      </c>
      <c r="FD36" s="80">
        <v>2.2</v>
      </c>
      <c r="FE36" s="2">
        <v>3.5</v>
      </c>
      <c r="FF36">
        <f t="shared" si="57"/>
        <v>3.5</v>
      </c>
    </row>
    <row r="37" spans="1:162">
      <c r="A37" s="58">
        <v>31</v>
      </c>
      <c r="B37" s="59">
        <v>22</v>
      </c>
      <c r="C37" s="60">
        <v>19</v>
      </c>
      <c r="D37" s="61">
        <v>185.5</v>
      </c>
      <c r="E37" s="61">
        <v>3</v>
      </c>
      <c r="F37" s="62">
        <v>12</v>
      </c>
      <c r="G37" s="63">
        <v>0</v>
      </c>
      <c r="H37" s="63">
        <v>3</v>
      </c>
      <c r="I37" s="49"/>
      <c r="J37" s="62">
        <v>31</v>
      </c>
      <c r="K37" s="71">
        <f t="shared" si="0"/>
        <v>12</v>
      </c>
      <c r="L37" s="71">
        <f t="shared" si="1"/>
        <v>0</v>
      </c>
      <c r="M37" s="71">
        <f>INDEX($H:$H,MATCH(N37,$A:$A,0))</f>
        <v>3</v>
      </c>
      <c r="N37" s="72">
        <f>INDEX($A:$A,MATCH(SUM($K$7:K37),$D:$D,1))</f>
        <v>62</v>
      </c>
      <c r="O37" s="72">
        <v>0</v>
      </c>
      <c r="P37" s="73">
        <v>0</v>
      </c>
      <c r="Q37" s="63">
        <f>INDEX(关卡产出!$V$8:$V$207,MATCH(N37,$A$7:$A$206,0))</f>
        <v>10900</v>
      </c>
      <c r="R37" s="63">
        <f>INDEX(关卡产出!$W$8:$W$207,MATCH(N37,$A$7:$A$206,0))</f>
        <v>1039200</v>
      </c>
      <c r="S37" s="63">
        <f>INDEX(关卡产出!$X$8:$X$207,MATCH(N37,$A$7:$A$206,0))</f>
        <v>7382</v>
      </c>
      <c r="T37" s="63">
        <f>INDEX(关卡产出!$Y$8:$Y$207,MATCH(N37,$A$7:$A$206,0))</f>
        <v>3692</v>
      </c>
      <c r="U37" s="63">
        <f>INDEX(关卡产出!$Z$8:$Z$207,MATCH(N37,$A$7:$A$206,0))</f>
        <v>1656</v>
      </c>
      <c r="V37" s="63">
        <f>INDEX(关卡产出!$AA$8:$AA$207,MATCH(N37,$A$7:$A$206,0))</f>
        <v>372</v>
      </c>
      <c r="W37" s="80">
        <f>INDEX(关卡产出!$C$8:$C$207,MATCH(N37,关卡产出!$B$8:$B$207,0))*K37</f>
        <v>576</v>
      </c>
      <c r="X37" s="80">
        <f>INDEX(关卡产出!$D$8:$D$207,MATCH(N37,关卡产出!$B$8:$B$207,0))*K37</f>
        <v>288</v>
      </c>
      <c r="Y37" s="80">
        <f>INDEX(关卡产出!$E$8:$E$207,MATCH(N37,关卡产出!$B$8:$B$207,0))*K37</f>
        <v>132</v>
      </c>
      <c r="Z37" s="80">
        <f>INDEX(关卡产出!$F$8:$F$207,MATCH(N37,关卡产出!$B$8:$B$207,0))*K37</f>
        <v>8040</v>
      </c>
      <c r="AA37" s="80">
        <f>SUM($W$7:W37)</f>
        <v>9534</v>
      </c>
      <c r="AB37" s="80">
        <f>SUM($X$7:X37)</f>
        <v>4701</v>
      </c>
      <c r="AC37" s="80">
        <f>SUM($Y$7:Y37)</f>
        <v>2103</v>
      </c>
      <c r="AD37" s="80">
        <f>SUM($Z$7:Z37)</f>
        <v>146040</v>
      </c>
      <c r="AE37" s="87">
        <f>INDEX(关卡产出!$C$8:$C$207,MATCH(N37,关卡产出!$B$8:$B$207,0))*8</f>
        <v>384</v>
      </c>
      <c r="AF37" s="87">
        <f>INDEX(关卡产出!$D$8:$D$207,MATCH(N37,关卡产出!$B$8:$B$207,0))*8</f>
        <v>192</v>
      </c>
      <c r="AG37" s="87">
        <f>INDEX(关卡产出!$E$8:$E$207,MATCH(N37,关卡产出!$B$8:$B$207,0))*8</f>
        <v>88</v>
      </c>
      <c r="AH37" s="87">
        <f>INDEX(关卡产出!$F$8:$F$207,MATCH(N37,关卡产出!$B$8:$B$207,0))*8</f>
        <v>5360</v>
      </c>
      <c r="AI37" s="87">
        <f>SUM($AE$7:AE37)</f>
        <v>6344</v>
      </c>
      <c r="AJ37" s="87">
        <f>SUM($AF$7:AF37)</f>
        <v>3128</v>
      </c>
      <c r="AK37" s="87">
        <f>SUM($AG$7:AG37)</f>
        <v>1400</v>
      </c>
      <c r="AL37" s="87">
        <f>SUM($AH$7:AH37)</f>
        <v>97120</v>
      </c>
      <c r="AM37" s="92">
        <f>SUM($M$7:M37)*关卡产出!$AS$11</f>
        <v>558000</v>
      </c>
      <c r="AN37" s="93">
        <v>0</v>
      </c>
      <c r="AO37" s="80">
        <v>0</v>
      </c>
      <c r="AP37" s="96">
        <v>0</v>
      </c>
      <c r="AQ37" s="62">
        <v>500</v>
      </c>
      <c r="AR37" s="97">
        <v>100</v>
      </c>
      <c r="AS37" s="62">
        <f>SUM($AQ$7:AQ37)</f>
        <v>15500</v>
      </c>
      <c r="AT37" s="71">
        <f>SUM($AR$7:AR37)</f>
        <v>3100</v>
      </c>
      <c r="AU37" s="49"/>
      <c r="AV37" s="62">
        <f t="shared" si="2"/>
        <v>10900</v>
      </c>
      <c r="AW37" s="71">
        <v>0</v>
      </c>
      <c r="AX37" s="71">
        <f t="shared" si="3"/>
        <v>3100</v>
      </c>
      <c r="AY37" s="71">
        <f t="shared" si="4"/>
        <v>3200</v>
      </c>
      <c r="AZ37" s="63">
        <f t="shared" si="5"/>
        <v>17200</v>
      </c>
      <c r="BA37" s="80">
        <v>0</v>
      </c>
      <c r="BB37" s="80">
        <f t="shared" si="6"/>
        <v>17200</v>
      </c>
      <c r="BC37" s="98">
        <f t="shared" si="7"/>
        <v>0.633720930232558</v>
      </c>
      <c r="BD37" s="98">
        <f t="shared" si="8"/>
        <v>0</v>
      </c>
      <c r="BE37" s="98">
        <f t="shared" si="9"/>
        <v>0.180232558139535</v>
      </c>
      <c r="BF37" s="98">
        <f t="shared" si="10"/>
        <v>0.186046511627907</v>
      </c>
      <c r="BG37" s="99"/>
      <c r="BH37" s="62">
        <f>INDEX(商城宝箱!$L:$L,MATCH(BB37,商城宝箱!$N:$N,1))</f>
        <v>6</v>
      </c>
      <c r="BI37" s="63">
        <f>INDEX(商城宝箱!$T:$T,MATCH(BH37,商城宝箱!$L:$L,0))+(BB37-VLOOKUP(BH37,商城宝箱!$L$2:$N$22,3,FALSE))/$BH$5*VLOOKUP(BH37+1,商城宝箱!$C$23:$I$42,3,FALSE)</f>
        <v>43000</v>
      </c>
      <c r="BJ37" s="71">
        <f>INDEX(商城宝箱!$U:$U,MATCH(BH37,商城宝箱!$L:$L,0))+(BB37-VLOOKUP(BH37,商城宝箱!$L$2:$N$22,3,FALSE))/$BH$5*VLOOKUP(BH37+1,商城宝箱!$C$23:$I$42,4,FALSE)</f>
        <v>12742.5</v>
      </c>
      <c r="BK37" s="71">
        <f>INDEX(商城宝箱!$V:$V,MATCH(BH37,商城宝箱!$L:$L,0))+(BB37-VLOOKUP(BH37,商城宝箱!$L$2:$N$22,3,FALSE))/$BH$5*VLOOKUP(BH37+1,商城宝箱!$C$23:$I$42,5,FALSE)</f>
        <v>6722</v>
      </c>
      <c r="BL37" s="71">
        <f>INDEX(商城宝箱!$W:$W,MATCH(BH37,商城宝箱!$L:$L,0))+(BB37-VLOOKUP(BH37,商城宝箱!$L$2:$N$22,3,FALSE))/$BH$5*VLOOKUP(BH37+1,商城宝箱!$C$23:$I$42,6,FALSE)</f>
        <v>923</v>
      </c>
      <c r="BM37" s="49"/>
      <c r="BN37" s="101">
        <f t="shared" si="11"/>
        <v>1039200</v>
      </c>
      <c r="BO37" s="63">
        <f t="shared" si="12"/>
        <v>146040</v>
      </c>
      <c r="BP37" s="63">
        <f t="shared" ref="BP37:BR37" si="87">AL37</f>
        <v>97120</v>
      </c>
      <c r="BQ37" s="63">
        <f t="shared" si="87"/>
        <v>558000</v>
      </c>
      <c r="BR37" s="63">
        <f t="shared" si="87"/>
        <v>0</v>
      </c>
      <c r="BS37" s="63">
        <f t="shared" si="14"/>
        <v>15500</v>
      </c>
      <c r="BT37" s="63">
        <f t="shared" si="15"/>
        <v>43000</v>
      </c>
      <c r="BU37" s="63">
        <f t="shared" si="16"/>
        <v>1898860</v>
      </c>
      <c r="BV37" s="98">
        <f t="shared" si="17"/>
        <v>0.547275733861369</v>
      </c>
      <c r="BW37" s="98">
        <f t="shared" si="18"/>
        <v>0.0769093034768229</v>
      </c>
      <c r="BX37" s="98">
        <f t="shared" si="19"/>
        <v>0.0511464773601003</v>
      </c>
      <c r="BY37" s="98">
        <f t="shared" si="20"/>
        <v>0.293860526842421</v>
      </c>
      <c r="BZ37" s="98">
        <f t="shared" si="21"/>
        <v>0</v>
      </c>
      <c r="CA37" s="98">
        <f t="shared" si="22"/>
        <v>0.00816279241228948</v>
      </c>
      <c r="CB37" s="98">
        <f t="shared" si="23"/>
        <v>0.0226451660469966</v>
      </c>
      <c r="CC37" s="49"/>
      <c r="CD37" s="101">
        <f t="shared" si="24"/>
        <v>62</v>
      </c>
      <c r="CE37" s="63">
        <f>INDEX(角色升级!A:A,MATCH(BU36,角色升级!K:K,1))</f>
        <v>397</v>
      </c>
      <c r="CF37" s="71">
        <f>VLOOKUP(CE37,角色升级!A:P,16,FALSE)</f>
        <v>12066.27782</v>
      </c>
      <c r="CG37" s="71">
        <v>10320</v>
      </c>
      <c r="CH37" s="127">
        <v>3.31</v>
      </c>
      <c r="CI37" s="87">
        <f>INDEX(角色升级!Q:Q,MATCH(CE37,角色升级!A:A,0))</f>
        <v>3200</v>
      </c>
      <c r="CJ37" s="80">
        <v>0.1</v>
      </c>
      <c r="CK37" s="49"/>
      <c r="CL37" s="101">
        <f t="shared" si="25"/>
        <v>7382</v>
      </c>
      <c r="CM37" s="63">
        <f t="shared" si="26"/>
        <v>9534</v>
      </c>
      <c r="CN37" s="63">
        <f t="shared" si="27"/>
        <v>384</v>
      </c>
      <c r="CO37" s="63">
        <f t="shared" si="28"/>
        <v>12742.5</v>
      </c>
      <c r="CP37" s="63">
        <f t="shared" si="29"/>
        <v>30042.5</v>
      </c>
      <c r="CQ37" s="98">
        <f t="shared" si="30"/>
        <v>0.245718565365732</v>
      </c>
      <c r="CR37" s="98">
        <f t="shared" si="31"/>
        <v>0.317350420237996</v>
      </c>
      <c r="CS37" s="98">
        <f t="shared" si="32"/>
        <v>0.0127818923192144</v>
      </c>
      <c r="CT37" s="98">
        <f t="shared" si="33"/>
        <v>0.424149122077058</v>
      </c>
      <c r="CU37" s="49"/>
      <c r="CV37" s="87">
        <f t="shared" si="34"/>
        <v>3692</v>
      </c>
      <c r="CW37" s="80">
        <f t="shared" si="35"/>
        <v>4701</v>
      </c>
      <c r="CX37" s="80">
        <f t="shared" si="36"/>
        <v>3128</v>
      </c>
      <c r="CY37" s="80">
        <f t="shared" si="37"/>
        <v>6722</v>
      </c>
      <c r="CZ37" s="80">
        <f t="shared" si="38"/>
        <v>18243</v>
      </c>
      <c r="DA37" s="143">
        <f t="shared" si="39"/>
        <v>0.202378994682892</v>
      </c>
      <c r="DB37" s="143">
        <f t="shared" si="40"/>
        <v>0.257687880282848</v>
      </c>
      <c r="DC37" s="143">
        <f t="shared" si="41"/>
        <v>0.171463026914433</v>
      </c>
      <c r="DD37" s="143">
        <f t="shared" si="42"/>
        <v>0.368470098119827</v>
      </c>
      <c r="DE37" s="49"/>
      <c r="DF37" s="87">
        <f t="shared" si="43"/>
        <v>1656</v>
      </c>
      <c r="DG37" s="80">
        <f t="shared" si="44"/>
        <v>2103</v>
      </c>
      <c r="DH37" s="80">
        <f t="shared" si="45"/>
        <v>1400</v>
      </c>
      <c r="DI37" s="80">
        <f t="shared" si="46"/>
        <v>923</v>
      </c>
      <c r="DJ37" s="80">
        <f t="shared" si="47"/>
        <v>6082</v>
      </c>
      <c r="DK37" s="143">
        <f t="shared" si="48"/>
        <v>0.272278855639592</v>
      </c>
      <c r="DL37" s="143">
        <f t="shared" si="49"/>
        <v>0.345774416310424</v>
      </c>
      <c r="DM37" s="143">
        <f t="shared" si="50"/>
        <v>0.23018743834265</v>
      </c>
      <c r="DN37" s="143">
        <f t="shared" si="51"/>
        <v>0.151759289707333</v>
      </c>
      <c r="DO37" s="49"/>
      <c r="DP37" s="62">
        <f t="shared" si="52"/>
        <v>30042.5</v>
      </c>
      <c r="DQ37" s="71">
        <f t="shared" si="53"/>
        <v>18243</v>
      </c>
      <c r="DR37" s="71">
        <f t="shared" si="54"/>
        <v>6082</v>
      </c>
      <c r="DS37" s="63">
        <v>0</v>
      </c>
      <c r="DT37" s="63">
        <v>10</v>
      </c>
      <c r="DU37" s="63">
        <f>INDEX(武器升级!A:A,MATCH(DQ37/$DQ$5,武器升级!G:G,1))</f>
        <v>17</v>
      </c>
      <c r="DV37" s="63">
        <f>_xlfn.IFNA(INDEX(武器升级!A:A,MATCH(DR37/$DR$5,武器升级!H:H,1)),1)</f>
        <v>13</v>
      </c>
      <c r="DW37" s="63">
        <v>6</v>
      </c>
      <c r="DX37" s="63">
        <f>ROUND($DX$4*(1.2^(DT37-1)),2)</f>
        <v>3.1</v>
      </c>
      <c r="DY37" s="63">
        <f>ROUND($DY$4*1.2^(DU37-1),2)</f>
        <v>13.87</v>
      </c>
      <c r="DZ37" s="63">
        <f>ROUND($DZ$4*1.2^(DV37-1),2)</f>
        <v>9.81</v>
      </c>
      <c r="EA37" s="71">
        <v>3</v>
      </c>
      <c r="EB37" s="67">
        <f t="shared" si="55"/>
        <v>62</v>
      </c>
      <c r="EC37" s="87">
        <v>0</v>
      </c>
      <c r="ED37" s="80">
        <v>0</v>
      </c>
      <c r="EE37" s="80">
        <v>0</v>
      </c>
      <c r="EF37" s="80">
        <v>0</v>
      </c>
      <c r="EG37" s="80">
        <v>0</v>
      </c>
      <c r="EH37" s="80">
        <v>0</v>
      </c>
      <c r="EI37" s="80">
        <v>1</v>
      </c>
      <c r="EJ37" s="80">
        <v>1</v>
      </c>
      <c r="EK37" s="49">
        <f>_xlfn.IFNA(INDEX(DZ:DZ,MATCH(A37,EB:EB,0)),1)</f>
        <v>1</v>
      </c>
      <c r="EL37" s="87">
        <v>0</v>
      </c>
      <c r="EM37" s="80">
        <v>0</v>
      </c>
      <c r="EN37" s="80">
        <v>0</v>
      </c>
      <c r="EO37" s="80">
        <v>0</v>
      </c>
      <c r="EP37" s="80">
        <v>0</v>
      </c>
      <c r="EQ37" s="80">
        <v>241.798</v>
      </c>
      <c r="ER37" s="80">
        <v>40.3608</v>
      </c>
      <c r="ES37" s="80">
        <v>10.9326</v>
      </c>
      <c r="ET37" s="151">
        <v>0</v>
      </c>
      <c r="EU37" s="151">
        <v>0</v>
      </c>
      <c r="EV37" s="151">
        <v>0</v>
      </c>
      <c r="EW37" s="151">
        <v>1</v>
      </c>
      <c r="EX37" s="151">
        <v>1</v>
      </c>
      <c r="EY37" s="151">
        <v>1</v>
      </c>
      <c r="EZ37" s="49"/>
      <c r="FA37" s="153">
        <f t="shared" si="56"/>
        <v>1</v>
      </c>
      <c r="FB37" s="71">
        <v>1</v>
      </c>
      <c r="FC37" s="71">
        <v>1</v>
      </c>
      <c r="FD37" s="80">
        <v>2.2</v>
      </c>
      <c r="FE37" s="2">
        <v>3.72</v>
      </c>
      <c r="FF37">
        <f t="shared" si="57"/>
        <v>3.72</v>
      </c>
    </row>
    <row r="38" spans="1:162">
      <c r="A38" s="58">
        <v>32</v>
      </c>
      <c r="B38" s="59">
        <v>22</v>
      </c>
      <c r="C38" s="60">
        <v>19</v>
      </c>
      <c r="D38" s="61">
        <v>188.5</v>
      </c>
      <c r="E38" s="61">
        <v>3</v>
      </c>
      <c r="F38" s="62">
        <v>12</v>
      </c>
      <c r="G38" s="63">
        <v>0</v>
      </c>
      <c r="H38" s="63">
        <v>3</v>
      </c>
      <c r="I38" s="49"/>
      <c r="J38" s="62">
        <v>32</v>
      </c>
      <c r="K38" s="71">
        <f t="shared" si="0"/>
        <v>12</v>
      </c>
      <c r="L38" s="71">
        <f t="shared" si="1"/>
        <v>0</v>
      </c>
      <c r="M38" s="71">
        <f>INDEX($H:$H,MATCH(N38,$A:$A,0))</f>
        <v>3</v>
      </c>
      <c r="N38" s="72">
        <f>INDEX($A:$A,MATCH(SUM($K$7:K38),$D:$D,1))</f>
        <v>63</v>
      </c>
      <c r="O38" s="72">
        <v>0</v>
      </c>
      <c r="P38" s="73">
        <v>0</v>
      </c>
      <c r="Q38" s="63">
        <f>INDEX(关卡产出!$V$8:$V$207,MATCH(N38,$A$7:$A$206,0))</f>
        <v>11100</v>
      </c>
      <c r="R38" s="63">
        <f>INDEX(关卡产出!$W$8:$W$207,MATCH(N38,$A$7:$A$206,0))</f>
        <v>1074700</v>
      </c>
      <c r="S38" s="63">
        <f>INDEX(关卡产出!$X$8:$X$207,MATCH(N38,$A$7:$A$206,0))</f>
        <v>7626</v>
      </c>
      <c r="T38" s="63">
        <f>INDEX(关卡产出!$Y$8:$Y$207,MATCH(N38,$A$7:$A$206,0))</f>
        <v>3814</v>
      </c>
      <c r="U38" s="63">
        <f>INDEX(关卡产出!$Z$8:$Z$207,MATCH(N38,$A$7:$A$206,0))</f>
        <v>1714</v>
      </c>
      <c r="V38" s="63">
        <f>INDEX(关卡产出!$AA$8:$AA$207,MATCH(N38,$A$7:$A$206,0))</f>
        <v>378</v>
      </c>
      <c r="W38" s="80">
        <f>INDEX(关卡产出!$C$8:$C$207,MATCH(N38,关卡产出!$B$8:$B$207,0))*K38</f>
        <v>588</v>
      </c>
      <c r="X38" s="80">
        <f>INDEX(关卡产出!$D$8:$D$207,MATCH(N38,关卡产出!$B$8:$B$207,0))*K38</f>
        <v>288</v>
      </c>
      <c r="Y38" s="80">
        <f>INDEX(关卡产出!$E$8:$E$207,MATCH(N38,关卡产出!$B$8:$B$207,0))*K38</f>
        <v>144</v>
      </c>
      <c r="Z38" s="80">
        <f>INDEX(关卡产出!$F$8:$F$207,MATCH(N38,关卡产出!$B$8:$B$207,0))*K38</f>
        <v>8280</v>
      </c>
      <c r="AA38" s="80">
        <f>SUM($W$7:W38)</f>
        <v>10122</v>
      </c>
      <c r="AB38" s="80">
        <f>SUM($X$7:X38)</f>
        <v>4989</v>
      </c>
      <c r="AC38" s="80">
        <f>SUM($Y$7:Y38)</f>
        <v>2247</v>
      </c>
      <c r="AD38" s="80">
        <f>SUM($Z$7:Z38)</f>
        <v>154320</v>
      </c>
      <c r="AE38" s="87">
        <f>INDEX(关卡产出!$C$8:$C$207,MATCH(N38,关卡产出!$B$8:$B$207,0))*8</f>
        <v>392</v>
      </c>
      <c r="AF38" s="87">
        <f>INDEX(关卡产出!$D$8:$D$207,MATCH(N38,关卡产出!$B$8:$B$207,0))*8</f>
        <v>192</v>
      </c>
      <c r="AG38" s="87">
        <f>INDEX(关卡产出!$E$8:$E$207,MATCH(N38,关卡产出!$B$8:$B$207,0))*8</f>
        <v>96</v>
      </c>
      <c r="AH38" s="87">
        <f>INDEX(关卡产出!$F$8:$F$207,MATCH(N38,关卡产出!$B$8:$B$207,0))*8</f>
        <v>5520</v>
      </c>
      <c r="AI38" s="87">
        <f>SUM($AE$7:AE38)</f>
        <v>6736</v>
      </c>
      <c r="AJ38" s="87">
        <f>SUM($AF$7:AF38)</f>
        <v>3320</v>
      </c>
      <c r="AK38" s="87">
        <f>SUM($AG$7:AG38)</f>
        <v>1496</v>
      </c>
      <c r="AL38" s="87">
        <f>SUM($AH$7:AH38)</f>
        <v>102640</v>
      </c>
      <c r="AM38" s="92">
        <f>SUM($M$7:M38)*关卡产出!$AS$11</f>
        <v>576000</v>
      </c>
      <c r="AN38" s="93">
        <v>0</v>
      </c>
      <c r="AO38" s="80">
        <v>0</v>
      </c>
      <c r="AP38" s="96">
        <v>0</v>
      </c>
      <c r="AQ38" s="62">
        <v>500</v>
      </c>
      <c r="AR38" s="97">
        <v>100</v>
      </c>
      <c r="AS38" s="62">
        <f>SUM($AQ$7:AQ38)</f>
        <v>16000</v>
      </c>
      <c r="AT38" s="71">
        <f>SUM($AR$7:AR38)</f>
        <v>3200</v>
      </c>
      <c r="AU38" s="49"/>
      <c r="AV38" s="62">
        <f t="shared" si="2"/>
        <v>11100</v>
      </c>
      <c r="AW38" s="71">
        <v>0</v>
      </c>
      <c r="AX38" s="71">
        <f t="shared" si="3"/>
        <v>3200</v>
      </c>
      <c r="AY38" s="71">
        <f t="shared" si="4"/>
        <v>3800</v>
      </c>
      <c r="AZ38" s="63">
        <f t="shared" si="5"/>
        <v>18100</v>
      </c>
      <c r="BA38" s="80">
        <v>0</v>
      </c>
      <c r="BB38" s="80">
        <f t="shared" si="6"/>
        <v>18100</v>
      </c>
      <c r="BC38" s="98">
        <f t="shared" si="7"/>
        <v>0.613259668508287</v>
      </c>
      <c r="BD38" s="98">
        <f t="shared" si="8"/>
        <v>0</v>
      </c>
      <c r="BE38" s="98">
        <f t="shared" si="9"/>
        <v>0.176795580110497</v>
      </c>
      <c r="BF38" s="98">
        <f t="shared" si="10"/>
        <v>0.209944751381215</v>
      </c>
      <c r="BG38" s="99"/>
      <c r="BH38" s="62">
        <f>INDEX(商城宝箱!$L:$L,MATCH(BB38,商城宝箱!$N:$N,1))</f>
        <v>6</v>
      </c>
      <c r="BI38" s="63">
        <f>INDEX(商城宝箱!$T:$T,MATCH(BH38,商城宝箱!$L:$L,0))+(BB38-VLOOKUP(BH38,商城宝箱!$L$2:$N$22,3,FALSE))/$BH$5*VLOOKUP(BH38+1,商城宝箱!$C$23:$I$42,3,FALSE)</f>
        <v>45250</v>
      </c>
      <c r="BJ38" s="71">
        <f>INDEX(商城宝箱!$U:$U,MATCH(BH38,商城宝箱!$L:$L,0))+(BB38-VLOOKUP(BH38,商城宝箱!$L$2:$N$22,3,FALSE))/$BH$5*VLOOKUP(BH38+1,商城宝箱!$C$23:$I$42,4,FALSE)</f>
        <v>13912.5</v>
      </c>
      <c r="BK38" s="71">
        <f>INDEX(商城宝箱!$V:$V,MATCH(BH38,商城宝箱!$L:$L,0))+(BB38-VLOOKUP(BH38,商城宝箱!$L$2:$N$22,3,FALSE))/$BH$5*VLOOKUP(BH38+1,商城宝箱!$C$23:$I$42,5,FALSE)</f>
        <v>7487</v>
      </c>
      <c r="BL38" s="71">
        <f>INDEX(商城宝箱!$W:$W,MATCH(BH38,商城宝箱!$L:$L,0))+(BB38-VLOOKUP(BH38,商城宝箱!$L$2:$N$22,3,FALSE))/$BH$5*VLOOKUP(BH38+1,商城宝箱!$C$23:$I$42,6,FALSE)</f>
        <v>1026.5</v>
      </c>
      <c r="BM38" s="49"/>
      <c r="BN38" s="101">
        <f t="shared" si="11"/>
        <v>1074700</v>
      </c>
      <c r="BO38" s="63">
        <f t="shared" si="12"/>
        <v>154320</v>
      </c>
      <c r="BP38" s="63">
        <f t="shared" ref="BP38:BR38" si="88">AL38</f>
        <v>102640</v>
      </c>
      <c r="BQ38" s="63">
        <f t="shared" si="88"/>
        <v>576000</v>
      </c>
      <c r="BR38" s="63">
        <f t="shared" si="88"/>
        <v>0</v>
      </c>
      <c r="BS38" s="63">
        <f t="shared" si="14"/>
        <v>16000</v>
      </c>
      <c r="BT38" s="63">
        <f t="shared" si="15"/>
        <v>45250</v>
      </c>
      <c r="BU38" s="63">
        <f t="shared" si="16"/>
        <v>1968910</v>
      </c>
      <c r="BV38" s="98">
        <f t="shared" si="17"/>
        <v>0.545835005155137</v>
      </c>
      <c r="BW38" s="98">
        <f t="shared" si="18"/>
        <v>0.0783783921052765</v>
      </c>
      <c r="BX38" s="98">
        <f t="shared" si="19"/>
        <v>0.0521303665479885</v>
      </c>
      <c r="BY38" s="98">
        <f t="shared" si="20"/>
        <v>0.292547653270083</v>
      </c>
      <c r="BZ38" s="98">
        <f t="shared" si="21"/>
        <v>0</v>
      </c>
      <c r="CA38" s="98">
        <f t="shared" si="22"/>
        <v>0.00812632370194676</v>
      </c>
      <c r="CB38" s="98">
        <f t="shared" si="23"/>
        <v>0.0229822592195682</v>
      </c>
      <c r="CC38" s="49"/>
      <c r="CD38" s="101">
        <f t="shared" si="24"/>
        <v>63</v>
      </c>
      <c r="CE38" s="63">
        <f>INDEX(角色升级!A:A,MATCH(BU37,角色升级!K:K,1))</f>
        <v>405</v>
      </c>
      <c r="CF38" s="71">
        <f>VLOOKUP(CE38,角色升级!A:P,16,FALSE)</f>
        <v>12626.71578</v>
      </c>
      <c r="CG38" s="71">
        <v>11040</v>
      </c>
      <c r="CH38" s="128">
        <v>3.53</v>
      </c>
      <c r="CI38" s="87">
        <f>INDEX(角色升级!Q:Q,MATCH(CE38,角色升级!A:A,0))</f>
        <v>3800</v>
      </c>
      <c r="CJ38" s="80">
        <v>0.1</v>
      </c>
      <c r="CK38" s="49"/>
      <c r="CL38" s="101">
        <f t="shared" si="25"/>
        <v>7626</v>
      </c>
      <c r="CM38" s="63">
        <f t="shared" si="26"/>
        <v>10122</v>
      </c>
      <c r="CN38" s="63">
        <f t="shared" si="27"/>
        <v>392</v>
      </c>
      <c r="CO38" s="63">
        <f t="shared" si="28"/>
        <v>13912.5</v>
      </c>
      <c r="CP38" s="63">
        <f t="shared" si="29"/>
        <v>32052.5</v>
      </c>
      <c r="CQ38" s="98">
        <f t="shared" si="30"/>
        <v>0.23792215895796</v>
      </c>
      <c r="CR38" s="98">
        <f t="shared" si="31"/>
        <v>0.315794399812807</v>
      </c>
      <c r="CS38" s="98">
        <f t="shared" si="32"/>
        <v>0.01222993526246</v>
      </c>
      <c r="CT38" s="98">
        <f t="shared" si="33"/>
        <v>0.434053505966773</v>
      </c>
      <c r="CU38" s="49"/>
      <c r="CV38" s="87">
        <f t="shared" si="34"/>
        <v>3814</v>
      </c>
      <c r="CW38" s="80">
        <f t="shared" si="35"/>
        <v>4989</v>
      </c>
      <c r="CX38" s="80">
        <f t="shared" si="36"/>
        <v>3320</v>
      </c>
      <c r="CY38" s="80">
        <f t="shared" si="37"/>
        <v>7487</v>
      </c>
      <c r="CZ38" s="80">
        <f t="shared" si="38"/>
        <v>19610</v>
      </c>
      <c r="DA38" s="143">
        <f t="shared" si="39"/>
        <v>0.194492605813361</v>
      </c>
      <c r="DB38" s="143">
        <f t="shared" si="40"/>
        <v>0.254411014788373</v>
      </c>
      <c r="DC38" s="143">
        <f t="shared" si="41"/>
        <v>0.169301376848547</v>
      </c>
      <c r="DD38" s="143">
        <f t="shared" si="42"/>
        <v>0.38179500254972</v>
      </c>
      <c r="DE38" s="49"/>
      <c r="DF38" s="87">
        <f t="shared" si="43"/>
        <v>1714</v>
      </c>
      <c r="DG38" s="80">
        <f t="shared" si="44"/>
        <v>2247</v>
      </c>
      <c r="DH38" s="80">
        <f t="shared" si="45"/>
        <v>1496</v>
      </c>
      <c r="DI38" s="80">
        <f t="shared" si="46"/>
        <v>1026.5</v>
      </c>
      <c r="DJ38" s="80">
        <f t="shared" si="47"/>
        <v>6483.5</v>
      </c>
      <c r="DK38" s="143">
        <f t="shared" si="48"/>
        <v>0.264363383974705</v>
      </c>
      <c r="DL38" s="143">
        <f t="shared" si="49"/>
        <v>0.346572067556104</v>
      </c>
      <c r="DM38" s="143">
        <f t="shared" si="50"/>
        <v>0.230739569676872</v>
      </c>
      <c r="DN38" s="143">
        <f t="shared" si="51"/>
        <v>0.158324978792319</v>
      </c>
      <c r="DO38" s="49"/>
      <c r="DP38" s="62">
        <f t="shared" si="52"/>
        <v>32052.5</v>
      </c>
      <c r="DQ38" s="71">
        <f t="shared" si="53"/>
        <v>19610</v>
      </c>
      <c r="DR38" s="71">
        <f t="shared" si="54"/>
        <v>6483.5</v>
      </c>
      <c r="DS38" s="63">
        <v>0</v>
      </c>
      <c r="DT38" s="63">
        <v>11</v>
      </c>
      <c r="DU38" s="63">
        <f>INDEX(武器升级!A:A,MATCH(DQ38/$DQ$5,武器升级!G:G,1))</f>
        <v>17</v>
      </c>
      <c r="DV38" s="63">
        <f>_xlfn.IFNA(INDEX(武器升级!A:A,MATCH(DR38/$DR$5,武器升级!H:H,1)),1)</f>
        <v>13</v>
      </c>
      <c r="DW38" s="63">
        <v>6</v>
      </c>
      <c r="DX38" s="63">
        <f>ROUND($DX$4*(1.2^(DT38-1)),2)</f>
        <v>3.72</v>
      </c>
      <c r="DY38" s="63">
        <f>ROUND($DY$4*1.2^(DU38-1),2)</f>
        <v>13.87</v>
      </c>
      <c r="DZ38" s="63">
        <f>ROUND($DZ$4*1.2^(DV38-1),2)</f>
        <v>9.81</v>
      </c>
      <c r="EA38" s="71">
        <v>3</v>
      </c>
      <c r="EB38" s="67">
        <f t="shared" si="55"/>
        <v>63</v>
      </c>
      <c r="EC38" s="87">
        <v>0</v>
      </c>
      <c r="ED38" s="80">
        <v>0</v>
      </c>
      <c r="EE38" s="80">
        <v>0</v>
      </c>
      <c r="EF38" s="80">
        <v>0</v>
      </c>
      <c r="EG38" s="80">
        <v>0</v>
      </c>
      <c r="EH38" s="80">
        <v>0</v>
      </c>
      <c r="EI38" s="80">
        <v>1</v>
      </c>
      <c r="EJ38" s="80">
        <v>1</v>
      </c>
      <c r="EK38" s="49">
        <f>_xlfn.IFNA(INDEX(DZ:DZ,MATCH(A38,EB:EB,0)),1)</f>
        <v>1</v>
      </c>
      <c r="EL38" s="87">
        <v>0</v>
      </c>
      <c r="EM38" s="80">
        <v>0</v>
      </c>
      <c r="EN38" s="80">
        <v>0</v>
      </c>
      <c r="EO38" s="80">
        <v>0</v>
      </c>
      <c r="EP38" s="80">
        <v>0</v>
      </c>
      <c r="EQ38" s="80">
        <v>251.701</v>
      </c>
      <c r="ER38" s="80">
        <v>42.0138</v>
      </c>
      <c r="ES38" s="80">
        <v>11.3803</v>
      </c>
      <c r="ET38" s="151">
        <v>0</v>
      </c>
      <c r="EU38" s="151">
        <v>0</v>
      </c>
      <c r="EV38" s="151">
        <v>0</v>
      </c>
      <c r="EW38" s="151">
        <v>1</v>
      </c>
      <c r="EX38" s="151">
        <v>1</v>
      </c>
      <c r="EY38" s="151">
        <v>1</v>
      </c>
      <c r="EZ38" s="49"/>
      <c r="FA38" s="153">
        <f t="shared" si="56"/>
        <v>1</v>
      </c>
      <c r="FB38" s="71">
        <v>1</v>
      </c>
      <c r="FC38" s="71">
        <v>1</v>
      </c>
      <c r="FD38" s="80">
        <v>2.2</v>
      </c>
      <c r="FE38" s="2">
        <v>3.94</v>
      </c>
      <c r="FF38">
        <f t="shared" si="57"/>
        <v>3.94</v>
      </c>
    </row>
    <row r="39" spans="1:162">
      <c r="A39" s="58">
        <v>33</v>
      </c>
      <c r="B39" s="59">
        <v>23</v>
      </c>
      <c r="C39" s="60">
        <v>19</v>
      </c>
      <c r="D39" s="61">
        <v>194.5</v>
      </c>
      <c r="E39" s="61">
        <v>3</v>
      </c>
      <c r="F39" s="62">
        <v>12</v>
      </c>
      <c r="G39" s="63">
        <v>0</v>
      </c>
      <c r="H39" s="63">
        <v>3</v>
      </c>
      <c r="I39" s="49"/>
      <c r="J39" s="62">
        <v>33</v>
      </c>
      <c r="K39" s="71">
        <f t="shared" si="0"/>
        <v>12</v>
      </c>
      <c r="L39" s="71">
        <f t="shared" si="1"/>
        <v>0</v>
      </c>
      <c r="M39" s="71">
        <f>INDEX($H:$H,MATCH(N39,$A:$A,0))</f>
        <v>3</v>
      </c>
      <c r="N39" s="72">
        <f>INDEX($A:$A,MATCH(SUM($K$7:K39),$D:$D,1))</f>
        <v>65</v>
      </c>
      <c r="O39" s="72">
        <v>0</v>
      </c>
      <c r="P39" s="73">
        <v>0</v>
      </c>
      <c r="Q39" s="63">
        <f>INDEX(关卡产出!$V$8:$V$207,MATCH(N39,$A$7:$A$206,0))</f>
        <v>11500</v>
      </c>
      <c r="R39" s="63">
        <f>INDEX(关卡产出!$W$8:$W$207,MATCH(N39,$A$7:$A$206,0))</f>
        <v>1147500</v>
      </c>
      <c r="S39" s="63">
        <f>INDEX(关卡产出!$X$8:$X$207,MATCH(N39,$A$7:$A$206,0))</f>
        <v>8126</v>
      </c>
      <c r="T39" s="63">
        <f>INDEX(关卡产出!$Y$8:$Y$207,MATCH(N39,$A$7:$A$206,0))</f>
        <v>4064</v>
      </c>
      <c r="U39" s="63">
        <f>INDEX(关卡产出!$Z$8:$Z$207,MATCH(N39,$A$7:$A$206,0))</f>
        <v>1833</v>
      </c>
      <c r="V39" s="63">
        <f>INDEX(关卡产出!$AA$8:$AA$207,MATCH(N39,$A$7:$A$206,0))</f>
        <v>390</v>
      </c>
      <c r="W39" s="80">
        <f>INDEX(关卡产出!$C$8:$C$207,MATCH(N39,关卡产出!$B$8:$B$207,0))*K39</f>
        <v>600</v>
      </c>
      <c r="X39" s="80">
        <f>INDEX(关卡产出!$D$8:$D$207,MATCH(N39,关卡产出!$B$8:$B$207,0))*K39</f>
        <v>300</v>
      </c>
      <c r="Y39" s="80">
        <f>INDEX(关卡产出!$E$8:$E$207,MATCH(N39,关卡产出!$B$8:$B$207,0))*K39</f>
        <v>144</v>
      </c>
      <c r="Z39" s="80">
        <f>INDEX(关卡产出!$F$8:$F$207,MATCH(N39,关卡产出!$B$8:$B$207,0))*K39</f>
        <v>8520</v>
      </c>
      <c r="AA39" s="80">
        <f>SUM($W$7:W39)</f>
        <v>10722</v>
      </c>
      <c r="AB39" s="80">
        <f>SUM($X$7:X39)</f>
        <v>5289</v>
      </c>
      <c r="AC39" s="80">
        <f>SUM($Y$7:Y39)</f>
        <v>2391</v>
      </c>
      <c r="AD39" s="80">
        <f>SUM($Z$7:Z39)</f>
        <v>162840</v>
      </c>
      <c r="AE39" s="87">
        <f>INDEX(关卡产出!$C$8:$C$207,MATCH(N39,关卡产出!$B$8:$B$207,0))*8</f>
        <v>400</v>
      </c>
      <c r="AF39" s="87">
        <f>INDEX(关卡产出!$D$8:$D$207,MATCH(N39,关卡产出!$B$8:$B$207,0))*8</f>
        <v>200</v>
      </c>
      <c r="AG39" s="87">
        <f>INDEX(关卡产出!$E$8:$E$207,MATCH(N39,关卡产出!$B$8:$B$207,0))*8</f>
        <v>96</v>
      </c>
      <c r="AH39" s="87">
        <f>INDEX(关卡产出!$F$8:$F$207,MATCH(N39,关卡产出!$B$8:$B$207,0))*8</f>
        <v>5680</v>
      </c>
      <c r="AI39" s="87">
        <f>SUM($AE$7:AE39)</f>
        <v>7136</v>
      </c>
      <c r="AJ39" s="87">
        <f>SUM($AF$7:AF39)</f>
        <v>3520</v>
      </c>
      <c r="AK39" s="87">
        <f>SUM($AG$7:AG39)</f>
        <v>1592</v>
      </c>
      <c r="AL39" s="87">
        <f>SUM($AH$7:AH39)</f>
        <v>108320</v>
      </c>
      <c r="AM39" s="92">
        <f>SUM($M$7:M39)*关卡产出!$AS$11</f>
        <v>594000</v>
      </c>
      <c r="AN39" s="93">
        <v>0</v>
      </c>
      <c r="AO39" s="80">
        <v>0</v>
      </c>
      <c r="AP39" s="96">
        <v>0</v>
      </c>
      <c r="AQ39" s="62">
        <v>500</v>
      </c>
      <c r="AR39" s="97">
        <v>100</v>
      </c>
      <c r="AS39" s="62">
        <f>SUM($AQ$7:AQ39)</f>
        <v>16500</v>
      </c>
      <c r="AT39" s="71">
        <f>SUM($AR$7:AR39)</f>
        <v>3300</v>
      </c>
      <c r="AU39" s="49"/>
      <c r="AV39" s="62">
        <f t="shared" si="2"/>
        <v>11500</v>
      </c>
      <c r="AW39" s="71">
        <v>0</v>
      </c>
      <c r="AX39" s="71">
        <f t="shared" si="3"/>
        <v>3300</v>
      </c>
      <c r="AY39" s="71">
        <f t="shared" si="4"/>
        <v>3800</v>
      </c>
      <c r="AZ39" s="63">
        <f t="shared" si="5"/>
        <v>18600</v>
      </c>
      <c r="BA39" s="80">
        <v>0</v>
      </c>
      <c r="BB39" s="80">
        <f t="shared" si="6"/>
        <v>18600</v>
      </c>
      <c r="BC39" s="98">
        <f t="shared" si="7"/>
        <v>0.618279569892473</v>
      </c>
      <c r="BD39" s="98">
        <f t="shared" si="8"/>
        <v>0</v>
      </c>
      <c r="BE39" s="98">
        <f t="shared" si="9"/>
        <v>0.17741935483871</v>
      </c>
      <c r="BF39" s="98">
        <f t="shared" si="10"/>
        <v>0.204301075268817</v>
      </c>
      <c r="BG39" s="99"/>
      <c r="BH39" s="62">
        <f>INDEX(商城宝箱!$L:$L,MATCH(BB39,商城宝箱!$N:$N,1))</f>
        <v>6</v>
      </c>
      <c r="BI39" s="63">
        <f>INDEX(商城宝箱!$T:$T,MATCH(BH39,商城宝箱!$L:$L,0))+(BB39-VLOOKUP(BH39,商城宝箱!$L$2:$N$22,3,FALSE))/$BH$5*VLOOKUP(BH39+1,商城宝箱!$C$23:$I$42,3,FALSE)</f>
        <v>46500</v>
      </c>
      <c r="BJ39" s="71">
        <f>INDEX(商城宝箱!$U:$U,MATCH(BH39,商城宝箱!$L:$L,0))+(BB39-VLOOKUP(BH39,商城宝箱!$L$2:$N$22,3,FALSE))/$BH$5*VLOOKUP(BH39+1,商城宝箱!$C$23:$I$42,4,FALSE)</f>
        <v>14562.5</v>
      </c>
      <c r="BK39" s="71">
        <f>INDEX(商城宝箱!$V:$V,MATCH(BH39,商城宝箱!$L:$L,0))+(BB39-VLOOKUP(BH39,商城宝箱!$L$2:$N$22,3,FALSE))/$BH$5*VLOOKUP(BH39+1,商城宝箱!$C$23:$I$42,5,FALSE)</f>
        <v>7912</v>
      </c>
      <c r="BL39" s="71">
        <f>INDEX(商城宝箱!$W:$W,MATCH(BH39,商城宝箱!$L:$L,0))+(BB39-VLOOKUP(BH39,商城宝箱!$L$2:$N$22,3,FALSE))/$BH$5*VLOOKUP(BH39+1,商城宝箱!$C$23:$I$42,6,FALSE)</f>
        <v>1084</v>
      </c>
      <c r="BM39" s="49"/>
      <c r="BN39" s="101">
        <f t="shared" si="11"/>
        <v>1147500</v>
      </c>
      <c r="BO39" s="63">
        <f t="shared" si="12"/>
        <v>162840</v>
      </c>
      <c r="BP39" s="63">
        <f t="shared" ref="BP39:BR39" si="89">AL39</f>
        <v>108320</v>
      </c>
      <c r="BQ39" s="63">
        <f t="shared" si="89"/>
        <v>594000</v>
      </c>
      <c r="BR39" s="63">
        <f t="shared" si="89"/>
        <v>0</v>
      </c>
      <c r="BS39" s="63">
        <f t="shared" si="14"/>
        <v>16500</v>
      </c>
      <c r="BT39" s="63">
        <f t="shared" si="15"/>
        <v>46500</v>
      </c>
      <c r="BU39" s="63">
        <f t="shared" si="16"/>
        <v>2075660</v>
      </c>
      <c r="BV39" s="98">
        <f t="shared" si="17"/>
        <v>0.5528362063151</v>
      </c>
      <c r="BW39" s="98">
        <f t="shared" si="18"/>
        <v>0.0784521549772121</v>
      </c>
      <c r="BX39" s="98">
        <f t="shared" si="19"/>
        <v>0.0521858107782585</v>
      </c>
      <c r="BY39" s="98">
        <f t="shared" si="20"/>
        <v>0.286174036210169</v>
      </c>
      <c r="BZ39" s="98">
        <f t="shared" si="21"/>
        <v>0</v>
      </c>
      <c r="CA39" s="98">
        <f t="shared" si="22"/>
        <v>0.00794927878361581</v>
      </c>
      <c r="CB39" s="98">
        <f t="shared" si="23"/>
        <v>0.0224025129356446</v>
      </c>
      <c r="CC39" s="49"/>
      <c r="CD39" s="101">
        <f t="shared" si="24"/>
        <v>65</v>
      </c>
      <c r="CE39" s="63">
        <f>INDEX(角色升级!A:A,MATCH(BU38,角色升级!K:K,1))</f>
        <v>413</v>
      </c>
      <c r="CF39" s="71">
        <f>VLOOKUP(CE39,角色升级!A:P,16,FALSE)</f>
        <v>12700.26004</v>
      </c>
      <c r="CG39" s="71">
        <v>11400</v>
      </c>
      <c r="CH39" s="129">
        <v>3.28</v>
      </c>
      <c r="CI39" s="87">
        <f>INDEX(角色升级!Q:Q,MATCH(CE39,角色升级!A:A,0))</f>
        <v>3800</v>
      </c>
      <c r="CJ39" s="80">
        <v>0.1</v>
      </c>
      <c r="CK39" s="49"/>
      <c r="CL39" s="101">
        <f t="shared" si="25"/>
        <v>8126</v>
      </c>
      <c r="CM39" s="63">
        <f t="shared" si="26"/>
        <v>10722</v>
      </c>
      <c r="CN39" s="63">
        <f t="shared" si="27"/>
        <v>400</v>
      </c>
      <c r="CO39" s="63">
        <f t="shared" si="28"/>
        <v>14562.5</v>
      </c>
      <c r="CP39" s="63">
        <f t="shared" si="29"/>
        <v>33810.5</v>
      </c>
      <c r="CQ39" s="98">
        <f t="shared" si="30"/>
        <v>0.24033953949217</v>
      </c>
      <c r="CR39" s="98">
        <f t="shared" si="31"/>
        <v>0.317120421170938</v>
      </c>
      <c r="CS39" s="98">
        <f t="shared" si="32"/>
        <v>0.0118306443264666</v>
      </c>
      <c r="CT39" s="98">
        <f t="shared" si="33"/>
        <v>0.430709395010426</v>
      </c>
      <c r="CU39" s="49"/>
      <c r="CV39" s="87">
        <f t="shared" si="34"/>
        <v>4064</v>
      </c>
      <c r="CW39" s="80">
        <f t="shared" si="35"/>
        <v>5289</v>
      </c>
      <c r="CX39" s="80">
        <f t="shared" si="36"/>
        <v>3520</v>
      </c>
      <c r="CY39" s="80">
        <f t="shared" si="37"/>
        <v>7912</v>
      </c>
      <c r="CZ39" s="80">
        <f t="shared" si="38"/>
        <v>20785</v>
      </c>
      <c r="DA39" s="143">
        <f t="shared" si="39"/>
        <v>0.195525619437094</v>
      </c>
      <c r="DB39" s="143">
        <f t="shared" si="40"/>
        <v>0.254462352658167</v>
      </c>
      <c r="DC39" s="143">
        <f t="shared" si="41"/>
        <v>0.169352898725042</v>
      </c>
      <c r="DD39" s="143">
        <f t="shared" si="42"/>
        <v>0.380659129179697</v>
      </c>
      <c r="DE39" s="49"/>
      <c r="DF39" s="87">
        <f t="shared" si="43"/>
        <v>1833</v>
      </c>
      <c r="DG39" s="80">
        <f t="shared" si="44"/>
        <v>2391</v>
      </c>
      <c r="DH39" s="80">
        <f t="shared" si="45"/>
        <v>1592</v>
      </c>
      <c r="DI39" s="80">
        <f t="shared" si="46"/>
        <v>1084</v>
      </c>
      <c r="DJ39" s="80">
        <f t="shared" si="47"/>
        <v>6900</v>
      </c>
      <c r="DK39" s="143">
        <f t="shared" si="48"/>
        <v>0.265652173913043</v>
      </c>
      <c r="DL39" s="143">
        <f t="shared" si="49"/>
        <v>0.346521739130435</v>
      </c>
      <c r="DM39" s="143">
        <f t="shared" si="50"/>
        <v>0.230724637681159</v>
      </c>
      <c r="DN39" s="143">
        <f t="shared" si="51"/>
        <v>0.157101449275362</v>
      </c>
      <c r="DO39" s="49"/>
      <c r="DP39" s="62">
        <f t="shared" si="52"/>
        <v>33810.5</v>
      </c>
      <c r="DQ39" s="71">
        <f t="shared" si="53"/>
        <v>20785</v>
      </c>
      <c r="DR39" s="71">
        <f t="shared" si="54"/>
        <v>6900</v>
      </c>
      <c r="DS39" s="63">
        <v>0</v>
      </c>
      <c r="DT39" s="63">
        <v>11</v>
      </c>
      <c r="DU39" s="63">
        <f>INDEX(武器升级!A:A,MATCH(DQ39/$DQ$5,武器升级!G:G,1))</f>
        <v>18</v>
      </c>
      <c r="DV39" s="63">
        <f>_xlfn.IFNA(INDEX(武器升级!A:A,MATCH(DR39/$DR$5,武器升级!H:H,1)),1)</f>
        <v>13</v>
      </c>
      <c r="DW39" s="63">
        <v>7</v>
      </c>
      <c r="DX39" s="63">
        <f>ROUND($DX$4*(1.2^(DT39-1)),2)</f>
        <v>3.72</v>
      </c>
      <c r="DY39" s="63">
        <f>ROUND($DY$4*1.2^(DU39-1),2)</f>
        <v>16.64</v>
      </c>
      <c r="DZ39" s="63">
        <f>ROUND($DZ$4*1.2^(DV39-1),2)</f>
        <v>9.81</v>
      </c>
      <c r="EA39" s="71">
        <v>3.3</v>
      </c>
      <c r="EB39" s="67">
        <f t="shared" si="55"/>
        <v>65</v>
      </c>
      <c r="EC39" s="87">
        <v>0</v>
      </c>
      <c r="ED39" s="80">
        <v>0</v>
      </c>
      <c r="EE39" s="80">
        <v>0</v>
      </c>
      <c r="EF39" s="80">
        <v>0</v>
      </c>
      <c r="EG39" s="80">
        <v>0</v>
      </c>
      <c r="EH39" s="80">
        <v>0</v>
      </c>
      <c r="EI39" s="80">
        <v>1</v>
      </c>
      <c r="EJ39" s="80">
        <v>1</v>
      </c>
      <c r="EK39" s="49">
        <f>_xlfn.IFNA(INDEX(DZ:DZ,MATCH(A39,EB:EB,0)),1)</f>
        <v>2.74</v>
      </c>
      <c r="EL39" s="87">
        <v>0</v>
      </c>
      <c r="EM39" s="80">
        <v>0</v>
      </c>
      <c r="EN39" s="80">
        <v>0</v>
      </c>
      <c r="EO39" s="80">
        <v>0</v>
      </c>
      <c r="EP39" s="80">
        <v>0</v>
      </c>
      <c r="EQ39" s="80">
        <v>259.954</v>
      </c>
      <c r="ER39" s="80">
        <v>43.3913</v>
      </c>
      <c r="ES39" s="80">
        <v>11.7534</v>
      </c>
      <c r="ET39" s="151">
        <v>0</v>
      </c>
      <c r="EU39" s="151">
        <v>0</v>
      </c>
      <c r="EV39" s="151">
        <v>0</v>
      </c>
      <c r="EW39" s="151">
        <v>1</v>
      </c>
      <c r="EX39" s="151">
        <v>1</v>
      </c>
      <c r="EY39" s="151">
        <v>1</v>
      </c>
      <c r="EZ39" s="49"/>
      <c r="FA39" s="153">
        <f t="shared" si="56"/>
        <v>2.74</v>
      </c>
      <c r="FB39" s="71">
        <v>1</v>
      </c>
      <c r="FC39" s="71">
        <v>1</v>
      </c>
      <c r="FD39" s="80">
        <v>2.2</v>
      </c>
      <c r="FE39" s="2">
        <v>3.94</v>
      </c>
      <c r="FF39">
        <f t="shared" si="57"/>
        <v>3.94</v>
      </c>
    </row>
    <row r="40" spans="1:162">
      <c r="A40" s="58">
        <v>34</v>
      </c>
      <c r="B40" s="59">
        <v>23</v>
      </c>
      <c r="C40" s="60">
        <v>20</v>
      </c>
      <c r="D40" s="61">
        <v>200.5</v>
      </c>
      <c r="E40" s="61">
        <v>3</v>
      </c>
      <c r="F40" s="62">
        <v>12</v>
      </c>
      <c r="G40" s="63">
        <v>0</v>
      </c>
      <c r="H40" s="63">
        <v>3</v>
      </c>
      <c r="I40" s="49"/>
      <c r="J40" s="62">
        <v>34</v>
      </c>
      <c r="K40" s="71">
        <f t="shared" si="0"/>
        <v>12</v>
      </c>
      <c r="L40" s="71">
        <f t="shared" si="1"/>
        <v>0</v>
      </c>
      <c r="M40" s="71">
        <f>INDEX($H:$H,MATCH(N40,$A:$A,0))</f>
        <v>3</v>
      </c>
      <c r="N40" s="72">
        <f>INDEX($A:$A,MATCH(SUM($K$7:K40),$D:$D,1))</f>
        <v>67</v>
      </c>
      <c r="O40" s="72">
        <v>0</v>
      </c>
      <c r="P40" s="73">
        <v>0</v>
      </c>
      <c r="Q40" s="63">
        <f>INDEX(关卡产出!$V$8:$V$207,MATCH(N40,$A$7:$A$206,0))</f>
        <v>11900</v>
      </c>
      <c r="R40" s="63">
        <f>INDEX(关卡产出!$W$8:$W$207,MATCH(N40,$A$7:$A$206,0))</f>
        <v>1222700</v>
      </c>
      <c r="S40" s="63">
        <f>INDEX(关卡产出!$X$8:$X$207,MATCH(N40,$A$7:$A$206,0))</f>
        <v>8642</v>
      </c>
      <c r="T40" s="63">
        <f>INDEX(关卡产出!$Y$8:$Y$207,MATCH(N40,$A$7:$A$206,0))</f>
        <v>4322</v>
      </c>
      <c r="U40" s="63">
        <f>INDEX(关卡产出!$Z$8:$Z$207,MATCH(N40,$A$7:$A$206,0))</f>
        <v>1956</v>
      </c>
      <c r="V40" s="63">
        <f>INDEX(关卡产出!$AA$8:$AA$207,MATCH(N40,$A$7:$A$206,0))</f>
        <v>402</v>
      </c>
      <c r="W40" s="80">
        <f>INDEX(关卡产出!$C$8:$C$207,MATCH(N40,关卡产出!$B$8:$B$207,0))*K40</f>
        <v>624</v>
      </c>
      <c r="X40" s="80">
        <f>INDEX(关卡产出!$D$8:$D$207,MATCH(N40,关卡产出!$B$8:$B$207,0))*K40</f>
        <v>312</v>
      </c>
      <c r="Y40" s="80">
        <f>INDEX(关卡产出!$E$8:$E$207,MATCH(N40,关卡产出!$B$8:$B$207,0))*K40</f>
        <v>144</v>
      </c>
      <c r="Z40" s="80">
        <f>INDEX(关卡产出!$F$8:$F$207,MATCH(N40,关卡产出!$B$8:$B$207,0))*K40</f>
        <v>8760</v>
      </c>
      <c r="AA40" s="80">
        <f>SUM($W$7:W40)</f>
        <v>11346</v>
      </c>
      <c r="AB40" s="80">
        <f>SUM($X$7:X40)</f>
        <v>5601</v>
      </c>
      <c r="AC40" s="80">
        <f>SUM($Y$7:Y40)</f>
        <v>2535</v>
      </c>
      <c r="AD40" s="80">
        <f>SUM($Z$7:Z40)</f>
        <v>171600</v>
      </c>
      <c r="AE40" s="87">
        <f>INDEX(关卡产出!$C$8:$C$207,MATCH(N40,关卡产出!$B$8:$B$207,0))*8</f>
        <v>416</v>
      </c>
      <c r="AF40" s="87">
        <f>INDEX(关卡产出!$D$8:$D$207,MATCH(N40,关卡产出!$B$8:$B$207,0))*8</f>
        <v>208</v>
      </c>
      <c r="AG40" s="87">
        <f>INDEX(关卡产出!$E$8:$E$207,MATCH(N40,关卡产出!$B$8:$B$207,0))*8</f>
        <v>96</v>
      </c>
      <c r="AH40" s="87">
        <f>INDEX(关卡产出!$F$8:$F$207,MATCH(N40,关卡产出!$B$8:$B$207,0))*8</f>
        <v>5840</v>
      </c>
      <c r="AI40" s="87">
        <f>SUM($AE$7:AE40)</f>
        <v>7552</v>
      </c>
      <c r="AJ40" s="87">
        <f>SUM($AF$7:AF40)</f>
        <v>3728</v>
      </c>
      <c r="AK40" s="87">
        <f>SUM($AG$7:AG40)</f>
        <v>1688</v>
      </c>
      <c r="AL40" s="87">
        <f>SUM($AH$7:AH40)</f>
        <v>114160</v>
      </c>
      <c r="AM40" s="92">
        <f>SUM($M$7:M40)*关卡产出!$AS$11</f>
        <v>612000</v>
      </c>
      <c r="AN40" s="93">
        <v>0</v>
      </c>
      <c r="AO40" s="80">
        <v>0</v>
      </c>
      <c r="AP40" s="96">
        <v>0</v>
      </c>
      <c r="AQ40" s="62">
        <v>500</v>
      </c>
      <c r="AR40" s="97">
        <v>100</v>
      </c>
      <c r="AS40" s="62">
        <f>SUM($AQ$7:AQ40)</f>
        <v>17000</v>
      </c>
      <c r="AT40" s="71">
        <f>SUM($AR$7:AR40)</f>
        <v>3400</v>
      </c>
      <c r="AU40" s="49"/>
      <c r="AV40" s="62">
        <f t="shared" si="2"/>
        <v>11900</v>
      </c>
      <c r="AW40" s="71">
        <v>0</v>
      </c>
      <c r="AX40" s="71">
        <f t="shared" si="3"/>
        <v>3400</v>
      </c>
      <c r="AY40" s="71">
        <f t="shared" si="4"/>
        <v>3800</v>
      </c>
      <c r="AZ40" s="63">
        <f t="shared" si="5"/>
        <v>19100</v>
      </c>
      <c r="BA40" s="80">
        <v>0</v>
      </c>
      <c r="BB40" s="80">
        <f t="shared" si="6"/>
        <v>19100</v>
      </c>
      <c r="BC40" s="98">
        <f t="shared" si="7"/>
        <v>0.62303664921466</v>
      </c>
      <c r="BD40" s="98">
        <f t="shared" si="8"/>
        <v>0</v>
      </c>
      <c r="BE40" s="98">
        <f t="shared" si="9"/>
        <v>0.178010471204188</v>
      </c>
      <c r="BF40" s="98">
        <f t="shared" si="10"/>
        <v>0.198952879581152</v>
      </c>
      <c r="BG40" s="99"/>
      <c r="BH40" s="62">
        <f>INDEX(商城宝箱!$L:$L,MATCH(BB40,商城宝箱!$N:$N,1))</f>
        <v>6</v>
      </c>
      <c r="BI40" s="63">
        <f>INDEX(商城宝箱!$T:$T,MATCH(BH40,商城宝箱!$L:$L,0))+(BB40-VLOOKUP(BH40,商城宝箱!$L$2:$N$22,3,FALSE))/$BH$5*VLOOKUP(BH40+1,商城宝箱!$C$23:$I$42,3,FALSE)</f>
        <v>47750</v>
      </c>
      <c r="BJ40" s="71">
        <f>INDEX(商城宝箱!$U:$U,MATCH(BH40,商城宝箱!$L:$L,0))+(BB40-VLOOKUP(BH40,商城宝箱!$L$2:$N$22,3,FALSE))/$BH$5*VLOOKUP(BH40+1,商城宝箱!$C$23:$I$42,4,FALSE)</f>
        <v>15212.5</v>
      </c>
      <c r="BK40" s="71">
        <f>INDEX(商城宝箱!$V:$V,MATCH(BH40,商城宝箱!$L:$L,0))+(BB40-VLOOKUP(BH40,商城宝箱!$L$2:$N$22,3,FALSE))/$BH$5*VLOOKUP(BH40+1,商城宝箱!$C$23:$I$42,5,FALSE)</f>
        <v>8337</v>
      </c>
      <c r="BL40" s="71">
        <f>INDEX(商城宝箱!$W:$W,MATCH(BH40,商城宝箱!$L:$L,0))+(BB40-VLOOKUP(BH40,商城宝箱!$L$2:$N$22,3,FALSE))/$BH$5*VLOOKUP(BH40+1,商城宝箱!$C$23:$I$42,6,FALSE)</f>
        <v>1141.5</v>
      </c>
      <c r="BM40" s="49"/>
      <c r="BN40" s="101">
        <f t="shared" si="11"/>
        <v>1222700</v>
      </c>
      <c r="BO40" s="63">
        <f t="shared" si="12"/>
        <v>171600</v>
      </c>
      <c r="BP40" s="63">
        <f t="shared" ref="BP40:BR40" si="90">AL40</f>
        <v>114160</v>
      </c>
      <c r="BQ40" s="63">
        <f t="shared" si="90"/>
        <v>612000</v>
      </c>
      <c r="BR40" s="63">
        <f t="shared" si="90"/>
        <v>0</v>
      </c>
      <c r="BS40" s="63">
        <f t="shared" si="14"/>
        <v>17000</v>
      </c>
      <c r="BT40" s="63">
        <f t="shared" si="15"/>
        <v>47750</v>
      </c>
      <c r="BU40" s="63">
        <f t="shared" si="16"/>
        <v>2185210</v>
      </c>
      <c r="BV40" s="98">
        <f t="shared" si="17"/>
        <v>0.559534323932254</v>
      </c>
      <c r="BW40" s="98">
        <f t="shared" si="18"/>
        <v>0.078527921801566</v>
      </c>
      <c r="BX40" s="98">
        <f t="shared" si="19"/>
        <v>0.0522421186064497</v>
      </c>
      <c r="BY40" s="98">
        <f t="shared" si="20"/>
        <v>0.280064616215375</v>
      </c>
      <c r="BZ40" s="98">
        <f t="shared" si="21"/>
        <v>0</v>
      </c>
      <c r="CA40" s="98">
        <f t="shared" si="22"/>
        <v>0.00777957267264931</v>
      </c>
      <c r="CB40" s="98">
        <f t="shared" si="23"/>
        <v>0.0218514467717062</v>
      </c>
      <c r="CC40" s="49"/>
      <c r="CD40" s="101">
        <f t="shared" si="24"/>
        <v>67</v>
      </c>
      <c r="CE40" s="63">
        <f>INDEX(角色升级!A:A,MATCH(BU39,角色升级!K:K,1))</f>
        <v>423</v>
      </c>
      <c r="CF40" s="71">
        <f>VLOOKUP(CE40,角色升级!A:P,16,FALSE)</f>
        <v>13277.94945</v>
      </c>
      <c r="CG40" s="71">
        <v>11760</v>
      </c>
      <c r="CH40" s="118">
        <v>3.15</v>
      </c>
      <c r="CI40" s="87">
        <f>INDEX(角色升级!Q:Q,MATCH(CE40,角色升级!A:A,0))</f>
        <v>3800</v>
      </c>
      <c r="CJ40" s="80">
        <v>0.1</v>
      </c>
      <c r="CK40" s="49"/>
      <c r="CL40" s="101">
        <f t="shared" si="25"/>
        <v>8642</v>
      </c>
      <c r="CM40" s="63">
        <f t="shared" si="26"/>
        <v>11346</v>
      </c>
      <c r="CN40" s="63">
        <f t="shared" si="27"/>
        <v>416</v>
      </c>
      <c r="CO40" s="63">
        <f t="shared" si="28"/>
        <v>15212.5</v>
      </c>
      <c r="CP40" s="63">
        <f t="shared" si="29"/>
        <v>35616.5</v>
      </c>
      <c r="CQ40" s="98">
        <f t="shared" si="30"/>
        <v>0.242640349276319</v>
      </c>
      <c r="CR40" s="98">
        <f t="shared" si="31"/>
        <v>0.318560217876546</v>
      </c>
      <c r="CS40" s="98">
        <f t="shared" si="32"/>
        <v>0.0116799797846504</v>
      </c>
      <c r="CT40" s="98">
        <f t="shared" si="33"/>
        <v>0.427119453062485</v>
      </c>
      <c r="CU40" s="49"/>
      <c r="CV40" s="87">
        <f t="shared" si="34"/>
        <v>4322</v>
      </c>
      <c r="CW40" s="80">
        <f t="shared" si="35"/>
        <v>5601</v>
      </c>
      <c r="CX40" s="80">
        <f t="shared" si="36"/>
        <v>3728</v>
      </c>
      <c r="CY40" s="80">
        <f t="shared" si="37"/>
        <v>8337</v>
      </c>
      <c r="CZ40" s="80">
        <f t="shared" si="38"/>
        <v>21988</v>
      </c>
      <c r="DA40" s="143">
        <f t="shared" si="39"/>
        <v>0.196561760960524</v>
      </c>
      <c r="DB40" s="143">
        <f t="shared" si="40"/>
        <v>0.254729852646898</v>
      </c>
      <c r="DC40" s="143">
        <f t="shared" si="41"/>
        <v>0.169547025650355</v>
      </c>
      <c r="DD40" s="143">
        <f t="shared" si="42"/>
        <v>0.379161360742223</v>
      </c>
      <c r="DE40" s="49"/>
      <c r="DF40" s="87">
        <f t="shared" si="43"/>
        <v>1956</v>
      </c>
      <c r="DG40" s="80">
        <f t="shared" si="44"/>
        <v>2535</v>
      </c>
      <c r="DH40" s="80">
        <f t="shared" si="45"/>
        <v>1688</v>
      </c>
      <c r="DI40" s="80">
        <f t="shared" si="46"/>
        <v>1141.5</v>
      </c>
      <c r="DJ40" s="80">
        <f t="shared" si="47"/>
        <v>7320.5</v>
      </c>
      <c r="DK40" s="143">
        <f t="shared" si="48"/>
        <v>0.267194863738816</v>
      </c>
      <c r="DL40" s="143">
        <f t="shared" si="49"/>
        <v>0.346287821870091</v>
      </c>
      <c r="DM40" s="143">
        <f t="shared" si="50"/>
        <v>0.230585342531248</v>
      </c>
      <c r="DN40" s="143">
        <f t="shared" si="51"/>
        <v>0.155931971859846</v>
      </c>
      <c r="DO40" s="49"/>
      <c r="DP40" s="62">
        <f t="shared" si="52"/>
        <v>35616.5</v>
      </c>
      <c r="DQ40" s="71">
        <f t="shared" si="53"/>
        <v>21988</v>
      </c>
      <c r="DR40" s="71">
        <f t="shared" si="54"/>
        <v>7320.5</v>
      </c>
      <c r="DS40" s="63">
        <v>0</v>
      </c>
      <c r="DT40" s="63">
        <v>11</v>
      </c>
      <c r="DU40" s="63">
        <f>INDEX(武器升级!A:A,MATCH(DQ40/$DQ$5,武器升级!G:G,1))</f>
        <v>18</v>
      </c>
      <c r="DV40" s="63">
        <f>_xlfn.IFNA(INDEX(武器升级!A:A,MATCH(DR40/$DR$5,武器升级!H:H,1)),1)</f>
        <v>14</v>
      </c>
      <c r="DW40" s="63">
        <v>7</v>
      </c>
      <c r="DX40" s="63">
        <f>ROUND($DX$4*(1.2^(DT40-1)),2)</f>
        <v>3.72</v>
      </c>
      <c r="DY40" s="63">
        <f>ROUND($DY$4*1.2^(DU40-1),2)</f>
        <v>16.64</v>
      </c>
      <c r="DZ40" s="63">
        <f>ROUND($DZ$4*1.2^(DV40-1),2)</f>
        <v>11.77</v>
      </c>
      <c r="EA40" s="71">
        <v>3.3</v>
      </c>
      <c r="EB40" s="67">
        <f t="shared" si="55"/>
        <v>67</v>
      </c>
      <c r="EC40" s="87">
        <v>0</v>
      </c>
      <c r="ED40" s="80">
        <v>0</v>
      </c>
      <c r="EE40" s="80">
        <v>0</v>
      </c>
      <c r="EF40" s="80">
        <v>0</v>
      </c>
      <c r="EG40" s="80">
        <v>0</v>
      </c>
      <c r="EH40" s="80">
        <v>0</v>
      </c>
      <c r="EI40" s="80">
        <v>1</v>
      </c>
      <c r="EJ40" s="80">
        <v>1</v>
      </c>
      <c r="EK40" s="49">
        <f>_xlfn.IFNA(INDEX(DZ:DZ,MATCH(A40,EB:EB,0)),1)</f>
        <v>1</v>
      </c>
      <c r="EL40" s="87">
        <v>0</v>
      </c>
      <c r="EM40" s="80">
        <v>0</v>
      </c>
      <c r="EN40" s="80">
        <v>0</v>
      </c>
      <c r="EO40" s="80">
        <v>0</v>
      </c>
      <c r="EP40" s="80">
        <v>0</v>
      </c>
      <c r="EQ40" s="80">
        <v>268.206</v>
      </c>
      <c r="ER40" s="80">
        <v>44.7688</v>
      </c>
      <c r="ES40" s="80">
        <v>12.1266</v>
      </c>
      <c r="ET40" s="151">
        <v>0</v>
      </c>
      <c r="EU40" s="151">
        <v>0</v>
      </c>
      <c r="EV40" s="151">
        <v>0</v>
      </c>
      <c r="EW40" s="151">
        <v>1</v>
      </c>
      <c r="EX40" s="151">
        <v>1</v>
      </c>
      <c r="EY40" s="151">
        <v>1</v>
      </c>
      <c r="EZ40" s="49"/>
      <c r="FA40" s="153">
        <f t="shared" si="56"/>
        <v>1</v>
      </c>
      <c r="FB40" s="71">
        <v>1</v>
      </c>
      <c r="FC40" s="71">
        <v>1</v>
      </c>
      <c r="FD40" s="80">
        <v>2.2</v>
      </c>
      <c r="FE40" s="2">
        <v>4.2</v>
      </c>
      <c r="FF40">
        <f t="shared" si="57"/>
        <v>4.2</v>
      </c>
    </row>
    <row r="41" spans="1:162">
      <c r="A41" s="58">
        <v>35</v>
      </c>
      <c r="B41" s="59">
        <v>24</v>
      </c>
      <c r="C41" s="60">
        <v>20</v>
      </c>
      <c r="D41" s="61">
        <v>206.5</v>
      </c>
      <c r="E41" s="61">
        <v>3</v>
      </c>
      <c r="F41" s="62">
        <v>12</v>
      </c>
      <c r="G41" s="63">
        <v>0</v>
      </c>
      <c r="H41" s="63">
        <v>3</v>
      </c>
      <c r="I41" s="49"/>
      <c r="J41" s="62">
        <v>35</v>
      </c>
      <c r="K41" s="71">
        <f t="shared" si="0"/>
        <v>12</v>
      </c>
      <c r="L41" s="71">
        <f t="shared" si="1"/>
        <v>0</v>
      </c>
      <c r="M41" s="71">
        <f>INDEX($H:$H,MATCH(N41,$A:$A,0))</f>
        <v>3</v>
      </c>
      <c r="N41" s="72">
        <f>INDEX($A:$A,MATCH(SUM($K$7:K41),$D:$D,1))</f>
        <v>68</v>
      </c>
      <c r="O41" s="72">
        <v>0</v>
      </c>
      <c r="P41" s="73">
        <v>0</v>
      </c>
      <c r="Q41" s="63">
        <f>INDEX(关卡产出!$V$8:$V$207,MATCH(N41,$A$7:$A$206,0))</f>
        <v>12100</v>
      </c>
      <c r="R41" s="63">
        <f>INDEX(关卡产出!$W$8:$W$207,MATCH(N41,$A$7:$A$206,0))</f>
        <v>1261200</v>
      </c>
      <c r="S41" s="63">
        <f>INDEX(关卡产出!$X$8:$X$207,MATCH(N41,$A$7:$A$206,0))</f>
        <v>8906</v>
      </c>
      <c r="T41" s="63">
        <f>INDEX(关卡产出!$Y$8:$Y$207,MATCH(N41,$A$7:$A$206,0))</f>
        <v>4454</v>
      </c>
      <c r="U41" s="63">
        <f>INDEX(关卡产出!$Z$8:$Z$207,MATCH(N41,$A$7:$A$206,0))</f>
        <v>2019</v>
      </c>
      <c r="V41" s="63">
        <f>INDEX(关卡产出!$AA$8:$AA$207,MATCH(N41,$A$7:$A$206,0))</f>
        <v>408</v>
      </c>
      <c r="W41" s="80">
        <f>INDEX(关卡产出!$C$8:$C$207,MATCH(N41,关卡产出!$B$8:$B$207,0))*K41</f>
        <v>636</v>
      </c>
      <c r="X41" s="80">
        <f>INDEX(关卡产出!$D$8:$D$207,MATCH(N41,关卡产出!$B$8:$B$207,0))*K41</f>
        <v>312</v>
      </c>
      <c r="Y41" s="80">
        <f>INDEX(关卡产出!$E$8:$E$207,MATCH(N41,关卡产出!$B$8:$B$207,0))*K41</f>
        <v>156</v>
      </c>
      <c r="Z41" s="80">
        <f>INDEX(关卡产出!$F$8:$F$207,MATCH(N41,关卡产出!$B$8:$B$207,0))*K41</f>
        <v>8760</v>
      </c>
      <c r="AA41" s="80">
        <f>SUM($W$7:W41)</f>
        <v>11982</v>
      </c>
      <c r="AB41" s="80">
        <f>SUM($X$7:X41)</f>
        <v>5913</v>
      </c>
      <c r="AC41" s="80">
        <f>SUM($Y$7:Y41)</f>
        <v>2691</v>
      </c>
      <c r="AD41" s="80">
        <f>SUM($Z$7:Z41)</f>
        <v>180360</v>
      </c>
      <c r="AE41" s="87">
        <f>INDEX(关卡产出!$C$8:$C$207,MATCH(N41,关卡产出!$B$8:$B$207,0))*8</f>
        <v>424</v>
      </c>
      <c r="AF41" s="87">
        <f>INDEX(关卡产出!$D$8:$D$207,MATCH(N41,关卡产出!$B$8:$B$207,0))*8</f>
        <v>208</v>
      </c>
      <c r="AG41" s="87">
        <f>INDEX(关卡产出!$E$8:$E$207,MATCH(N41,关卡产出!$B$8:$B$207,0))*8</f>
        <v>104</v>
      </c>
      <c r="AH41" s="87">
        <f>INDEX(关卡产出!$F$8:$F$207,MATCH(N41,关卡产出!$B$8:$B$207,0))*8</f>
        <v>5840</v>
      </c>
      <c r="AI41" s="87">
        <f>SUM($AE$7:AE41)</f>
        <v>7976</v>
      </c>
      <c r="AJ41" s="87">
        <f>SUM($AF$7:AF41)</f>
        <v>3936</v>
      </c>
      <c r="AK41" s="87">
        <f>SUM($AG$7:AG41)</f>
        <v>1792</v>
      </c>
      <c r="AL41" s="87">
        <f>SUM($AH$7:AH41)</f>
        <v>120000</v>
      </c>
      <c r="AM41" s="92">
        <f>SUM($M$7:M41)*关卡产出!$AS$11</f>
        <v>630000</v>
      </c>
      <c r="AN41" s="93">
        <v>0</v>
      </c>
      <c r="AO41" s="80">
        <v>0</v>
      </c>
      <c r="AP41" s="96">
        <v>0</v>
      </c>
      <c r="AQ41" s="62">
        <v>500</v>
      </c>
      <c r="AR41" s="97">
        <v>100</v>
      </c>
      <c r="AS41" s="62">
        <f>SUM($AQ$7:AQ41)</f>
        <v>17500</v>
      </c>
      <c r="AT41" s="71">
        <f>SUM($AR$7:AR41)</f>
        <v>3500</v>
      </c>
      <c r="AU41" s="49"/>
      <c r="AV41" s="62">
        <f t="shared" si="2"/>
        <v>12100</v>
      </c>
      <c r="AW41" s="71">
        <v>0</v>
      </c>
      <c r="AX41" s="71">
        <f t="shared" si="3"/>
        <v>3500</v>
      </c>
      <c r="AY41" s="71">
        <f t="shared" si="4"/>
        <v>3800</v>
      </c>
      <c r="AZ41" s="63">
        <f t="shared" si="5"/>
        <v>19400</v>
      </c>
      <c r="BA41" s="80">
        <v>0</v>
      </c>
      <c r="BB41" s="80">
        <f t="shared" si="6"/>
        <v>19400</v>
      </c>
      <c r="BC41" s="98">
        <f t="shared" si="7"/>
        <v>0.623711340206186</v>
      </c>
      <c r="BD41" s="98">
        <f t="shared" si="8"/>
        <v>0</v>
      </c>
      <c r="BE41" s="98">
        <f t="shared" si="9"/>
        <v>0.180412371134021</v>
      </c>
      <c r="BF41" s="98">
        <f t="shared" si="10"/>
        <v>0.195876288659794</v>
      </c>
      <c r="BG41" s="99"/>
      <c r="BH41" s="62">
        <f>INDEX(商城宝箱!$L:$L,MATCH(BB41,商城宝箱!$N:$N,1))</f>
        <v>6</v>
      </c>
      <c r="BI41" s="63">
        <f>INDEX(商城宝箱!$T:$T,MATCH(BH41,商城宝箱!$L:$L,0))+(BB41-VLOOKUP(BH41,商城宝箱!$L$2:$N$22,3,FALSE))/$BH$5*VLOOKUP(BH41+1,商城宝箱!$C$23:$I$42,3,FALSE)</f>
        <v>48500</v>
      </c>
      <c r="BJ41" s="71">
        <f>INDEX(商城宝箱!$U:$U,MATCH(BH41,商城宝箱!$L:$L,0))+(BB41-VLOOKUP(BH41,商城宝箱!$L$2:$N$22,3,FALSE))/$BH$5*VLOOKUP(BH41+1,商城宝箱!$C$23:$I$42,4,FALSE)</f>
        <v>15602.5</v>
      </c>
      <c r="BK41" s="71">
        <f>INDEX(商城宝箱!$V:$V,MATCH(BH41,商城宝箱!$L:$L,0))+(BB41-VLOOKUP(BH41,商城宝箱!$L$2:$N$22,3,FALSE))/$BH$5*VLOOKUP(BH41+1,商城宝箱!$C$23:$I$42,5,FALSE)</f>
        <v>8592</v>
      </c>
      <c r="BL41" s="71">
        <f>INDEX(商城宝箱!$W:$W,MATCH(BH41,商城宝箱!$L:$L,0))+(BB41-VLOOKUP(BH41,商城宝箱!$L$2:$N$22,3,FALSE))/$BH$5*VLOOKUP(BH41+1,商城宝箱!$C$23:$I$42,6,FALSE)</f>
        <v>1176</v>
      </c>
      <c r="BM41" s="49"/>
      <c r="BN41" s="101">
        <f t="shared" si="11"/>
        <v>1261200</v>
      </c>
      <c r="BO41" s="63">
        <f t="shared" si="12"/>
        <v>180360</v>
      </c>
      <c r="BP41" s="63">
        <f t="shared" ref="BP41:BR41" si="91">AL41</f>
        <v>120000</v>
      </c>
      <c r="BQ41" s="63">
        <f t="shared" si="91"/>
        <v>630000</v>
      </c>
      <c r="BR41" s="63">
        <f t="shared" si="91"/>
        <v>0</v>
      </c>
      <c r="BS41" s="63">
        <f t="shared" si="14"/>
        <v>17500</v>
      </c>
      <c r="BT41" s="63">
        <f t="shared" si="15"/>
        <v>48500</v>
      </c>
      <c r="BU41" s="63">
        <f t="shared" si="16"/>
        <v>2257560</v>
      </c>
      <c r="BV41" s="98">
        <f t="shared" si="17"/>
        <v>0.558656248338915</v>
      </c>
      <c r="BW41" s="98">
        <f t="shared" si="18"/>
        <v>0.0798915643438048</v>
      </c>
      <c r="BX41" s="98">
        <f t="shared" si="19"/>
        <v>0.0531547334290119</v>
      </c>
      <c r="BY41" s="98">
        <f t="shared" si="20"/>
        <v>0.279062350502312</v>
      </c>
      <c r="BZ41" s="98">
        <f t="shared" si="21"/>
        <v>0</v>
      </c>
      <c r="CA41" s="98">
        <f t="shared" si="22"/>
        <v>0.00775173195839756</v>
      </c>
      <c r="CB41" s="98">
        <f t="shared" si="23"/>
        <v>0.021483371427559</v>
      </c>
      <c r="CC41" s="49"/>
      <c r="CD41" s="101">
        <f t="shared" si="24"/>
        <v>68</v>
      </c>
      <c r="CE41" s="63">
        <f>INDEX(角色升级!A:A,MATCH(BU40,角色升级!K:K,1))</f>
        <v>428</v>
      </c>
      <c r="CF41" s="71">
        <f>VLOOKUP(CE41,角色升级!A:P,16,FALSE)</f>
        <v>14191.56983</v>
      </c>
      <c r="CG41" s="71">
        <v>12480</v>
      </c>
      <c r="CH41" s="125">
        <v>3.11</v>
      </c>
      <c r="CI41" s="87">
        <f>INDEX(角色升级!Q:Q,MATCH(CE41,角色升级!A:A,0))</f>
        <v>3800</v>
      </c>
      <c r="CJ41" s="80">
        <v>0.1</v>
      </c>
      <c r="CK41" s="49"/>
      <c r="CL41" s="101">
        <f t="shared" si="25"/>
        <v>8906</v>
      </c>
      <c r="CM41" s="63">
        <f t="shared" si="26"/>
        <v>11982</v>
      </c>
      <c r="CN41" s="63">
        <f t="shared" si="27"/>
        <v>424</v>
      </c>
      <c r="CO41" s="63">
        <f t="shared" si="28"/>
        <v>15602.5</v>
      </c>
      <c r="CP41" s="63">
        <f t="shared" si="29"/>
        <v>36914.5</v>
      </c>
      <c r="CQ41" s="98">
        <f t="shared" si="30"/>
        <v>0.241260209402809</v>
      </c>
      <c r="CR41" s="98">
        <f t="shared" si="31"/>
        <v>0.324587899064053</v>
      </c>
      <c r="CS41" s="98">
        <f t="shared" si="32"/>
        <v>0.0114860014357502</v>
      </c>
      <c r="CT41" s="98">
        <f t="shared" si="33"/>
        <v>0.422665890097387</v>
      </c>
      <c r="CU41" s="49"/>
      <c r="CV41" s="87">
        <f t="shared" si="34"/>
        <v>4454</v>
      </c>
      <c r="CW41" s="80">
        <f t="shared" si="35"/>
        <v>5913</v>
      </c>
      <c r="CX41" s="80">
        <f t="shared" si="36"/>
        <v>3936</v>
      </c>
      <c r="CY41" s="80">
        <f t="shared" si="37"/>
        <v>8592</v>
      </c>
      <c r="CZ41" s="80">
        <f t="shared" si="38"/>
        <v>22895</v>
      </c>
      <c r="DA41" s="143">
        <f t="shared" si="39"/>
        <v>0.194540292640314</v>
      </c>
      <c r="DB41" s="143">
        <f t="shared" si="40"/>
        <v>0.258265996942564</v>
      </c>
      <c r="DC41" s="143">
        <f t="shared" si="41"/>
        <v>0.171915265341778</v>
      </c>
      <c r="DD41" s="143">
        <f t="shared" si="42"/>
        <v>0.375278445075344</v>
      </c>
      <c r="DE41" s="49"/>
      <c r="DF41" s="87">
        <f t="shared" si="43"/>
        <v>2019</v>
      </c>
      <c r="DG41" s="80">
        <f t="shared" si="44"/>
        <v>2691</v>
      </c>
      <c r="DH41" s="80">
        <f t="shared" si="45"/>
        <v>1792</v>
      </c>
      <c r="DI41" s="80">
        <f t="shared" si="46"/>
        <v>1176</v>
      </c>
      <c r="DJ41" s="80">
        <f t="shared" si="47"/>
        <v>7678</v>
      </c>
      <c r="DK41" s="143">
        <f t="shared" si="48"/>
        <v>0.262959103933316</v>
      </c>
      <c r="DL41" s="143">
        <f t="shared" si="49"/>
        <v>0.350481896327169</v>
      </c>
      <c r="DM41" s="143">
        <f t="shared" si="50"/>
        <v>0.233394113050274</v>
      </c>
      <c r="DN41" s="143">
        <f t="shared" si="51"/>
        <v>0.153164886689242</v>
      </c>
      <c r="DO41" s="49"/>
      <c r="DP41" s="62">
        <f t="shared" si="52"/>
        <v>36914.5</v>
      </c>
      <c r="DQ41" s="71">
        <f t="shared" si="53"/>
        <v>22895</v>
      </c>
      <c r="DR41" s="71">
        <f t="shared" si="54"/>
        <v>7678</v>
      </c>
      <c r="DS41" s="63">
        <v>0</v>
      </c>
      <c r="DT41" s="63">
        <v>11</v>
      </c>
      <c r="DU41" s="63">
        <f>INDEX(武器升级!A:A,MATCH(DQ41/$DQ$5,武器升级!G:G,1))</f>
        <v>19</v>
      </c>
      <c r="DV41" s="63">
        <f>_xlfn.IFNA(INDEX(武器升级!A:A,MATCH(DR41/$DR$5,武器升级!H:H,1)),1)</f>
        <v>14</v>
      </c>
      <c r="DW41" s="63">
        <v>7</v>
      </c>
      <c r="DX41" s="63">
        <f>ROUND($DX$4*(1.2^(DT41-1)),2)</f>
        <v>3.72</v>
      </c>
      <c r="DY41" s="63">
        <f>ROUND($DY$4*1.2^(DU41-1),2)</f>
        <v>19.97</v>
      </c>
      <c r="DZ41" s="63">
        <f>ROUND($DZ$4*1.2^(DV41-1),2)</f>
        <v>11.77</v>
      </c>
      <c r="EA41" s="71">
        <v>3.3</v>
      </c>
      <c r="EB41" s="67">
        <f t="shared" si="55"/>
        <v>68</v>
      </c>
      <c r="EC41" s="87">
        <v>0</v>
      </c>
      <c r="ED41" s="80">
        <v>0</v>
      </c>
      <c r="EE41" s="80">
        <v>0</v>
      </c>
      <c r="EF41" s="80">
        <v>0</v>
      </c>
      <c r="EG41" s="80">
        <v>0</v>
      </c>
      <c r="EH41" s="80">
        <v>0</v>
      </c>
      <c r="EI41" s="80">
        <v>1</v>
      </c>
      <c r="EJ41" s="80">
        <v>1</v>
      </c>
      <c r="EK41" s="49">
        <f>_xlfn.IFNA(INDEX(DZ:DZ,MATCH(A41,EB:EB,0)),1)</f>
        <v>3.28</v>
      </c>
      <c r="EL41" s="87">
        <v>0</v>
      </c>
      <c r="EM41" s="80">
        <v>0</v>
      </c>
      <c r="EN41" s="80">
        <v>0</v>
      </c>
      <c r="EO41" s="80">
        <v>0</v>
      </c>
      <c r="EP41" s="80">
        <v>0</v>
      </c>
      <c r="EQ41" s="80">
        <v>278.109</v>
      </c>
      <c r="ER41" s="80">
        <v>46.4218</v>
      </c>
      <c r="ES41" s="80">
        <v>12.5743</v>
      </c>
      <c r="ET41" s="151">
        <v>0</v>
      </c>
      <c r="EU41" s="151">
        <v>0</v>
      </c>
      <c r="EV41" s="151">
        <v>0</v>
      </c>
      <c r="EW41" s="151">
        <v>1</v>
      </c>
      <c r="EX41" s="151">
        <v>1</v>
      </c>
      <c r="EY41" s="151">
        <v>1</v>
      </c>
      <c r="EZ41" s="49"/>
      <c r="FA41" s="153">
        <f t="shared" si="56"/>
        <v>3.28</v>
      </c>
      <c r="FB41" s="71">
        <v>1</v>
      </c>
      <c r="FC41" s="71">
        <v>1</v>
      </c>
      <c r="FD41" s="80">
        <v>2.42</v>
      </c>
      <c r="FE41" s="2">
        <v>4.47</v>
      </c>
      <c r="FF41">
        <f t="shared" si="57"/>
        <v>4.47</v>
      </c>
    </row>
    <row r="42" spans="1:162">
      <c r="A42" s="58">
        <v>36</v>
      </c>
      <c r="B42" s="59">
        <v>24</v>
      </c>
      <c r="C42" s="60">
        <v>20</v>
      </c>
      <c r="D42" s="61">
        <v>209.5</v>
      </c>
      <c r="E42" s="61">
        <v>3</v>
      </c>
      <c r="F42" s="62">
        <v>12</v>
      </c>
      <c r="G42" s="63">
        <v>0</v>
      </c>
      <c r="H42" s="63">
        <v>3</v>
      </c>
      <c r="I42" s="49"/>
      <c r="J42" s="62">
        <v>36</v>
      </c>
      <c r="K42" s="71">
        <f t="shared" si="0"/>
        <v>12</v>
      </c>
      <c r="L42" s="71">
        <f t="shared" si="1"/>
        <v>0</v>
      </c>
      <c r="M42" s="71">
        <f>INDEX($H:$H,MATCH(N42,$A:$A,0))</f>
        <v>3</v>
      </c>
      <c r="N42" s="72">
        <f>INDEX($A:$A,MATCH(SUM($K$7:K42),$D:$D,1))</f>
        <v>70</v>
      </c>
      <c r="O42" s="72">
        <v>0</v>
      </c>
      <c r="P42" s="73">
        <v>0</v>
      </c>
      <c r="Q42" s="63">
        <f>INDEX(关卡产出!$V$8:$V$207,MATCH(N42,$A$7:$A$206,0))</f>
        <v>12500</v>
      </c>
      <c r="R42" s="63">
        <f>INDEX(关卡产出!$W$8:$W$207,MATCH(N42,$A$7:$A$206,0))</f>
        <v>1340000</v>
      </c>
      <c r="S42" s="63">
        <f>INDEX(关卡产出!$X$8:$X$207,MATCH(N42,$A$7:$A$206,0))</f>
        <v>9446</v>
      </c>
      <c r="T42" s="63">
        <f>INDEX(关卡产出!$Y$8:$Y$207,MATCH(N42,$A$7:$A$206,0))</f>
        <v>4724</v>
      </c>
      <c r="U42" s="63">
        <f>INDEX(关卡产出!$Z$8:$Z$207,MATCH(N42,$A$7:$A$206,0))</f>
        <v>2148</v>
      </c>
      <c r="V42" s="63">
        <f>INDEX(关卡产出!$AA$8:$AA$207,MATCH(N42,$A$7:$A$206,0))</f>
        <v>420</v>
      </c>
      <c r="W42" s="80">
        <f>INDEX(关卡产出!$C$8:$C$207,MATCH(N42,关卡产出!$B$8:$B$207,0))*K42</f>
        <v>648</v>
      </c>
      <c r="X42" s="80">
        <f>INDEX(关卡产出!$D$8:$D$207,MATCH(N42,关卡产出!$B$8:$B$207,0))*K42</f>
        <v>324</v>
      </c>
      <c r="Y42" s="80">
        <f>INDEX(关卡产出!$E$8:$E$207,MATCH(N42,关卡产出!$B$8:$B$207,0))*K42</f>
        <v>156</v>
      </c>
      <c r="Z42" s="80">
        <f>INDEX(关卡产出!$F$8:$F$207,MATCH(N42,关卡产出!$B$8:$B$207,0))*K42</f>
        <v>9000</v>
      </c>
      <c r="AA42" s="80">
        <f>SUM($W$7:W42)</f>
        <v>12630</v>
      </c>
      <c r="AB42" s="80">
        <f>SUM($X$7:X42)</f>
        <v>6237</v>
      </c>
      <c r="AC42" s="80">
        <f>SUM($Y$7:Y42)</f>
        <v>2847</v>
      </c>
      <c r="AD42" s="80">
        <f>SUM($Z$7:Z42)</f>
        <v>189360</v>
      </c>
      <c r="AE42" s="87">
        <f>INDEX(关卡产出!$C$8:$C$207,MATCH(N42,关卡产出!$B$8:$B$207,0))*8</f>
        <v>432</v>
      </c>
      <c r="AF42" s="87">
        <f>INDEX(关卡产出!$D$8:$D$207,MATCH(N42,关卡产出!$B$8:$B$207,0))*8</f>
        <v>216</v>
      </c>
      <c r="AG42" s="87">
        <f>INDEX(关卡产出!$E$8:$E$207,MATCH(N42,关卡产出!$B$8:$B$207,0))*8</f>
        <v>104</v>
      </c>
      <c r="AH42" s="87">
        <f>INDEX(关卡产出!$F$8:$F$207,MATCH(N42,关卡产出!$B$8:$B$207,0))*8</f>
        <v>6000</v>
      </c>
      <c r="AI42" s="87">
        <f>SUM($AE$7:AE42)</f>
        <v>8408</v>
      </c>
      <c r="AJ42" s="87">
        <f>SUM($AF$7:AF42)</f>
        <v>4152</v>
      </c>
      <c r="AK42" s="87">
        <f>SUM($AG$7:AG42)</f>
        <v>1896</v>
      </c>
      <c r="AL42" s="87">
        <f>SUM($AH$7:AH42)</f>
        <v>126000</v>
      </c>
      <c r="AM42" s="92">
        <f>SUM($M$7:M42)*关卡产出!$AS$11</f>
        <v>648000</v>
      </c>
      <c r="AN42" s="93">
        <v>0</v>
      </c>
      <c r="AO42" s="80">
        <v>0</v>
      </c>
      <c r="AP42" s="96">
        <v>0</v>
      </c>
      <c r="AQ42" s="62">
        <v>500</v>
      </c>
      <c r="AR42" s="97">
        <v>100</v>
      </c>
      <c r="AS42" s="62">
        <f>SUM($AQ$7:AQ42)</f>
        <v>18000</v>
      </c>
      <c r="AT42" s="71">
        <f>SUM($AR$7:AR42)</f>
        <v>3600</v>
      </c>
      <c r="AU42" s="49"/>
      <c r="AV42" s="62">
        <f t="shared" si="2"/>
        <v>12500</v>
      </c>
      <c r="AW42" s="71">
        <v>0</v>
      </c>
      <c r="AX42" s="71">
        <f t="shared" si="3"/>
        <v>3600</v>
      </c>
      <c r="AY42" s="71">
        <f t="shared" si="4"/>
        <v>4450</v>
      </c>
      <c r="AZ42" s="63">
        <f t="shared" si="5"/>
        <v>20550</v>
      </c>
      <c r="BA42" s="80">
        <v>0</v>
      </c>
      <c r="BB42" s="80">
        <f t="shared" si="6"/>
        <v>20550</v>
      </c>
      <c r="BC42" s="98">
        <f t="shared" si="7"/>
        <v>0.608272506082725</v>
      </c>
      <c r="BD42" s="98">
        <f t="shared" si="8"/>
        <v>0</v>
      </c>
      <c r="BE42" s="98">
        <f t="shared" si="9"/>
        <v>0.175182481751825</v>
      </c>
      <c r="BF42" s="98">
        <f t="shared" si="10"/>
        <v>0.21654501216545</v>
      </c>
      <c r="BG42" s="99"/>
      <c r="BH42" s="62">
        <f>INDEX(商城宝箱!$L:$L,MATCH(BB42,商城宝箱!$N:$N,1))</f>
        <v>6</v>
      </c>
      <c r="BI42" s="63">
        <f>INDEX(商城宝箱!$T:$T,MATCH(BH42,商城宝箱!$L:$L,0))+(BB42-VLOOKUP(BH42,商城宝箱!$L$2:$N$22,3,FALSE))/$BH$5*VLOOKUP(BH42+1,商城宝箱!$C$23:$I$42,3,FALSE)</f>
        <v>51375</v>
      </c>
      <c r="BJ42" s="71">
        <f>INDEX(商城宝箱!$U:$U,MATCH(BH42,商城宝箱!$L:$L,0))+(BB42-VLOOKUP(BH42,商城宝箱!$L$2:$N$22,3,FALSE))/$BH$5*VLOOKUP(BH42+1,商城宝箱!$C$23:$I$42,4,FALSE)</f>
        <v>17097.5</v>
      </c>
      <c r="BK42" s="71">
        <f>INDEX(商城宝箱!$V:$V,MATCH(BH42,商城宝箱!$L:$L,0))+(BB42-VLOOKUP(BH42,商城宝箱!$L$2:$N$22,3,FALSE))/$BH$5*VLOOKUP(BH42+1,商城宝箱!$C$23:$I$42,5,FALSE)</f>
        <v>9569.5</v>
      </c>
      <c r="BL42" s="71">
        <f>INDEX(商城宝箱!$W:$W,MATCH(BH42,商城宝箱!$L:$L,0))+(BB42-VLOOKUP(BH42,商城宝箱!$L$2:$N$22,3,FALSE))/$BH$5*VLOOKUP(BH42+1,商城宝箱!$C$23:$I$42,6,FALSE)</f>
        <v>1308.25</v>
      </c>
      <c r="BM42" s="49"/>
      <c r="BN42" s="101">
        <f t="shared" si="11"/>
        <v>1340000</v>
      </c>
      <c r="BO42" s="63">
        <f t="shared" si="12"/>
        <v>189360</v>
      </c>
      <c r="BP42" s="63">
        <f t="shared" ref="BP42:BR42" si="92">AL42</f>
        <v>126000</v>
      </c>
      <c r="BQ42" s="63">
        <f t="shared" si="92"/>
        <v>648000</v>
      </c>
      <c r="BR42" s="63">
        <f t="shared" si="92"/>
        <v>0</v>
      </c>
      <c r="BS42" s="63">
        <f t="shared" si="14"/>
        <v>18000</v>
      </c>
      <c r="BT42" s="63">
        <f t="shared" si="15"/>
        <v>51375</v>
      </c>
      <c r="BU42" s="63">
        <f t="shared" si="16"/>
        <v>2372735</v>
      </c>
      <c r="BV42" s="98">
        <f t="shared" si="17"/>
        <v>0.564749118633139</v>
      </c>
      <c r="BW42" s="98">
        <f t="shared" si="18"/>
        <v>0.0798066366450531</v>
      </c>
      <c r="BX42" s="98">
        <f t="shared" si="19"/>
        <v>0.0531032753341608</v>
      </c>
      <c r="BY42" s="98">
        <f t="shared" si="20"/>
        <v>0.273102558861398</v>
      </c>
      <c r="BZ42" s="98">
        <f t="shared" si="21"/>
        <v>0</v>
      </c>
      <c r="CA42" s="98">
        <f t="shared" si="22"/>
        <v>0.0075861821905944</v>
      </c>
      <c r="CB42" s="98">
        <f t="shared" si="23"/>
        <v>0.0216522283356548</v>
      </c>
      <c r="CC42" s="49"/>
      <c r="CD42" s="101">
        <f t="shared" si="24"/>
        <v>70</v>
      </c>
      <c r="CE42" s="63">
        <f>INDEX(角色升级!A:A,MATCH(BU41,角色升级!K:K,1))</f>
        <v>434</v>
      </c>
      <c r="CF42" s="71">
        <f>VLOOKUP(CE42,角色升级!A:P,16,FALSE)</f>
        <v>14608.14008</v>
      </c>
      <c r="CG42" s="71">
        <v>12480</v>
      </c>
      <c r="CH42" s="125">
        <v>3.1</v>
      </c>
      <c r="CI42" s="87">
        <f>INDEX(角色升级!Q:Q,MATCH(CE42,角色升级!A:A,0))</f>
        <v>4450</v>
      </c>
      <c r="CJ42" s="80">
        <v>0.1</v>
      </c>
      <c r="CK42" s="49"/>
      <c r="CL42" s="101">
        <f t="shared" si="25"/>
        <v>9446</v>
      </c>
      <c r="CM42" s="63">
        <f t="shared" si="26"/>
        <v>12630</v>
      </c>
      <c r="CN42" s="63">
        <f t="shared" si="27"/>
        <v>432</v>
      </c>
      <c r="CO42" s="63">
        <f t="shared" si="28"/>
        <v>17097.5</v>
      </c>
      <c r="CP42" s="63">
        <f t="shared" si="29"/>
        <v>39605.5</v>
      </c>
      <c r="CQ42" s="98">
        <f t="shared" si="30"/>
        <v>0.238502228225878</v>
      </c>
      <c r="CR42" s="98">
        <f t="shared" si="31"/>
        <v>0.318895102952873</v>
      </c>
      <c r="CS42" s="98">
        <f t="shared" si="32"/>
        <v>0.0109075759679842</v>
      </c>
      <c r="CT42" s="98">
        <f t="shared" si="33"/>
        <v>0.431695092853265</v>
      </c>
      <c r="CU42" s="49"/>
      <c r="CV42" s="87">
        <f t="shared" si="34"/>
        <v>4724</v>
      </c>
      <c r="CW42" s="80">
        <f t="shared" si="35"/>
        <v>6237</v>
      </c>
      <c r="CX42" s="80">
        <f t="shared" si="36"/>
        <v>4152</v>
      </c>
      <c r="CY42" s="80">
        <f t="shared" si="37"/>
        <v>9569.5</v>
      </c>
      <c r="CZ42" s="80">
        <f t="shared" si="38"/>
        <v>24682.5</v>
      </c>
      <c r="DA42" s="143">
        <f t="shared" si="39"/>
        <v>0.191390661399777</v>
      </c>
      <c r="DB42" s="143">
        <f t="shared" si="40"/>
        <v>0.252689152233364</v>
      </c>
      <c r="DC42" s="143">
        <f t="shared" si="41"/>
        <v>0.168216347614707</v>
      </c>
      <c r="DD42" s="143">
        <f t="shared" si="42"/>
        <v>0.387703838752152</v>
      </c>
      <c r="DE42" s="49"/>
      <c r="DF42" s="87">
        <f t="shared" si="43"/>
        <v>2148</v>
      </c>
      <c r="DG42" s="80">
        <f t="shared" si="44"/>
        <v>2847</v>
      </c>
      <c r="DH42" s="80">
        <f t="shared" si="45"/>
        <v>1896</v>
      </c>
      <c r="DI42" s="80">
        <f t="shared" si="46"/>
        <v>1308.25</v>
      </c>
      <c r="DJ42" s="80">
        <f t="shared" si="47"/>
        <v>8199.25</v>
      </c>
      <c r="DK42" s="143">
        <f t="shared" si="48"/>
        <v>0.261975180656767</v>
      </c>
      <c r="DL42" s="143">
        <f t="shared" si="49"/>
        <v>0.347226880507363</v>
      </c>
      <c r="DM42" s="143">
        <f t="shared" si="50"/>
        <v>0.231240662255694</v>
      </c>
      <c r="DN42" s="143">
        <f t="shared" si="51"/>
        <v>0.159557276580175</v>
      </c>
      <c r="DO42" s="49"/>
      <c r="DP42" s="62">
        <f t="shared" si="52"/>
        <v>39605.5</v>
      </c>
      <c r="DQ42" s="71">
        <f t="shared" si="53"/>
        <v>24682.5</v>
      </c>
      <c r="DR42" s="71">
        <f t="shared" si="54"/>
        <v>8199.25</v>
      </c>
      <c r="DS42" s="63">
        <v>0</v>
      </c>
      <c r="DT42" s="63">
        <v>11</v>
      </c>
      <c r="DU42" s="63">
        <f>INDEX(武器升级!A:A,MATCH(DQ42/$DQ$5,武器升级!G:G,1))</f>
        <v>19</v>
      </c>
      <c r="DV42" s="63">
        <f>_xlfn.IFNA(INDEX(武器升级!A:A,MATCH(DR42/$DR$5,武器升级!H:H,1)),1)</f>
        <v>14</v>
      </c>
      <c r="DW42" s="63">
        <v>7</v>
      </c>
      <c r="DX42" s="63">
        <f>ROUND($DX$4*(1.2^(DT42-1)),2)</f>
        <v>3.72</v>
      </c>
      <c r="DY42" s="63">
        <f>ROUND($DY$4*1.2^(DU42-1),2)</f>
        <v>19.97</v>
      </c>
      <c r="DZ42" s="63">
        <f>ROUND($DZ$4*1.2^(DV42-1),2)</f>
        <v>11.77</v>
      </c>
      <c r="EA42" s="71">
        <v>3.3</v>
      </c>
      <c r="EB42" s="67">
        <f t="shared" si="55"/>
        <v>70</v>
      </c>
      <c r="EC42" s="87">
        <v>0</v>
      </c>
      <c r="ED42" s="80">
        <v>0</v>
      </c>
      <c r="EE42" s="80">
        <v>0</v>
      </c>
      <c r="EF42" s="80">
        <v>0</v>
      </c>
      <c r="EG42" s="80">
        <v>0</v>
      </c>
      <c r="EH42" s="80">
        <v>0</v>
      </c>
      <c r="EI42" s="80">
        <v>1</v>
      </c>
      <c r="EJ42" s="80">
        <v>1</v>
      </c>
      <c r="EK42" s="49">
        <f>_xlfn.IFNA(INDEX(DZ:DZ,MATCH(A42,EB:EB,0)),1)</f>
        <v>1</v>
      </c>
      <c r="EL42" s="87">
        <v>0</v>
      </c>
      <c r="EM42" s="80">
        <v>0</v>
      </c>
      <c r="EN42" s="80">
        <v>0</v>
      </c>
      <c r="EO42" s="80">
        <v>0</v>
      </c>
      <c r="EP42" s="80">
        <v>0</v>
      </c>
      <c r="EQ42" s="80">
        <v>289.663</v>
      </c>
      <c r="ER42" s="80">
        <v>48.3503</v>
      </c>
      <c r="ES42" s="80">
        <v>13.0967</v>
      </c>
      <c r="ET42" s="151">
        <v>0</v>
      </c>
      <c r="EU42" s="151">
        <v>0</v>
      </c>
      <c r="EV42" s="151">
        <v>0</v>
      </c>
      <c r="EW42" s="151">
        <v>1</v>
      </c>
      <c r="EX42" s="151">
        <v>1</v>
      </c>
      <c r="EY42" s="151">
        <v>1</v>
      </c>
      <c r="EZ42" s="49"/>
      <c r="FA42" s="153">
        <f t="shared" si="56"/>
        <v>1</v>
      </c>
      <c r="FB42" s="71">
        <v>1</v>
      </c>
      <c r="FC42" s="71">
        <v>1</v>
      </c>
      <c r="FD42" s="80">
        <v>2.42</v>
      </c>
      <c r="FE42" s="2">
        <v>4.73</v>
      </c>
      <c r="FF42">
        <f t="shared" si="57"/>
        <v>4.73</v>
      </c>
    </row>
    <row r="43" spans="1:162">
      <c r="A43" s="58">
        <v>37</v>
      </c>
      <c r="B43" s="59">
        <v>25</v>
      </c>
      <c r="C43" s="60">
        <v>21</v>
      </c>
      <c r="D43" s="61">
        <v>218.5</v>
      </c>
      <c r="E43" s="61">
        <v>3</v>
      </c>
      <c r="F43" s="62">
        <v>12</v>
      </c>
      <c r="G43" s="63">
        <v>0</v>
      </c>
      <c r="H43" s="63">
        <v>3</v>
      </c>
      <c r="I43" s="49"/>
      <c r="J43" s="62">
        <v>37</v>
      </c>
      <c r="K43" s="71">
        <f t="shared" si="0"/>
        <v>12</v>
      </c>
      <c r="L43" s="71">
        <f t="shared" si="1"/>
        <v>0</v>
      </c>
      <c r="M43" s="71">
        <f>INDEX($H:$H,MATCH(N43,$A:$A,0))</f>
        <v>3</v>
      </c>
      <c r="N43" s="72">
        <f>INDEX($A:$A,MATCH(SUM($K$7:K43),$D:$D,1))</f>
        <v>71</v>
      </c>
      <c r="O43" s="72">
        <v>0</v>
      </c>
      <c r="P43" s="73">
        <v>0</v>
      </c>
      <c r="Q43" s="63">
        <f>INDEX(关卡产出!$V$8:$V$207,MATCH(N43,$A$7:$A$206,0))</f>
        <v>12700</v>
      </c>
      <c r="R43" s="63">
        <f>INDEX(关卡产出!$W$8:$W$207,MATCH(N43,$A$7:$A$206,0))</f>
        <v>1380300</v>
      </c>
      <c r="S43" s="63">
        <f>INDEX(关卡产出!$X$8:$X$207,MATCH(N43,$A$7:$A$206,0))</f>
        <v>9722</v>
      </c>
      <c r="T43" s="63">
        <f>INDEX(关卡产出!$Y$8:$Y$207,MATCH(N43,$A$7:$A$206,0))</f>
        <v>4862</v>
      </c>
      <c r="U43" s="63">
        <f>INDEX(关卡产出!$Z$8:$Z$207,MATCH(N43,$A$7:$A$206,0))</f>
        <v>2214</v>
      </c>
      <c r="V43" s="63">
        <f>INDEX(关卡产出!$AA$8:$AA$207,MATCH(N43,$A$7:$A$206,0))</f>
        <v>426</v>
      </c>
      <c r="W43" s="80">
        <f>INDEX(关卡产出!$C$8:$C$207,MATCH(N43,关卡产出!$B$8:$B$207,0))*K43</f>
        <v>660</v>
      </c>
      <c r="X43" s="80">
        <f>INDEX(关卡产出!$D$8:$D$207,MATCH(N43,关卡产出!$B$8:$B$207,0))*K43</f>
        <v>324</v>
      </c>
      <c r="Y43" s="80">
        <f>INDEX(关卡产出!$E$8:$E$207,MATCH(N43,关卡产出!$B$8:$B$207,0))*K43</f>
        <v>156</v>
      </c>
      <c r="Z43" s="80">
        <f>INDEX(关卡产出!$F$8:$F$207,MATCH(N43,关卡产出!$B$8:$B$207,0))*K43</f>
        <v>9240</v>
      </c>
      <c r="AA43" s="80">
        <f>SUM($W$7:W43)</f>
        <v>13290</v>
      </c>
      <c r="AB43" s="80">
        <f>SUM($X$7:X43)</f>
        <v>6561</v>
      </c>
      <c r="AC43" s="80">
        <f>SUM($Y$7:Y43)</f>
        <v>3003</v>
      </c>
      <c r="AD43" s="80">
        <f>SUM($Z$7:Z43)</f>
        <v>198600</v>
      </c>
      <c r="AE43" s="87">
        <f>INDEX(关卡产出!$C$8:$C$207,MATCH(N43,关卡产出!$B$8:$B$207,0))*8</f>
        <v>440</v>
      </c>
      <c r="AF43" s="87">
        <f>INDEX(关卡产出!$D$8:$D$207,MATCH(N43,关卡产出!$B$8:$B$207,0))*8</f>
        <v>216</v>
      </c>
      <c r="AG43" s="87">
        <f>INDEX(关卡产出!$E$8:$E$207,MATCH(N43,关卡产出!$B$8:$B$207,0))*8</f>
        <v>104</v>
      </c>
      <c r="AH43" s="87">
        <f>INDEX(关卡产出!$F$8:$F$207,MATCH(N43,关卡产出!$B$8:$B$207,0))*8</f>
        <v>6160</v>
      </c>
      <c r="AI43" s="87">
        <f>SUM($AE$7:AE43)</f>
        <v>8848</v>
      </c>
      <c r="AJ43" s="87">
        <f>SUM($AF$7:AF43)</f>
        <v>4368</v>
      </c>
      <c r="AK43" s="87">
        <f>SUM($AG$7:AG43)</f>
        <v>2000</v>
      </c>
      <c r="AL43" s="87">
        <f>SUM($AH$7:AH43)</f>
        <v>132160</v>
      </c>
      <c r="AM43" s="92">
        <f>SUM($M$7:M43)*关卡产出!$AS$11</f>
        <v>666000</v>
      </c>
      <c r="AN43" s="93">
        <v>0</v>
      </c>
      <c r="AO43" s="80">
        <v>0</v>
      </c>
      <c r="AP43" s="96">
        <v>0</v>
      </c>
      <c r="AQ43" s="62">
        <v>500</v>
      </c>
      <c r="AR43" s="97">
        <v>100</v>
      </c>
      <c r="AS43" s="62">
        <f>SUM($AQ$7:AQ43)</f>
        <v>18500</v>
      </c>
      <c r="AT43" s="71">
        <f>SUM($AR$7:AR43)</f>
        <v>3700</v>
      </c>
      <c r="AU43" s="49"/>
      <c r="AV43" s="62">
        <f t="shared" si="2"/>
        <v>12700</v>
      </c>
      <c r="AW43" s="71">
        <v>0</v>
      </c>
      <c r="AX43" s="71">
        <f t="shared" si="3"/>
        <v>3700</v>
      </c>
      <c r="AY43" s="71">
        <f t="shared" si="4"/>
        <v>4450</v>
      </c>
      <c r="AZ43" s="63">
        <f t="shared" si="5"/>
        <v>20850</v>
      </c>
      <c r="BA43" s="80">
        <v>0</v>
      </c>
      <c r="BB43" s="80">
        <f t="shared" si="6"/>
        <v>20850</v>
      </c>
      <c r="BC43" s="98">
        <f t="shared" si="7"/>
        <v>0.609112709832134</v>
      </c>
      <c r="BD43" s="98">
        <f t="shared" si="8"/>
        <v>0</v>
      </c>
      <c r="BE43" s="98">
        <f t="shared" si="9"/>
        <v>0.177458033573141</v>
      </c>
      <c r="BF43" s="98">
        <f t="shared" si="10"/>
        <v>0.213429256594724</v>
      </c>
      <c r="BG43" s="99"/>
      <c r="BH43" s="62">
        <f>INDEX(商城宝箱!$L:$L,MATCH(BB43,商城宝箱!$N:$N,1))</f>
        <v>6</v>
      </c>
      <c r="BI43" s="63">
        <f>INDEX(商城宝箱!$T:$T,MATCH(BH43,商城宝箱!$L:$L,0))+(BB43-VLOOKUP(BH43,商城宝箱!$L$2:$N$22,3,FALSE))/$BH$5*VLOOKUP(BH43+1,商城宝箱!$C$23:$I$42,3,FALSE)</f>
        <v>52125</v>
      </c>
      <c r="BJ43" s="71">
        <f>INDEX(商城宝箱!$U:$U,MATCH(BH43,商城宝箱!$L:$L,0))+(BB43-VLOOKUP(BH43,商城宝箱!$L$2:$N$22,3,FALSE))/$BH$5*VLOOKUP(BH43+1,商城宝箱!$C$23:$I$42,4,FALSE)</f>
        <v>17487.5</v>
      </c>
      <c r="BK43" s="71">
        <f>INDEX(商城宝箱!$V:$V,MATCH(BH43,商城宝箱!$L:$L,0))+(BB43-VLOOKUP(BH43,商城宝箱!$L$2:$N$22,3,FALSE))/$BH$5*VLOOKUP(BH43+1,商城宝箱!$C$23:$I$42,5,FALSE)</f>
        <v>9824.5</v>
      </c>
      <c r="BL43" s="71">
        <f>INDEX(商城宝箱!$W:$W,MATCH(BH43,商城宝箱!$L:$L,0))+(BB43-VLOOKUP(BH43,商城宝箱!$L$2:$N$22,3,FALSE))/$BH$5*VLOOKUP(BH43+1,商城宝箱!$C$23:$I$42,6,FALSE)</f>
        <v>1342.75</v>
      </c>
      <c r="BM43" s="49"/>
      <c r="BN43" s="101">
        <f t="shared" si="11"/>
        <v>1380300</v>
      </c>
      <c r="BO43" s="63">
        <f t="shared" si="12"/>
        <v>198600</v>
      </c>
      <c r="BP43" s="63">
        <f t="shared" ref="BP43:BR43" si="93">AL43</f>
        <v>132160</v>
      </c>
      <c r="BQ43" s="63">
        <f t="shared" si="93"/>
        <v>666000</v>
      </c>
      <c r="BR43" s="63">
        <f t="shared" si="93"/>
        <v>0</v>
      </c>
      <c r="BS43" s="63">
        <f t="shared" si="14"/>
        <v>18500</v>
      </c>
      <c r="BT43" s="63">
        <f t="shared" si="15"/>
        <v>52125</v>
      </c>
      <c r="BU43" s="63">
        <f t="shared" si="16"/>
        <v>2447685</v>
      </c>
      <c r="BV43" s="98">
        <f t="shared" si="17"/>
        <v>0.563920602528512</v>
      </c>
      <c r="BW43" s="98">
        <f t="shared" si="18"/>
        <v>0.0811378915179037</v>
      </c>
      <c r="BX43" s="98">
        <f t="shared" si="19"/>
        <v>0.0539938758459524</v>
      </c>
      <c r="BY43" s="98">
        <f t="shared" si="20"/>
        <v>0.272093835603846</v>
      </c>
      <c r="BZ43" s="98">
        <f t="shared" si="21"/>
        <v>0</v>
      </c>
      <c r="CA43" s="98">
        <f t="shared" si="22"/>
        <v>0.00755816210010684</v>
      </c>
      <c r="CB43" s="98">
        <f t="shared" si="23"/>
        <v>0.0212956324036794</v>
      </c>
      <c r="CC43" s="49"/>
      <c r="CD43" s="101">
        <f t="shared" si="24"/>
        <v>71</v>
      </c>
      <c r="CE43" s="63">
        <f>INDEX(角色升级!A:A,MATCH(BU42,角色升级!K:K,1))</f>
        <v>444</v>
      </c>
      <c r="CF43" s="71">
        <f>VLOOKUP(CE43,角色升级!A:P,16,FALSE)</f>
        <v>14712.28433</v>
      </c>
      <c r="CG43" s="71">
        <v>13200</v>
      </c>
      <c r="CH43" s="130">
        <v>3.26</v>
      </c>
      <c r="CI43" s="87">
        <f>INDEX(角色升级!Q:Q,MATCH(CE43,角色升级!A:A,0))</f>
        <v>4450</v>
      </c>
      <c r="CJ43" s="80">
        <v>0.1</v>
      </c>
      <c r="CK43" s="49"/>
      <c r="CL43" s="101">
        <f t="shared" si="25"/>
        <v>9722</v>
      </c>
      <c r="CM43" s="63">
        <f t="shared" si="26"/>
        <v>13290</v>
      </c>
      <c r="CN43" s="63">
        <f t="shared" si="27"/>
        <v>440</v>
      </c>
      <c r="CO43" s="63">
        <f t="shared" si="28"/>
        <v>17487.5</v>
      </c>
      <c r="CP43" s="63">
        <f t="shared" si="29"/>
        <v>40939.5</v>
      </c>
      <c r="CQ43" s="98">
        <f t="shared" si="30"/>
        <v>0.237472367762186</v>
      </c>
      <c r="CR43" s="98">
        <f t="shared" si="31"/>
        <v>0.324625361814385</v>
      </c>
      <c r="CS43" s="98">
        <f t="shared" si="32"/>
        <v>0.0107475665311008</v>
      </c>
      <c r="CT43" s="98">
        <f t="shared" si="33"/>
        <v>0.427154703892329</v>
      </c>
      <c r="CU43" s="49"/>
      <c r="CV43" s="87">
        <f t="shared" si="34"/>
        <v>4862</v>
      </c>
      <c r="CW43" s="80">
        <f t="shared" si="35"/>
        <v>6561</v>
      </c>
      <c r="CX43" s="80">
        <f t="shared" si="36"/>
        <v>4368</v>
      </c>
      <c r="CY43" s="80">
        <f t="shared" si="37"/>
        <v>9824.5</v>
      </c>
      <c r="CZ43" s="80">
        <f t="shared" si="38"/>
        <v>25615.5</v>
      </c>
      <c r="DA43" s="143">
        <f t="shared" si="39"/>
        <v>0.189806952821534</v>
      </c>
      <c r="DB43" s="143">
        <f t="shared" si="40"/>
        <v>0.256133981378462</v>
      </c>
      <c r="DC43" s="143">
        <f t="shared" si="41"/>
        <v>0.170521754406512</v>
      </c>
      <c r="DD43" s="143">
        <f t="shared" si="42"/>
        <v>0.383537311393492</v>
      </c>
      <c r="DE43" s="49"/>
      <c r="DF43" s="87">
        <f t="shared" si="43"/>
        <v>2214</v>
      </c>
      <c r="DG43" s="80">
        <f t="shared" si="44"/>
        <v>3003</v>
      </c>
      <c r="DH43" s="80">
        <f t="shared" si="45"/>
        <v>2000</v>
      </c>
      <c r="DI43" s="80">
        <f t="shared" si="46"/>
        <v>1342.75</v>
      </c>
      <c r="DJ43" s="80">
        <f t="shared" si="47"/>
        <v>8559.75</v>
      </c>
      <c r="DK43" s="143">
        <f t="shared" si="48"/>
        <v>0.258652413913958</v>
      </c>
      <c r="DL43" s="143">
        <f t="shared" si="49"/>
        <v>0.350828003154298</v>
      </c>
      <c r="DM43" s="143">
        <f t="shared" si="50"/>
        <v>0.233651683752446</v>
      </c>
      <c r="DN43" s="143">
        <f t="shared" si="51"/>
        <v>0.156867899179298</v>
      </c>
      <c r="DO43" s="49"/>
      <c r="DP43" s="62">
        <f t="shared" si="52"/>
        <v>40939.5</v>
      </c>
      <c r="DQ43" s="71">
        <f t="shared" si="53"/>
        <v>25615.5</v>
      </c>
      <c r="DR43" s="71">
        <f t="shared" si="54"/>
        <v>8559.75</v>
      </c>
      <c r="DS43" s="63">
        <v>0</v>
      </c>
      <c r="DT43" s="63">
        <v>12</v>
      </c>
      <c r="DU43" s="63">
        <f>INDEX(武器升级!A:A,MATCH(DQ43/$DQ$5,武器升级!G:G,1))</f>
        <v>20</v>
      </c>
      <c r="DV43" s="63">
        <f>_xlfn.IFNA(INDEX(武器升级!A:A,MATCH(DR43/$DR$5,武器升级!H:H,1)),1)</f>
        <v>15</v>
      </c>
      <c r="DW43" s="63">
        <v>7</v>
      </c>
      <c r="DX43" s="63">
        <f>ROUND($DX$4*(1.2^(DT43-1)),2)</f>
        <v>4.46</v>
      </c>
      <c r="DY43" s="63">
        <f>ROUND($DY$4*1.2^(DU43-1),2)</f>
        <v>23.96</v>
      </c>
      <c r="DZ43" s="63">
        <f>ROUND($DZ$4*1.2^(DV43-1),2)</f>
        <v>14.12</v>
      </c>
      <c r="EA43" s="71">
        <v>3.3</v>
      </c>
      <c r="EB43" s="67">
        <f t="shared" si="55"/>
        <v>71</v>
      </c>
      <c r="EC43" s="87">
        <v>0</v>
      </c>
      <c r="ED43" s="80">
        <v>0</v>
      </c>
      <c r="EE43" s="80">
        <v>0</v>
      </c>
      <c r="EF43" s="80">
        <v>0</v>
      </c>
      <c r="EG43" s="80">
        <v>0</v>
      </c>
      <c r="EH43" s="80">
        <v>0</v>
      </c>
      <c r="EI43" s="80">
        <v>1</v>
      </c>
      <c r="EJ43" s="80">
        <v>1</v>
      </c>
      <c r="EK43" s="49">
        <f>_xlfn.IFNA(INDEX(DZ:DZ,MATCH(A43,EB:EB,0)),1)</f>
        <v>3.28</v>
      </c>
      <c r="EL43" s="87">
        <v>0</v>
      </c>
      <c r="EM43" s="80">
        <v>0</v>
      </c>
      <c r="EN43" s="80">
        <v>0</v>
      </c>
      <c r="EO43" s="80">
        <v>0</v>
      </c>
      <c r="EP43" s="80">
        <v>0</v>
      </c>
      <c r="EQ43" s="80">
        <v>299.566</v>
      </c>
      <c r="ER43" s="80">
        <v>50.0033</v>
      </c>
      <c r="ES43" s="80">
        <v>13.5444</v>
      </c>
      <c r="ET43" s="151">
        <v>0</v>
      </c>
      <c r="EU43" s="151">
        <v>0</v>
      </c>
      <c r="EV43" s="151">
        <v>0</v>
      </c>
      <c r="EW43" s="151">
        <v>1</v>
      </c>
      <c r="EX43" s="151">
        <v>1</v>
      </c>
      <c r="EY43" s="151">
        <v>1</v>
      </c>
      <c r="EZ43" s="49"/>
      <c r="FA43" s="153">
        <f t="shared" si="56"/>
        <v>3.28</v>
      </c>
      <c r="FB43" s="71">
        <v>1</v>
      </c>
      <c r="FC43" s="71">
        <v>1</v>
      </c>
      <c r="FD43" s="80">
        <v>2.42</v>
      </c>
      <c r="FE43" s="2">
        <v>4.73</v>
      </c>
      <c r="FF43">
        <f t="shared" si="57"/>
        <v>4.73</v>
      </c>
    </row>
    <row r="44" spans="1:162">
      <c r="A44" s="58">
        <v>38</v>
      </c>
      <c r="B44" s="59">
        <v>25</v>
      </c>
      <c r="C44" s="60">
        <v>21</v>
      </c>
      <c r="D44" s="61">
        <v>221.5</v>
      </c>
      <c r="E44" s="61">
        <v>3</v>
      </c>
      <c r="F44" s="62">
        <v>12</v>
      </c>
      <c r="G44" s="63">
        <v>0</v>
      </c>
      <c r="H44" s="63">
        <v>3</v>
      </c>
      <c r="I44" s="49"/>
      <c r="J44" s="62">
        <v>38</v>
      </c>
      <c r="K44" s="71">
        <f t="shared" si="0"/>
        <v>12</v>
      </c>
      <c r="L44" s="71">
        <f t="shared" si="1"/>
        <v>0</v>
      </c>
      <c r="M44" s="71">
        <f>INDEX($H:$H,MATCH(N44,$A:$A,0))</f>
        <v>3</v>
      </c>
      <c r="N44" s="72">
        <f>INDEX($A:$A,MATCH(SUM($K$7:K44),$D:$D,1))</f>
        <v>72</v>
      </c>
      <c r="O44" s="72">
        <v>0</v>
      </c>
      <c r="P44" s="73">
        <v>0</v>
      </c>
      <c r="Q44" s="63">
        <f>INDEX(关卡产出!$V$8:$V$207,MATCH(N44,$A$7:$A$206,0))</f>
        <v>12900</v>
      </c>
      <c r="R44" s="63">
        <f>INDEX(关卡产出!$W$8:$W$207,MATCH(N44,$A$7:$A$206,0))</f>
        <v>1421200</v>
      </c>
      <c r="S44" s="63">
        <f>INDEX(关卡产出!$X$8:$X$207,MATCH(N44,$A$7:$A$206,0))</f>
        <v>10002</v>
      </c>
      <c r="T44" s="63">
        <f>INDEX(关卡产出!$Y$8:$Y$207,MATCH(N44,$A$7:$A$206,0))</f>
        <v>5002</v>
      </c>
      <c r="U44" s="63">
        <f>INDEX(关卡产出!$Z$8:$Z$207,MATCH(N44,$A$7:$A$206,0))</f>
        <v>2281</v>
      </c>
      <c r="V44" s="63">
        <f>INDEX(关卡产出!$AA$8:$AA$207,MATCH(N44,$A$7:$A$206,0))</f>
        <v>432</v>
      </c>
      <c r="W44" s="80">
        <f>INDEX(关卡产出!$C$8:$C$207,MATCH(N44,关卡产出!$B$8:$B$207,0))*K44</f>
        <v>672</v>
      </c>
      <c r="X44" s="80">
        <f>INDEX(关卡产出!$D$8:$D$207,MATCH(N44,关卡产出!$B$8:$B$207,0))*K44</f>
        <v>336</v>
      </c>
      <c r="Y44" s="80">
        <f>INDEX(关卡产出!$E$8:$E$207,MATCH(N44,关卡产出!$B$8:$B$207,0))*K44</f>
        <v>156</v>
      </c>
      <c r="Z44" s="80">
        <f>INDEX(关卡产出!$F$8:$F$207,MATCH(N44,关卡产出!$B$8:$B$207,0))*K44</f>
        <v>9240</v>
      </c>
      <c r="AA44" s="80">
        <f>SUM($W$7:W44)</f>
        <v>13962</v>
      </c>
      <c r="AB44" s="80">
        <f>SUM($X$7:X44)</f>
        <v>6897</v>
      </c>
      <c r="AC44" s="80">
        <f>SUM($Y$7:Y44)</f>
        <v>3159</v>
      </c>
      <c r="AD44" s="80">
        <f>SUM($Z$7:Z44)</f>
        <v>207840</v>
      </c>
      <c r="AE44" s="87">
        <f>INDEX(关卡产出!$C$8:$C$207,MATCH(N44,关卡产出!$B$8:$B$207,0))*8</f>
        <v>448</v>
      </c>
      <c r="AF44" s="87">
        <f>INDEX(关卡产出!$D$8:$D$207,MATCH(N44,关卡产出!$B$8:$B$207,0))*8</f>
        <v>224</v>
      </c>
      <c r="AG44" s="87">
        <f>INDEX(关卡产出!$E$8:$E$207,MATCH(N44,关卡产出!$B$8:$B$207,0))*8</f>
        <v>104</v>
      </c>
      <c r="AH44" s="87">
        <f>INDEX(关卡产出!$F$8:$F$207,MATCH(N44,关卡产出!$B$8:$B$207,0))*8</f>
        <v>6160</v>
      </c>
      <c r="AI44" s="87">
        <f>SUM($AE$7:AE44)</f>
        <v>9296</v>
      </c>
      <c r="AJ44" s="87">
        <f>SUM($AF$7:AF44)</f>
        <v>4592</v>
      </c>
      <c r="AK44" s="87">
        <f>SUM($AG$7:AG44)</f>
        <v>2104</v>
      </c>
      <c r="AL44" s="87">
        <f>SUM($AH$7:AH44)</f>
        <v>138320</v>
      </c>
      <c r="AM44" s="92">
        <f>SUM($M$7:M44)*关卡产出!$AS$11</f>
        <v>684000</v>
      </c>
      <c r="AN44" s="93">
        <v>0</v>
      </c>
      <c r="AO44" s="80">
        <v>0</v>
      </c>
      <c r="AP44" s="96">
        <v>0</v>
      </c>
      <c r="AQ44" s="62">
        <v>500</v>
      </c>
      <c r="AR44" s="97">
        <v>100</v>
      </c>
      <c r="AS44" s="62">
        <f>SUM($AQ$7:AQ44)</f>
        <v>19000</v>
      </c>
      <c r="AT44" s="71">
        <f>SUM($AR$7:AR44)</f>
        <v>3800</v>
      </c>
      <c r="AU44" s="49"/>
      <c r="AV44" s="62">
        <f t="shared" si="2"/>
        <v>12900</v>
      </c>
      <c r="AW44" s="71">
        <v>0</v>
      </c>
      <c r="AX44" s="71">
        <f t="shared" si="3"/>
        <v>3800</v>
      </c>
      <c r="AY44" s="71">
        <f t="shared" si="4"/>
        <v>4450</v>
      </c>
      <c r="AZ44" s="63">
        <f t="shared" si="5"/>
        <v>21150</v>
      </c>
      <c r="BA44" s="80">
        <v>0</v>
      </c>
      <c r="BB44" s="80">
        <f t="shared" si="6"/>
        <v>21150</v>
      </c>
      <c r="BC44" s="98">
        <f t="shared" si="7"/>
        <v>0.609929078014184</v>
      </c>
      <c r="BD44" s="98">
        <f t="shared" si="8"/>
        <v>0</v>
      </c>
      <c r="BE44" s="98">
        <f t="shared" si="9"/>
        <v>0.179669030732861</v>
      </c>
      <c r="BF44" s="98">
        <f t="shared" si="10"/>
        <v>0.210401891252955</v>
      </c>
      <c r="BG44" s="99"/>
      <c r="BH44" s="62">
        <f>INDEX(商城宝箱!$L:$L,MATCH(BB44,商城宝箱!$N:$N,1))</f>
        <v>6</v>
      </c>
      <c r="BI44" s="63">
        <f>INDEX(商城宝箱!$T:$T,MATCH(BH44,商城宝箱!$L:$L,0))+(BB44-VLOOKUP(BH44,商城宝箱!$L$2:$N$22,3,FALSE))/$BH$5*VLOOKUP(BH44+1,商城宝箱!$C$23:$I$42,3,FALSE)</f>
        <v>52875</v>
      </c>
      <c r="BJ44" s="71">
        <f>INDEX(商城宝箱!$U:$U,MATCH(BH44,商城宝箱!$L:$L,0))+(BB44-VLOOKUP(BH44,商城宝箱!$L$2:$N$22,3,FALSE))/$BH$5*VLOOKUP(BH44+1,商城宝箱!$C$23:$I$42,4,FALSE)</f>
        <v>17877.5</v>
      </c>
      <c r="BK44" s="71">
        <f>INDEX(商城宝箱!$V:$V,MATCH(BH44,商城宝箱!$L:$L,0))+(BB44-VLOOKUP(BH44,商城宝箱!$L$2:$N$22,3,FALSE))/$BH$5*VLOOKUP(BH44+1,商城宝箱!$C$23:$I$42,5,FALSE)</f>
        <v>10079.5</v>
      </c>
      <c r="BL44" s="71">
        <f>INDEX(商城宝箱!$W:$W,MATCH(BH44,商城宝箱!$L:$L,0))+(BB44-VLOOKUP(BH44,商城宝箱!$L$2:$N$22,3,FALSE))/$BH$5*VLOOKUP(BH44+1,商城宝箱!$C$23:$I$42,6,FALSE)</f>
        <v>1377.25</v>
      </c>
      <c r="BM44" s="49"/>
      <c r="BN44" s="101">
        <f t="shared" si="11"/>
        <v>1421200</v>
      </c>
      <c r="BO44" s="63">
        <f t="shared" si="12"/>
        <v>207840</v>
      </c>
      <c r="BP44" s="63">
        <f t="shared" ref="BP44:BR44" si="94">AL44</f>
        <v>138320</v>
      </c>
      <c r="BQ44" s="63">
        <f t="shared" si="94"/>
        <v>684000</v>
      </c>
      <c r="BR44" s="63">
        <f t="shared" si="94"/>
        <v>0</v>
      </c>
      <c r="BS44" s="63">
        <f t="shared" si="14"/>
        <v>19000</v>
      </c>
      <c r="BT44" s="63">
        <f t="shared" si="15"/>
        <v>52875</v>
      </c>
      <c r="BU44" s="63">
        <f t="shared" si="16"/>
        <v>2523235</v>
      </c>
      <c r="BV44" s="98">
        <f t="shared" si="17"/>
        <v>0.563245199119384</v>
      </c>
      <c r="BW44" s="98">
        <f t="shared" si="18"/>
        <v>0.0823704490465613</v>
      </c>
      <c r="BX44" s="98">
        <f t="shared" si="19"/>
        <v>0.0548185167057369</v>
      </c>
      <c r="BY44" s="98">
        <f t="shared" si="20"/>
        <v>0.271080577116281</v>
      </c>
      <c r="BZ44" s="98">
        <f t="shared" si="21"/>
        <v>0</v>
      </c>
      <c r="CA44" s="98">
        <f t="shared" si="22"/>
        <v>0.00753001603100781</v>
      </c>
      <c r="CB44" s="98">
        <f t="shared" si="23"/>
        <v>0.0209552419810283</v>
      </c>
      <c r="CC44" s="49"/>
      <c r="CD44" s="101">
        <f t="shared" si="24"/>
        <v>72</v>
      </c>
      <c r="CE44" s="63">
        <f>INDEX(角色升级!A:A,MATCH(BU43,角色升级!K:K,1))</f>
        <v>451</v>
      </c>
      <c r="CF44" s="71">
        <f>VLOOKUP(CE44,角色升级!A:P,16,FALSE)</f>
        <v>14938.66605</v>
      </c>
      <c r="CG44" s="71">
        <v>13800</v>
      </c>
      <c r="CH44" s="131">
        <v>3.4</v>
      </c>
      <c r="CI44" s="87">
        <f>INDEX(角色升级!Q:Q,MATCH(CE44,角色升级!A:A,0))</f>
        <v>4450</v>
      </c>
      <c r="CJ44" s="80">
        <v>0.1</v>
      </c>
      <c r="CK44" s="49"/>
      <c r="CL44" s="101">
        <f t="shared" si="25"/>
        <v>10002</v>
      </c>
      <c r="CM44" s="63">
        <f t="shared" si="26"/>
        <v>13962</v>
      </c>
      <c r="CN44" s="63">
        <f t="shared" si="27"/>
        <v>448</v>
      </c>
      <c r="CO44" s="63">
        <f t="shared" si="28"/>
        <v>17877.5</v>
      </c>
      <c r="CP44" s="63">
        <f t="shared" si="29"/>
        <v>42289.5</v>
      </c>
      <c r="CQ44" s="98">
        <f t="shared" si="30"/>
        <v>0.236512609513</v>
      </c>
      <c r="CR44" s="98">
        <f t="shared" si="31"/>
        <v>0.330152874827085</v>
      </c>
      <c r="CS44" s="98">
        <f t="shared" si="32"/>
        <v>0.010593646176947</v>
      </c>
      <c r="CT44" s="98">
        <f t="shared" si="33"/>
        <v>0.422740869482969</v>
      </c>
      <c r="CU44" s="49"/>
      <c r="CV44" s="87">
        <f t="shared" si="34"/>
        <v>5002</v>
      </c>
      <c r="CW44" s="80">
        <f t="shared" si="35"/>
        <v>6897</v>
      </c>
      <c r="CX44" s="80">
        <f t="shared" si="36"/>
        <v>4592</v>
      </c>
      <c r="CY44" s="80">
        <f t="shared" si="37"/>
        <v>10079.5</v>
      </c>
      <c r="CZ44" s="80">
        <f t="shared" si="38"/>
        <v>26570.5</v>
      </c>
      <c r="DA44" s="143">
        <f t="shared" si="39"/>
        <v>0.188253890592951</v>
      </c>
      <c r="DB44" s="143">
        <f t="shared" si="40"/>
        <v>0.259573587249017</v>
      </c>
      <c r="DC44" s="143">
        <f t="shared" si="41"/>
        <v>0.172823243823037</v>
      </c>
      <c r="DD44" s="143">
        <f t="shared" si="42"/>
        <v>0.379349278334996</v>
      </c>
      <c r="DE44" s="49"/>
      <c r="DF44" s="87">
        <f t="shared" si="43"/>
        <v>2281</v>
      </c>
      <c r="DG44" s="80">
        <f t="shared" si="44"/>
        <v>3159</v>
      </c>
      <c r="DH44" s="80">
        <f t="shared" si="45"/>
        <v>2104</v>
      </c>
      <c r="DI44" s="80">
        <f t="shared" si="46"/>
        <v>1377.25</v>
      </c>
      <c r="DJ44" s="80">
        <f t="shared" si="47"/>
        <v>8921.25</v>
      </c>
      <c r="DK44" s="143">
        <f t="shared" si="48"/>
        <v>0.255681658960348</v>
      </c>
      <c r="DL44" s="143">
        <f t="shared" si="49"/>
        <v>0.354098360655738</v>
      </c>
      <c r="DM44" s="143">
        <f t="shared" si="50"/>
        <v>0.235841389939751</v>
      </c>
      <c r="DN44" s="143">
        <f t="shared" si="51"/>
        <v>0.154378590444164</v>
      </c>
      <c r="DO44" s="49"/>
      <c r="DP44" s="62">
        <f t="shared" si="52"/>
        <v>42289.5</v>
      </c>
      <c r="DQ44" s="71">
        <f t="shared" si="53"/>
        <v>26570.5</v>
      </c>
      <c r="DR44" s="71">
        <f t="shared" si="54"/>
        <v>8921.25</v>
      </c>
      <c r="DS44" s="63">
        <v>0</v>
      </c>
      <c r="DT44" s="63">
        <v>12</v>
      </c>
      <c r="DU44" s="63">
        <f>INDEX(武器升级!A:A,MATCH(DQ44/$DQ$5,武器升级!G:G,1))</f>
        <v>20</v>
      </c>
      <c r="DV44" s="63">
        <f>_xlfn.IFNA(INDEX(武器升级!A:A,MATCH(DR44/$DR$5,武器升级!H:H,1)),1)</f>
        <v>15</v>
      </c>
      <c r="DW44" s="63">
        <v>7</v>
      </c>
      <c r="DX44" s="63">
        <f>ROUND($DX$4*(1.2^(DT44-1)),2)</f>
        <v>4.46</v>
      </c>
      <c r="DY44" s="63">
        <f>ROUND($DY$4*1.2^(DU44-1),2)</f>
        <v>23.96</v>
      </c>
      <c r="DZ44" s="63">
        <f>ROUND($DZ$4*1.2^(DV44-1),2)</f>
        <v>14.12</v>
      </c>
      <c r="EA44" s="71">
        <v>3.3</v>
      </c>
      <c r="EB44" s="67">
        <f t="shared" si="55"/>
        <v>72</v>
      </c>
      <c r="EC44" s="87">
        <v>0</v>
      </c>
      <c r="ED44" s="80">
        <v>0</v>
      </c>
      <c r="EE44" s="80">
        <v>0</v>
      </c>
      <c r="EF44" s="80">
        <v>0</v>
      </c>
      <c r="EG44" s="80">
        <v>0</v>
      </c>
      <c r="EH44" s="80">
        <v>0</v>
      </c>
      <c r="EI44" s="80">
        <v>1</v>
      </c>
      <c r="EJ44" s="80">
        <v>1</v>
      </c>
      <c r="EK44" s="49">
        <f>_xlfn.IFNA(INDEX(DZ:DZ,MATCH(A44,EB:EB,0)),1)</f>
        <v>1</v>
      </c>
      <c r="EL44" s="87">
        <v>0</v>
      </c>
      <c r="EM44" s="80">
        <v>0</v>
      </c>
      <c r="EN44" s="80">
        <v>0</v>
      </c>
      <c r="EO44" s="80">
        <v>0</v>
      </c>
      <c r="EP44" s="80">
        <v>0</v>
      </c>
      <c r="EQ44" s="80">
        <v>307.818</v>
      </c>
      <c r="ER44" s="80">
        <v>51.3808</v>
      </c>
      <c r="ES44" s="80">
        <v>13.9176</v>
      </c>
      <c r="ET44" s="151">
        <v>0</v>
      </c>
      <c r="EU44" s="151">
        <v>0</v>
      </c>
      <c r="EV44" s="151">
        <v>0</v>
      </c>
      <c r="EW44" s="151">
        <v>1</v>
      </c>
      <c r="EX44" s="151">
        <v>1</v>
      </c>
      <c r="EY44" s="151">
        <v>1</v>
      </c>
      <c r="EZ44" s="49"/>
      <c r="FA44" s="153">
        <f t="shared" si="56"/>
        <v>1</v>
      </c>
      <c r="FB44" s="71">
        <v>1</v>
      </c>
      <c r="FC44" s="71">
        <v>1</v>
      </c>
      <c r="FD44" s="80">
        <v>2.42</v>
      </c>
      <c r="FE44" s="2">
        <v>5.05</v>
      </c>
      <c r="FF44">
        <f t="shared" si="57"/>
        <v>5.05</v>
      </c>
    </row>
    <row r="45" spans="1:162">
      <c r="A45" s="58">
        <v>39</v>
      </c>
      <c r="B45" s="59">
        <v>26</v>
      </c>
      <c r="C45" s="60">
        <v>21</v>
      </c>
      <c r="D45" s="61">
        <v>227.5</v>
      </c>
      <c r="E45" s="61">
        <v>3</v>
      </c>
      <c r="F45" s="62">
        <v>12</v>
      </c>
      <c r="G45" s="63">
        <v>0</v>
      </c>
      <c r="H45" s="63">
        <v>3</v>
      </c>
      <c r="I45" s="49"/>
      <c r="J45" s="62">
        <v>39</v>
      </c>
      <c r="K45" s="71">
        <f t="shared" si="0"/>
        <v>12</v>
      </c>
      <c r="L45" s="71">
        <f t="shared" si="1"/>
        <v>0</v>
      </c>
      <c r="M45" s="71">
        <f>INDEX($H:$H,MATCH(N45,$A:$A,0))</f>
        <v>3</v>
      </c>
      <c r="N45" s="72">
        <f>INDEX($A:$A,MATCH(SUM($K$7:K45),$D:$D,1))</f>
        <v>73</v>
      </c>
      <c r="O45" s="72">
        <v>0</v>
      </c>
      <c r="P45" s="73">
        <v>0</v>
      </c>
      <c r="Q45" s="63">
        <f>INDEX(关卡产出!$V$8:$V$207,MATCH(N45,$A$7:$A$206,0))</f>
        <v>13100</v>
      </c>
      <c r="R45" s="63">
        <f>INDEX(关卡产出!$W$8:$W$207,MATCH(N45,$A$7:$A$206,0))</f>
        <v>1462700</v>
      </c>
      <c r="S45" s="63">
        <f>INDEX(关卡产出!$X$8:$X$207,MATCH(N45,$A$7:$A$206,0))</f>
        <v>10286</v>
      </c>
      <c r="T45" s="63">
        <f>INDEX(关卡产出!$Y$8:$Y$207,MATCH(N45,$A$7:$A$206,0))</f>
        <v>5144</v>
      </c>
      <c r="U45" s="63">
        <f>INDEX(关卡产出!$Z$8:$Z$207,MATCH(N45,$A$7:$A$206,0))</f>
        <v>2349</v>
      </c>
      <c r="V45" s="63">
        <f>INDEX(关卡产出!$AA$8:$AA$207,MATCH(N45,$A$7:$A$206,0))</f>
        <v>438</v>
      </c>
      <c r="W45" s="80">
        <f>INDEX(关卡产出!$C$8:$C$207,MATCH(N45,关卡产出!$B$8:$B$207,0))*K45</f>
        <v>684</v>
      </c>
      <c r="X45" s="80">
        <f>INDEX(关卡产出!$D$8:$D$207,MATCH(N45,关卡产出!$B$8:$B$207,0))*K45</f>
        <v>336</v>
      </c>
      <c r="Y45" s="80">
        <f>INDEX(关卡产出!$E$8:$E$207,MATCH(N45,关卡产出!$B$8:$B$207,0))*K45</f>
        <v>168</v>
      </c>
      <c r="Z45" s="80">
        <f>INDEX(关卡产出!$F$8:$F$207,MATCH(N45,关卡产出!$B$8:$B$207,0))*K45</f>
        <v>9480</v>
      </c>
      <c r="AA45" s="80">
        <f>SUM($W$7:W45)</f>
        <v>14646</v>
      </c>
      <c r="AB45" s="80">
        <f>SUM($X$7:X45)</f>
        <v>7233</v>
      </c>
      <c r="AC45" s="80">
        <f>SUM($Y$7:Y45)</f>
        <v>3327</v>
      </c>
      <c r="AD45" s="80">
        <f>SUM($Z$7:Z45)</f>
        <v>217320</v>
      </c>
      <c r="AE45" s="87">
        <f>INDEX(关卡产出!$C$8:$C$207,MATCH(N45,关卡产出!$B$8:$B$207,0))*8</f>
        <v>456</v>
      </c>
      <c r="AF45" s="87">
        <f>INDEX(关卡产出!$D$8:$D$207,MATCH(N45,关卡产出!$B$8:$B$207,0))*8</f>
        <v>224</v>
      </c>
      <c r="AG45" s="87">
        <f>INDEX(关卡产出!$E$8:$E$207,MATCH(N45,关卡产出!$B$8:$B$207,0))*8</f>
        <v>112</v>
      </c>
      <c r="AH45" s="87">
        <f>INDEX(关卡产出!$F$8:$F$207,MATCH(N45,关卡产出!$B$8:$B$207,0))*8</f>
        <v>6320</v>
      </c>
      <c r="AI45" s="87">
        <f>SUM($AE$7:AE45)</f>
        <v>9752</v>
      </c>
      <c r="AJ45" s="87">
        <f>SUM($AF$7:AF45)</f>
        <v>4816</v>
      </c>
      <c r="AK45" s="87">
        <f>SUM($AG$7:AG45)</f>
        <v>2216</v>
      </c>
      <c r="AL45" s="87">
        <f>SUM($AH$7:AH45)</f>
        <v>144640</v>
      </c>
      <c r="AM45" s="92">
        <f>SUM($M$7:M45)*关卡产出!$AS$11</f>
        <v>702000</v>
      </c>
      <c r="AN45" s="93">
        <v>0</v>
      </c>
      <c r="AO45" s="80">
        <v>0</v>
      </c>
      <c r="AP45" s="96">
        <v>0</v>
      </c>
      <c r="AQ45" s="62">
        <v>500</v>
      </c>
      <c r="AR45" s="97">
        <v>100</v>
      </c>
      <c r="AS45" s="62">
        <f>SUM($AQ$7:AQ45)</f>
        <v>19500</v>
      </c>
      <c r="AT45" s="71">
        <f>SUM($AR$7:AR45)</f>
        <v>3900</v>
      </c>
      <c r="AU45" s="49"/>
      <c r="AV45" s="62">
        <f t="shared" si="2"/>
        <v>13100</v>
      </c>
      <c r="AW45" s="71">
        <v>0</v>
      </c>
      <c r="AX45" s="71">
        <f t="shared" si="3"/>
        <v>3900</v>
      </c>
      <c r="AY45" s="71">
        <f t="shared" si="4"/>
        <v>4450</v>
      </c>
      <c r="AZ45" s="63">
        <f t="shared" si="5"/>
        <v>21450</v>
      </c>
      <c r="BA45" s="80">
        <v>0</v>
      </c>
      <c r="BB45" s="80">
        <f t="shared" si="6"/>
        <v>21450</v>
      </c>
      <c r="BC45" s="98">
        <f t="shared" si="7"/>
        <v>0.610722610722611</v>
      </c>
      <c r="BD45" s="98">
        <f t="shared" si="8"/>
        <v>0</v>
      </c>
      <c r="BE45" s="98">
        <f t="shared" si="9"/>
        <v>0.181818181818182</v>
      </c>
      <c r="BF45" s="98">
        <f t="shared" si="10"/>
        <v>0.207459207459207</v>
      </c>
      <c r="BG45" s="99"/>
      <c r="BH45" s="62">
        <f>INDEX(商城宝箱!$L:$L,MATCH(BB45,商城宝箱!$N:$N,1))</f>
        <v>6</v>
      </c>
      <c r="BI45" s="63">
        <f>INDEX(商城宝箱!$T:$T,MATCH(BH45,商城宝箱!$L:$L,0))+(BB45-VLOOKUP(BH45,商城宝箱!$L$2:$N$22,3,FALSE))/$BH$5*VLOOKUP(BH45+1,商城宝箱!$C$23:$I$42,3,FALSE)</f>
        <v>53625</v>
      </c>
      <c r="BJ45" s="71">
        <f>INDEX(商城宝箱!$U:$U,MATCH(BH45,商城宝箱!$L:$L,0))+(BB45-VLOOKUP(BH45,商城宝箱!$L$2:$N$22,3,FALSE))/$BH$5*VLOOKUP(BH45+1,商城宝箱!$C$23:$I$42,4,FALSE)</f>
        <v>18267.5</v>
      </c>
      <c r="BK45" s="71">
        <f>INDEX(商城宝箱!$V:$V,MATCH(BH45,商城宝箱!$L:$L,0))+(BB45-VLOOKUP(BH45,商城宝箱!$L$2:$N$22,3,FALSE))/$BH$5*VLOOKUP(BH45+1,商城宝箱!$C$23:$I$42,5,FALSE)</f>
        <v>10334.5</v>
      </c>
      <c r="BL45" s="71">
        <f>INDEX(商城宝箱!$W:$W,MATCH(BH45,商城宝箱!$L:$L,0))+(BB45-VLOOKUP(BH45,商城宝箱!$L$2:$N$22,3,FALSE))/$BH$5*VLOOKUP(BH45+1,商城宝箱!$C$23:$I$42,6,FALSE)</f>
        <v>1411.75</v>
      </c>
      <c r="BM45" s="49"/>
      <c r="BN45" s="101">
        <f t="shared" si="11"/>
        <v>1462700</v>
      </c>
      <c r="BO45" s="63">
        <f t="shared" si="12"/>
        <v>217320</v>
      </c>
      <c r="BP45" s="63">
        <f t="shared" ref="BP45:BR45" si="95">AL45</f>
        <v>144640</v>
      </c>
      <c r="BQ45" s="63">
        <f t="shared" si="95"/>
        <v>702000</v>
      </c>
      <c r="BR45" s="63">
        <f t="shared" si="95"/>
        <v>0</v>
      </c>
      <c r="BS45" s="63">
        <f t="shared" si="14"/>
        <v>19500</v>
      </c>
      <c r="BT45" s="63">
        <f t="shared" si="15"/>
        <v>53625</v>
      </c>
      <c r="BU45" s="63">
        <f t="shared" si="16"/>
        <v>2599785</v>
      </c>
      <c r="BV45" s="98">
        <f t="shared" si="17"/>
        <v>0.562623447708176</v>
      </c>
      <c r="BW45" s="98">
        <f t="shared" si="18"/>
        <v>0.0835915277609495</v>
      </c>
      <c r="BX45" s="98">
        <f t="shared" si="19"/>
        <v>0.0556353698478913</v>
      </c>
      <c r="BY45" s="98">
        <f t="shared" si="20"/>
        <v>0.270022328769494</v>
      </c>
      <c r="BZ45" s="98">
        <f t="shared" si="21"/>
        <v>0</v>
      </c>
      <c r="CA45" s="98">
        <f t="shared" si="22"/>
        <v>0.00750062024359707</v>
      </c>
      <c r="CB45" s="98">
        <f t="shared" si="23"/>
        <v>0.0206267056698919</v>
      </c>
      <c r="CC45" s="49"/>
      <c r="CD45" s="101">
        <f t="shared" si="24"/>
        <v>73</v>
      </c>
      <c r="CE45" s="63">
        <f>INDEX(角色升级!A:A,MATCH(BU44,角色升级!K:K,1))</f>
        <v>454</v>
      </c>
      <c r="CF45" s="71">
        <f>VLOOKUP(CE45,角色升级!A:P,16,FALSE)</f>
        <v>15531.27429</v>
      </c>
      <c r="CG45" s="71">
        <v>14400</v>
      </c>
      <c r="CH45" s="132">
        <v>3.47</v>
      </c>
      <c r="CI45" s="87">
        <f>INDEX(角色升级!Q:Q,MATCH(CE45,角色升级!A:A,0))</f>
        <v>4450</v>
      </c>
      <c r="CJ45" s="80">
        <v>0.1</v>
      </c>
      <c r="CK45" s="49"/>
      <c r="CL45" s="101">
        <f t="shared" si="25"/>
        <v>10286</v>
      </c>
      <c r="CM45" s="63">
        <f t="shared" si="26"/>
        <v>14646</v>
      </c>
      <c r="CN45" s="63">
        <f t="shared" si="27"/>
        <v>456</v>
      </c>
      <c r="CO45" s="63">
        <f t="shared" si="28"/>
        <v>18267.5</v>
      </c>
      <c r="CP45" s="63">
        <f t="shared" si="29"/>
        <v>43655.5</v>
      </c>
      <c r="CQ45" s="98">
        <f t="shared" si="30"/>
        <v>0.23561750523989</v>
      </c>
      <c r="CR45" s="98">
        <f t="shared" si="31"/>
        <v>0.335490373492458</v>
      </c>
      <c r="CS45" s="98">
        <f t="shared" si="32"/>
        <v>0.0104454192484338</v>
      </c>
      <c r="CT45" s="98">
        <f t="shared" si="33"/>
        <v>0.418446702019219</v>
      </c>
      <c r="CU45" s="49"/>
      <c r="CV45" s="87">
        <f t="shared" si="34"/>
        <v>5144</v>
      </c>
      <c r="CW45" s="80">
        <f t="shared" si="35"/>
        <v>7233</v>
      </c>
      <c r="CX45" s="80">
        <f t="shared" si="36"/>
        <v>4816</v>
      </c>
      <c r="CY45" s="80">
        <f t="shared" si="37"/>
        <v>10334.5</v>
      </c>
      <c r="CZ45" s="80">
        <f t="shared" si="38"/>
        <v>27527.5</v>
      </c>
      <c r="DA45" s="143">
        <f t="shared" si="39"/>
        <v>0.186867677776769</v>
      </c>
      <c r="DB45" s="143">
        <f t="shared" si="40"/>
        <v>0.26275542639179</v>
      </c>
      <c r="DC45" s="143">
        <f t="shared" si="41"/>
        <v>0.174952320406866</v>
      </c>
      <c r="DD45" s="143">
        <f t="shared" si="42"/>
        <v>0.375424575424575</v>
      </c>
      <c r="DE45" s="49"/>
      <c r="DF45" s="87">
        <f t="shared" si="43"/>
        <v>2349</v>
      </c>
      <c r="DG45" s="80">
        <f t="shared" si="44"/>
        <v>3327</v>
      </c>
      <c r="DH45" s="80">
        <f t="shared" si="45"/>
        <v>2216</v>
      </c>
      <c r="DI45" s="80">
        <f t="shared" si="46"/>
        <v>1411.75</v>
      </c>
      <c r="DJ45" s="80">
        <f t="shared" si="47"/>
        <v>9303.75</v>
      </c>
      <c r="DK45" s="143">
        <f t="shared" si="48"/>
        <v>0.252478839177751</v>
      </c>
      <c r="DL45" s="143">
        <f t="shared" si="49"/>
        <v>0.357597742845627</v>
      </c>
      <c r="DM45" s="143">
        <f t="shared" si="50"/>
        <v>0.238183528147252</v>
      </c>
      <c r="DN45" s="143">
        <f t="shared" si="51"/>
        <v>0.15173988982937</v>
      </c>
      <c r="DO45" s="49"/>
      <c r="DP45" s="62">
        <f t="shared" si="52"/>
        <v>43655.5</v>
      </c>
      <c r="DQ45" s="71">
        <f t="shared" si="53"/>
        <v>27527.5</v>
      </c>
      <c r="DR45" s="71">
        <f t="shared" si="54"/>
        <v>9303.75</v>
      </c>
      <c r="DS45" s="63">
        <v>0</v>
      </c>
      <c r="DT45" s="63">
        <v>12</v>
      </c>
      <c r="DU45" s="63">
        <f>INDEX(武器升级!A:A,MATCH(DQ45/$DQ$5,武器升级!G:G,1))</f>
        <v>20</v>
      </c>
      <c r="DV45" s="63">
        <f>_xlfn.IFNA(INDEX(武器升级!A:A,MATCH(DR45/$DR$5,武器升级!H:H,1)),1)</f>
        <v>15</v>
      </c>
      <c r="DW45" s="63">
        <v>7</v>
      </c>
      <c r="DX45" s="63">
        <f>ROUND($DX$4*(1.2^(DT45-1)),2)</f>
        <v>4.46</v>
      </c>
      <c r="DY45" s="63">
        <f>ROUND($DY$4*1.2^(DU45-1),2)</f>
        <v>23.96</v>
      </c>
      <c r="DZ45" s="63">
        <f>ROUND($DZ$4*1.2^(DV45-1),2)</f>
        <v>14.12</v>
      </c>
      <c r="EA45" s="71">
        <v>3.3</v>
      </c>
      <c r="EB45" s="67">
        <f t="shared" si="55"/>
        <v>73</v>
      </c>
      <c r="EC45" s="87">
        <v>0</v>
      </c>
      <c r="ED45" s="80">
        <v>0</v>
      </c>
      <c r="EE45" s="80">
        <v>0</v>
      </c>
      <c r="EF45" s="80">
        <v>0</v>
      </c>
      <c r="EG45" s="80">
        <v>0</v>
      </c>
      <c r="EH45" s="80">
        <v>0</v>
      </c>
      <c r="EI45" s="80">
        <v>1</v>
      </c>
      <c r="EJ45" s="80">
        <v>1</v>
      </c>
      <c r="EK45" s="49">
        <f>_xlfn.IFNA(INDEX(DZ:DZ,MATCH(A45,EB:EB,0)),1)</f>
        <v>3.94</v>
      </c>
      <c r="EL45" s="87">
        <v>0</v>
      </c>
      <c r="EM45" s="80">
        <v>0</v>
      </c>
      <c r="EN45" s="80">
        <v>0</v>
      </c>
      <c r="EO45" s="80">
        <v>0</v>
      </c>
      <c r="EP45" s="80">
        <v>0</v>
      </c>
      <c r="EQ45" s="80">
        <v>316.071</v>
      </c>
      <c r="ER45" s="80">
        <v>52.7583</v>
      </c>
      <c r="ES45" s="80">
        <v>14.2907</v>
      </c>
      <c r="ET45" s="151">
        <v>0</v>
      </c>
      <c r="EU45" s="151">
        <v>0</v>
      </c>
      <c r="EV45" s="151">
        <v>0</v>
      </c>
      <c r="EW45" s="151">
        <v>1</v>
      </c>
      <c r="EX45" s="151">
        <v>1</v>
      </c>
      <c r="EY45" s="151">
        <v>1</v>
      </c>
      <c r="EZ45" s="49"/>
      <c r="FA45" s="153">
        <f t="shared" si="56"/>
        <v>3.94</v>
      </c>
      <c r="FB45" s="71">
        <v>1</v>
      </c>
      <c r="FC45" s="71">
        <v>1</v>
      </c>
      <c r="FD45" s="80">
        <v>2.42</v>
      </c>
      <c r="FE45" s="2">
        <v>5.36</v>
      </c>
      <c r="FF45">
        <f t="shared" si="57"/>
        <v>5.36</v>
      </c>
    </row>
    <row r="46" spans="1:162">
      <c r="A46" s="58">
        <v>40</v>
      </c>
      <c r="B46" s="59">
        <v>26</v>
      </c>
      <c r="C46" s="60">
        <v>22</v>
      </c>
      <c r="D46" s="61">
        <v>233.5</v>
      </c>
      <c r="E46" s="61">
        <v>3</v>
      </c>
      <c r="F46" s="62">
        <v>12</v>
      </c>
      <c r="G46" s="63">
        <v>0</v>
      </c>
      <c r="H46" s="63">
        <v>3</v>
      </c>
      <c r="I46" s="49"/>
      <c r="J46" s="62">
        <v>40</v>
      </c>
      <c r="K46" s="71">
        <f t="shared" si="0"/>
        <v>12</v>
      </c>
      <c r="L46" s="71">
        <f t="shared" si="1"/>
        <v>0</v>
      </c>
      <c r="M46" s="71">
        <f>INDEX($H:$H,MATCH(N46,$A:$A,0))</f>
        <v>3</v>
      </c>
      <c r="N46" s="72">
        <f>INDEX($A:$A,MATCH(SUM($K$7:K46),$D:$D,1))</f>
        <v>75</v>
      </c>
      <c r="O46" s="72">
        <v>0</v>
      </c>
      <c r="P46" s="73">
        <v>0</v>
      </c>
      <c r="Q46" s="63">
        <f>INDEX(关卡产出!$V$8:$V$207,MATCH(N46,$A$7:$A$206,0))</f>
        <v>13500</v>
      </c>
      <c r="R46" s="63">
        <f>INDEX(关卡产出!$W$8:$W$207,MATCH(N46,$A$7:$A$206,0))</f>
        <v>1547500</v>
      </c>
      <c r="S46" s="63">
        <f>INDEX(关卡产出!$X$8:$X$207,MATCH(N46,$A$7:$A$206,0))</f>
        <v>10866</v>
      </c>
      <c r="T46" s="63">
        <f>INDEX(关卡产出!$Y$8:$Y$207,MATCH(N46,$A$7:$A$206,0))</f>
        <v>5434</v>
      </c>
      <c r="U46" s="63">
        <f>INDEX(关卡产出!$Z$8:$Z$207,MATCH(N46,$A$7:$A$206,0))</f>
        <v>2488</v>
      </c>
      <c r="V46" s="63">
        <f>INDEX(关卡产出!$AA$8:$AA$207,MATCH(N46,$A$7:$A$206,0))</f>
        <v>450</v>
      </c>
      <c r="W46" s="80">
        <f>INDEX(关卡产出!$C$8:$C$207,MATCH(N46,关卡产出!$B$8:$B$207,0))*K46</f>
        <v>696</v>
      </c>
      <c r="X46" s="80">
        <f>INDEX(关卡产出!$D$8:$D$207,MATCH(N46,关卡产出!$B$8:$B$207,0))*K46</f>
        <v>348</v>
      </c>
      <c r="Y46" s="80">
        <f>INDEX(关卡产出!$E$8:$E$207,MATCH(N46,关卡产出!$B$8:$B$207,0))*K46</f>
        <v>168</v>
      </c>
      <c r="Z46" s="80">
        <f>INDEX(关卡产出!$F$8:$F$207,MATCH(N46,关卡产出!$B$8:$B$207,0))*K46</f>
        <v>9720</v>
      </c>
      <c r="AA46" s="80">
        <f>SUM($W$7:W46)</f>
        <v>15342</v>
      </c>
      <c r="AB46" s="80">
        <f>SUM($X$7:X46)</f>
        <v>7581</v>
      </c>
      <c r="AC46" s="80">
        <f>SUM($Y$7:Y46)</f>
        <v>3495</v>
      </c>
      <c r="AD46" s="80">
        <f>SUM($Z$7:Z46)</f>
        <v>227040</v>
      </c>
      <c r="AE46" s="87">
        <f>INDEX(关卡产出!$C$8:$C$207,MATCH(N46,关卡产出!$B$8:$B$207,0))*8</f>
        <v>464</v>
      </c>
      <c r="AF46" s="87">
        <f>INDEX(关卡产出!$D$8:$D$207,MATCH(N46,关卡产出!$B$8:$B$207,0))*8</f>
        <v>232</v>
      </c>
      <c r="AG46" s="87">
        <f>INDEX(关卡产出!$E$8:$E$207,MATCH(N46,关卡产出!$B$8:$B$207,0))*8</f>
        <v>112</v>
      </c>
      <c r="AH46" s="87">
        <f>INDEX(关卡产出!$F$8:$F$207,MATCH(N46,关卡产出!$B$8:$B$207,0))*8</f>
        <v>6480</v>
      </c>
      <c r="AI46" s="87">
        <f>SUM($AE$7:AE46)</f>
        <v>10216</v>
      </c>
      <c r="AJ46" s="87">
        <f>SUM($AF$7:AF46)</f>
        <v>5048</v>
      </c>
      <c r="AK46" s="87">
        <f>SUM($AG$7:AG46)</f>
        <v>2328</v>
      </c>
      <c r="AL46" s="87">
        <f>SUM($AH$7:AH46)</f>
        <v>151120</v>
      </c>
      <c r="AM46" s="92">
        <f>SUM($M$7:M46)*关卡产出!$AS$11</f>
        <v>720000</v>
      </c>
      <c r="AN46" s="93">
        <v>0</v>
      </c>
      <c r="AO46" s="80">
        <v>0</v>
      </c>
      <c r="AP46" s="96">
        <v>0</v>
      </c>
      <c r="AQ46" s="62">
        <v>500</v>
      </c>
      <c r="AR46" s="97">
        <v>100</v>
      </c>
      <c r="AS46" s="62">
        <f>SUM($AQ$7:AQ46)</f>
        <v>20000</v>
      </c>
      <c r="AT46" s="71">
        <f>SUM($AR$7:AR46)</f>
        <v>4000</v>
      </c>
      <c r="AU46" s="49"/>
      <c r="AV46" s="62">
        <f t="shared" si="2"/>
        <v>13500</v>
      </c>
      <c r="AW46" s="71">
        <v>0</v>
      </c>
      <c r="AX46" s="71">
        <f t="shared" si="3"/>
        <v>4000</v>
      </c>
      <c r="AY46" s="71">
        <f t="shared" si="4"/>
        <v>4450</v>
      </c>
      <c r="AZ46" s="63">
        <f t="shared" si="5"/>
        <v>21950</v>
      </c>
      <c r="BA46" s="80">
        <v>0</v>
      </c>
      <c r="BB46" s="80">
        <f t="shared" si="6"/>
        <v>21950</v>
      </c>
      <c r="BC46" s="98">
        <f t="shared" si="7"/>
        <v>0.61503416856492</v>
      </c>
      <c r="BD46" s="98">
        <f t="shared" si="8"/>
        <v>0</v>
      </c>
      <c r="BE46" s="98">
        <f t="shared" si="9"/>
        <v>0.182232346241458</v>
      </c>
      <c r="BF46" s="98">
        <f t="shared" si="10"/>
        <v>0.202733485193622</v>
      </c>
      <c r="BG46" s="99"/>
      <c r="BH46" s="62">
        <f>INDEX(商城宝箱!$L:$L,MATCH(BB46,商城宝箱!$N:$N,1))</f>
        <v>6</v>
      </c>
      <c r="BI46" s="63">
        <f>INDEX(商城宝箱!$T:$T,MATCH(BH46,商城宝箱!$L:$L,0))+(BB46-VLOOKUP(BH46,商城宝箱!$L$2:$N$22,3,FALSE))/$BH$5*VLOOKUP(BH46+1,商城宝箱!$C$23:$I$42,3,FALSE)</f>
        <v>54875</v>
      </c>
      <c r="BJ46" s="71">
        <f>INDEX(商城宝箱!$U:$U,MATCH(BH46,商城宝箱!$L:$L,0))+(BB46-VLOOKUP(BH46,商城宝箱!$L$2:$N$22,3,FALSE))/$BH$5*VLOOKUP(BH46+1,商城宝箱!$C$23:$I$42,4,FALSE)</f>
        <v>18917.5</v>
      </c>
      <c r="BK46" s="71">
        <f>INDEX(商城宝箱!$V:$V,MATCH(BH46,商城宝箱!$L:$L,0))+(BB46-VLOOKUP(BH46,商城宝箱!$L$2:$N$22,3,FALSE))/$BH$5*VLOOKUP(BH46+1,商城宝箱!$C$23:$I$42,5,FALSE)</f>
        <v>10759.5</v>
      </c>
      <c r="BL46" s="71">
        <f>INDEX(商城宝箱!$W:$W,MATCH(BH46,商城宝箱!$L:$L,0))+(BB46-VLOOKUP(BH46,商城宝箱!$L$2:$N$22,3,FALSE))/$BH$5*VLOOKUP(BH46+1,商城宝箱!$C$23:$I$42,6,FALSE)</f>
        <v>1469.25</v>
      </c>
      <c r="BM46" s="49"/>
      <c r="BN46" s="101">
        <f t="shared" si="11"/>
        <v>1547500</v>
      </c>
      <c r="BO46" s="63">
        <f t="shared" si="12"/>
        <v>227040</v>
      </c>
      <c r="BP46" s="63">
        <f t="shared" ref="BP46:BR46" si="96">AL46</f>
        <v>151120</v>
      </c>
      <c r="BQ46" s="63">
        <f t="shared" si="96"/>
        <v>720000</v>
      </c>
      <c r="BR46" s="63">
        <f t="shared" si="96"/>
        <v>0</v>
      </c>
      <c r="BS46" s="63">
        <f t="shared" si="14"/>
        <v>20000</v>
      </c>
      <c r="BT46" s="63">
        <f t="shared" si="15"/>
        <v>54875</v>
      </c>
      <c r="BU46" s="63">
        <f t="shared" si="16"/>
        <v>2720535</v>
      </c>
      <c r="BV46" s="98">
        <f t="shared" si="17"/>
        <v>0.568821941272581</v>
      </c>
      <c r="BW46" s="98">
        <f t="shared" si="18"/>
        <v>0.08345417353572</v>
      </c>
      <c r="BX46" s="98">
        <f t="shared" si="19"/>
        <v>0.0555478977480532</v>
      </c>
      <c r="BY46" s="98">
        <f t="shared" si="20"/>
        <v>0.264653827280296</v>
      </c>
      <c r="BZ46" s="98">
        <f t="shared" si="21"/>
        <v>0</v>
      </c>
      <c r="CA46" s="98">
        <f t="shared" si="22"/>
        <v>0.00735149520223044</v>
      </c>
      <c r="CB46" s="98">
        <f t="shared" si="23"/>
        <v>0.0201706649611198</v>
      </c>
      <c r="CC46" s="49"/>
      <c r="CD46" s="101">
        <f t="shared" si="24"/>
        <v>75</v>
      </c>
      <c r="CE46" s="63">
        <f>INDEX(角色升级!A:A,MATCH(BU45,角色升级!K:K,1))</f>
        <v>458</v>
      </c>
      <c r="CF46" s="71">
        <f>VLOOKUP(CE46,角色升级!A:P,16,FALSE)</f>
        <v>16321.41861</v>
      </c>
      <c r="CG46" s="71">
        <v>15000</v>
      </c>
      <c r="CH46" s="122">
        <v>3.37</v>
      </c>
      <c r="CI46" s="87">
        <f>INDEX(角色升级!Q:Q,MATCH(CE46,角色升级!A:A,0))</f>
        <v>4450</v>
      </c>
      <c r="CJ46" s="80">
        <v>0.1</v>
      </c>
      <c r="CK46" s="49"/>
      <c r="CL46" s="101">
        <f t="shared" si="25"/>
        <v>10866</v>
      </c>
      <c r="CM46" s="63">
        <f t="shared" si="26"/>
        <v>15342</v>
      </c>
      <c r="CN46" s="63">
        <f t="shared" si="27"/>
        <v>464</v>
      </c>
      <c r="CO46" s="63">
        <f t="shared" si="28"/>
        <v>18917.5</v>
      </c>
      <c r="CP46" s="63">
        <f t="shared" si="29"/>
        <v>45589.5</v>
      </c>
      <c r="CQ46" s="98">
        <f t="shared" si="30"/>
        <v>0.238344355608199</v>
      </c>
      <c r="CR46" s="98">
        <f t="shared" si="31"/>
        <v>0.336524857697496</v>
      </c>
      <c r="CS46" s="98">
        <f t="shared" si="32"/>
        <v>0.0101777821647528</v>
      </c>
      <c r="CT46" s="98">
        <f t="shared" si="33"/>
        <v>0.414953004529552</v>
      </c>
      <c r="CU46" s="49"/>
      <c r="CV46" s="87">
        <f t="shared" si="34"/>
        <v>5434</v>
      </c>
      <c r="CW46" s="80">
        <f t="shared" si="35"/>
        <v>7581</v>
      </c>
      <c r="CX46" s="80">
        <f t="shared" si="36"/>
        <v>5048</v>
      </c>
      <c r="CY46" s="80">
        <f t="shared" si="37"/>
        <v>10759.5</v>
      </c>
      <c r="CZ46" s="80">
        <f t="shared" si="38"/>
        <v>28822.5</v>
      </c>
      <c r="DA46" s="143">
        <f t="shared" si="39"/>
        <v>0.1885332639431</v>
      </c>
      <c r="DB46" s="143">
        <f t="shared" si="40"/>
        <v>0.263023679417122</v>
      </c>
      <c r="DC46" s="143">
        <f t="shared" si="41"/>
        <v>0.175140948911441</v>
      </c>
      <c r="DD46" s="143">
        <f t="shared" si="42"/>
        <v>0.373302107728337</v>
      </c>
      <c r="DE46" s="49"/>
      <c r="DF46" s="87">
        <f t="shared" si="43"/>
        <v>2488</v>
      </c>
      <c r="DG46" s="80">
        <f t="shared" si="44"/>
        <v>3495</v>
      </c>
      <c r="DH46" s="80">
        <f t="shared" si="45"/>
        <v>2328</v>
      </c>
      <c r="DI46" s="80">
        <f t="shared" si="46"/>
        <v>1469.25</v>
      </c>
      <c r="DJ46" s="80">
        <f t="shared" si="47"/>
        <v>9780.25</v>
      </c>
      <c r="DK46" s="143">
        <f t="shared" si="48"/>
        <v>0.254390225198742</v>
      </c>
      <c r="DL46" s="143">
        <f t="shared" si="49"/>
        <v>0.357352828404182</v>
      </c>
      <c r="DM46" s="143">
        <f t="shared" si="50"/>
        <v>0.238030725185961</v>
      </c>
      <c r="DN46" s="143">
        <f t="shared" si="51"/>
        <v>0.150226221211114</v>
      </c>
      <c r="DO46" s="49"/>
      <c r="DP46" s="62">
        <f t="shared" si="52"/>
        <v>45589.5</v>
      </c>
      <c r="DQ46" s="71">
        <f t="shared" si="53"/>
        <v>28822.5</v>
      </c>
      <c r="DR46" s="71">
        <f t="shared" si="54"/>
        <v>9780.25</v>
      </c>
      <c r="DS46" s="63">
        <v>0</v>
      </c>
      <c r="DT46" s="63">
        <v>12</v>
      </c>
      <c r="DU46" s="63">
        <f>INDEX(武器升级!A:A,MATCH(DQ46/$DQ$5,武器升级!G:G,1))</f>
        <v>21</v>
      </c>
      <c r="DV46" s="63">
        <f>_xlfn.IFNA(INDEX(武器升级!A:A,MATCH(DR46/$DR$5,武器升级!H:H,1)),1)</f>
        <v>16</v>
      </c>
      <c r="DW46" s="63">
        <v>8</v>
      </c>
      <c r="DX46" s="63">
        <f>ROUND($DX$4*(1.2^(DT46-1)),2)</f>
        <v>4.46</v>
      </c>
      <c r="DY46" s="63">
        <f>ROUND($DY$4*1.2^(DU46-1),2)</f>
        <v>28.75</v>
      </c>
      <c r="DZ46" s="63">
        <f>ROUND($DZ$4*1.2^(DV46-1),2)</f>
        <v>16.95</v>
      </c>
      <c r="EA46" s="71">
        <v>3.6</v>
      </c>
      <c r="EB46" s="67">
        <f t="shared" si="55"/>
        <v>75</v>
      </c>
      <c r="EC46" s="87">
        <v>0</v>
      </c>
      <c r="ED46" s="80">
        <v>0</v>
      </c>
      <c r="EE46" s="80">
        <v>0</v>
      </c>
      <c r="EF46" s="80">
        <v>0</v>
      </c>
      <c r="EG46" s="80">
        <v>0</v>
      </c>
      <c r="EH46" s="80">
        <v>0</v>
      </c>
      <c r="EI46" s="80">
        <v>1</v>
      </c>
      <c r="EJ46" s="80">
        <v>1</v>
      </c>
      <c r="EK46" s="49">
        <f>_xlfn.IFNA(INDEX(DZ:DZ,MATCH(A46,EB:EB,0)),1)</f>
        <v>1</v>
      </c>
      <c r="EL46" s="87">
        <v>0</v>
      </c>
      <c r="EM46" s="80">
        <v>0</v>
      </c>
      <c r="EN46" s="80">
        <v>0</v>
      </c>
      <c r="EO46" s="80">
        <v>0</v>
      </c>
      <c r="EP46" s="80">
        <v>0</v>
      </c>
      <c r="EQ46" s="80">
        <v>324.323</v>
      </c>
      <c r="ER46" s="80">
        <v>54.1358</v>
      </c>
      <c r="ES46" s="80">
        <v>14.6638</v>
      </c>
      <c r="ET46" s="151">
        <v>0</v>
      </c>
      <c r="EU46" s="151">
        <v>0</v>
      </c>
      <c r="EV46" s="151">
        <v>0</v>
      </c>
      <c r="EW46" s="151">
        <v>1</v>
      </c>
      <c r="EX46" s="151">
        <v>1</v>
      </c>
      <c r="EY46" s="151">
        <v>1</v>
      </c>
      <c r="EZ46" s="49"/>
      <c r="FA46" s="153">
        <f t="shared" si="56"/>
        <v>1</v>
      </c>
      <c r="FB46" s="71">
        <v>1</v>
      </c>
      <c r="FC46" s="71">
        <v>1</v>
      </c>
      <c r="FD46" s="80">
        <v>2.42</v>
      </c>
      <c r="FE46" s="2">
        <v>5.68</v>
      </c>
      <c r="FF46">
        <f t="shared" si="57"/>
        <v>5.68</v>
      </c>
    </row>
    <row r="47" spans="1:162">
      <c r="A47" s="58">
        <v>41</v>
      </c>
      <c r="B47" s="59">
        <v>27</v>
      </c>
      <c r="C47" s="60">
        <v>22</v>
      </c>
      <c r="D47" s="61">
        <v>239.5</v>
      </c>
      <c r="E47" s="61">
        <v>3</v>
      </c>
      <c r="F47" s="62">
        <v>12</v>
      </c>
      <c r="G47" s="63">
        <v>0</v>
      </c>
      <c r="H47" s="63">
        <v>3</v>
      </c>
      <c r="I47" s="49"/>
      <c r="J47" s="62">
        <v>41</v>
      </c>
      <c r="K47" s="71">
        <f t="shared" si="0"/>
        <v>12</v>
      </c>
      <c r="L47" s="71">
        <f t="shared" si="1"/>
        <v>0</v>
      </c>
      <c r="M47" s="71">
        <f>INDEX($H:$H,MATCH(N47,$A:$A,0))</f>
        <v>3</v>
      </c>
      <c r="N47" s="72">
        <f>INDEX($A:$A,MATCH(SUM($K$7:K47),$D:$D,1))</f>
        <v>76</v>
      </c>
      <c r="O47" s="72">
        <v>0</v>
      </c>
      <c r="P47" s="73">
        <v>0</v>
      </c>
      <c r="Q47" s="63">
        <f>INDEX(关卡产出!$V$8:$V$207,MATCH(N47,$A$7:$A$206,0))</f>
        <v>13700</v>
      </c>
      <c r="R47" s="63">
        <f>INDEX(关卡产出!$W$8:$W$207,MATCH(N47,$A$7:$A$206,0))</f>
        <v>1590800</v>
      </c>
      <c r="S47" s="63">
        <f>INDEX(关卡产出!$X$8:$X$207,MATCH(N47,$A$7:$A$206,0))</f>
        <v>11162</v>
      </c>
      <c r="T47" s="63">
        <f>INDEX(关卡产出!$Y$8:$Y$207,MATCH(N47,$A$7:$A$206,0))</f>
        <v>5582</v>
      </c>
      <c r="U47" s="63">
        <f>INDEX(关卡产出!$Z$8:$Z$207,MATCH(N47,$A$7:$A$206,0))</f>
        <v>2559</v>
      </c>
      <c r="V47" s="63">
        <f>INDEX(关卡产出!$AA$8:$AA$207,MATCH(N47,$A$7:$A$206,0))</f>
        <v>456</v>
      </c>
      <c r="W47" s="80">
        <f>INDEX(关卡产出!$C$8:$C$207,MATCH(N47,关卡产出!$B$8:$B$207,0))*K47</f>
        <v>708</v>
      </c>
      <c r="X47" s="80">
        <f>INDEX(关卡产出!$D$8:$D$207,MATCH(N47,关卡产出!$B$8:$B$207,0))*K47</f>
        <v>348</v>
      </c>
      <c r="Y47" s="80">
        <f>INDEX(关卡产出!$E$8:$E$207,MATCH(N47,关卡产出!$B$8:$B$207,0))*K47</f>
        <v>168</v>
      </c>
      <c r="Z47" s="80">
        <f>INDEX(关卡产出!$F$8:$F$207,MATCH(N47,关卡产出!$B$8:$B$207,0))*K47</f>
        <v>9720</v>
      </c>
      <c r="AA47" s="80">
        <f>SUM($W$7:W47)</f>
        <v>16050</v>
      </c>
      <c r="AB47" s="80">
        <f>SUM($X$7:X47)</f>
        <v>7929</v>
      </c>
      <c r="AC47" s="80">
        <f>SUM($Y$7:Y47)</f>
        <v>3663</v>
      </c>
      <c r="AD47" s="80">
        <f>SUM($Z$7:Z47)</f>
        <v>236760</v>
      </c>
      <c r="AE47" s="87">
        <f>INDEX(关卡产出!$C$8:$C$207,MATCH(N47,关卡产出!$B$8:$B$207,0))*8</f>
        <v>472</v>
      </c>
      <c r="AF47" s="87">
        <f>INDEX(关卡产出!$D$8:$D$207,MATCH(N47,关卡产出!$B$8:$B$207,0))*8</f>
        <v>232</v>
      </c>
      <c r="AG47" s="87">
        <f>INDEX(关卡产出!$E$8:$E$207,MATCH(N47,关卡产出!$B$8:$B$207,0))*8</f>
        <v>112</v>
      </c>
      <c r="AH47" s="87">
        <f>INDEX(关卡产出!$F$8:$F$207,MATCH(N47,关卡产出!$B$8:$B$207,0))*8</f>
        <v>6480</v>
      </c>
      <c r="AI47" s="87">
        <f>SUM($AE$7:AE47)</f>
        <v>10688</v>
      </c>
      <c r="AJ47" s="87">
        <f>SUM($AF$7:AF47)</f>
        <v>5280</v>
      </c>
      <c r="AK47" s="87">
        <f>SUM($AG$7:AG47)</f>
        <v>2440</v>
      </c>
      <c r="AL47" s="87">
        <f>SUM($AH$7:AH47)</f>
        <v>157600</v>
      </c>
      <c r="AM47" s="92">
        <f>SUM($M$7:M47)*关卡产出!$AS$11</f>
        <v>738000</v>
      </c>
      <c r="AN47" s="93">
        <v>0</v>
      </c>
      <c r="AO47" s="80">
        <v>0</v>
      </c>
      <c r="AP47" s="96">
        <v>0</v>
      </c>
      <c r="AQ47" s="62">
        <v>500</v>
      </c>
      <c r="AR47" s="97">
        <v>100</v>
      </c>
      <c r="AS47" s="62">
        <f>SUM($AQ$7:AQ47)</f>
        <v>20500</v>
      </c>
      <c r="AT47" s="71">
        <f>SUM($AR$7:AR47)</f>
        <v>4100</v>
      </c>
      <c r="AU47" s="49"/>
      <c r="AV47" s="62">
        <f t="shared" si="2"/>
        <v>13700</v>
      </c>
      <c r="AW47" s="71">
        <v>0</v>
      </c>
      <c r="AX47" s="71">
        <f t="shared" si="3"/>
        <v>4100</v>
      </c>
      <c r="AY47" s="71">
        <f t="shared" si="4"/>
        <v>5150</v>
      </c>
      <c r="AZ47" s="63">
        <f t="shared" si="5"/>
        <v>22950</v>
      </c>
      <c r="BA47" s="80">
        <v>0</v>
      </c>
      <c r="BB47" s="80">
        <f t="shared" si="6"/>
        <v>22950</v>
      </c>
      <c r="BC47" s="98">
        <f t="shared" si="7"/>
        <v>0.596949891067538</v>
      </c>
      <c r="BD47" s="98">
        <f t="shared" si="8"/>
        <v>0</v>
      </c>
      <c r="BE47" s="98">
        <f t="shared" si="9"/>
        <v>0.178649237472767</v>
      </c>
      <c r="BF47" s="98">
        <f t="shared" si="10"/>
        <v>0.224400871459695</v>
      </c>
      <c r="BG47" s="99"/>
      <c r="BH47" s="62">
        <f>INDEX(商城宝箱!$L:$L,MATCH(BB47,商城宝箱!$N:$N,1))</f>
        <v>6</v>
      </c>
      <c r="BI47" s="63">
        <f>INDEX(商城宝箱!$T:$T,MATCH(BH47,商城宝箱!$L:$L,0))+(BB47-VLOOKUP(BH47,商城宝箱!$L$2:$N$22,3,FALSE))/$BH$5*VLOOKUP(BH47+1,商城宝箱!$C$23:$I$42,3,FALSE)</f>
        <v>57375</v>
      </c>
      <c r="BJ47" s="71">
        <f>INDEX(商城宝箱!$U:$U,MATCH(BH47,商城宝箱!$L:$L,0))+(BB47-VLOOKUP(BH47,商城宝箱!$L$2:$N$22,3,FALSE))/$BH$5*VLOOKUP(BH47+1,商城宝箱!$C$23:$I$42,4,FALSE)</f>
        <v>20217.5</v>
      </c>
      <c r="BK47" s="71">
        <f>INDEX(商城宝箱!$V:$V,MATCH(BH47,商城宝箱!$L:$L,0))+(BB47-VLOOKUP(BH47,商城宝箱!$L$2:$N$22,3,FALSE))/$BH$5*VLOOKUP(BH47+1,商城宝箱!$C$23:$I$42,5,FALSE)</f>
        <v>11609.5</v>
      </c>
      <c r="BL47" s="71">
        <f>INDEX(商城宝箱!$W:$W,MATCH(BH47,商城宝箱!$L:$L,0))+(BB47-VLOOKUP(BH47,商城宝箱!$L$2:$N$22,3,FALSE))/$BH$5*VLOOKUP(BH47+1,商城宝箱!$C$23:$I$42,6,FALSE)</f>
        <v>1584.25</v>
      </c>
      <c r="BM47" s="49"/>
      <c r="BN47" s="101">
        <f t="shared" si="11"/>
        <v>1590800</v>
      </c>
      <c r="BO47" s="63">
        <f t="shared" si="12"/>
        <v>236760</v>
      </c>
      <c r="BP47" s="63">
        <f t="shared" ref="BP47:BR47" si="97">AL47</f>
        <v>157600</v>
      </c>
      <c r="BQ47" s="63">
        <f t="shared" si="97"/>
        <v>738000</v>
      </c>
      <c r="BR47" s="63">
        <f t="shared" si="97"/>
        <v>0</v>
      </c>
      <c r="BS47" s="63">
        <f t="shared" si="14"/>
        <v>20500</v>
      </c>
      <c r="BT47" s="63">
        <f t="shared" si="15"/>
        <v>57375</v>
      </c>
      <c r="BU47" s="63">
        <f t="shared" si="16"/>
        <v>2801035</v>
      </c>
      <c r="BV47" s="98">
        <f t="shared" si="17"/>
        <v>0.567932924793871</v>
      </c>
      <c r="BW47" s="98">
        <f t="shared" si="18"/>
        <v>0.0845258984625326</v>
      </c>
      <c r="BX47" s="98">
        <f t="shared" si="19"/>
        <v>0.0562649163612736</v>
      </c>
      <c r="BY47" s="98">
        <f t="shared" si="20"/>
        <v>0.263474037275507</v>
      </c>
      <c r="BZ47" s="98">
        <f t="shared" si="21"/>
        <v>0</v>
      </c>
      <c r="CA47" s="98">
        <f t="shared" si="22"/>
        <v>0.00731872325765297</v>
      </c>
      <c r="CB47" s="98">
        <f t="shared" si="23"/>
        <v>0.0204834998491629</v>
      </c>
      <c r="CC47" s="49"/>
      <c r="CD47" s="101">
        <f t="shared" si="24"/>
        <v>76</v>
      </c>
      <c r="CE47" s="63">
        <f>INDEX(角色升级!A:A,MATCH(BU46,角色升级!K:K,1))</f>
        <v>466</v>
      </c>
      <c r="CF47" s="71">
        <f>VLOOKUP(CE47,角色升级!A:P,16,FALSE)</f>
        <v>16803.78315</v>
      </c>
      <c r="CG47" s="71">
        <v>15600</v>
      </c>
      <c r="CH47" s="129">
        <v>3.28</v>
      </c>
      <c r="CI47" s="87">
        <f>INDEX(角色升级!Q:Q,MATCH(CE47,角色升级!A:A,0))</f>
        <v>5150</v>
      </c>
      <c r="CJ47" s="80">
        <v>0.1</v>
      </c>
      <c r="CK47" s="49"/>
      <c r="CL47" s="101">
        <f t="shared" si="25"/>
        <v>11162</v>
      </c>
      <c r="CM47" s="63">
        <f t="shared" si="26"/>
        <v>16050</v>
      </c>
      <c r="CN47" s="63">
        <f t="shared" si="27"/>
        <v>472</v>
      </c>
      <c r="CO47" s="63">
        <f t="shared" si="28"/>
        <v>20217.5</v>
      </c>
      <c r="CP47" s="63">
        <f t="shared" si="29"/>
        <v>47901.5</v>
      </c>
      <c r="CQ47" s="98">
        <f t="shared" si="30"/>
        <v>0.233019842802417</v>
      </c>
      <c r="CR47" s="98">
        <f t="shared" si="31"/>
        <v>0.335062576328507</v>
      </c>
      <c r="CS47" s="98">
        <f t="shared" si="32"/>
        <v>0.00985355364654552</v>
      </c>
      <c r="CT47" s="98">
        <f t="shared" si="33"/>
        <v>0.42206402722253</v>
      </c>
      <c r="CU47" s="49"/>
      <c r="CV47" s="87">
        <f t="shared" si="34"/>
        <v>5582</v>
      </c>
      <c r="CW47" s="80">
        <f t="shared" si="35"/>
        <v>7929</v>
      </c>
      <c r="CX47" s="80">
        <f t="shared" si="36"/>
        <v>5280</v>
      </c>
      <c r="CY47" s="80">
        <f t="shared" si="37"/>
        <v>11609.5</v>
      </c>
      <c r="CZ47" s="80">
        <f t="shared" si="38"/>
        <v>30400.5</v>
      </c>
      <c r="DA47" s="143">
        <f t="shared" si="39"/>
        <v>0.183615401062483</v>
      </c>
      <c r="DB47" s="143">
        <f t="shared" si="40"/>
        <v>0.260818078650022</v>
      </c>
      <c r="DC47" s="143">
        <f t="shared" si="41"/>
        <v>0.1736813539251</v>
      </c>
      <c r="DD47" s="143">
        <f t="shared" si="42"/>
        <v>0.381885166362395</v>
      </c>
      <c r="DE47" s="49"/>
      <c r="DF47" s="87">
        <f t="shared" si="43"/>
        <v>2559</v>
      </c>
      <c r="DG47" s="80">
        <f t="shared" si="44"/>
        <v>3663</v>
      </c>
      <c r="DH47" s="80">
        <f t="shared" si="45"/>
        <v>2440</v>
      </c>
      <c r="DI47" s="80">
        <f t="shared" si="46"/>
        <v>1584.25</v>
      </c>
      <c r="DJ47" s="80">
        <f t="shared" si="47"/>
        <v>10246.25</v>
      </c>
      <c r="DK47" s="143">
        <f t="shared" si="48"/>
        <v>0.249749908503111</v>
      </c>
      <c r="DL47" s="143">
        <f t="shared" si="49"/>
        <v>0.357496645114066</v>
      </c>
      <c r="DM47" s="143">
        <f t="shared" si="50"/>
        <v>0.238135903379285</v>
      </c>
      <c r="DN47" s="143">
        <f t="shared" si="51"/>
        <v>0.154617543003538</v>
      </c>
      <c r="DO47" s="49"/>
      <c r="DP47" s="62">
        <f t="shared" si="52"/>
        <v>47901.5</v>
      </c>
      <c r="DQ47" s="71">
        <f t="shared" si="53"/>
        <v>30400.5</v>
      </c>
      <c r="DR47" s="71">
        <f t="shared" si="54"/>
        <v>10246.25</v>
      </c>
      <c r="DS47" s="63">
        <v>0</v>
      </c>
      <c r="DT47" s="63">
        <v>12</v>
      </c>
      <c r="DU47" s="63">
        <f>INDEX(武器升级!A:A,MATCH(DQ47/$DQ$5,武器升级!G:G,1))</f>
        <v>21</v>
      </c>
      <c r="DV47" s="63">
        <f>_xlfn.IFNA(INDEX(武器升级!A:A,MATCH(DR47/$DR$5,武器升级!H:H,1)),1)</f>
        <v>16</v>
      </c>
      <c r="DW47" s="63">
        <v>8</v>
      </c>
      <c r="DX47" s="63">
        <f>ROUND($DX$4*(1.2^(DT47-1)),2)</f>
        <v>4.46</v>
      </c>
      <c r="DY47" s="63">
        <f>ROUND($DY$4*1.2^(DU47-1),2)</f>
        <v>28.75</v>
      </c>
      <c r="DZ47" s="63">
        <f>ROUND($DZ$4*1.2^(DV47-1),2)</f>
        <v>16.95</v>
      </c>
      <c r="EA47" s="71">
        <v>3.6</v>
      </c>
      <c r="EB47" s="67">
        <f t="shared" si="55"/>
        <v>76</v>
      </c>
      <c r="EC47" s="87">
        <v>0</v>
      </c>
      <c r="ED47" s="80">
        <v>0</v>
      </c>
      <c r="EE47" s="80">
        <v>0</v>
      </c>
      <c r="EF47" s="80">
        <v>0</v>
      </c>
      <c r="EG47" s="80">
        <v>0</v>
      </c>
      <c r="EH47" s="80">
        <v>0</v>
      </c>
      <c r="EI47" s="80">
        <v>1</v>
      </c>
      <c r="EJ47" s="80">
        <v>1</v>
      </c>
      <c r="EK47" s="49">
        <f>_xlfn.IFNA(INDEX(DZ:DZ,MATCH(A47,EB:EB,0)),1)</f>
        <v>1</v>
      </c>
      <c r="EL47" s="87">
        <v>0</v>
      </c>
      <c r="EM47" s="80">
        <v>0</v>
      </c>
      <c r="EN47" s="80">
        <v>0</v>
      </c>
      <c r="EO47" s="80">
        <v>0</v>
      </c>
      <c r="EP47" s="80">
        <v>0</v>
      </c>
      <c r="EQ47" s="80">
        <v>332.576</v>
      </c>
      <c r="ER47" s="80">
        <v>55.5133</v>
      </c>
      <c r="ES47" s="80">
        <v>15.0369</v>
      </c>
      <c r="ET47" s="151">
        <v>0</v>
      </c>
      <c r="EU47" s="151">
        <v>0</v>
      </c>
      <c r="EV47" s="151">
        <v>0</v>
      </c>
      <c r="EW47" s="151">
        <v>1</v>
      </c>
      <c r="EX47" s="151">
        <v>1</v>
      </c>
      <c r="EY47" s="151">
        <v>1</v>
      </c>
      <c r="EZ47" s="49"/>
      <c r="FA47" s="153">
        <f t="shared" si="56"/>
        <v>1</v>
      </c>
      <c r="FB47" s="71">
        <v>1</v>
      </c>
      <c r="FC47" s="71">
        <v>1</v>
      </c>
      <c r="FD47" s="80">
        <v>2.42</v>
      </c>
      <c r="FE47" s="2">
        <v>6.06</v>
      </c>
      <c r="FF47">
        <f t="shared" si="57"/>
        <v>6.06</v>
      </c>
    </row>
    <row r="48" spans="1:162">
      <c r="A48" s="58">
        <v>42</v>
      </c>
      <c r="B48" s="59">
        <v>27</v>
      </c>
      <c r="C48" s="60">
        <v>22</v>
      </c>
      <c r="D48" s="61">
        <v>242.5</v>
      </c>
      <c r="E48" s="61">
        <v>3</v>
      </c>
      <c r="F48" s="62">
        <v>12</v>
      </c>
      <c r="G48" s="63">
        <v>0</v>
      </c>
      <c r="H48" s="63">
        <v>3</v>
      </c>
      <c r="I48" s="49"/>
      <c r="J48" s="62">
        <v>42</v>
      </c>
      <c r="K48" s="71">
        <f t="shared" si="0"/>
        <v>12</v>
      </c>
      <c r="L48" s="71">
        <f t="shared" si="1"/>
        <v>0</v>
      </c>
      <c r="M48" s="71">
        <f>INDEX($H:$H,MATCH(N48,$A:$A,0))</f>
        <v>3</v>
      </c>
      <c r="N48" s="72">
        <f>INDEX($A:$A,MATCH(SUM($K$7:K48),$D:$D,1))</f>
        <v>77</v>
      </c>
      <c r="O48" s="72">
        <v>0</v>
      </c>
      <c r="P48" s="73">
        <v>0</v>
      </c>
      <c r="Q48" s="63">
        <f>INDEX(关卡产出!$V$8:$V$207,MATCH(N48,$A$7:$A$206,0))</f>
        <v>13900</v>
      </c>
      <c r="R48" s="63">
        <f>INDEX(关卡产出!$W$8:$W$207,MATCH(N48,$A$7:$A$206,0))</f>
        <v>1634700</v>
      </c>
      <c r="S48" s="63">
        <f>INDEX(关卡产出!$X$8:$X$207,MATCH(N48,$A$7:$A$206,0))</f>
        <v>11462</v>
      </c>
      <c r="T48" s="63">
        <f>INDEX(关卡产出!$Y$8:$Y$207,MATCH(N48,$A$7:$A$206,0))</f>
        <v>5732</v>
      </c>
      <c r="U48" s="63">
        <f>INDEX(关卡产出!$Z$8:$Z$207,MATCH(N48,$A$7:$A$206,0))</f>
        <v>2631</v>
      </c>
      <c r="V48" s="63">
        <f>INDEX(关卡产出!$AA$8:$AA$207,MATCH(N48,$A$7:$A$206,0))</f>
        <v>462</v>
      </c>
      <c r="W48" s="80">
        <f>INDEX(关卡产出!$C$8:$C$207,MATCH(N48,关卡产出!$B$8:$B$207,0))*K48</f>
        <v>720</v>
      </c>
      <c r="X48" s="80">
        <f>INDEX(关卡产出!$D$8:$D$207,MATCH(N48,关卡产出!$B$8:$B$207,0))*K48</f>
        <v>360</v>
      </c>
      <c r="Y48" s="80">
        <f>INDEX(关卡产出!$E$8:$E$207,MATCH(N48,关卡产出!$B$8:$B$207,0))*K48</f>
        <v>168</v>
      </c>
      <c r="Z48" s="80">
        <f>INDEX(关卡产出!$F$8:$F$207,MATCH(N48,关卡产出!$B$8:$B$207,0))*K48</f>
        <v>9960</v>
      </c>
      <c r="AA48" s="80">
        <f>SUM($W$7:W48)</f>
        <v>16770</v>
      </c>
      <c r="AB48" s="80">
        <f>SUM($X$7:X48)</f>
        <v>8289</v>
      </c>
      <c r="AC48" s="80">
        <f>SUM($Y$7:Y48)</f>
        <v>3831</v>
      </c>
      <c r="AD48" s="80">
        <f>SUM($Z$7:Z48)</f>
        <v>246720</v>
      </c>
      <c r="AE48" s="87">
        <f>INDEX(关卡产出!$C$8:$C$207,MATCH(N48,关卡产出!$B$8:$B$207,0))*8</f>
        <v>480</v>
      </c>
      <c r="AF48" s="87">
        <f>INDEX(关卡产出!$D$8:$D$207,MATCH(N48,关卡产出!$B$8:$B$207,0))*8</f>
        <v>240</v>
      </c>
      <c r="AG48" s="87">
        <f>INDEX(关卡产出!$E$8:$E$207,MATCH(N48,关卡产出!$B$8:$B$207,0))*8</f>
        <v>112</v>
      </c>
      <c r="AH48" s="87">
        <f>INDEX(关卡产出!$F$8:$F$207,MATCH(N48,关卡产出!$B$8:$B$207,0))*8</f>
        <v>6640</v>
      </c>
      <c r="AI48" s="87">
        <f>SUM($AE$7:AE48)</f>
        <v>11168</v>
      </c>
      <c r="AJ48" s="87">
        <f>SUM($AF$7:AF48)</f>
        <v>5520</v>
      </c>
      <c r="AK48" s="87">
        <f>SUM($AG$7:AG48)</f>
        <v>2552</v>
      </c>
      <c r="AL48" s="87">
        <f>SUM($AH$7:AH48)</f>
        <v>164240</v>
      </c>
      <c r="AM48" s="92">
        <f>SUM($M$7:M48)*关卡产出!$AS$11</f>
        <v>756000</v>
      </c>
      <c r="AN48" s="93">
        <v>0</v>
      </c>
      <c r="AO48" s="80">
        <v>0</v>
      </c>
      <c r="AP48" s="96">
        <v>0</v>
      </c>
      <c r="AQ48" s="62">
        <v>500</v>
      </c>
      <c r="AR48" s="97">
        <v>100</v>
      </c>
      <c r="AS48" s="62">
        <f>SUM($AQ$7:AQ48)</f>
        <v>21000</v>
      </c>
      <c r="AT48" s="71">
        <f>SUM($AR$7:AR48)</f>
        <v>4200</v>
      </c>
      <c r="AU48" s="49"/>
      <c r="AV48" s="62">
        <f t="shared" si="2"/>
        <v>13900</v>
      </c>
      <c r="AW48" s="71">
        <v>0</v>
      </c>
      <c r="AX48" s="71">
        <f t="shared" si="3"/>
        <v>4200</v>
      </c>
      <c r="AY48" s="71">
        <f t="shared" si="4"/>
        <v>5150</v>
      </c>
      <c r="AZ48" s="63">
        <f t="shared" si="5"/>
        <v>23250</v>
      </c>
      <c r="BA48" s="80">
        <v>0</v>
      </c>
      <c r="BB48" s="80">
        <f t="shared" si="6"/>
        <v>23250</v>
      </c>
      <c r="BC48" s="98">
        <f t="shared" si="7"/>
        <v>0.597849462365591</v>
      </c>
      <c r="BD48" s="98">
        <f t="shared" si="8"/>
        <v>0</v>
      </c>
      <c r="BE48" s="98">
        <f t="shared" si="9"/>
        <v>0.180645161290323</v>
      </c>
      <c r="BF48" s="98">
        <f t="shared" si="10"/>
        <v>0.221505376344086</v>
      </c>
      <c r="BG48" s="99"/>
      <c r="BH48" s="62">
        <f>INDEX(商城宝箱!$L:$L,MATCH(BB48,商城宝箱!$N:$N,1))</f>
        <v>7</v>
      </c>
      <c r="BI48" s="63">
        <f>INDEX(商城宝箱!$T:$T,MATCH(BH48,商城宝箱!$L:$L,0))+(BB48-VLOOKUP(BH48,商城宝箱!$L$2:$N$22,3,FALSE))/$BH$5*VLOOKUP(BH48+1,商城宝箱!$C$23:$I$42,3,FALSE)</f>
        <v>58125</v>
      </c>
      <c r="BJ48" s="71">
        <f>INDEX(商城宝箱!$U:$U,MATCH(BH48,商城宝箱!$L:$L,0))+(BB48-VLOOKUP(BH48,商城宝箱!$L$2:$N$22,3,FALSE))/$BH$5*VLOOKUP(BH48+1,商城宝箱!$C$23:$I$42,4,FALSE)</f>
        <v>20675</v>
      </c>
      <c r="BK48" s="71">
        <f>INDEX(商城宝箱!$V:$V,MATCH(BH48,商城宝箱!$L:$L,0))+(BB48-VLOOKUP(BH48,商城宝箱!$L$2:$N$22,3,FALSE))/$BH$5*VLOOKUP(BH48+1,商城宝箱!$C$23:$I$42,5,FALSE)</f>
        <v>11909.5</v>
      </c>
      <c r="BL48" s="71">
        <f>INDEX(商城宝箱!$W:$W,MATCH(BH48,商城宝箱!$L:$L,0))+(BB48-VLOOKUP(BH48,商城宝箱!$L$2:$N$22,3,FALSE))/$BH$5*VLOOKUP(BH48+1,商城宝箱!$C$23:$I$42,6,FALSE)</f>
        <v>1624</v>
      </c>
      <c r="BM48" s="49"/>
      <c r="BN48" s="101">
        <f t="shared" si="11"/>
        <v>1634700</v>
      </c>
      <c r="BO48" s="63">
        <f t="shared" si="12"/>
        <v>246720</v>
      </c>
      <c r="BP48" s="63">
        <f t="shared" ref="BP48:BR48" si="98">AL48</f>
        <v>164240</v>
      </c>
      <c r="BQ48" s="63">
        <f t="shared" si="98"/>
        <v>756000</v>
      </c>
      <c r="BR48" s="63">
        <f t="shared" si="98"/>
        <v>0</v>
      </c>
      <c r="BS48" s="63">
        <f t="shared" si="14"/>
        <v>21000</v>
      </c>
      <c r="BT48" s="63">
        <f t="shared" si="15"/>
        <v>58125</v>
      </c>
      <c r="BU48" s="63">
        <f t="shared" si="16"/>
        <v>2880785</v>
      </c>
      <c r="BV48" s="98">
        <f t="shared" si="17"/>
        <v>0.567449497272445</v>
      </c>
      <c r="BW48" s="98">
        <f t="shared" si="18"/>
        <v>0.0856433229137197</v>
      </c>
      <c r="BX48" s="98">
        <f t="shared" si="19"/>
        <v>0.057012237983744</v>
      </c>
      <c r="BY48" s="98">
        <f t="shared" si="20"/>
        <v>0.262428470017721</v>
      </c>
      <c r="BZ48" s="98">
        <f t="shared" si="21"/>
        <v>0</v>
      </c>
      <c r="CA48" s="98">
        <f t="shared" si="22"/>
        <v>0.00728967972271447</v>
      </c>
      <c r="CB48" s="98">
        <f t="shared" si="23"/>
        <v>0.0201767920896561</v>
      </c>
      <c r="CC48" s="49"/>
      <c r="CD48" s="101">
        <f t="shared" si="24"/>
        <v>77</v>
      </c>
      <c r="CE48" s="63">
        <f>INDEX(角色升级!A:A,MATCH(BU47,角色升级!K:K,1))</f>
        <v>472</v>
      </c>
      <c r="CF48" s="71">
        <f>VLOOKUP(CE48,角色升级!A:P,16,FALSE)</f>
        <v>16877.67093</v>
      </c>
      <c r="CG48" s="71">
        <v>16200</v>
      </c>
      <c r="CH48" s="126">
        <v>3.2</v>
      </c>
      <c r="CI48" s="87">
        <f>INDEX(角色升级!Q:Q,MATCH(CE48,角色升级!A:A,0))</f>
        <v>5150</v>
      </c>
      <c r="CJ48" s="80">
        <v>0.1</v>
      </c>
      <c r="CK48" s="49"/>
      <c r="CL48" s="101">
        <f t="shared" si="25"/>
        <v>11462</v>
      </c>
      <c r="CM48" s="63">
        <f t="shared" si="26"/>
        <v>16770</v>
      </c>
      <c r="CN48" s="63">
        <f t="shared" si="27"/>
        <v>480</v>
      </c>
      <c r="CO48" s="63">
        <f t="shared" si="28"/>
        <v>20675</v>
      </c>
      <c r="CP48" s="63">
        <f t="shared" si="29"/>
        <v>49387</v>
      </c>
      <c r="CQ48" s="98">
        <f t="shared" si="30"/>
        <v>0.232085366594448</v>
      </c>
      <c r="CR48" s="98">
        <f t="shared" si="31"/>
        <v>0.339563042906028</v>
      </c>
      <c r="CS48" s="98">
        <f t="shared" si="32"/>
        <v>0.00971915686314212</v>
      </c>
      <c r="CT48" s="98">
        <f t="shared" si="33"/>
        <v>0.418632433636382</v>
      </c>
      <c r="CU48" s="49"/>
      <c r="CV48" s="87">
        <f t="shared" si="34"/>
        <v>5732</v>
      </c>
      <c r="CW48" s="80">
        <f t="shared" si="35"/>
        <v>8289</v>
      </c>
      <c r="CX48" s="80">
        <f t="shared" si="36"/>
        <v>5520</v>
      </c>
      <c r="CY48" s="80">
        <f t="shared" si="37"/>
        <v>11909.5</v>
      </c>
      <c r="CZ48" s="80">
        <f t="shared" si="38"/>
        <v>31450.5</v>
      </c>
      <c r="DA48" s="143">
        <f t="shared" si="39"/>
        <v>0.182254654139044</v>
      </c>
      <c r="DB48" s="143">
        <f t="shared" si="40"/>
        <v>0.263557018171412</v>
      </c>
      <c r="DC48" s="143">
        <f t="shared" si="41"/>
        <v>0.175513902799638</v>
      </c>
      <c r="DD48" s="143">
        <f t="shared" si="42"/>
        <v>0.378674424889906</v>
      </c>
      <c r="DE48" s="49"/>
      <c r="DF48" s="87">
        <f t="shared" si="43"/>
        <v>2631</v>
      </c>
      <c r="DG48" s="80">
        <f t="shared" si="44"/>
        <v>3831</v>
      </c>
      <c r="DH48" s="80">
        <f t="shared" si="45"/>
        <v>2552</v>
      </c>
      <c r="DI48" s="80">
        <f t="shared" si="46"/>
        <v>1624</v>
      </c>
      <c r="DJ48" s="80">
        <f t="shared" si="47"/>
        <v>10638</v>
      </c>
      <c r="DK48" s="143">
        <f t="shared" si="48"/>
        <v>0.2473209249859</v>
      </c>
      <c r="DL48" s="143">
        <f t="shared" si="49"/>
        <v>0.360124083474337</v>
      </c>
      <c r="DM48" s="143">
        <f t="shared" si="50"/>
        <v>0.239894717052077</v>
      </c>
      <c r="DN48" s="143">
        <f t="shared" si="51"/>
        <v>0.152660274487686</v>
      </c>
      <c r="DO48" s="49"/>
      <c r="DP48" s="62">
        <f t="shared" si="52"/>
        <v>49387</v>
      </c>
      <c r="DQ48" s="71">
        <f t="shared" si="53"/>
        <v>31450.5</v>
      </c>
      <c r="DR48" s="71">
        <f t="shared" si="54"/>
        <v>10638</v>
      </c>
      <c r="DS48" s="63">
        <v>0</v>
      </c>
      <c r="DT48" s="63">
        <v>12</v>
      </c>
      <c r="DU48" s="63">
        <f>INDEX(武器升级!A:A,MATCH(DQ48/$DQ$5,武器升级!G:G,1))</f>
        <v>22</v>
      </c>
      <c r="DV48" s="63">
        <f>_xlfn.IFNA(INDEX(武器升级!A:A,MATCH(DR48/$DR$5,武器升级!H:H,1)),1)</f>
        <v>16</v>
      </c>
      <c r="DW48" s="63">
        <v>8</v>
      </c>
      <c r="DX48" s="63">
        <f>ROUND($DX$4*(1.2^(DT48-1)),2)</f>
        <v>4.46</v>
      </c>
      <c r="DY48" s="63">
        <f>ROUND($DY$4*1.2^(DU48-1),2)</f>
        <v>34.5</v>
      </c>
      <c r="DZ48" s="63">
        <f>ROUND($DZ$4*1.2^(DV48-1),2)</f>
        <v>16.95</v>
      </c>
      <c r="EA48" s="71">
        <v>3.6</v>
      </c>
      <c r="EB48" s="67">
        <f t="shared" si="55"/>
        <v>77</v>
      </c>
      <c r="EC48" s="87">
        <v>0</v>
      </c>
      <c r="ED48" s="80">
        <v>0</v>
      </c>
      <c r="EE48" s="80">
        <v>0</v>
      </c>
      <c r="EF48" s="80">
        <v>0</v>
      </c>
      <c r="EG48" s="80">
        <v>0</v>
      </c>
      <c r="EH48" s="80">
        <v>0</v>
      </c>
      <c r="EI48" s="80">
        <v>1</v>
      </c>
      <c r="EJ48" s="80">
        <v>1</v>
      </c>
      <c r="EK48" s="49">
        <f>_xlfn.IFNA(INDEX(DZ:DZ,MATCH(A48,EB:EB,0)),1)</f>
        <v>3.94</v>
      </c>
      <c r="EL48" s="87">
        <v>0</v>
      </c>
      <c r="EM48" s="80">
        <v>0</v>
      </c>
      <c r="EN48" s="80">
        <v>0</v>
      </c>
      <c r="EO48" s="80">
        <v>0</v>
      </c>
      <c r="EP48" s="80">
        <v>0</v>
      </c>
      <c r="EQ48" s="80">
        <v>340.828</v>
      </c>
      <c r="ER48" s="80">
        <v>56.8908</v>
      </c>
      <c r="ES48" s="80">
        <v>15.4101</v>
      </c>
      <c r="ET48" s="151">
        <v>0</v>
      </c>
      <c r="EU48" s="151">
        <v>0</v>
      </c>
      <c r="EV48" s="151">
        <v>0</v>
      </c>
      <c r="EW48" s="151">
        <v>1</v>
      </c>
      <c r="EX48" s="151">
        <v>1</v>
      </c>
      <c r="EY48" s="151">
        <v>1</v>
      </c>
      <c r="EZ48" s="49"/>
      <c r="FA48" s="153">
        <f t="shared" si="56"/>
        <v>3.94</v>
      </c>
      <c r="FB48" s="71">
        <v>1</v>
      </c>
      <c r="FC48" s="71">
        <v>1</v>
      </c>
      <c r="FD48" s="80">
        <v>2.42</v>
      </c>
      <c r="FE48" s="2">
        <v>6.43</v>
      </c>
      <c r="FF48">
        <f t="shared" si="57"/>
        <v>6.43</v>
      </c>
    </row>
    <row r="49" spans="1:162">
      <c r="A49" s="58">
        <v>43</v>
      </c>
      <c r="B49" s="59">
        <v>28</v>
      </c>
      <c r="C49" s="60">
        <v>23</v>
      </c>
      <c r="D49" s="61">
        <v>251.5</v>
      </c>
      <c r="E49" s="61">
        <v>3</v>
      </c>
      <c r="F49" s="62">
        <v>12</v>
      </c>
      <c r="G49" s="63">
        <v>0</v>
      </c>
      <c r="H49" s="63">
        <v>3</v>
      </c>
      <c r="I49" s="49"/>
      <c r="J49" s="62">
        <v>43</v>
      </c>
      <c r="K49" s="71">
        <f t="shared" si="0"/>
        <v>12</v>
      </c>
      <c r="L49" s="71">
        <f t="shared" si="1"/>
        <v>0</v>
      </c>
      <c r="M49" s="71">
        <f>INDEX($H:$H,MATCH(N49,$A:$A,0))</f>
        <v>3</v>
      </c>
      <c r="N49" s="72">
        <f>INDEX($A:$A,MATCH(SUM($K$7:K49),$D:$D,1))</f>
        <v>79</v>
      </c>
      <c r="O49" s="72">
        <v>0</v>
      </c>
      <c r="P49" s="73">
        <v>0</v>
      </c>
      <c r="Q49" s="63">
        <f>INDEX(关卡产出!$V$8:$V$207,MATCH(N49,$A$7:$A$206,0))</f>
        <v>14300</v>
      </c>
      <c r="R49" s="63">
        <f>INDEX(关卡产出!$W$8:$W$207,MATCH(N49,$A$7:$A$206,0))</f>
        <v>1724300</v>
      </c>
      <c r="S49" s="63">
        <f>INDEX(关卡产出!$X$8:$X$207,MATCH(N49,$A$7:$A$206,0))</f>
        <v>12074</v>
      </c>
      <c r="T49" s="63">
        <f>INDEX(关卡产出!$Y$8:$Y$207,MATCH(N49,$A$7:$A$206,0))</f>
        <v>6038</v>
      </c>
      <c r="U49" s="63">
        <f>INDEX(关卡产出!$Z$8:$Z$207,MATCH(N49,$A$7:$A$206,0))</f>
        <v>2778</v>
      </c>
      <c r="V49" s="63">
        <f>INDEX(关卡产出!$AA$8:$AA$207,MATCH(N49,$A$7:$A$206,0))</f>
        <v>474</v>
      </c>
      <c r="W49" s="80">
        <f>INDEX(关卡产出!$C$8:$C$207,MATCH(N49,关卡产出!$B$8:$B$207,0))*K49</f>
        <v>744</v>
      </c>
      <c r="X49" s="80">
        <f>INDEX(关卡产出!$D$8:$D$207,MATCH(N49,关卡产出!$B$8:$B$207,0))*K49</f>
        <v>372</v>
      </c>
      <c r="Y49" s="80">
        <f>INDEX(关卡产出!$E$8:$E$207,MATCH(N49,关卡产出!$B$8:$B$207,0))*K49</f>
        <v>180</v>
      </c>
      <c r="Z49" s="80">
        <f>INDEX(关卡产出!$F$8:$F$207,MATCH(N49,关卡产出!$B$8:$B$207,0))*K49</f>
        <v>10200</v>
      </c>
      <c r="AA49" s="80">
        <f>SUM($W$7:W49)</f>
        <v>17514</v>
      </c>
      <c r="AB49" s="80">
        <f>SUM($X$7:X49)</f>
        <v>8661</v>
      </c>
      <c r="AC49" s="80">
        <f>SUM($Y$7:Y49)</f>
        <v>4011</v>
      </c>
      <c r="AD49" s="80">
        <f>SUM($Z$7:Z49)</f>
        <v>256920</v>
      </c>
      <c r="AE49" s="87">
        <f>INDEX(关卡产出!$C$8:$C$207,MATCH(N49,关卡产出!$B$8:$B$207,0))*8</f>
        <v>496</v>
      </c>
      <c r="AF49" s="87">
        <f>INDEX(关卡产出!$D$8:$D$207,MATCH(N49,关卡产出!$B$8:$B$207,0))*8</f>
        <v>248</v>
      </c>
      <c r="AG49" s="87">
        <f>INDEX(关卡产出!$E$8:$E$207,MATCH(N49,关卡产出!$B$8:$B$207,0))*8</f>
        <v>120</v>
      </c>
      <c r="AH49" s="87">
        <f>INDEX(关卡产出!$F$8:$F$207,MATCH(N49,关卡产出!$B$8:$B$207,0))*8</f>
        <v>6800</v>
      </c>
      <c r="AI49" s="87">
        <f>SUM($AE$7:AE49)</f>
        <v>11664</v>
      </c>
      <c r="AJ49" s="87">
        <f>SUM($AF$7:AF49)</f>
        <v>5768</v>
      </c>
      <c r="AK49" s="87">
        <f>SUM($AG$7:AG49)</f>
        <v>2672</v>
      </c>
      <c r="AL49" s="87">
        <f>SUM($AH$7:AH49)</f>
        <v>171040</v>
      </c>
      <c r="AM49" s="92">
        <f>SUM($M$7:M49)*关卡产出!$AS$11</f>
        <v>774000</v>
      </c>
      <c r="AN49" s="93">
        <v>0</v>
      </c>
      <c r="AO49" s="80">
        <v>0</v>
      </c>
      <c r="AP49" s="96">
        <v>0</v>
      </c>
      <c r="AQ49" s="62">
        <v>500</v>
      </c>
      <c r="AR49" s="97">
        <v>100</v>
      </c>
      <c r="AS49" s="62">
        <f>SUM($AQ$7:AQ49)</f>
        <v>21500</v>
      </c>
      <c r="AT49" s="71">
        <f>SUM($AR$7:AR49)</f>
        <v>4300</v>
      </c>
      <c r="AU49" s="49"/>
      <c r="AV49" s="62">
        <f t="shared" si="2"/>
        <v>14300</v>
      </c>
      <c r="AW49" s="71">
        <v>0</v>
      </c>
      <c r="AX49" s="71">
        <f t="shared" si="3"/>
        <v>4300</v>
      </c>
      <c r="AY49" s="71">
        <f t="shared" si="4"/>
        <v>5150</v>
      </c>
      <c r="AZ49" s="63">
        <f t="shared" si="5"/>
        <v>23750</v>
      </c>
      <c r="BA49" s="80">
        <v>0</v>
      </c>
      <c r="BB49" s="80">
        <f t="shared" si="6"/>
        <v>23750</v>
      </c>
      <c r="BC49" s="98">
        <f t="shared" si="7"/>
        <v>0.602105263157895</v>
      </c>
      <c r="BD49" s="98">
        <f t="shared" si="8"/>
        <v>0</v>
      </c>
      <c r="BE49" s="98">
        <f t="shared" si="9"/>
        <v>0.181052631578947</v>
      </c>
      <c r="BF49" s="98">
        <f t="shared" si="10"/>
        <v>0.216842105263158</v>
      </c>
      <c r="BG49" s="99"/>
      <c r="BH49" s="62">
        <f>INDEX(商城宝箱!$L:$L,MATCH(BB49,商城宝箱!$N:$N,1))</f>
        <v>7</v>
      </c>
      <c r="BI49" s="63">
        <f>INDEX(商城宝箱!$T:$T,MATCH(BH49,商城宝箱!$L:$L,0))+(BB49-VLOOKUP(BH49,商城宝箱!$L$2:$N$22,3,FALSE))/$BH$5*VLOOKUP(BH49+1,商城宝箱!$C$23:$I$42,3,FALSE)</f>
        <v>59375</v>
      </c>
      <c r="BJ49" s="71">
        <f>INDEX(商城宝箱!$U:$U,MATCH(BH49,商城宝箱!$L:$L,0))+(BB49-VLOOKUP(BH49,商城宝箱!$L$2:$N$22,3,FALSE))/$BH$5*VLOOKUP(BH49+1,商城宝箱!$C$23:$I$42,4,FALSE)</f>
        <v>21550</v>
      </c>
      <c r="BK49" s="71">
        <f>INDEX(商城宝箱!$V:$V,MATCH(BH49,商城宝箱!$L:$L,0))+(BB49-VLOOKUP(BH49,商城宝箱!$L$2:$N$22,3,FALSE))/$BH$5*VLOOKUP(BH49+1,商城宝箱!$C$23:$I$42,5,FALSE)</f>
        <v>12484.5</v>
      </c>
      <c r="BL49" s="71">
        <f>INDEX(商城宝箱!$W:$W,MATCH(BH49,商城宝箱!$L:$L,0))+(BB49-VLOOKUP(BH49,商城宝箱!$L$2:$N$22,3,FALSE))/$BH$5*VLOOKUP(BH49+1,商城宝箱!$C$23:$I$42,6,FALSE)</f>
        <v>1699</v>
      </c>
      <c r="BM49" s="49"/>
      <c r="BN49" s="101">
        <f t="shared" si="11"/>
        <v>1724300</v>
      </c>
      <c r="BO49" s="63">
        <f t="shared" si="12"/>
        <v>256920</v>
      </c>
      <c r="BP49" s="63">
        <f t="shared" ref="BP49:BR49" si="99">AL49</f>
        <v>171040</v>
      </c>
      <c r="BQ49" s="63">
        <f t="shared" si="99"/>
        <v>774000</v>
      </c>
      <c r="BR49" s="63">
        <f t="shared" si="99"/>
        <v>0</v>
      </c>
      <c r="BS49" s="63">
        <f t="shared" si="14"/>
        <v>21500</v>
      </c>
      <c r="BT49" s="63">
        <f t="shared" si="15"/>
        <v>59375</v>
      </c>
      <c r="BU49" s="63">
        <f t="shared" si="16"/>
        <v>3007135</v>
      </c>
      <c r="BV49" s="98">
        <f t="shared" si="17"/>
        <v>0.57340292338056</v>
      </c>
      <c r="BW49" s="98">
        <f t="shared" si="18"/>
        <v>0.0854368028039978</v>
      </c>
      <c r="BX49" s="98">
        <f t="shared" si="19"/>
        <v>0.0568780583512213</v>
      </c>
      <c r="BY49" s="98">
        <f t="shared" si="20"/>
        <v>0.257387845906486</v>
      </c>
      <c r="BZ49" s="98">
        <f t="shared" si="21"/>
        <v>0</v>
      </c>
      <c r="CA49" s="98">
        <f t="shared" si="22"/>
        <v>0.00714966238629127</v>
      </c>
      <c r="CB49" s="98">
        <f t="shared" si="23"/>
        <v>0.0197447071714439</v>
      </c>
      <c r="CC49" s="49"/>
      <c r="CD49" s="101">
        <f t="shared" si="24"/>
        <v>79</v>
      </c>
      <c r="CE49" s="63">
        <f>INDEX(角色升级!A:A,MATCH(BU48,角色升级!K:K,1))</f>
        <v>479</v>
      </c>
      <c r="CF49" s="71">
        <f>VLOOKUP(CE49,角色升级!A:P,16,FALSE)</f>
        <v>16932.59594</v>
      </c>
      <c r="CG49" s="71">
        <v>16800</v>
      </c>
      <c r="CH49" s="127">
        <v>3.31</v>
      </c>
      <c r="CI49" s="87">
        <f>INDEX(角色升级!Q:Q,MATCH(CE49,角色升级!A:A,0))</f>
        <v>5150</v>
      </c>
      <c r="CJ49" s="80">
        <v>0.1</v>
      </c>
      <c r="CK49" s="49"/>
      <c r="CL49" s="101">
        <f t="shared" si="25"/>
        <v>12074</v>
      </c>
      <c r="CM49" s="63">
        <f t="shared" si="26"/>
        <v>17514</v>
      </c>
      <c r="CN49" s="63">
        <f t="shared" si="27"/>
        <v>496</v>
      </c>
      <c r="CO49" s="63">
        <f t="shared" si="28"/>
        <v>21550</v>
      </c>
      <c r="CP49" s="63">
        <f t="shared" si="29"/>
        <v>51634</v>
      </c>
      <c r="CQ49" s="98">
        <f t="shared" si="30"/>
        <v>0.233838168648565</v>
      </c>
      <c r="CR49" s="98">
        <f t="shared" si="31"/>
        <v>0.339195104001239</v>
      </c>
      <c r="CS49" s="98">
        <f t="shared" si="32"/>
        <v>0.00960607351744974</v>
      </c>
      <c r="CT49" s="98">
        <f t="shared" si="33"/>
        <v>0.417360653832746</v>
      </c>
      <c r="CU49" s="49"/>
      <c r="CV49" s="87">
        <f t="shared" si="34"/>
        <v>6038</v>
      </c>
      <c r="CW49" s="80">
        <f t="shared" si="35"/>
        <v>8661</v>
      </c>
      <c r="CX49" s="80">
        <f t="shared" si="36"/>
        <v>5768</v>
      </c>
      <c r="CY49" s="80">
        <f t="shared" si="37"/>
        <v>12484.5</v>
      </c>
      <c r="CZ49" s="80">
        <f t="shared" si="38"/>
        <v>32951.5</v>
      </c>
      <c r="DA49" s="143">
        <f t="shared" si="39"/>
        <v>0.183239002776808</v>
      </c>
      <c r="DB49" s="143">
        <f t="shared" si="40"/>
        <v>0.262840841843315</v>
      </c>
      <c r="DC49" s="143">
        <f t="shared" si="41"/>
        <v>0.175045142102787</v>
      </c>
      <c r="DD49" s="143">
        <f t="shared" si="42"/>
        <v>0.378875013277089</v>
      </c>
      <c r="DE49" s="49"/>
      <c r="DF49" s="87">
        <f t="shared" si="43"/>
        <v>2778</v>
      </c>
      <c r="DG49" s="80">
        <f t="shared" si="44"/>
        <v>4011</v>
      </c>
      <c r="DH49" s="80">
        <f t="shared" si="45"/>
        <v>2672</v>
      </c>
      <c r="DI49" s="80">
        <f t="shared" si="46"/>
        <v>1699</v>
      </c>
      <c r="DJ49" s="80">
        <f t="shared" si="47"/>
        <v>11160</v>
      </c>
      <c r="DK49" s="143">
        <f t="shared" si="48"/>
        <v>0.248924731182796</v>
      </c>
      <c r="DL49" s="143">
        <f t="shared" si="49"/>
        <v>0.359408602150538</v>
      </c>
      <c r="DM49" s="143">
        <f t="shared" si="50"/>
        <v>0.239426523297491</v>
      </c>
      <c r="DN49" s="143">
        <f t="shared" si="51"/>
        <v>0.152240143369176</v>
      </c>
      <c r="DO49" s="49"/>
      <c r="DP49" s="62">
        <f t="shared" si="52"/>
        <v>51634</v>
      </c>
      <c r="DQ49" s="71">
        <f t="shared" si="53"/>
        <v>32951.5</v>
      </c>
      <c r="DR49" s="71">
        <f t="shared" si="54"/>
        <v>11160</v>
      </c>
      <c r="DS49" s="63">
        <v>0</v>
      </c>
      <c r="DT49" s="63">
        <v>13</v>
      </c>
      <c r="DU49" s="63">
        <f>INDEX(武器升级!A:A,MATCH(DQ49/$DQ$5,武器升级!G:G,1))</f>
        <v>22</v>
      </c>
      <c r="DV49" s="63">
        <f>_xlfn.IFNA(INDEX(武器升级!A:A,MATCH(DR49/$DR$5,武器升级!H:H,1)),1)</f>
        <v>17</v>
      </c>
      <c r="DW49" s="63">
        <v>8</v>
      </c>
      <c r="DX49" s="63">
        <f>ROUND($DX$4*(1.2^(DT49-1)),2)</f>
        <v>5.35</v>
      </c>
      <c r="DY49" s="63">
        <f>ROUND($DY$4*1.2^(DU49-1),2)</f>
        <v>34.5</v>
      </c>
      <c r="DZ49" s="63">
        <f>ROUND($DZ$4*1.2^(DV49-1),2)</f>
        <v>20.34</v>
      </c>
      <c r="EA49" s="71">
        <v>3.6</v>
      </c>
      <c r="EB49" s="67">
        <f t="shared" si="55"/>
        <v>79</v>
      </c>
      <c r="EC49" s="87">
        <v>0</v>
      </c>
      <c r="ED49" s="80">
        <v>0</v>
      </c>
      <c r="EE49" s="80">
        <v>0</v>
      </c>
      <c r="EF49" s="80">
        <v>0</v>
      </c>
      <c r="EG49" s="80">
        <v>0</v>
      </c>
      <c r="EH49" s="80">
        <v>0</v>
      </c>
      <c r="EI49" s="80">
        <v>1</v>
      </c>
      <c r="EJ49" s="80">
        <v>1</v>
      </c>
      <c r="EK49" s="49">
        <f>_xlfn.IFNA(INDEX(DZ:DZ,MATCH(A49,EB:EB,0)),1)</f>
        <v>1</v>
      </c>
      <c r="EL49" s="87">
        <v>0</v>
      </c>
      <c r="EM49" s="80">
        <v>0</v>
      </c>
      <c r="EN49" s="80">
        <v>0</v>
      </c>
      <c r="EO49" s="80">
        <v>0</v>
      </c>
      <c r="EP49" s="80">
        <v>0</v>
      </c>
      <c r="EQ49" s="80">
        <v>354.858</v>
      </c>
      <c r="ER49" s="80">
        <v>59.2325</v>
      </c>
      <c r="ES49" s="80">
        <v>16.0444</v>
      </c>
      <c r="ET49" s="151">
        <v>0</v>
      </c>
      <c r="EU49" s="151">
        <v>0</v>
      </c>
      <c r="EV49" s="151">
        <v>0</v>
      </c>
      <c r="EW49" s="151">
        <v>1</v>
      </c>
      <c r="EX49" s="151">
        <v>1</v>
      </c>
      <c r="EY49" s="151">
        <v>1</v>
      </c>
      <c r="EZ49" s="49"/>
      <c r="FA49" s="153">
        <f t="shared" si="56"/>
        <v>1</v>
      </c>
      <c r="FB49" s="71">
        <v>1</v>
      </c>
      <c r="FC49" s="71">
        <v>1</v>
      </c>
      <c r="FD49" s="80">
        <v>2.64</v>
      </c>
      <c r="FE49" s="2">
        <v>6.81</v>
      </c>
      <c r="FF49">
        <f t="shared" si="57"/>
        <v>6.81</v>
      </c>
    </row>
    <row r="50" spans="1:162">
      <c r="A50" s="58">
        <v>44</v>
      </c>
      <c r="B50" s="59">
        <v>28</v>
      </c>
      <c r="C50" s="60">
        <v>23</v>
      </c>
      <c r="D50" s="61">
        <v>254.5</v>
      </c>
      <c r="E50" s="61">
        <v>3</v>
      </c>
      <c r="F50" s="62">
        <v>12</v>
      </c>
      <c r="G50" s="63">
        <v>0</v>
      </c>
      <c r="H50" s="63">
        <v>3</v>
      </c>
      <c r="I50" s="49"/>
      <c r="J50" s="62">
        <v>44</v>
      </c>
      <c r="K50" s="71">
        <f t="shared" si="0"/>
        <v>12</v>
      </c>
      <c r="L50" s="71">
        <f t="shared" si="1"/>
        <v>0</v>
      </c>
      <c r="M50" s="71">
        <f>INDEX($H:$H,MATCH(N50,$A:$A,0))</f>
        <v>3</v>
      </c>
      <c r="N50" s="72">
        <f>INDEX($A:$A,MATCH(SUM($K$7:K50),$D:$D,1))</f>
        <v>80</v>
      </c>
      <c r="O50" s="72">
        <v>0</v>
      </c>
      <c r="P50" s="73">
        <v>0</v>
      </c>
      <c r="Q50" s="63">
        <f>INDEX(关卡产出!$V$8:$V$207,MATCH(N50,$A$7:$A$206,0))</f>
        <v>14500</v>
      </c>
      <c r="R50" s="63">
        <f>INDEX(关卡产出!$W$8:$W$207,MATCH(N50,$A$7:$A$206,0))</f>
        <v>1770000</v>
      </c>
      <c r="S50" s="63">
        <f>INDEX(关卡产出!$X$8:$X$207,MATCH(N50,$A$7:$A$206,0))</f>
        <v>12386</v>
      </c>
      <c r="T50" s="63">
        <f>INDEX(关卡产出!$Y$8:$Y$207,MATCH(N50,$A$7:$A$206,0))</f>
        <v>6194</v>
      </c>
      <c r="U50" s="63">
        <f>INDEX(关卡产出!$Z$8:$Z$207,MATCH(N50,$A$7:$A$206,0))</f>
        <v>2853</v>
      </c>
      <c r="V50" s="63">
        <f>INDEX(关卡产出!$AA$8:$AA$207,MATCH(N50,$A$7:$A$206,0))</f>
        <v>480</v>
      </c>
      <c r="W50" s="80">
        <f>INDEX(关卡产出!$C$8:$C$207,MATCH(N50,关卡产出!$B$8:$B$207,0))*K50</f>
        <v>744</v>
      </c>
      <c r="X50" s="80">
        <f>INDEX(关卡产出!$D$8:$D$207,MATCH(N50,关卡产出!$B$8:$B$207,0))*K50</f>
        <v>372</v>
      </c>
      <c r="Y50" s="80">
        <f>INDEX(关卡产出!$E$8:$E$207,MATCH(N50,关卡产出!$B$8:$B$207,0))*K50</f>
        <v>180</v>
      </c>
      <c r="Z50" s="80">
        <f>INDEX(关卡产出!$F$8:$F$207,MATCH(N50,关卡产出!$B$8:$B$207,0))*K50</f>
        <v>10200</v>
      </c>
      <c r="AA50" s="80">
        <f>SUM($W$7:W50)</f>
        <v>18258</v>
      </c>
      <c r="AB50" s="80">
        <f>SUM($X$7:X50)</f>
        <v>9033</v>
      </c>
      <c r="AC50" s="80">
        <f>SUM($Y$7:Y50)</f>
        <v>4191</v>
      </c>
      <c r="AD50" s="80">
        <f>SUM($Z$7:Z50)</f>
        <v>267120</v>
      </c>
      <c r="AE50" s="87">
        <f>INDEX(关卡产出!$C$8:$C$207,MATCH(N50,关卡产出!$B$8:$B$207,0))*8</f>
        <v>496</v>
      </c>
      <c r="AF50" s="87">
        <f>INDEX(关卡产出!$D$8:$D$207,MATCH(N50,关卡产出!$B$8:$B$207,0))*8</f>
        <v>248</v>
      </c>
      <c r="AG50" s="87">
        <f>INDEX(关卡产出!$E$8:$E$207,MATCH(N50,关卡产出!$B$8:$B$207,0))*8</f>
        <v>120</v>
      </c>
      <c r="AH50" s="87">
        <f>INDEX(关卡产出!$F$8:$F$207,MATCH(N50,关卡产出!$B$8:$B$207,0))*8</f>
        <v>6800</v>
      </c>
      <c r="AI50" s="87">
        <f>SUM($AE$7:AE50)</f>
        <v>12160</v>
      </c>
      <c r="AJ50" s="87">
        <f>SUM($AF$7:AF50)</f>
        <v>6016</v>
      </c>
      <c r="AK50" s="87">
        <f>SUM($AG$7:AG50)</f>
        <v>2792</v>
      </c>
      <c r="AL50" s="87">
        <f>SUM($AH$7:AH50)</f>
        <v>177840</v>
      </c>
      <c r="AM50" s="92">
        <f>SUM($M$7:M50)*关卡产出!$AS$11</f>
        <v>792000</v>
      </c>
      <c r="AN50" s="93">
        <v>0</v>
      </c>
      <c r="AO50" s="80">
        <v>0</v>
      </c>
      <c r="AP50" s="96">
        <v>0</v>
      </c>
      <c r="AQ50" s="62">
        <v>500</v>
      </c>
      <c r="AR50" s="97">
        <v>100</v>
      </c>
      <c r="AS50" s="62">
        <f>SUM($AQ$7:AQ50)</f>
        <v>22000</v>
      </c>
      <c r="AT50" s="71">
        <f>SUM($AR$7:AR50)</f>
        <v>4400</v>
      </c>
      <c r="AU50" s="49"/>
      <c r="AV50" s="62">
        <f t="shared" si="2"/>
        <v>14500</v>
      </c>
      <c r="AW50" s="71">
        <v>0</v>
      </c>
      <c r="AX50" s="71">
        <f t="shared" si="3"/>
        <v>4400</v>
      </c>
      <c r="AY50" s="71">
        <f t="shared" si="4"/>
        <v>5150</v>
      </c>
      <c r="AZ50" s="63">
        <f t="shared" si="5"/>
        <v>24050</v>
      </c>
      <c r="BA50" s="80">
        <v>0</v>
      </c>
      <c r="BB50" s="80">
        <f t="shared" si="6"/>
        <v>24050</v>
      </c>
      <c r="BC50" s="98">
        <f t="shared" si="7"/>
        <v>0.602910602910603</v>
      </c>
      <c r="BD50" s="98">
        <f t="shared" si="8"/>
        <v>0</v>
      </c>
      <c r="BE50" s="98">
        <f t="shared" si="9"/>
        <v>0.182952182952183</v>
      </c>
      <c r="BF50" s="98">
        <f t="shared" si="10"/>
        <v>0.214137214137214</v>
      </c>
      <c r="BG50" s="99"/>
      <c r="BH50" s="62">
        <f>INDEX(商城宝箱!$L:$L,MATCH(BB50,商城宝箱!$N:$N,1))</f>
        <v>7</v>
      </c>
      <c r="BI50" s="63">
        <f>INDEX(商城宝箱!$T:$T,MATCH(BH50,商城宝箱!$L:$L,0))+(BB50-VLOOKUP(BH50,商城宝箱!$L$2:$N$22,3,FALSE))/$BH$5*VLOOKUP(BH50+1,商城宝箱!$C$23:$I$42,3,FALSE)</f>
        <v>60125</v>
      </c>
      <c r="BJ50" s="71">
        <f>INDEX(商城宝箱!$U:$U,MATCH(BH50,商城宝箱!$L:$L,0))+(BB50-VLOOKUP(BH50,商城宝箱!$L$2:$N$22,3,FALSE))/$BH$5*VLOOKUP(BH50+1,商城宝箱!$C$23:$I$42,4,FALSE)</f>
        <v>22075</v>
      </c>
      <c r="BK50" s="71">
        <f>INDEX(商城宝箱!$V:$V,MATCH(BH50,商城宝箱!$L:$L,0))+(BB50-VLOOKUP(BH50,商城宝箱!$L$2:$N$22,3,FALSE))/$BH$5*VLOOKUP(BH50+1,商城宝箱!$C$23:$I$42,5,FALSE)</f>
        <v>12829.5</v>
      </c>
      <c r="BL50" s="71">
        <f>INDEX(商城宝箱!$W:$W,MATCH(BH50,商城宝箱!$L:$L,0))+(BB50-VLOOKUP(BH50,商城宝箱!$L$2:$N$22,3,FALSE))/$BH$5*VLOOKUP(BH50+1,商城宝箱!$C$23:$I$42,6,FALSE)</f>
        <v>1744</v>
      </c>
      <c r="BM50" s="49"/>
      <c r="BN50" s="101">
        <f t="shared" si="11"/>
        <v>1770000</v>
      </c>
      <c r="BO50" s="63">
        <f t="shared" si="12"/>
        <v>267120</v>
      </c>
      <c r="BP50" s="63">
        <f t="shared" ref="BP50:BR50" si="100">AL50</f>
        <v>177840</v>
      </c>
      <c r="BQ50" s="63">
        <f t="shared" si="100"/>
        <v>792000</v>
      </c>
      <c r="BR50" s="63">
        <f t="shared" si="100"/>
        <v>0</v>
      </c>
      <c r="BS50" s="63">
        <f t="shared" si="14"/>
        <v>22000</v>
      </c>
      <c r="BT50" s="63">
        <f t="shared" si="15"/>
        <v>60125</v>
      </c>
      <c r="BU50" s="63">
        <f t="shared" si="16"/>
        <v>3089085</v>
      </c>
      <c r="BV50" s="98">
        <f t="shared" si="17"/>
        <v>0.57298520435663</v>
      </c>
      <c r="BW50" s="98">
        <f t="shared" si="18"/>
        <v>0.0864722077896853</v>
      </c>
      <c r="BX50" s="98">
        <f t="shared" si="19"/>
        <v>0.0575704456173916</v>
      </c>
      <c r="BY50" s="98">
        <f t="shared" si="20"/>
        <v>0.256386599915509</v>
      </c>
      <c r="BZ50" s="98">
        <f t="shared" si="21"/>
        <v>0</v>
      </c>
      <c r="CA50" s="98">
        <f t="shared" si="22"/>
        <v>0.00712184999765303</v>
      </c>
      <c r="CB50" s="98">
        <f t="shared" si="23"/>
        <v>0.0194636923231313</v>
      </c>
      <c r="CC50" s="49"/>
      <c r="CD50" s="101">
        <f t="shared" si="24"/>
        <v>80</v>
      </c>
      <c r="CE50" s="63">
        <f>INDEX(角色升级!A:A,MATCH(BU49,角色升级!K:K,1))</f>
        <v>484</v>
      </c>
      <c r="CF50" s="71">
        <f>VLOOKUP(CE50,角色升级!A:P,16,FALSE)</f>
        <v>17778.70651</v>
      </c>
      <c r="CG50" s="71">
        <v>17400</v>
      </c>
      <c r="CH50" s="133">
        <v>3.41</v>
      </c>
      <c r="CI50" s="87">
        <f>INDEX(角色升级!Q:Q,MATCH(CE50,角色升级!A:A,0))</f>
        <v>5150</v>
      </c>
      <c r="CJ50" s="80">
        <v>0.1</v>
      </c>
      <c r="CK50" s="49"/>
      <c r="CL50" s="101">
        <f t="shared" si="25"/>
        <v>12386</v>
      </c>
      <c r="CM50" s="63">
        <f t="shared" si="26"/>
        <v>18258</v>
      </c>
      <c r="CN50" s="63">
        <f t="shared" si="27"/>
        <v>496</v>
      </c>
      <c r="CO50" s="63">
        <f t="shared" si="28"/>
        <v>22075</v>
      </c>
      <c r="CP50" s="63">
        <f t="shared" si="29"/>
        <v>53215</v>
      </c>
      <c r="CQ50" s="98">
        <f t="shared" si="30"/>
        <v>0.232753922766137</v>
      </c>
      <c r="CR50" s="98">
        <f t="shared" si="31"/>
        <v>0.343098750352344</v>
      </c>
      <c r="CS50" s="98">
        <f t="shared" si="32"/>
        <v>0.00932068025932538</v>
      </c>
      <c r="CT50" s="98">
        <f t="shared" si="33"/>
        <v>0.414826646622193</v>
      </c>
      <c r="CU50" s="49"/>
      <c r="CV50" s="87">
        <f t="shared" si="34"/>
        <v>6194</v>
      </c>
      <c r="CW50" s="80">
        <f t="shared" si="35"/>
        <v>9033</v>
      </c>
      <c r="CX50" s="80">
        <f t="shared" si="36"/>
        <v>6016</v>
      </c>
      <c r="CY50" s="80">
        <f t="shared" si="37"/>
        <v>12829.5</v>
      </c>
      <c r="CZ50" s="80">
        <f t="shared" si="38"/>
        <v>34072.5</v>
      </c>
      <c r="DA50" s="143">
        <f t="shared" si="39"/>
        <v>0.18178883263629</v>
      </c>
      <c r="DB50" s="143">
        <f t="shared" si="40"/>
        <v>0.265111160026414</v>
      </c>
      <c r="DC50" s="143">
        <f t="shared" si="41"/>
        <v>0.176564678259594</v>
      </c>
      <c r="DD50" s="143">
        <f t="shared" si="42"/>
        <v>0.376535329077702</v>
      </c>
      <c r="DE50" s="49"/>
      <c r="DF50" s="87">
        <f t="shared" si="43"/>
        <v>2853</v>
      </c>
      <c r="DG50" s="80">
        <f t="shared" si="44"/>
        <v>4191</v>
      </c>
      <c r="DH50" s="80">
        <f t="shared" si="45"/>
        <v>2792</v>
      </c>
      <c r="DI50" s="80">
        <f t="shared" si="46"/>
        <v>1744</v>
      </c>
      <c r="DJ50" s="80">
        <f t="shared" si="47"/>
        <v>11580</v>
      </c>
      <c r="DK50" s="143">
        <f t="shared" si="48"/>
        <v>0.246373056994819</v>
      </c>
      <c r="DL50" s="143">
        <f t="shared" si="49"/>
        <v>0.361917098445596</v>
      </c>
      <c r="DM50" s="143">
        <f t="shared" si="50"/>
        <v>0.241105354058722</v>
      </c>
      <c r="DN50" s="143">
        <f t="shared" si="51"/>
        <v>0.150604490500864</v>
      </c>
      <c r="DO50" s="49"/>
      <c r="DP50" s="62">
        <f t="shared" si="52"/>
        <v>53215</v>
      </c>
      <c r="DQ50" s="71">
        <f t="shared" si="53"/>
        <v>34072.5</v>
      </c>
      <c r="DR50" s="71">
        <f t="shared" si="54"/>
        <v>11580</v>
      </c>
      <c r="DS50" s="63">
        <v>0</v>
      </c>
      <c r="DT50" s="63">
        <v>13</v>
      </c>
      <c r="DU50" s="63">
        <f>INDEX(武器升级!A:A,MATCH(DQ50/$DQ$5,武器升级!G:G,1))</f>
        <v>22</v>
      </c>
      <c r="DV50" s="63">
        <f>_xlfn.IFNA(INDEX(武器升级!A:A,MATCH(DR50/$DR$5,武器升级!H:H,1)),1)</f>
        <v>17</v>
      </c>
      <c r="DW50" s="63">
        <v>8</v>
      </c>
      <c r="DX50" s="63">
        <f>ROUND($DX$4*(1.2^(DT50-1)),2)</f>
        <v>5.35</v>
      </c>
      <c r="DY50" s="63">
        <f>ROUND($DY$4*1.2^(DU50-1),2)</f>
        <v>34.5</v>
      </c>
      <c r="DZ50" s="63">
        <f>ROUND($DZ$4*1.2^(DV50-1),2)</f>
        <v>20.34</v>
      </c>
      <c r="EA50" s="71">
        <v>3.6</v>
      </c>
      <c r="EB50" s="67">
        <f t="shared" si="55"/>
        <v>80</v>
      </c>
      <c r="EC50" s="87">
        <v>0</v>
      </c>
      <c r="ED50" s="80">
        <v>0</v>
      </c>
      <c r="EE50" s="80">
        <v>0</v>
      </c>
      <c r="EF50" s="80">
        <v>0</v>
      </c>
      <c r="EG50" s="80">
        <v>0</v>
      </c>
      <c r="EH50" s="80">
        <v>0</v>
      </c>
      <c r="EI50" s="80">
        <v>1</v>
      </c>
      <c r="EJ50" s="80">
        <v>1</v>
      </c>
      <c r="EK50" s="49">
        <f>_xlfn.IFNA(INDEX(DZ:DZ,MATCH(A50,EB:EB,0)),1)</f>
        <v>4.73</v>
      </c>
      <c r="EL50" s="87">
        <v>0</v>
      </c>
      <c r="EM50" s="80">
        <v>0</v>
      </c>
      <c r="EN50" s="80">
        <v>0</v>
      </c>
      <c r="EO50" s="80">
        <v>0</v>
      </c>
      <c r="EP50" s="80">
        <v>0</v>
      </c>
      <c r="EQ50" s="80">
        <v>363.11</v>
      </c>
      <c r="ER50" s="80">
        <v>60.61</v>
      </c>
      <c r="ES50" s="80">
        <v>16.4175</v>
      </c>
      <c r="ET50" s="151">
        <v>0</v>
      </c>
      <c r="EU50" s="151">
        <v>0</v>
      </c>
      <c r="EV50" s="151">
        <v>0</v>
      </c>
      <c r="EW50" s="151">
        <v>1</v>
      </c>
      <c r="EX50" s="151">
        <v>1</v>
      </c>
      <c r="EY50" s="151">
        <v>1</v>
      </c>
      <c r="EZ50" s="49"/>
      <c r="FA50" s="153">
        <f t="shared" si="56"/>
        <v>4.73</v>
      </c>
      <c r="FB50" s="71">
        <v>1</v>
      </c>
      <c r="FC50" s="71">
        <v>1</v>
      </c>
      <c r="FD50" s="80">
        <v>2.64</v>
      </c>
      <c r="FE50" s="2">
        <v>6.81</v>
      </c>
      <c r="FF50">
        <f t="shared" si="57"/>
        <v>6.81</v>
      </c>
    </row>
    <row r="51" spans="1:162">
      <c r="A51" s="58">
        <v>45</v>
      </c>
      <c r="B51" s="59">
        <v>29</v>
      </c>
      <c r="C51" s="60">
        <v>23</v>
      </c>
      <c r="D51" s="61">
        <v>260.5</v>
      </c>
      <c r="E51" s="61">
        <v>3</v>
      </c>
      <c r="F51" s="62">
        <v>12</v>
      </c>
      <c r="G51" s="63">
        <v>0</v>
      </c>
      <c r="H51" s="63">
        <v>3</v>
      </c>
      <c r="I51" s="49"/>
      <c r="J51" s="62">
        <v>45</v>
      </c>
      <c r="K51" s="71">
        <f t="shared" si="0"/>
        <v>12</v>
      </c>
      <c r="L51" s="71">
        <f t="shared" si="1"/>
        <v>0</v>
      </c>
      <c r="M51" s="71">
        <f>INDEX($H:$H,MATCH(N51,$A:$A,0))</f>
        <v>3</v>
      </c>
      <c r="N51" s="72">
        <f>INDEX($A:$A,MATCH(SUM($K$7:K51),$D:$D,1))</f>
        <v>81</v>
      </c>
      <c r="O51" s="72">
        <v>0</v>
      </c>
      <c r="P51" s="73">
        <v>0</v>
      </c>
      <c r="Q51" s="63">
        <f>INDEX(关卡产出!$V$8:$V$207,MATCH(N51,$A$7:$A$206,0))</f>
        <v>14700</v>
      </c>
      <c r="R51" s="63">
        <f>INDEX(关卡产出!$W$8:$W$207,MATCH(N51,$A$7:$A$206,0))</f>
        <v>1816300</v>
      </c>
      <c r="S51" s="63">
        <f>INDEX(关卡产出!$X$8:$X$207,MATCH(N51,$A$7:$A$206,0))</f>
        <v>12702</v>
      </c>
      <c r="T51" s="63">
        <f>INDEX(关卡产出!$Y$8:$Y$207,MATCH(N51,$A$7:$A$206,0))</f>
        <v>6352</v>
      </c>
      <c r="U51" s="63">
        <f>INDEX(关卡产出!$Z$8:$Z$207,MATCH(N51,$A$7:$A$206,0))</f>
        <v>2929</v>
      </c>
      <c r="V51" s="63">
        <f>INDEX(关卡产出!$AA$8:$AA$207,MATCH(N51,$A$7:$A$206,0))</f>
        <v>486</v>
      </c>
      <c r="W51" s="80">
        <f>INDEX(关卡产出!$C$8:$C$207,MATCH(N51,关卡产出!$B$8:$B$207,0))*K51</f>
        <v>756</v>
      </c>
      <c r="X51" s="80">
        <f>INDEX(关卡产出!$D$8:$D$207,MATCH(N51,关卡产出!$B$8:$B$207,0))*K51</f>
        <v>372</v>
      </c>
      <c r="Y51" s="80">
        <f>INDEX(关卡产出!$E$8:$E$207,MATCH(N51,关卡产出!$B$8:$B$207,0))*K51</f>
        <v>180</v>
      </c>
      <c r="Z51" s="80">
        <f>INDEX(关卡产出!$F$8:$F$207,MATCH(N51,关卡产出!$B$8:$B$207,0))*K51</f>
        <v>10440</v>
      </c>
      <c r="AA51" s="80">
        <f>SUM($W$7:W51)</f>
        <v>19014</v>
      </c>
      <c r="AB51" s="80">
        <f>SUM($X$7:X51)</f>
        <v>9405</v>
      </c>
      <c r="AC51" s="80">
        <f>SUM($Y$7:Y51)</f>
        <v>4371</v>
      </c>
      <c r="AD51" s="80">
        <f>SUM($Z$7:Z51)</f>
        <v>277560</v>
      </c>
      <c r="AE51" s="87">
        <f>INDEX(关卡产出!$C$8:$C$207,MATCH(N51,关卡产出!$B$8:$B$207,0))*8</f>
        <v>504</v>
      </c>
      <c r="AF51" s="87">
        <f>INDEX(关卡产出!$D$8:$D$207,MATCH(N51,关卡产出!$B$8:$B$207,0))*8</f>
        <v>248</v>
      </c>
      <c r="AG51" s="87">
        <f>INDEX(关卡产出!$E$8:$E$207,MATCH(N51,关卡产出!$B$8:$B$207,0))*8</f>
        <v>120</v>
      </c>
      <c r="AH51" s="87">
        <f>INDEX(关卡产出!$F$8:$F$207,MATCH(N51,关卡产出!$B$8:$B$207,0))*8</f>
        <v>6960</v>
      </c>
      <c r="AI51" s="87">
        <f>SUM($AE$7:AE51)</f>
        <v>12664</v>
      </c>
      <c r="AJ51" s="87">
        <f>SUM($AF$7:AF51)</f>
        <v>6264</v>
      </c>
      <c r="AK51" s="87">
        <f>SUM($AG$7:AG51)</f>
        <v>2912</v>
      </c>
      <c r="AL51" s="87">
        <f>SUM($AH$7:AH51)</f>
        <v>184800</v>
      </c>
      <c r="AM51" s="92">
        <f>SUM($M$7:M51)*关卡产出!$AS$11</f>
        <v>810000</v>
      </c>
      <c r="AN51" s="93">
        <v>0</v>
      </c>
      <c r="AO51" s="80">
        <v>0</v>
      </c>
      <c r="AP51" s="96">
        <v>0</v>
      </c>
      <c r="AQ51" s="62">
        <v>500</v>
      </c>
      <c r="AR51" s="97">
        <v>100</v>
      </c>
      <c r="AS51" s="62">
        <f>SUM($AQ$7:AQ51)</f>
        <v>22500</v>
      </c>
      <c r="AT51" s="71">
        <f>SUM($AR$7:AR51)</f>
        <v>4500</v>
      </c>
      <c r="AU51" s="49"/>
      <c r="AV51" s="62">
        <f t="shared" si="2"/>
        <v>14700</v>
      </c>
      <c r="AW51" s="71">
        <v>0</v>
      </c>
      <c r="AX51" s="71">
        <f t="shared" si="3"/>
        <v>4500</v>
      </c>
      <c r="AY51" s="71">
        <f t="shared" si="4"/>
        <v>5150</v>
      </c>
      <c r="AZ51" s="63">
        <f t="shared" si="5"/>
        <v>24350</v>
      </c>
      <c r="BA51" s="80">
        <v>0</v>
      </c>
      <c r="BB51" s="80">
        <f t="shared" si="6"/>
        <v>24350</v>
      </c>
      <c r="BC51" s="98">
        <f t="shared" si="7"/>
        <v>0.603696098562628</v>
      </c>
      <c r="BD51" s="98">
        <f t="shared" si="8"/>
        <v>0</v>
      </c>
      <c r="BE51" s="98">
        <f t="shared" si="9"/>
        <v>0.184804928131417</v>
      </c>
      <c r="BF51" s="98">
        <f t="shared" si="10"/>
        <v>0.211498973305955</v>
      </c>
      <c r="BG51" s="99"/>
      <c r="BH51" s="62">
        <f>INDEX(商城宝箱!$L:$L,MATCH(BB51,商城宝箱!$N:$N,1))</f>
        <v>7</v>
      </c>
      <c r="BI51" s="63">
        <f>INDEX(商城宝箱!$T:$T,MATCH(BH51,商城宝箱!$L:$L,0))+(BB51-VLOOKUP(BH51,商城宝箱!$L$2:$N$22,3,FALSE))/$BH$5*VLOOKUP(BH51+1,商城宝箱!$C$23:$I$42,3,FALSE)</f>
        <v>60875</v>
      </c>
      <c r="BJ51" s="71">
        <f>INDEX(商城宝箱!$U:$U,MATCH(BH51,商城宝箱!$L:$L,0))+(BB51-VLOOKUP(BH51,商城宝箱!$L$2:$N$22,3,FALSE))/$BH$5*VLOOKUP(BH51+1,商城宝箱!$C$23:$I$42,4,FALSE)</f>
        <v>22600</v>
      </c>
      <c r="BK51" s="71">
        <f>INDEX(商城宝箱!$V:$V,MATCH(BH51,商城宝箱!$L:$L,0))+(BB51-VLOOKUP(BH51,商城宝箱!$L$2:$N$22,3,FALSE))/$BH$5*VLOOKUP(BH51+1,商城宝箱!$C$23:$I$42,5,FALSE)</f>
        <v>13174.5</v>
      </c>
      <c r="BL51" s="71">
        <f>INDEX(商城宝箱!$W:$W,MATCH(BH51,商城宝箱!$L:$L,0))+(BB51-VLOOKUP(BH51,商城宝箱!$L$2:$N$22,3,FALSE))/$BH$5*VLOOKUP(BH51+1,商城宝箱!$C$23:$I$42,6,FALSE)</f>
        <v>1789</v>
      </c>
      <c r="BM51" s="49"/>
      <c r="BN51" s="101">
        <f t="shared" si="11"/>
        <v>1816300</v>
      </c>
      <c r="BO51" s="63">
        <f t="shared" si="12"/>
        <v>277560</v>
      </c>
      <c r="BP51" s="63">
        <f t="shared" ref="BP51:BR51" si="101">AL51</f>
        <v>184800</v>
      </c>
      <c r="BQ51" s="63">
        <f t="shared" si="101"/>
        <v>810000</v>
      </c>
      <c r="BR51" s="63">
        <f t="shared" si="101"/>
        <v>0</v>
      </c>
      <c r="BS51" s="63">
        <f t="shared" si="14"/>
        <v>22500</v>
      </c>
      <c r="BT51" s="63">
        <f t="shared" si="15"/>
        <v>60875</v>
      </c>
      <c r="BU51" s="63">
        <f t="shared" si="16"/>
        <v>3172035</v>
      </c>
      <c r="BV51" s="98">
        <f t="shared" si="17"/>
        <v>0.572597717238303</v>
      </c>
      <c r="BW51" s="98">
        <f t="shared" si="18"/>
        <v>0.0875021870817945</v>
      </c>
      <c r="BX51" s="98">
        <f t="shared" si="19"/>
        <v>0.0582591301798372</v>
      </c>
      <c r="BY51" s="98">
        <f t="shared" si="20"/>
        <v>0.255356577086949</v>
      </c>
      <c r="BZ51" s="98">
        <f t="shared" si="21"/>
        <v>0</v>
      </c>
      <c r="CA51" s="98">
        <f t="shared" si="22"/>
        <v>0.00709323825241525</v>
      </c>
      <c r="CB51" s="98">
        <f t="shared" si="23"/>
        <v>0.0191911501607013</v>
      </c>
      <c r="CC51" s="49"/>
      <c r="CD51" s="101">
        <f t="shared" si="24"/>
        <v>81</v>
      </c>
      <c r="CE51" s="63">
        <f>INDEX(角色升级!A:A,MATCH(BU50,角色升级!K:K,1))</f>
        <v>488</v>
      </c>
      <c r="CF51" s="71">
        <f>VLOOKUP(CE51,角色升级!A:P,16,FALSE)</f>
        <v>18629.48205</v>
      </c>
      <c r="CG51" s="71">
        <v>17400</v>
      </c>
      <c r="CH51" s="134">
        <v>3.41</v>
      </c>
      <c r="CI51" s="87">
        <f>INDEX(角色升级!Q:Q,MATCH(CE51,角色升级!A:A,0))</f>
        <v>5150</v>
      </c>
      <c r="CJ51" s="80">
        <v>0.2</v>
      </c>
      <c r="CK51" s="49"/>
      <c r="CL51" s="101">
        <f t="shared" si="25"/>
        <v>12702</v>
      </c>
      <c r="CM51" s="63">
        <f t="shared" si="26"/>
        <v>19014</v>
      </c>
      <c r="CN51" s="63">
        <f t="shared" si="27"/>
        <v>504</v>
      </c>
      <c r="CO51" s="63">
        <f t="shared" si="28"/>
        <v>22600</v>
      </c>
      <c r="CP51" s="63">
        <f t="shared" si="29"/>
        <v>54820</v>
      </c>
      <c r="CQ51" s="98">
        <f t="shared" si="30"/>
        <v>0.231703757752645</v>
      </c>
      <c r="CR51" s="98">
        <f t="shared" si="31"/>
        <v>0.346844217438891</v>
      </c>
      <c r="CS51" s="98">
        <f t="shared" si="32"/>
        <v>0.00919372491791317</v>
      </c>
      <c r="CT51" s="98">
        <f t="shared" si="33"/>
        <v>0.412258299890551</v>
      </c>
      <c r="CU51" s="49"/>
      <c r="CV51" s="87">
        <f t="shared" si="34"/>
        <v>6352</v>
      </c>
      <c r="CW51" s="80">
        <f t="shared" si="35"/>
        <v>9405</v>
      </c>
      <c r="CX51" s="80">
        <f t="shared" si="36"/>
        <v>6264</v>
      </c>
      <c r="CY51" s="80">
        <f t="shared" si="37"/>
        <v>13174.5</v>
      </c>
      <c r="CZ51" s="80">
        <f t="shared" si="38"/>
        <v>35195.5</v>
      </c>
      <c r="DA51" s="143">
        <f t="shared" si="39"/>
        <v>0.180477617877285</v>
      </c>
      <c r="DB51" s="143">
        <f t="shared" si="40"/>
        <v>0.267221661860181</v>
      </c>
      <c r="DC51" s="143">
        <f t="shared" si="41"/>
        <v>0.177977298234149</v>
      </c>
      <c r="DD51" s="143">
        <f t="shared" si="42"/>
        <v>0.374323422028384</v>
      </c>
      <c r="DE51" s="49"/>
      <c r="DF51" s="87">
        <f t="shared" si="43"/>
        <v>2929</v>
      </c>
      <c r="DG51" s="80">
        <f t="shared" si="44"/>
        <v>4371</v>
      </c>
      <c r="DH51" s="80">
        <f t="shared" si="45"/>
        <v>2912</v>
      </c>
      <c r="DI51" s="80">
        <f t="shared" si="46"/>
        <v>1789</v>
      </c>
      <c r="DJ51" s="80">
        <f t="shared" si="47"/>
        <v>12001</v>
      </c>
      <c r="DK51" s="143">
        <f t="shared" si="48"/>
        <v>0.244062994750437</v>
      </c>
      <c r="DL51" s="143">
        <f t="shared" si="49"/>
        <v>0.364219648362636</v>
      </c>
      <c r="DM51" s="143">
        <f t="shared" si="50"/>
        <v>0.242646446129489</v>
      </c>
      <c r="DN51" s="143">
        <f t="shared" si="51"/>
        <v>0.149070910757437</v>
      </c>
      <c r="DO51" s="49"/>
      <c r="DP51" s="62">
        <f t="shared" si="52"/>
        <v>54820</v>
      </c>
      <c r="DQ51" s="71">
        <f t="shared" si="53"/>
        <v>35195.5</v>
      </c>
      <c r="DR51" s="71">
        <f t="shared" si="54"/>
        <v>12001</v>
      </c>
      <c r="DS51" s="63">
        <v>0</v>
      </c>
      <c r="DT51" s="63">
        <v>13</v>
      </c>
      <c r="DU51" s="63">
        <f>INDEX(武器升级!A:A,MATCH(DQ51/$DQ$5,武器升级!G:G,1))</f>
        <v>23</v>
      </c>
      <c r="DV51" s="63">
        <f>_xlfn.IFNA(INDEX(武器升级!A:A,MATCH(DR51/$DR$5,武器升级!H:H,1)),1)</f>
        <v>17</v>
      </c>
      <c r="DW51" s="63">
        <v>8</v>
      </c>
      <c r="DX51" s="63">
        <f>ROUND($DX$4*(1.2^(DT51-1)),2)</f>
        <v>5.35</v>
      </c>
      <c r="DY51" s="63">
        <f>ROUND($DY$4*1.2^(DU51-1),2)</f>
        <v>41.4</v>
      </c>
      <c r="DZ51" s="63">
        <f>ROUND($DZ$4*1.2^(DV51-1),2)</f>
        <v>20.34</v>
      </c>
      <c r="EA51" s="71">
        <v>3.6</v>
      </c>
      <c r="EB51" s="67">
        <f t="shared" si="55"/>
        <v>81</v>
      </c>
      <c r="EC51" s="87">
        <v>0</v>
      </c>
      <c r="ED51" s="80">
        <v>0</v>
      </c>
      <c r="EE51" s="80">
        <v>0</v>
      </c>
      <c r="EF51" s="80">
        <v>0</v>
      </c>
      <c r="EG51" s="80">
        <v>0</v>
      </c>
      <c r="EH51" s="80">
        <v>0</v>
      </c>
      <c r="EI51" s="80">
        <v>1</v>
      </c>
      <c r="EJ51" s="80">
        <v>1</v>
      </c>
      <c r="EK51" s="49">
        <f>_xlfn.IFNA(INDEX(DZ:DZ,MATCH(A51,EB:EB,0)),1)</f>
        <v>1</v>
      </c>
      <c r="EL51" s="87">
        <v>0</v>
      </c>
      <c r="EM51" s="80">
        <v>0</v>
      </c>
      <c r="EN51" s="80">
        <v>0</v>
      </c>
      <c r="EO51" s="80">
        <v>0</v>
      </c>
      <c r="EP51" s="80">
        <v>0</v>
      </c>
      <c r="EQ51" s="80">
        <v>369.712</v>
      </c>
      <c r="ER51" s="80">
        <v>61.712</v>
      </c>
      <c r="ES51" s="80">
        <v>16.716</v>
      </c>
      <c r="ET51" s="151">
        <v>0</v>
      </c>
      <c r="EU51" s="151">
        <v>0</v>
      </c>
      <c r="EV51" s="151">
        <v>0</v>
      </c>
      <c r="EW51" s="151">
        <v>1</v>
      </c>
      <c r="EX51" s="151">
        <v>1</v>
      </c>
      <c r="EY51" s="151">
        <v>1</v>
      </c>
      <c r="EZ51" s="49"/>
      <c r="FA51" s="153">
        <f t="shared" si="56"/>
        <v>1</v>
      </c>
      <c r="FB51" s="71">
        <v>1</v>
      </c>
      <c r="FC51" s="71">
        <v>1</v>
      </c>
      <c r="FD51" s="80">
        <v>2.64</v>
      </c>
      <c r="FE51" s="2">
        <v>7.26</v>
      </c>
      <c r="FF51">
        <f t="shared" si="57"/>
        <v>7.26</v>
      </c>
    </row>
    <row r="52" spans="1:162">
      <c r="A52" s="58">
        <v>46</v>
      </c>
      <c r="B52" s="59">
        <v>29</v>
      </c>
      <c r="C52" s="60">
        <v>24</v>
      </c>
      <c r="D52" s="61">
        <v>266.5</v>
      </c>
      <c r="E52" s="61">
        <v>3</v>
      </c>
      <c r="F52" s="62">
        <v>12</v>
      </c>
      <c r="G52" s="63">
        <v>0</v>
      </c>
      <c r="H52" s="63">
        <v>3</v>
      </c>
      <c r="I52" s="49"/>
      <c r="J52" s="62">
        <v>46</v>
      </c>
      <c r="K52" s="71">
        <f t="shared" si="0"/>
        <v>12</v>
      </c>
      <c r="L52" s="71">
        <f t="shared" si="1"/>
        <v>0</v>
      </c>
      <c r="M52" s="71">
        <f>INDEX($H:$H,MATCH(N52,$A:$A,0))</f>
        <v>3</v>
      </c>
      <c r="N52" s="72">
        <f>INDEX($A:$A,MATCH(SUM($K$7:K52),$D:$D,1))</f>
        <v>83</v>
      </c>
      <c r="O52" s="72">
        <v>0</v>
      </c>
      <c r="P52" s="73">
        <v>0</v>
      </c>
      <c r="Q52" s="63">
        <f>INDEX(关卡产出!$V$8:$V$207,MATCH(N52,$A$7:$A$206,0))</f>
        <v>15100</v>
      </c>
      <c r="R52" s="63">
        <f>INDEX(关卡产出!$W$8:$W$207,MATCH(N52,$A$7:$A$206,0))</f>
        <v>1910700</v>
      </c>
      <c r="S52" s="63">
        <f>INDEX(关卡产出!$X$8:$X$207,MATCH(N52,$A$7:$A$206,0))</f>
        <v>13346</v>
      </c>
      <c r="T52" s="63">
        <f>INDEX(关卡产出!$Y$8:$Y$207,MATCH(N52,$A$7:$A$206,0))</f>
        <v>6674</v>
      </c>
      <c r="U52" s="63">
        <f>INDEX(关卡产出!$Z$8:$Z$207,MATCH(N52,$A$7:$A$206,0))</f>
        <v>3084</v>
      </c>
      <c r="V52" s="63">
        <f>INDEX(关卡产出!$AA$8:$AA$207,MATCH(N52,$A$7:$A$206,0))</f>
        <v>498</v>
      </c>
      <c r="W52" s="80">
        <f>INDEX(关卡产出!$C$8:$C$207,MATCH(N52,关卡产出!$B$8:$B$207,0))*K52</f>
        <v>780</v>
      </c>
      <c r="X52" s="80">
        <f>INDEX(关卡产出!$D$8:$D$207,MATCH(N52,关卡产出!$B$8:$B$207,0))*K52</f>
        <v>384</v>
      </c>
      <c r="Y52" s="80">
        <f>INDEX(关卡产出!$E$8:$E$207,MATCH(N52,关卡产出!$B$8:$B$207,0))*K52</f>
        <v>192</v>
      </c>
      <c r="Z52" s="80">
        <f>INDEX(关卡产出!$F$8:$F$207,MATCH(N52,关卡产出!$B$8:$B$207,0))*K52</f>
        <v>10680</v>
      </c>
      <c r="AA52" s="80">
        <f>SUM($W$7:W52)</f>
        <v>19794</v>
      </c>
      <c r="AB52" s="80">
        <f>SUM($X$7:X52)</f>
        <v>9789</v>
      </c>
      <c r="AC52" s="80">
        <f>SUM($Y$7:Y52)</f>
        <v>4563</v>
      </c>
      <c r="AD52" s="80">
        <f>SUM($Z$7:Z52)</f>
        <v>288240</v>
      </c>
      <c r="AE52" s="87">
        <f>INDEX(关卡产出!$C$8:$C$207,MATCH(N52,关卡产出!$B$8:$B$207,0))*8</f>
        <v>520</v>
      </c>
      <c r="AF52" s="87">
        <f>INDEX(关卡产出!$D$8:$D$207,MATCH(N52,关卡产出!$B$8:$B$207,0))*8</f>
        <v>256</v>
      </c>
      <c r="AG52" s="87">
        <f>INDEX(关卡产出!$E$8:$E$207,MATCH(N52,关卡产出!$B$8:$B$207,0))*8</f>
        <v>128</v>
      </c>
      <c r="AH52" s="87">
        <f>INDEX(关卡产出!$F$8:$F$207,MATCH(N52,关卡产出!$B$8:$B$207,0))*8</f>
        <v>7120</v>
      </c>
      <c r="AI52" s="87">
        <f>SUM($AE$7:AE52)</f>
        <v>13184</v>
      </c>
      <c r="AJ52" s="87">
        <f>SUM($AF$7:AF52)</f>
        <v>6520</v>
      </c>
      <c r="AK52" s="87">
        <f>SUM($AG$7:AG52)</f>
        <v>3040</v>
      </c>
      <c r="AL52" s="87">
        <f>SUM($AH$7:AH52)</f>
        <v>191920</v>
      </c>
      <c r="AM52" s="92">
        <f>SUM($M$7:M52)*关卡产出!$AS$11</f>
        <v>828000</v>
      </c>
      <c r="AN52" s="93">
        <v>0</v>
      </c>
      <c r="AO52" s="80">
        <v>0</v>
      </c>
      <c r="AP52" s="96">
        <v>0</v>
      </c>
      <c r="AQ52" s="62">
        <v>500</v>
      </c>
      <c r="AR52" s="97">
        <v>100</v>
      </c>
      <c r="AS52" s="62">
        <f>SUM($AQ$7:AQ52)</f>
        <v>23000</v>
      </c>
      <c r="AT52" s="71">
        <f>SUM($AR$7:AR52)</f>
        <v>4600</v>
      </c>
      <c r="AU52" s="49"/>
      <c r="AV52" s="62">
        <f t="shared" si="2"/>
        <v>15100</v>
      </c>
      <c r="AW52" s="71">
        <v>0</v>
      </c>
      <c r="AX52" s="71">
        <f t="shared" si="3"/>
        <v>4600</v>
      </c>
      <c r="AY52" s="71">
        <f t="shared" si="4"/>
        <v>5900</v>
      </c>
      <c r="AZ52" s="63">
        <f t="shared" si="5"/>
        <v>25600</v>
      </c>
      <c r="BA52" s="80">
        <v>0</v>
      </c>
      <c r="BB52" s="80">
        <f t="shared" si="6"/>
        <v>25600</v>
      </c>
      <c r="BC52" s="98">
        <f t="shared" si="7"/>
        <v>0.58984375</v>
      </c>
      <c r="BD52" s="98">
        <f t="shared" si="8"/>
        <v>0</v>
      </c>
      <c r="BE52" s="98">
        <f t="shared" si="9"/>
        <v>0.1796875</v>
      </c>
      <c r="BF52" s="98">
        <f t="shared" si="10"/>
        <v>0.23046875</v>
      </c>
      <c r="BG52" s="99"/>
      <c r="BH52" s="62">
        <f>INDEX(商城宝箱!$L:$L,MATCH(BB52,商城宝箱!$N:$N,1))</f>
        <v>7</v>
      </c>
      <c r="BI52" s="63">
        <f>INDEX(商城宝箱!$T:$T,MATCH(BH52,商城宝箱!$L:$L,0))+(BB52-VLOOKUP(BH52,商城宝箱!$L$2:$N$22,3,FALSE))/$BH$5*VLOOKUP(BH52+1,商城宝箱!$C$23:$I$42,3,FALSE)</f>
        <v>64000</v>
      </c>
      <c r="BJ52" s="71">
        <f>INDEX(商城宝箱!$U:$U,MATCH(BH52,商城宝箱!$L:$L,0))+(BB52-VLOOKUP(BH52,商城宝箱!$L$2:$N$22,3,FALSE))/$BH$5*VLOOKUP(BH52+1,商城宝箱!$C$23:$I$42,4,FALSE)</f>
        <v>24787.5</v>
      </c>
      <c r="BK52" s="71">
        <f>INDEX(商城宝箱!$V:$V,MATCH(BH52,商城宝箱!$L:$L,0))+(BB52-VLOOKUP(BH52,商城宝箱!$L$2:$N$22,3,FALSE))/$BH$5*VLOOKUP(BH52+1,商城宝箱!$C$23:$I$42,5,FALSE)</f>
        <v>14612</v>
      </c>
      <c r="BL52" s="71">
        <f>INDEX(商城宝箱!$W:$W,MATCH(BH52,商城宝箱!$L:$L,0))+(BB52-VLOOKUP(BH52,商城宝箱!$L$2:$N$22,3,FALSE))/$BH$5*VLOOKUP(BH52+1,商城宝箱!$C$23:$I$42,6,FALSE)</f>
        <v>1976.5</v>
      </c>
      <c r="BM52" s="49"/>
      <c r="BN52" s="101">
        <f t="shared" si="11"/>
        <v>1910700</v>
      </c>
      <c r="BO52" s="63">
        <f t="shared" si="12"/>
        <v>288240</v>
      </c>
      <c r="BP52" s="63">
        <f t="shared" ref="BP52:BR52" si="102">AL52</f>
        <v>191920</v>
      </c>
      <c r="BQ52" s="63">
        <f t="shared" si="102"/>
        <v>828000</v>
      </c>
      <c r="BR52" s="63">
        <f t="shared" si="102"/>
        <v>0</v>
      </c>
      <c r="BS52" s="63">
        <f t="shared" si="14"/>
        <v>23000</v>
      </c>
      <c r="BT52" s="63">
        <f t="shared" si="15"/>
        <v>64000</v>
      </c>
      <c r="BU52" s="63">
        <f t="shared" si="16"/>
        <v>3305860</v>
      </c>
      <c r="BV52" s="98">
        <f t="shared" si="17"/>
        <v>0.577973658896626</v>
      </c>
      <c r="BW52" s="98">
        <f t="shared" si="18"/>
        <v>0.0871906251323408</v>
      </c>
      <c r="BX52" s="98">
        <f t="shared" si="19"/>
        <v>0.0580544850659133</v>
      </c>
      <c r="BY52" s="98">
        <f t="shared" si="20"/>
        <v>0.250464326982994</v>
      </c>
      <c r="BZ52" s="98">
        <f t="shared" si="21"/>
        <v>0</v>
      </c>
      <c r="CA52" s="98">
        <f t="shared" si="22"/>
        <v>0.00695734241619427</v>
      </c>
      <c r="CB52" s="98">
        <f t="shared" si="23"/>
        <v>0.0193595615059319</v>
      </c>
      <c r="CC52" s="49"/>
      <c r="CD52" s="101">
        <f t="shared" si="24"/>
        <v>83</v>
      </c>
      <c r="CE52" s="63">
        <f>INDEX(角色升级!A:A,MATCH(BU51,角色升级!K:K,1))</f>
        <v>492</v>
      </c>
      <c r="CF52" s="71">
        <f>VLOOKUP(CE52,角色升级!A:P,16,FALSE)</f>
        <v>19087.75139</v>
      </c>
      <c r="CG52" s="71">
        <v>18600</v>
      </c>
      <c r="CH52" s="135">
        <v>3.63</v>
      </c>
      <c r="CI52" s="87">
        <f>INDEX(角色升级!Q:Q,MATCH(CE52,角色升级!A:A,0))</f>
        <v>5900</v>
      </c>
      <c r="CJ52" s="80">
        <v>0.2</v>
      </c>
      <c r="CK52" s="49"/>
      <c r="CL52" s="101">
        <f t="shared" si="25"/>
        <v>13346</v>
      </c>
      <c r="CM52" s="63">
        <f t="shared" si="26"/>
        <v>19794</v>
      </c>
      <c r="CN52" s="63">
        <f t="shared" si="27"/>
        <v>520</v>
      </c>
      <c r="CO52" s="63">
        <f t="shared" si="28"/>
        <v>24787.5</v>
      </c>
      <c r="CP52" s="63">
        <f t="shared" si="29"/>
        <v>58447.5</v>
      </c>
      <c r="CQ52" s="98">
        <f t="shared" si="30"/>
        <v>0.228341674152017</v>
      </c>
      <c r="CR52" s="98">
        <f t="shared" si="31"/>
        <v>0.338662902604902</v>
      </c>
      <c r="CS52" s="98">
        <f t="shared" si="32"/>
        <v>0.00889687326232944</v>
      </c>
      <c r="CT52" s="98">
        <f t="shared" si="33"/>
        <v>0.424098549980752</v>
      </c>
      <c r="CU52" s="49"/>
      <c r="CV52" s="87">
        <f t="shared" si="34"/>
        <v>6674</v>
      </c>
      <c r="CW52" s="80">
        <f t="shared" si="35"/>
        <v>9789</v>
      </c>
      <c r="CX52" s="80">
        <f t="shared" si="36"/>
        <v>6520</v>
      </c>
      <c r="CY52" s="80">
        <f t="shared" si="37"/>
        <v>14612</v>
      </c>
      <c r="CZ52" s="80">
        <f t="shared" si="38"/>
        <v>37595</v>
      </c>
      <c r="DA52" s="143">
        <f t="shared" si="39"/>
        <v>0.177523606862615</v>
      </c>
      <c r="DB52" s="143">
        <f t="shared" si="40"/>
        <v>0.260380369730017</v>
      </c>
      <c r="DC52" s="143">
        <f t="shared" si="41"/>
        <v>0.173427317462429</v>
      </c>
      <c r="DD52" s="143">
        <f t="shared" si="42"/>
        <v>0.388668705944939</v>
      </c>
      <c r="DE52" s="49"/>
      <c r="DF52" s="87">
        <f t="shared" si="43"/>
        <v>3084</v>
      </c>
      <c r="DG52" s="80">
        <f t="shared" si="44"/>
        <v>4563</v>
      </c>
      <c r="DH52" s="80">
        <f t="shared" si="45"/>
        <v>3040</v>
      </c>
      <c r="DI52" s="80">
        <f t="shared" si="46"/>
        <v>1976.5</v>
      </c>
      <c r="DJ52" s="80">
        <f t="shared" si="47"/>
        <v>12663.5</v>
      </c>
      <c r="DK52" s="143">
        <f t="shared" si="48"/>
        <v>0.243534567852489</v>
      </c>
      <c r="DL52" s="143">
        <f t="shared" si="49"/>
        <v>0.360326923836222</v>
      </c>
      <c r="DM52" s="143">
        <f t="shared" si="50"/>
        <v>0.240060015003751</v>
      </c>
      <c r="DN52" s="143">
        <f t="shared" si="51"/>
        <v>0.156078493307537</v>
      </c>
      <c r="DO52" s="49"/>
      <c r="DP52" s="62">
        <f t="shared" si="52"/>
        <v>58447.5</v>
      </c>
      <c r="DQ52" s="71">
        <f t="shared" si="53"/>
        <v>37595</v>
      </c>
      <c r="DR52" s="71">
        <f t="shared" si="54"/>
        <v>12663.5</v>
      </c>
      <c r="DS52" s="63">
        <v>0</v>
      </c>
      <c r="DT52" s="63">
        <v>13</v>
      </c>
      <c r="DU52" s="63">
        <f>INDEX(武器升级!A:A,MATCH(DQ52/$DQ$5,武器升级!G:G,1))</f>
        <v>23</v>
      </c>
      <c r="DV52" s="63">
        <f>_xlfn.IFNA(INDEX(武器升级!A:A,MATCH(DR52/$DR$5,武器升级!H:H,1)),1)</f>
        <v>18</v>
      </c>
      <c r="DW52" s="63">
        <v>8</v>
      </c>
      <c r="DX52" s="63">
        <f>ROUND($DX$4*(1.2^(DT52-1)),2)</f>
        <v>5.35</v>
      </c>
      <c r="DY52" s="63">
        <f>ROUND($DY$4*1.2^(DU52-1),2)</f>
        <v>41.4</v>
      </c>
      <c r="DZ52" s="63">
        <f>ROUND($DZ$4*1.2^(DV52-1),2)</f>
        <v>24.4</v>
      </c>
      <c r="EA52" s="71">
        <v>3.6</v>
      </c>
      <c r="EB52" s="67">
        <f t="shared" si="55"/>
        <v>83</v>
      </c>
      <c r="EC52" s="87">
        <v>0</v>
      </c>
      <c r="ED52" s="80">
        <v>0</v>
      </c>
      <c r="EE52" s="80">
        <v>0</v>
      </c>
      <c r="EF52" s="80">
        <v>0</v>
      </c>
      <c r="EG52" s="80">
        <v>0</v>
      </c>
      <c r="EH52" s="80">
        <v>0</v>
      </c>
      <c r="EI52" s="80">
        <v>1</v>
      </c>
      <c r="EJ52" s="80">
        <v>1</v>
      </c>
      <c r="EK52" s="49">
        <f>_xlfn.IFNA(INDEX(DZ:DZ,MATCH(A52,EB:EB,0)),1)</f>
        <v>4.73</v>
      </c>
      <c r="EL52" s="87">
        <v>0</v>
      </c>
      <c r="EM52" s="80">
        <v>0</v>
      </c>
      <c r="EN52" s="80">
        <v>0</v>
      </c>
      <c r="EO52" s="80">
        <v>0</v>
      </c>
      <c r="EP52" s="80">
        <v>0</v>
      </c>
      <c r="EQ52" s="80">
        <v>379.615</v>
      </c>
      <c r="ER52" s="80">
        <v>63.365</v>
      </c>
      <c r="ES52" s="80">
        <v>17.1638</v>
      </c>
      <c r="ET52" s="151">
        <v>0</v>
      </c>
      <c r="EU52" s="151">
        <v>0</v>
      </c>
      <c r="EV52" s="151">
        <v>0</v>
      </c>
      <c r="EW52" s="151">
        <v>1</v>
      </c>
      <c r="EX52" s="151">
        <v>1</v>
      </c>
      <c r="EY52" s="151">
        <v>1</v>
      </c>
      <c r="EZ52" s="49"/>
      <c r="FA52" s="153">
        <f t="shared" si="56"/>
        <v>4.73</v>
      </c>
      <c r="FB52" s="71">
        <v>1</v>
      </c>
      <c r="FC52" s="71">
        <v>1</v>
      </c>
      <c r="FD52" s="80">
        <v>2.64</v>
      </c>
      <c r="FE52" s="2">
        <v>7.72</v>
      </c>
      <c r="FF52">
        <f t="shared" si="57"/>
        <v>7.72</v>
      </c>
    </row>
    <row r="53" spans="1:162">
      <c r="A53" s="58">
        <v>47</v>
      </c>
      <c r="B53" s="59">
        <v>30</v>
      </c>
      <c r="C53" s="60">
        <v>24</v>
      </c>
      <c r="D53" s="61">
        <v>272.5</v>
      </c>
      <c r="E53" s="61">
        <v>3</v>
      </c>
      <c r="F53" s="62">
        <v>12</v>
      </c>
      <c r="G53" s="63">
        <v>0</v>
      </c>
      <c r="H53" s="63">
        <v>3</v>
      </c>
      <c r="I53" s="49"/>
      <c r="J53" s="62">
        <v>47</v>
      </c>
      <c r="K53" s="71">
        <f t="shared" si="0"/>
        <v>12</v>
      </c>
      <c r="L53" s="71">
        <f t="shared" si="1"/>
        <v>0</v>
      </c>
      <c r="M53" s="71">
        <f>INDEX($H:$H,MATCH(N53,$A:$A,0))</f>
        <v>3</v>
      </c>
      <c r="N53" s="72">
        <f>INDEX($A:$A,MATCH(SUM($K$7:K53),$D:$D,1))</f>
        <v>84</v>
      </c>
      <c r="O53" s="72">
        <v>0</v>
      </c>
      <c r="P53" s="73">
        <v>0</v>
      </c>
      <c r="Q53" s="63">
        <f>INDEX(关卡产出!$V$8:$V$207,MATCH(N53,$A$7:$A$206,0))</f>
        <v>15300</v>
      </c>
      <c r="R53" s="63">
        <f>INDEX(关卡产出!$W$8:$W$207,MATCH(N53,$A$7:$A$206,0))</f>
        <v>1958800</v>
      </c>
      <c r="S53" s="63">
        <f>INDEX(关卡产出!$X$8:$X$207,MATCH(N53,$A$7:$A$206,0))</f>
        <v>13674</v>
      </c>
      <c r="T53" s="63">
        <f>INDEX(关卡产出!$Y$8:$Y$207,MATCH(N53,$A$7:$A$206,0))</f>
        <v>6838</v>
      </c>
      <c r="U53" s="63">
        <f>INDEX(关卡产出!$Z$8:$Z$207,MATCH(N53,$A$7:$A$206,0))</f>
        <v>3163</v>
      </c>
      <c r="V53" s="63">
        <f>INDEX(关卡产出!$AA$8:$AA$207,MATCH(N53,$A$7:$A$206,0))</f>
        <v>504</v>
      </c>
      <c r="W53" s="80">
        <f>INDEX(关卡产出!$C$8:$C$207,MATCH(N53,关卡产出!$B$8:$B$207,0))*K53</f>
        <v>792</v>
      </c>
      <c r="X53" s="80">
        <f>INDEX(关卡产出!$D$8:$D$207,MATCH(N53,关卡产出!$B$8:$B$207,0))*K53</f>
        <v>396</v>
      </c>
      <c r="Y53" s="80">
        <f>INDEX(关卡产出!$E$8:$E$207,MATCH(N53,关卡产出!$B$8:$B$207,0))*K53</f>
        <v>192</v>
      </c>
      <c r="Z53" s="80">
        <f>INDEX(关卡产出!$F$8:$F$207,MATCH(N53,关卡产出!$B$8:$B$207,0))*K53</f>
        <v>10680</v>
      </c>
      <c r="AA53" s="80">
        <f>SUM($W$7:W53)</f>
        <v>20586</v>
      </c>
      <c r="AB53" s="80">
        <f>SUM($X$7:X53)</f>
        <v>10185</v>
      </c>
      <c r="AC53" s="80">
        <f>SUM($Y$7:Y53)</f>
        <v>4755</v>
      </c>
      <c r="AD53" s="80">
        <f>SUM($Z$7:Z53)</f>
        <v>298920</v>
      </c>
      <c r="AE53" s="87">
        <f>INDEX(关卡产出!$C$8:$C$207,MATCH(N53,关卡产出!$B$8:$B$207,0))*8</f>
        <v>528</v>
      </c>
      <c r="AF53" s="87">
        <f>INDEX(关卡产出!$D$8:$D$207,MATCH(N53,关卡产出!$B$8:$B$207,0))*8</f>
        <v>264</v>
      </c>
      <c r="AG53" s="87">
        <f>INDEX(关卡产出!$E$8:$E$207,MATCH(N53,关卡产出!$B$8:$B$207,0))*8</f>
        <v>128</v>
      </c>
      <c r="AH53" s="87">
        <f>INDEX(关卡产出!$F$8:$F$207,MATCH(N53,关卡产出!$B$8:$B$207,0))*8</f>
        <v>7120</v>
      </c>
      <c r="AI53" s="87">
        <f>SUM($AE$7:AE53)</f>
        <v>13712</v>
      </c>
      <c r="AJ53" s="87">
        <f>SUM($AF$7:AF53)</f>
        <v>6784</v>
      </c>
      <c r="AK53" s="87">
        <f>SUM($AG$7:AG53)</f>
        <v>3168</v>
      </c>
      <c r="AL53" s="87">
        <f>SUM($AH$7:AH53)</f>
        <v>199040</v>
      </c>
      <c r="AM53" s="92">
        <f>SUM($M$7:M53)*关卡产出!$AS$11</f>
        <v>846000</v>
      </c>
      <c r="AN53" s="93">
        <v>0</v>
      </c>
      <c r="AO53" s="80">
        <v>0</v>
      </c>
      <c r="AP53" s="96">
        <v>0</v>
      </c>
      <c r="AQ53" s="62">
        <v>500</v>
      </c>
      <c r="AR53" s="97">
        <v>100</v>
      </c>
      <c r="AS53" s="62">
        <f>SUM($AQ$7:AQ53)</f>
        <v>23500</v>
      </c>
      <c r="AT53" s="71">
        <f>SUM($AR$7:AR53)</f>
        <v>4700</v>
      </c>
      <c r="AU53" s="49"/>
      <c r="AV53" s="62">
        <f t="shared" si="2"/>
        <v>15300</v>
      </c>
      <c r="AW53" s="71">
        <v>0</v>
      </c>
      <c r="AX53" s="71">
        <f t="shared" si="3"/>
        <v>4700</v>
      </c>
      <c r="AY53" s="71">
        <f t="shared" si="4"/>
        <v>5900</v>
      </c>
      <c r="AZ53" s="63">
        <f t="shared" si="5"/>
        <v>25900</v>
      </c>
      <c r="BA53" s="80">
        <v>0</v>
      </c>
      <c r="BB53" s="80">
        <f t="shared" si="6"/>
        <v>25900</v>
      </c>
      <c r="BC53" s="98">
        <f t="shared" si="7"/>
        <v>0.590733590733591</v>
      </c>
      <c r="BD53" s="98">
        <f t="shared" si="8"/>
        <v>0</v>
      </c>
      <c r="BE53" s="98">
        <f t="shared" si="9"/>
        <v>0.181467181467181</v>
      </c>
      <c r="BF53" s="98">
        <f t="shared" si="10"/>
        <v>0.227799227799228</v>
      </c>
      <c r="BG53" s="99"/>
      <c r="BH53" s="62">
        <f>INDEX(商城宝箱!$L:$L,MATCH(BB53,商城宝箱!$N:$N,1))</f>
        <v>7</v>
      </c>
      <c r="BI53" s="63">
        <f>INDEX(商城宝箱!$T:$T,MATCH(BH53,商城宝箱!$L:$L,0))+(BB53-VLOOKUP(BH53,商城宝箱!$L$2:$N$22,3,FALSE))/$BH$5*VLOOKUP(BH53+1,商城宝箱!$C$23:$I$42,3,FALSE)</f>
        <v>64750</v>
      </c>
      <c r="BJ53" s="71">
        <f>INDEX(商城宝箱!$U:$U,MATCH(BH53,商城宝箱!$L:$L,0))+(BB53-VLOOKUP(BH53,商城宝箱!$L$2:$N$22,3,FALSE))/$BH$5*VLOOKUP(BH53+1,商城宝箱!$C$23:$I$42,4,FALSE)</f>
        <v>25312.5</v>
      </c>
      <c r="BK53" s="71">
        <f>INDEX(商城宝箱!$V:$V,MATCH(BH53,商城宝箱!$L:$L,0))+(BB53-VLOOKUP(BH53,商城宝箱!$L$2:$N$22,3,FALSE))/$BH$5*VLOOKUP(BH53+1,商城宝箱!$C$23:$I$42,5,FALSE)</f>
        <v>14957</v>
      </c>
      <c r="BL53" s="71">
        <f>INDEX(商城宝箱!$W:$W,MATCH(BH53,商城宝箱!$L:$L,0))+(BB53-VLOOKUP(BH53,商城宝箱!$L$2:$N$22,3,FALSE))/$BH$5*VLOOKUP(BH53+1,商城宝箱!$C$23:$I$42,6,FALSE)</f>
        <v>2021.5</v>
      </c>
      <c r="BM53" s="49"/>
      <c r="BN53" s="101">
        <f t="shared" si="11"/>
        <v>1958800</v>
      </c>
      <c r="BO53" s="63">
        <f t="shared" si="12"/>
        <v>298920</v>
      </c>
      <c r="BP53" s="63">
        <f t="shared" ref="BP53:BR53" si="103">AL53</f>
        <v>199040</v>
      </c>
      <c r="BQ53" s="63">
        <f t="shared" si="103"/>
        <v>846000</v>
      </c>
      <c r="BR53" s="63">
        <f t="shared" si="103"/>
        <v>0</v>
      </c>
      <c r="BS53" s="63">
        <f t="shared" si="14"/>
        <v>23500</v>
      </c>
      <c r="BT53" s="63">
        <f t="shared" si="15"/>
        <v>64750</v>
      </c>
      <c r="BU53" s="63">
        <f t="shared" si="16"/>
        <v>3391010</v>
      </c>
      <c r="BV53" s="98">
        <f t="shared" si="17"/>
        <v>0.577645008419321</v>
      </c>
      <c r="BW53" s="98">
        <f t="shared" si="18"/>
        <v>0.0881507279542083</v>
      </c>
      <c r="BX53" s="98">
        <f t="shared" si="19"/>
        <v>0.0586963765957635</v>
      </c>
      <c r="BY53" s="98">
        <f t="shared" si="20"/>
        <v>0.249483192323231</v>
      </c>
      <c r="BZ53" s="98">
        <f t="shared" si="21"/>
        <v>0</v>
      </c>
      <c r="CA53" s="98">
        <f t="shared" si="22"/>
        <v>0.00693008867564531</v>
      </c>
      <c r="CB53" s="98">
        <f t="shared" si="23"/>
        <v>0.0190946060318312</v>
      </c>
      <c r="CC53" s="49"/>
      <c r="CD53" s="101">
        <f t="shared" si="24"/>
        <v>84</v>
      </c>
      <c r="CE53" s="63">
        <f>INDEX(角色升级!A:A,MATCH(BU52,角色升级!K:K,1))</f>
        <v>500</v>
      </c>
      <c r="CF53" s="71">
        <f>VLOOKUP(CE53,角色升级!A:P,16,FALSE)</f>
        <v>19219.27767</v>
      </c>
      <c r="CG53" s="71">
        <v>18600</v>
      </c>
      <c r="CH53" s="136">
        <v>3.63</v>
      </c>
      <c r="CI53" s="87">
        <f>INDEX(角色升级!Q:Q,MATCH(CE53,角色升级!A:A,0))</f>
        <v>5900</v>
      </c>
      <c r="CJ53" s="80">
        <v>0.2</v>
      </c>
      <c r="CK53" s="49"/>
      <c r="CL53" s="101">
        <f t="shared" si="25"/>
        <v>13674</v>
      </c>
      <c r="CM53" s="63">
        <f t="shared" si="26"/>
        <v>20586</v>
      </c>
      <c r="CN53" s="63">
        <f t="shared" si="27"/>
        <v>528</v>
      </c>
      <c r="CO53" s="63">
        <f t="shared" si="28"/>
        <v>25312.5</v>
      </c>
      <c r="CP53" s="63">
        <f t="shared" si="29"/>
        <v>60100.5</v>
      </c>
      <c r="CQ53" s="98">
        <f t="shared" si="30"/>
        <v>0.22751890583273</v>
      </c>
      <c r="CR53" s="98">
        <f t="shared" si="31"/>
        <v>0.342526268500262</v>
      </c>
      <c r="CS53" s="98">
        <f t="shared" si="32"/>
        <v>0.00878528464821424</v>
      </c>
      <c r="CT53" s="98">
        <f t="shared" si="33"/>
        <v>0.421169541018794</v>
      </c>
      <c r="CU53" s="49"/>
      <c r="CV53" s="87">
        <f t="shared" si="34"/>
        <v>6838</v>
      </c>
      <c r="CW53" s="80">
        <f t="shared" si="35"/>
        <v>10185</v>
      </c>
      <c r="CX53" s="80">
        <f t="shared" si="36"/>
        <v>6784</v>
      </c>
      <c r="CY53" s="80">
        <f t="shared" si="37"/>
        <v>14957</v>
      </c>
      <c r="CZ53" s="80">
        <f t="shared" si="38"/>
        <v>38764</v>
      </c>
      <c r="DA53" s="143">
        <f t="shared" si="39"/>
        <v>0.176400784232793</v>
      </c>
      <c r="DB53" s="143">
        <f t="shared" si="40"/>
        <v>0.262743782891342</v>
      </c>
      <c r="DC53" s="143">
        <f t="shared" si="41"/>
        <v>0.175007739139408</v>
      </c>
      <c r="DD53" s="143">
        <f t="shared" si="42"/>
        <v>0.385847693736456</v>
      </c>
      <c r="DE53" s="49"/>
      <c r="DF53" s="87">
        <f t="shared" si="43"/>
        <v>3163</v>
      </c>
      <c r="DG53" s="80">
        <f t="shared" si="44"/>
        <v>4755</v>
      </c>
      <c r="DH53" s="80">
        <f t="shared" si="45"/>
        <v>3168</v>
      </c>
      <c r="DI53" s="80">
        <f t="shared" si="46"/>
        <v>2021.5</v>
      </c>
      <c r="DJ53" s="80">
        <f t="shared" si="47"/>
        <v>13107.5</v>
      </c>
      <c r="DK53" s="143">
        <f t="shared" si="48"/>
        <v>0.241312225824909</v>
      </c>
      <c r="DL53" s="143">
        <f t="shared" si="49"/>
        <v>0.362769406828152</v>
      </c>
      <c r="DM53" s="143">
        <f t="shared" si="50"/>
        <v>0.241693686820523</v>
      </c>
      <c r="DN53" s="143">
        <f t="shared" si="51"/>
        <v>0.154224680526416</v>
      </c>
      <c r="DO53" s="49"/>
      <c r="DP53" s="62">
        <f t="shared" si="52"/>
        <v>60100.5</v>
      </c>
      <c r="DQ53" s="71">
        <f t="shared" si="53"/>
        <v>38764</v>
      </c>
      <c r="DR53" s="71">
        <f t="shared" si="54"/>
        <v>13107.5</v>
      </c>
      <c r="DS53" s="63">
        <v>0</v>
      </c>
      <c r="DT53" s="63">
        <v>13</v>
      </c>
      <c r="DU53" s="63">
        <f>INDEX(武器升级!A:A,MATCH(DQ53/$DQ$5,武器升级!G:G,1))</f>
        <v>24</v>
      </c>
      <c r="DV53" s="63">
        <f>_xlfn.IFNA(INDEX(武器升级!A:A,MATCH(DR53/$DR$5,武器升级!H:H,1)),1)</f>
        <v>18</v>
      </c>
      <c r="DW53" s="63">
        <v>9</v>
      </c>
      <c r="DX53" s="63">
        <f>ROUND($DX$4*(1.2^(DT53-1)),2)</f>
        <v>5.35</v>
      </c>
      <c r="DY53" s="63">
        <f>ROUND($DY$4*1.2^(DU53-1),2)</f>
        <v>49.69</v>
      </c>
      <c r="DZ53" s="63">
        <f>ROUND($DZ$4*1.2^(DV53-1),2)</f>
        <v>24.4</v>
      </c>
      <c r="EA53" s="71">
        <v>3.9</v>
      </c>
      <c r="EB53" s="67">
        <f t="shared" si="55"/>
        <v>84</v>
      </c>
      <c r="EC53" s="87">
        <v>0</v>
      </c>
      <c r="ED53" s="80">
        <v>0</v>
      </c>
      <c r="EE53" s="80">
        <v>0</v>
      </c>
      <c r="EF53" s="80">
        <v>0</v>
      </c>
      <c r="EG53" s="80">
        <v>0</v>
      </c>
      <c r="EH53" s="80">
        <v>0</v>
      </c>
      <c r="EI53" s="80">
        <v>1</v>
      </c>
      <c r="EJ53" s="80">
        <v>1</v>
      </c>
      <c r="EK53" s="49">
        <f>_xlfn.IFNA(INDEX(DZ:DZ,MATCH(A53,EB:EB,0)),1)</f>
        <v>1</v>
      </c>
      <c r="EL53" s="87">
        <v>0</v>
      </c>
      <c r="EM53" s="80">
        <v>0</v>
      </c>
      <c r="EN53" s="80">
        <v>0</v>
      </c>
      <c r="EO53" s="80">
        <v>0</v>
      </c>
      <c r="EP53" s="80">
        <v>0</v>
      </c>
      <c r="EQ53" s="80">
        <v>386.217</v>
      </c>
      <c r="ER53" s="80">
        <v>64.467</v>
      </c>
      <c r="ES53" s="80">
        <v>17.4623</v>
      </c>
      <c r="ET53" s="151">
        <v>0</v>
      </c>
      <c r="EU53" s="151">
        <v>0</v>
      </c>
      <c r="EV53" s="151">
        <v>0</v>
      </c>
      <c r="EW53" s="151">
        <v>1</v>
      </c>
      <c r="EX53" s="151">
        <v>1</v>
      </c>
      <c r="EY53" s="151">
        <v>1</v>
      </c>
      <c r="EZ53" s="49"/>
      <c r="FA53" s="153">
        <f t="shared" si="56"/>
        <v>1</v>
      </c>
      <c r="FB53" s="71">
        <v>1</v>
      </c>
      <c r="FC53" s="71">
        <v>1</v>
      </c>
      <c r="FD53" s="80">
        <v>2.64</v>
      </c>
      <c r="FE53" s="2">
        <v>8.17</v>
      </c>
      <c r="FF53">
        <f t="shared" si="57"/>
        <v>8.17</v>
      </c>
    </row>
    <row r="54" spans="1:162">
      <c r="A54" s="58">
        <v>48</v>
      </c>
      <c r="B54" s="59">
        <v>30</v>
      </c>
      <c r="C54" s="60">
        <v>24</v>
      </c>
      <c r="D54" s="61">
        <v>275.5</v>
      </c>
      <c r="E54" s="61">
        <v>3</v>
      </c>
      <c r="F54" s="62">
        <v>12</v>
      </c>
      <c r="G54" s="63">
        <v>0</v>
      </c>
      <c r="H54" s="63">
        <v>3</v>
      </c>
      <c r="I54" s="49"/>
      <c r="J54" s="62">
        <v>48</v>
      </c>
      <c r="K54" s="71">
        <f t="shared" si="0"/>
        <v>12</v>
      </c>
      <c r="L54" s="71">
        <f t="shared" si="1"/>
        <v>0</v>
      </c>
      <c r="M54" s="71">
        <f>INDEX($H:$H,MATCH(N54,$A:$A,0))</f>
        <v>3</v>
      </c>
      <c r="N54" s="72">
        <f>INDEX($A:$A,MATCH(SUM($K$7:K54),$D:$D,1))</f>
        <v>86</v>
      </c>
      <c r="O54" s="72">
        <v>0</v>
      </c>
      <c r="P54" s="73">
        <v>0</v>
      </c>
      <c r="Q54" s="63">
        <f>INDEX(关卡产出!$V$8:$V$207,MATCH(N54,$A$7:$A$206,0))</f>
        <v>15700</v>
      </c>
      <c r="R54" s="63">
        <f>INDEX(关卡产出!$W$8:$W$207,MATCH(N54,$A$7:$A$206,0))</f>
        <v>2056800</v>
      </c>
      <c r="S54" s="63">
        <f>INDEX(关卡产出!$X$8:$X$207,MATCH(N54,$A$7:$A$206,0))</f>
        <v>14342</v>
      </c>
      <c r="T54" s="63">
        <f>INDEX(关卡产出!$Y$8:$Y$207,MATCH(N54,$A$7:$A$206,0))</f>
        <v>7172</v>
      </c>
      <c r="U54" s="63">
        <f>INDEX(关卡产出!$Z$8:$Z$207,MATCH(N54,$A$7:$A$206,0))</f>
        <v>3324</v>
      </c>
      <c r="V54" s="63">
        <f>INDEX(关卡产出!$AA$8:$AA$207,MATCH(N54,$A$7:$A$206,0))</f>
        <v>516</v>
      </c>
      <c r="W54" s="80">
        <f>INDEX(关卡产出!$C$8:$C$207,MATCH(N54,关卡产出!$B$8:$B$207,0))*K54</f>
        <v>804</v>
      </c>
      <c r="X54" s="80">
        <f>INDEX(关卡产出!$D$8:$D$207,MATCH(N54,关卡产出!$B$8:$B$207,0))*K54</f>
        <v>396</v>
      </c>
      <c r="Y54" s="80">
        <f>INDEX(关卡产出!$E$8:$E$207,MATCH(N54,关卡产出!$B$8:$B$207,0))*K54</f>
        <v>192</v>
      </c>
      <c r="Z54" s="80">
        <f>INDEX(关卡产出!$F$8:$F$207,MATCH(N54,关卡产出!$B$8:$B$207,0))*K54</f>
        <v>10920</v>
      </c>
      <c r="AA54" s="80">
        <f>SUM($W$7:W54)</f>
        <v>21390</v>
      </c>
      <c r="AB54" s="80">
        <f>SUM($X$7:X54)</f>
        <v>10581</v>
      </c>
      <c r="AC54" s="80">
        <f>SUM($Y$7:Y54)</f>
        <v>4947</v>
      </c>
      <c r="AD54" s="80">
        <f>SUM($Z$7:Z54)</f>
        <v>309840</v>
      </c>
      <c r="AE54" s="87">
        <f>INDEX(关卡产出!$C$8:$C$207,MATCH(N54,关卡产出!$B$8:$B$207,0))*8</f>
        <v>536</v>
      </c>
      <c r="AF54" s="87">
        <f>INDEX(关卡产出!$D$8:$D$207,MATCH(N54,关卡产出!$B$8:$B$207,0))*8</f>
        <v>264</v>
      </c>
      <c r="AG54" s="87">
        <f>INDEX(关卡产出!$E$8:$E$207,MATCH(N54,关卡产出!$B$8:$B$207,0))*8</f>
        <v>128</v>
      </c>
      <c r="AH54" s="87">
        <f>INDEX(关卡产出!$F$8:$F$207,MATCH(N54,关卡产出!$B$8:$B$207,0))*8</f>
        <v>7280</v>
      </c>
      <c r="AI54" s="87">
        <f>SUM($AE$7:AE54)</f>
        <v>14248</v>
      </c>
      <c r="AJ54" s="87">
        <f>SUM($AF$7:AF54)</f>
        <v>7048</v>
      </c>
      <c r="AK54" s="87">
        <f>SUM($AG$7:AG54)</f>
        <v>3296</v>
      </c>
      <c r="AL54" s="87">
        <f>SUM($AH$7:AH54)</f>
        <v>206320</v>
      </c>
      <c r="AM54" s="92">
        <f>SUM($M$7:M54)*关卡产出!$AS$11</f>
        <v>864000</v>
      </c>
      <c r="AN54" s="93">
        <v>0</v>
      </c>
      <c r="AO54" s="80">
        <v>0</v>
      </c>
      <c r="AP54" s="96">
        <v>0</v>
      </c>
      <c r="AQ54" s="62">
        <v>500</v>
      </c>
      <c r="AR54" s="97">
        <v>100</v>
      </c>
      <c r="AS54" s="62">
        <f>SUM($AQ$7:AQ54)</f>
        <v>24000</v>
      </c>
      <c r="AT54" s="71">
        <f>SUM($AR$7:AR54)</f>
        <v>4800</v>
      </c>
      <c r="AU54" s="49"/>
      <c r="AV54" s="62">
        <f t="shared" si="2"/>
        <v>15700</v>
      </c>
      <c r="AW54" s="71">
        <v>0</v>
      </c>
      <c r="AX54" s="71">
        <f t="shared" si="3"/>
        <v>4800</v>
      </c>
      <c r="AY54" s="71">
        <f t="shared" si="4"/>
        <v>5900</v>
      </c>
      <c r="AZ54" s="63">
        <f t="shared" si="5"/>
        <v>26400</v>
      </c>
      <c r="BA54" s="80">
        <v>0</v>
      </c>
      <c r="BB54" s="80">
        <f t="shared" si="6"/>
        <v>26400</v>
      </c>
      <c r="BC54" s="98">
        <f t="shared" si="7"/>
        <v>0.59469696969697</v>
      </c>
      <c r="BD54" s="98">
        <f t="shared" si="8"/>
        <v>0</v>
      </c>
      <c r="BE54" s="98">
        <f t="shared" si="9"/>
        <v>0.181818181818182</v>
      </c>
      <c r="BF54" s="98">
        <f t="shared" si="10"/>
        <v>0.223484848484848</v>
      </c>
      <c r="BG54" s="99"/>
      <c r="BH54" s="62">
        <f>INDEX(商城宝箱!$L:$L,MATCH(BB54,商城宝箱!$N:$N,1))</f>
        <v>7</v>
      </c>
      <c r="BI54" s="63">
        <f>INDEX(商城宝箱!$T:$T,MATCH(BH54,商城宝箱!$L:$L,0))+(BB54-VLOOKUP(BH54,商城宝箱!$L$2:$N$22,3,FALSE))/$BH$5*VLOOKUP(BH54+1,商城宝箱!$C$23:$I$42,3,FALSE)</f>
        <v>66000</v>
      </c>
      <c r="BJ54" s="71">
        <f>INDEX(商城宝箱!$U:$U,MATCH(BH54,商城宝箱!$L:$L,0))+(BB54-VLOOKUP(BH54,商城宝箱!$L$2:$N$22,3,FALSE))/$BH$5*VLOOKUP(BH54+1,商城宝箱!$C$23:$I$42,4,FALSE)</f>
        <v>26187.5</v>
      </c>
      <c r="BK54" s="71">
        <f>INDEX(商城宝箱!$V:$V,MATCH(BH54,商城宝箱!$L:$L,0))+(BB54-VLOOKUP(BH54,商城宝箱!$L$2:$N$22,3,FALSE))/$BH$5*VLOOKUP(BH54+1,商城宝箱!$C$23:$I$42,5,FALSE)</f>
        <v>15532</v>
      </c>
      <c r="BL54" s="71">
        <f>INDEX(商城宝箱!$W:$W,MATCH(BH54,商城宝箱!$L:$L,0))+(BB54-VLOOKUP(BH54,商城宝箱!$L$2:$N$22,3,FALSE))/$BH$5*VLOOKUP(BH54+1,商城宝箱!$C$23:$I$42,6,FALSE)</f>
        <v>2096.5</v>
      </c>
      <c r="BM54" s="49"/>
      <c r="BN54" s="101">
        <f t="shared" si="11"/>
        <v>2056800</v>
      </c>
      <c r="BO54" s="63">
        <f t="shared" si="12"/>
        <v>309840</v>
      </c>
      <c r="BP54" s="63">
        <f t="shared" ref="BP54:BR54" si="104">AL54</f>
        <v>206320</v>
      </c>
      <c r="BQ54" s="63">
        <f t="shared" si="104"/>
        <v>864000</v>
      </c>
      <c r="BR54" s="63">
        <f t="shared" si="104"/>
        <v>0</v>
      </c>
      <c r="BS54" s="63">
        <f t="shared" si="14"/>
        <v>24000</v>
      </c>
      <c r="BT54" s="63">
        <f t="shared" si="15"/>
        <v>66000</v>
      </c>
      <c r="BU54" s="63">
        <f t="shared" si="16"/>
        <v>3526960</v>
      </c>
      <c r="BV54" s="98">
        <f t="shared" si="17"/>
        <v>0.583165105359857</v>
      </c>
      <c r="BW54" s="98">
        <f t="shared" si="18"/>
        <v>0.0878490257899154</v>
      </c>
      <c r="BX54" s="98">
        <f t="shared" si="19"/>
        <v>0.0584979699231066</v>
      </c>
      <c r="BY54" s="98">
        <f t="shared" si="20"/>
        <v>0.244970172613242</v>
      </c>
      <c r="BZ54" s="98">
        <f t="shared" si="21"/>
        <v>0</v>
      </c>
      <c r="CA54" s="98">
        <f t="shared" si="22"/>
        <v>0.0068047270170345</v>
      </c>
      <c r="CB54" s="98">
        <f t="shared" si="23"/>
        <v>0.0187129992968449</v>
      </c>
      <c r="CC54" s="49"/>
      <c r="CD54" s="101">
        <f t="shared" si="24"/>
        <v>86</v>
      </c>
      <c r="CE54" s="63">
        <f>INDEX(角色升级!A:A,MATCH(BU53,角色升级!K:K,1))</f>
        <v>507</v>
      </c>
      <c r="CF54" s="71">
        <f>VLOOKUP(CE54,角色升级!A:P,16,FALSE)</f>
        <v>19281.59121</v>
      </c>
      <c r="CG54" s="71">
        <v>19800</v>
      </c>
      <c r="CH54" s="132">
        <v>3.48</v>
      </c>
      <c r="CI54" s="87">
        <f>INDEX(角色升级!Q:Q,MATCH(CE54,角色升级!A:A,0))</f>
        <v>5900</v>
      </c>
      <c r="CJ54" s="80">
        <v>0.2</v>
      </c>
      <c r="CK54" s="49"/>
      <c r="CL54" s="101">
        <f t="shared" si="25"/>
        <v>14342</v>
      </c>
      <c r="CM54" s="63">
        <f t="shared" si="26"/>
        <v>21390</v>
      </c>
      <c r="CN54" s="63">
        <f t="shared" si="27"/>
        <v>536</v>
      </c>
      <c r="CO54" s="63">
        <f t="shared" si="28"/>
        <v>26187.5</v>
      </c>
      <c r="CP54" s="63">
        <f t="shared" si="29"/>
        <v>62455.5</v>
      </c>
      <c r="CQ54" s="98">
        <f t="shared" si="30"/>
        <v>0.229635500476339</v>
      </c>
      <c r="CR54" s="98">
        <f t="shared" si="31"/>
        <v>0.342483848500132</v>
      </c>
      <c r="CS54" s="98">
        <f t="shared" si="32"/>
        <v>0.00858211046264941</v>
      </c>
      <c r="CT54" s="98">
        <f t="shared" si="33"/>
        <v>0.419298540560879</v>
      </c>
      <c r="CU54" s="49"/>
      <c r="CV54" s="87">
        <f t="shared" si="34"/>
        <v>7172</v>
      </c>
      <c r="CW54" s="80">
        <f t="shared" si="35"/>
        <v>10581</v>
      </c>
      <c r="CX54" s="80">
        <f t="shared" si="36"/>
        <v>7048</v>
      </c>
      <c r="CY54" s="80">
        <f t="shared" si="37"/>
        <v>15532</v>
      </c>
      <c r="CZ54" s="80">
        <f t="shared" si="38"/>
        <v>40333</v>
      </c>
      <c r="DA54" s="143">
        <f t="shared" si="39"/>
        <v>0.177819651402078</v>
      </c>
      <c r="DB54" s="143">
        <f t="shared" si="40"/>
        <v>0.262341011082736</v>
      </c>
      <c r="DC54" s="143">
        <f t="shared" si="41"/>
        <v>0.174745245828478</v>
      </c>
      <c r="DD54" s="143">
        <f t="shared" si="42"/>
        <v>0.385094091686708</v>
      </c>
      <c r="DE54" s="49"/>
      <c r="DF54" s="87">
        <f t="shared" si="43"/>
        <v>3324</v>
      </c>
      <c r="DG54" s="80">
        <f t="shared" si="44"/>
        <v>4947</v>
      </c>
      <c r="DH54" s="80">
        <f t="shared" si="45"/>
        <v>3296</v>
      </c>
      <c r="DI54" s="80">
        <f t="shared" si="46"/>
        <v>2096.5</v>
      </c>
      <c r="DJ54" s="80">
        <f t="shared" si="47"/>
        <v>13663.5</v>
      </c>
      <c r="DK54" s="143">
        <f t="shared" si="48"/>
        <v>0.243275880996816</v>
      </c>
      <c r="DL54" s="143">
        <f t="shared" si="49"/>
        <v>0.362059501591832</v>
      </c>
      <c r="DM54" s="143">
        <f t="shared" si="50"/>
        <v>0.24122662568156</v>
      </c>
      <c r="DN54" s="143">
        <f t="shared" si="51"/>
        <v>0.153437991729791</v>
      </c>
      <c r="DO54" s="49"/>
      <c r="DP54" s="62">
        <f t="shared" si="52"/>
        <v>62455.5</v>
      </c>
      <c r="DQ54" s="71">
        <f t="shared" si="53"/>
        <v>40333</v>
      </c>
      <c r="DR54" s="71">
        <f t="shared" si="54"/>
        <v>13663.5</v>
      </c>
      <c r="DS54" s="63">
        <v>0</v>
      </c>
      <c r="DT54" s="63">
        <v>13</v>
      </c>
      <c r="DU54" s="63">
        <f>INDEX(武器升级!A:A,MATCH(DQ54/$DQ$5,武器升级!G:G,1))</f>
        <v>24</v>
      </c>
      <c r="DV54" s="63">
        <f>_xlfn.IFNA(INDEX(武器升级!A:A,MATCH(DR54/$DR$5,武器升级!H:H,1)),1)</f>
        <v>19</v>
      </c>
      <c r="DW54" s="63">
        <v>9</v>
      </c>
      <c r="DX54" s="63">
        <f>ROUND($DX$4*(1.2^(DT54-1)),2)</f>
        <v>5.35</v>
      </c>
      <c r="DY54" s="63">
        <f>ROUND($DY$4*1.2^(DU54-1),2)</f>
        <v>49.69</v>
      </c>
      <c r="DZ54" s="63">
        <f>ROUND($DZ$4*1.2^(DV54-1),2)</f>
        <v>29.29</v>
      </c>
      <c r="EA54" s="71">
        <v>3.9</v>
      </c>
      <c r="EB54" s="67">
        <f t="shared" si="55"/>
        <v>86</v>
      </c>
      <c r="EC54" s="87">
        <v>0</v>
      </c>
      <c r="ED54" s="80">
        <v>0</v>
      </c>
      <c r="EE54" s="80">
        <v>0</v>
      </c>
      <c r="EF54" s="80">
        <v>0</v>
      </c>
      <c r="EG54" s="80">
        <v>0</v>
      </c>
      <c r="EH54" s="80">
        <v>0</v>
      </c>
      <c r="EI54" s="80">
        <v>1</v>
      </c>
      <c r="EJ54" s="80">
        <v>1</v>
      </c>
      <c r="EK54" s="49">
        <f>_xlfn.IFNA(INDEX(DZ:DZ,MATCH(A54,EB:EB,0)),1)</f>
        <v>4.73</v>
      </c>
      <c r="EL54" s="87">
        <v>0</v>
      </c>
      <c r="EM54" s="80">
        <v>0</v>
      </c>
      <c r="EN54" s="80">
        <v>0</v>
      </c>
      <c r="EO54" s="80">
        <v>0</v>
      </c>
      <c r="EP54" s="80">
        <v>0</v>
      </c>
      <c r="EQ54" s="80">
        <v>396.12</v>
      </c>
      <c r="ER54" s="80">
        <v>66.12</v>
      </c>
      <c r="ES54" s="80">
        <v>17.91</v>
      </c>
      <c r="ET54" s="151">
        <v>0</v>
      </c>
      <c r="EU54" s="151">
        <v>0</v>
      </c>
      <c r="EV54" s="151">
        <v>0</v>
      </c>
      <c r="EW54" s="151">
        <v>1</v>
      </c>
      <c r="EX54" s="151">
        <v>1</v>
      </c>
      <c r="EY54" s="151">
        <v>1</v>
      </c>
      <c r="EZ54" s="49"/>
      <c r="FA54" s="153">
        <f t="shared" si="56"/>
        <v>4.73</v>
      </c>
      <c r="FB54" s="71">
        <v>1</v>
      </c>
      <c r="FC54" s="71">
        <v>1</v>
      </c>
      <c r="FD54" s="80">
        <v>2.64</v>
      </c>
      <c r="FE54" s="2">
        <v>8.17</v>
      </c>
      <c r="FF54">
        <f t="shared" si="57"/>
        <v>8.17</v>
      </c>
    </row>
    <row r="55" spans="1:162">
      <c r="A55" s="58">
        <v>49</v>
      </c>
      <c r="B55" s="59">
        <v>31</v>
      </c>
      <c r="C55" s="60">
        <v>25</v>
      </c>
      <c r="D55" s="61">
        <v>284.5</v>
      </c>
      <c r="E55" s="61">
        <v>3</v>
      </c>
      <c r="F55" s="62">
        <v>12</v>
      </c>
      <c r="G55" s="63">
        <v>0</v>
      </c>
      <c r="H55" s="63">
        <v>3</v>
      </c>
      <c r="I55" s="49"/>
      <c r="J55" s="62">
        <v>49</v>
      </c>
      <c r="K55" s="71">
        <f t="shared" si="0"/>
        <v>12</v>
      </c>
      <c r="L55" s="71">
        <f t="shared" si="1"/>
        <v>0</v>
      </c>
      <c r="M55" s="71">
        <f>INDEX($H:$H,MATCH(N55,$A:$A,0))</f>
        <v>3</v>
      </c>
      <c r="N55" s="72">
        <f>INDEX($A:$A,MATCH(SUM($K$7:K55),$D:$D,1))</f>
        <v>87</v>
      </c>
      <c r="O55" s="72">
        <v>0</v>
      </c>
      <c r="P55" s="73">
        <v>0</v>
      </c>
      <c r="Q55" s="63">
        <f>INDEX(关卡产出!$V$8:$V$207,MATCH(N55,$A$7:$A$206,0))</f>
        <v>15900</v>
      </c>
      <c r="R55" s="63">
        <f>INDEX(关卡产出!$W$8:$W$207,MATCH(N55,$A$7:$A$206,0))</f>
        <v>2106700</v>
      </c>
      <c r="S55" s="63">
        <f>INDEX(关卡产出!$X$8:$X$207,MATCH(N55,$A$7:$A$206,0))</f>
        <v>14682</v>
      </c>
      <c r="T55" s="63">
        <f>INDEX(关卡产出!$Y$8:$Y$207,MATCH(N55,$A$7:$A$206,0))</f>
        <v>7342</v>
      </c>
      <c r="U55" s="63">
        <f>INDEX(关卡产出!$Z$8:$Z$207,MATCH(N55,$A$7:$A$206,0))</f>
        <v>3406</v>
      </c>
      <c r="V55" s="63">
        <f>INDEX(关卡产出!$AA$8:$AA$207,MATCH(N55,$A$7:$A$206,0))</f>
        <v>522</v>
      </c>
      <c r="W55" s="80">
        <f>INDEX(关卡产出!$C$8:$C$207,MATCH(N55,关卡产出!$B$8:$B$207,0))*K55</f>
        <v>816</v>
      </c>
      <c r="X55" s="80">
        <f>INDEX(关卡产出!$D$8:$D$207,MATCH(N55,关卡产出!$B$8:$B$207,0))*K55</f>
        <v>408</v>
      </c>
      <c r="Y55" s="80">
        <f>INDEX(关卡产出!$E$8:$E$207,MATCH(N55,关卡产出!$B$8:$B$207,0))*K55</f>
        <v>192</v>
      </c>
      <c r="Z55" s="80">
        <f>INDEX(关卡产出!$F$8:$F$207,MATCH(N55,关卡产出!$B$8:$B$207,0))*K55</f>
        <v>11160</v>
      </c>
      <c r="AA55" s="80">
        <f>SUM($W$7:W55)</f>
        <v>22206</v>
      </c>
      <c r="AB55" s="80">
        <f>SUM($X$7:X55)</f>
        <v>10989</v>
      </c>
      <c r="AC55" s="80">
        <f>SUM($Y$7:Y55)</f>
        <v>5139</v>
      </c>
      <c r="AD55" s="80">
        <f>SUM($Z$7:Z55)</f>
        <v>321000</v>
      </c>
      <c r="AE55" s="87">
        <f>INDEX(关卡产出!$C$8:$C$207,MATCH(N55,关卡产出!$B$8:$B$207,0))*8</f>
        <v>544</v>
      </c>
      <c r="AF55" s="87">
        <f>INDEX(关卡产出!$D$8:$D$207,MATCH(N55,关卡产出!$B$8:$B$207,0))*8</f>
        <v>272</v>
      </c>
      <c r="AG55" s="87">
        <f>INDEX(关卡产出!$E$8:$E$207,MATCH(N55,关卡产出!$B$8:$B$207,0))*8</f>
        <v>128</v>
      </c>
      <c r="AH55" s="87">
        <f>INDEX(关卡产出!$F$8:$F$207,MATCH(N55,关卡产出!$B$8:$B$207,0))*8</f>
        <v>7440</v>
      </c>
      <c r="AI55" s="87">
        <f>SUM($AE$7:AE55)</f>
        <v>14792</v>
      </c>
      <c r="AJ55" s="87">
        <f>SUM($AF$7:AF55)</f>
        <v>7320</v>
      </c>
      <c r="AK55" s="87">
        <f>SUM($AG$7:AG55)</f>
        <v>3424</v>
      </c>
      <c r="AL55" s="87">
        <f>SUM($AH$7:AH55)</f>
        <v>213760</v>
      </c>
      <c r="AM55" s="92">
        <f>SUM($M$7:M55)*关卡产出!$AS$11</f>
        <v>882000</v>
      </c>
      <c r="AN55" s="93">
        <v>0</v>
      </c>
      <c r="AO55" s="80">
        <v>0</v>
      </c>
      <c r="AP55" s="96">
        <v>0</v>
      </c>
      <c r="AQ55" s="62">
        <v>500</v>
      </c>
      <c r="AR55" s="97">
        <v>100</v>
      </c>
      <c r="AS55" s="62">
        <f>SUM($AQ$7:AQ55)</f>
        <v>24500</v>
      </c>
      <c r="AT55" s="71">
        <f>SUM($AR$7:AR55)</f>
        <v>4900</v>
      </c>
      <c r="AU55" s="49"/>
      <c r="AV55" s="62">
        <f t="shared" si="2"/>
        <v>15900</v>
      </c>
      <c r="AW55" s="71">
        <v>0</v>
      </c>
      <c r="AX55" s="71">
        <f t="shared" si="3"/>
        <v>4900</v>
      </c>
      <c r="AY55" s="71">
        <f t="shared" si="4"/>
        <v>5900</v>
      </c>
      <c r="AZ55" s="63">
        <f t="shared" si="5"/>
        <v>26700</v>
      </c>
      <c r="BA55" s="80">
        <v>0</v>
      </c>
      <c r="BB55" s="80">
        <f t="shared" si="6"/>
        <v>26700</v>
      </c>
      <c r="BC55" s="98">
        <f t="shared" si="7"/>
        <v>0.595505617977528</v>
      </c>
      <c r="BD55" s="98">
        <f t="shared" si="8"/>
        <v>0</v>
      </c>
      <c r="BE55" s="98">
        <f t="shared" si="9"/>
        <v>0.183520599250936</v>
      </c>
      <c r="BF55" s="98">
        <f t="shared" si="10"/>
        <v>0.220973782771536</v>
      </c>
      <c r="BG55" s="99"/>
      <c r="BH55" s="62">
        <f>INDEX(商城宝箱!$L:$L,MATCH(BB55,商城宝箱!$N:$N,1))</f>
        <v>7</v>
      </c>
      <c r="BI55" s="63">
        <f>INDEX(商城宝箱!$T:$T,MATCH(BH55,商城宝箱!$L:$L,0))+(BB55-VLOOKUP(BH55,商城宝箱!$L$2:$N$22,3,FALSE))/$BH$5*VLOOKUP(BH55+1,商城宝箱!$C$23:$I$42,3,FALSE)</f>
        <v>66750</v>
      </c>
      <c r="BJ55" s="71">
        <f>INDEX(商城宝箱!$U:$U,MATCH(BH55,商城宝箱!$L:$L,0))+(BB55-VLOOKUP(BH55,商城宝箱!$L$2:$N$22,3,FALSE))/$BH$5*VLOOKUP(BH55+1,商城宝箱!$C$23:$I$42,4,FALSE)</f>
        <v>26712.5</v>
      </c>
      <c r="BK55" s="71">
        <f>INDEX(商城宝箱!$V:$V,MATCH(BH55,商城宝箱!$L:$L,0))+(BB55-VLOOKUP(BH55,商城宝箱!$L$2:$N$22,3,FALSE))/$BH$5*VLOOKUP(BH55+1,商城宝箱!$C$23:$I$42,5,FALSE)</f>
        <v>15877</v>
      </c>
      <c r="BL55" s="71">
        <f>INDEX(商城宝箱!$W:$W,MATCH(BH55,商城宝箱!$L:$L,0))+(BB55-VLOOKUP(BH55,商城宝箱!$L$2:$N$22,3,FALSE))/$BH$5*VLOOKUP(BH55+1,商城宝箱!$C$23:$I$42,6,FALSE)</f>
        <v>2141.5</v>
      </c>
      <c r="BM55" s="49"/>
      <c r="BN55" s="101">
        <f t="shared" si="11"/>
        <v>2106700</v>
      </c>
      <c r="BO55" s="63">
        <f t="shared" si="12"/>
        <v>321000</v>
      </c>
      <c r="BP55" s="63">
        <f t="shared" ref="BP55:BR55" si="105">AL55</f>
        <v>213760</v>
      </c>
      <c r="BQ55" s="63">
        <f t="shared" si="105"/>
        <v>882000</v>
      </c>
      <c r="BR55" s="63">
        <f t="shared" si="105"/>
        <v>0</v>
      </c>
      <c r="BS55" s="63">
        <f t="shared" si="14"/>
        <v>24500</v>
      </c>
      <c r="BT55" s="63">
        <f t="shared" si="15"/>
        <v>66750</v>
      </c>
      <c r="BU55" s="63">
        <f t="shared" si="16"/>
        <v>3614710</v>
      </c>
      <c r="BV55" s="98">
        <f t="shared" si="17"/>
        <v>0.582813005745966</v>
      </c>
      <c r="BW55" s="98">
        <f t="shared" si="18"/>
        <v>0.0888038044545759</v>
      </c>
      <c r="BX55" s="98">
        <f t="shared" si="19"/>
        <v>0.0591361409352341</v>
      </c>
      <c r="BY55" s="98">
        <f t="shared" si="20"/>
        <v>0.244002976725657</v>
      </c>
      <c r="BZ55" s="98">
        <f t="shared" si="21"/>
        <v>0</v>
      </c>
      <c r="CA55" s="98">
        <f t="shared" si="22"/>
        <v>0.00677786046460159</v>
      </c>
      <c r="CB55" s="98">
        <f t="shared" si="23"/>
        <v>0.0184662116739655</v>
      </c>
      <c r="CC55" s="49"/>
      <c r="CD55" s="101">
        <f t="shared" si="24"/>
        <v>87</v>
      </c>
      <c r="CE55" s="63">
        <f>INDEX(角色升级!A:A,MATCH(BU54,角色升级!K:K,1))</f>
        <v>513</v>
      </c>
      <c r="CF55" s="71">
        <f>VLOOKUP(CE55,角色升级!A:P,16,FALSE)</f>
        <v>19980.22068</v>
      </c>
      <c r="CG55" s="71">
        <v>20400</v>
      </c>
      <c r="CH55" s="131">
        <v>3.38</v>
      </c>
      <c r="CI55" s="87">
        <f>INDEX(角色升级!Q:Q,MATCH(CE55,角色升级!A:A,0))</f>
        <v>5900</v>
      </c>
      <c r="CJ55" s="80">
        <v>0.2</v>
      </c>
      <c r="CK55" s="49"/>
      <c r="CL55" s="101">
        <f t="shared" si="25"/>
        <v>14682</v>
      </c>
      <c r="CM55" s="63">
        <f t="shared" si="26"/>
        <v>22206</v>
      </c>
      <c r="CN55" s="63">
        <f t="shared" si="27"/>
        <v>544</v>
      </c>
      <c r="CO55" s="63">
        <f t="shared" si="28"/>
        <v>26712.5</v>
      </c>
      <c r="CP55" s="63">
        <f t="shared" si="29"/>
        <v>64144.5</v>
      </c>
      <c r="CQ55" s="98">
        <f t="shared" si="30"/>
        <v>0.228889460514931</v>
      </c>
      <c r="CR55" s="98">
        <f t="shared" si="31"/>
        <v>0.346187124383229</v>
      </c>
      <c r="CS55" s="98">
        <f t="shared" si="32"/>
        <v>0.00848085182673495</v>
      </c>
      <c r="CT55" s="98">
        <f t="shared" si="33"/>
        <v>0.416442563275105</v>
      </c>
      <c r="CU55" s="49"/>
      <c r="CV55" s="87">
        <f t="shared" si="34"/>
        <v>7342</v>
      </c>
      <c r="CW55" s="80">
        <f t="shared" si="35"/>
        <v>10989</v>
      </c>
      <c r="CX55" s="80">
        <f t="shared" si="36"/>
        <v>7320</v>
      </c>
      <c r="CY55" s="80">
        <f t="shared" si="37"/>
        <v>15877</v>
      </c>
      <c r="CZ55" s="80">
        <f t="shared" si="38"/>
        <v>41528</v>
      </c>
      <c r="DA55" s="143">
        <f t="shared" si="39"/>
        <v>0.176796378347139</v>
      </c>
      <c r="DB55" s="143">
        <f t="shared" si="40"/>
        <v>0.264616644191871</v>
      </c>
      <c r="DC55" s="143">
        <f t="shared" si="41"/>
        <v>0.176266615295704</v>
      </c>
      <c r="DD55" s="143">
        <f t="shared" si="42"/>
        <v>0.382320362165286</v>
      </c>
      <c r="DE55" s="49"/>
      <c r="DF55" s="87">
        <f t="shared" si="43"/>
        <v>3406</v>
      </c>
      <c r="DG55" s="80">
        <f t="shared" si="44"/>
        <v>5139</v>
      </c>
      <c r="DH55" s="80">
        <f t="shared" si="45"/>
        <v>3424</v>
      </c>
      <c r="DI55" s="80">
        <f t="shared" si="46"/>
        <v>2141.5</v>
      </c>
      <c r="DJ55" s="80">
        <f t="shared" si="47"/>
        <v>14110.5</v>
      </c>
      <c r="DK55" s="143">
        <f t="shared" si="48"/>
        <v>0.241380532227774</v>
      </c>
      <c r="DL55" s="143">
        <f t="shared" si="49"/>
        <v>0.364196874667801</v>
      </c>
      <c r="DM55" s="143">
        <f t="shared" si="50"/>
        <v>0.242656178023458</v>
      </c>
      <c r="DN55" s="143">
        <f t="shared" si="51"/>
        <v>0.151766415080968</v>
      </c>
      <c r="DO55" s="49"/>
      <c r="DP55" s="62">
        <f t="shared" si="52"/>
        <v>64144.5</v>
      </c>
      <c r="DQ55" s="71">
        <f t="shared" si="53"/>
        <v>41528</v>
      </c>
      <c r="DR55" s="71">
        <f t="shared" si="54"/>
        <v>14110.5</v>
      </c>
      <c r="DS55" s="63">
        <v>0</v>
      </c>
      <c r="DT55" s="63">
        <v>14</v>
      </c>
      <c r="DU55" s="63">
        <f>INDEX(武器升级!A:A,MATCH(DQ55/$DQ$5,武器升级!G:G,1))</f>
        <v>25</v>
      </c>
      <c r="DV55" s="63">
        <f>_xlfn.IFNA(INDEX(武器升级!A:A,MATCH(DR55/$DR$5,武器升级!H:H,1)),1)</f>
        <v>19</v>
      </c>
      <c r="DW55" s="63">
        <v>9</v>
      </c>
      <c r="DX55" s="63">
        <f>ROUND($DX$4*(1.2^(DT55-1)),2)</f>
        <v>6.42</v>
      </c>
      <c r="DY55" s="63">
        <f>ROUND($DY$4*1.2^(DU55-1),2)</f>
        <v>59.62</v>
      </c>
      <c r="DZ55" s="63">
        <f>ROUND($DZ$4*1.2^(DV55-1),2)</f>
        <v>29.29</v>
      </c>
      <c r="EA55" s="71">
        <v>3.9</v>
      </c>
      <c r="EB55" s="67">
        <f t="shared" si="55"/>
        <v>87</v>
      </c>
      <c r="EC55" s="87">
        <v>0</v>
      </c>
      <c r="ED55" s="80">
        <v>0</v>
      </c>
      <c r="EE55" s="80">
        <v>0</v>
      </c>
      <c r="EF55" s="80">
        <v>0</v>
      </c>
      <c r="EG55" s="80">
        <v>0</v>
      </c>
      <c r="EH55" s="80">
        <v>0</v>
      </c>
      <c r="EI55" s="80">
        <v>1</v>
      </c>
      <c r="EJ55" s="80">
        <v>1</v>
      </c>
      <c r="EK55" s="49">
        <f>_xlfn.IFNA(INDEX(DZ:DZ,MATCH(A55,EB:EB,0)),1)</f>
        <v>1</v>
      </c>
      <c r="EL55" s="87">
        <v>0</v>
      </c>
      <c r="EM55" s="80">
        <v>0</v>
      </c>
      <c r="EN55" s="80">
        <v>0</v>
      </c>
      <c r="EO55" s="80">
        <v>0</v>
      </c>
      <c r="EP55" s="80">
        <v>0</v>
      </c>
      <c r="EQ55" s="80">
        <v>404.373</v>
      </c>
      <c r="ER55" s="80">
        <v>67.4975</v>
      </c>
      <c r="ES55" s="80">
        <v>18.2831</v>
      </c>
      <c r="ET55" s="151">
        <v>0</v>
      </c>
      <c r="EU55" s="151">
        <v>0</v>
      </c>
      <c r="EV55" s="151">
        <v>0</v>
      </c>
      <c r="EW55" s="151">
        <v>1</v>
      </c>
      <c r="EX55" s="151">
        <v>1</v>
      </c>
      <c r="EY55" s="151">
        <v>1</v>
      </c>
      <c r="EZ55" s="49"/>
      <c r="FA55" s="153">
        <f t="shared" si="56"/>
        <v>1</v>
      </c>
      <c r="FB55" s="71">
        <v>1</v>
      </c>
      <c r="FC55" s="71">
        <v>1</v>
      </c>
      <c r="FD55" s="80">
        <v>2.64</v>
      </c>
      <c r="FE55" s="2">
        <v>8.72</v>
      </c>
      <c r="FF55">
        <f t="shared" si="57"/>
        <v>8.72</v>
      </c>
    </row>
    <row r="56" spans="1:162">
      <c r="A56" s="58">
        <v>50</v>
      </c>
      <c r="B56" s="59">
        <v>31</v>
      </c>
      <c r="C56" s="60">
        <v>25</v>
      </c>
      <c r="D56" s="61">
        <v>287.5</v>
      </c>
      <c r="E56" s="61">
        <v>3</v>
      </c>
      <c r="F56" s="62">
        <v>12</v>
      </c>
      <c r="G56" s="63">
        <v>0</v>
      </c>
      <c r="H56" s="63">
        <v>3</v>
      </c>
      <c r="I56" s="49"/>
      <c r="J56" s="62">
        <v>50</v>
      </c>
      <c r="K56" s="71">
        <f t="shared" si="0"/>
        <v>12</v>
      </c>
      <c r="L56" s="71">
        <f t="shared" si="1"/>
        <v>0</v>
      </c>
      <c r="M56" s="71">
        <f>INDEX($H:$H,MATCH(N56,$A:$A,0))</f>
        <v>3</v>
      </c>
      <c r="N56" s="72">
        <f>INDEX($A:$A,MATCH(SUM($K$7:K56),$D:$D,1))</f>
        <v>89</v>
      </c>
      <c r="O56" s="72">
        <v>0</v>
      </c>
      <c r="P56" s="73">
        <v>0</v>
      </c>
      <c r="Q56" s="63">
        <f>INDEX(关卡产出!$V$8:$V$207,MATCH(N56,$A$7:$A$206,0))</f>
        <v>16300</v>
      </c>
      <c r="R56" s="63">
        <f>INDEX(关卡产出!$W$8:$W$207,MATCH(N56,$A$7:$A$206,0))</f>
        <v>2208300</v>
      </c>
      <c r="S56" s="63">
        <f>INDEX(关卡产出!$X$8:$X$207,MATCH(N56,$A$7:$A$206,0))</f>
        <v>15374</v>
      </c>
      <c r="T56" s="63">
        <f>INDEX(关卡产出!$Y$8:$Y$207,MATCH(N56,$A$7:$A$206,0))</f>
        <v>7688</v>
      </c>
      <c r="U56" s="63">
        <f>INDEX(关卡产出!$Z$8:$Z$207,MATCH(N56,$A$7:$A$206,0))</f>
        <v>3573</v>
      </c>
      <c r="V56" s="63">
        <f>INDEX(关卡产出!$AA$8:$AA$207,MATCH(N56,$A$7:$A$206,0))</f>
        <v>534</v>
      </c>
      <c r="W56" s="80">
        <f>INDEX(关卡产出!$C$8:$C$207,MATCH(N56,关卡产出!$B$8:$B$207,0))*K56</f>
        <v>840</v>
      </c>
      <c r="X56" s="80">
        <f>INDEX(关卡产出!$D$8:$D$207,MATCH(N56,关卡产出!$B$8:$B$207,0))*K56</f>
        <v>420</v>
      </c>
      <c r="Y56" s="80">
        <f>INDEX(关卡产出!$E$8:$E$207,MATCH(N56,关卡产出!$B$8:$B$207,0))*K56</f>
        <v>204</v>
      </c>
      <c r="Z56" s="80">
        <f>INDEX(关卡产出!$F$8:$F$207,MATCH(N56,关卡产出!$B$8:$B$207,0))*K56</f>
        <v>11400</v>
      </c>
      <c r="AA56" s="80">
        <f>SUM($W$7:W56)</f>
        <v>23046</v>
      </c>
      <c r="AB56" s="80">
        <f>SUM($X$7:X56)</f>
        <v>11409</v>
      </c>
      <c r="AC56" s="80">
        <f>SUM($Y$7:Y56)</f>
        <v>5343</v>
      </c>
      <c r="AD56" s="80">
        <f>SUM($Z$7:Z56)</f>
        <v>332400</v>
      </c>
      <c r="AE56" s="87">
        <f>INDEX(关卡产出!$C$8:$C$207,MATCH(N56,关卡产出!$B$8:$B$207,0))*8</f>
        <v>560</v>
      </c>
      <c r="AF56" s="87">
        <f>INDEX(关卡产出!$D$8:$D$207,MATCH(N56,关卡产出!$B$8:$B$207,0))*8</f>
        <v>280</v>
      </c>
      <c r="AG56" s="87">
        <f>INDEX(关卡产出!$E$8:$E$207,MATCH(N56,关卡产出!$B$8:$B$207,0))*8</f>
        <v>136</v>
      </c>
      <c r="AH56" s="87">
        <f>INDEX(关卡产出!$F$8:$F$207,MATCH(N56,关卡产出!$B$8:$B$207,0))*8</f>
        <v>7600</v>
      </c>
      <c r="AI56" s="87">
        <f>SUM($AE$7:AE56)</f>
        <v>15352</v>
      </c>
      <c r="AJ56" s="87">
        <f>SUM($AF$7:AF56)</f>
        <v>7600</v>
      </c>
      <c r="AK56" s="87">
        <f>SUM($AG$7:AG56)</f>
        <v>3560</v>
      </c>
      <c r="AL56" s="87">
        <f>SUM($AH$7:AH56)</f>
        <v>221360</v>
      </c>
      <c r="AM56" s="92">
        <f>SUM($M$7:M56)*关卡产出!$AS$11</f>
        <v>900000</v>
      </c>
      <c r="AN56" s="93">
        <v>0</v>
      </c>
      <c r="AO56" s="80">
        <v>0</v>
      </c>
      <c r="AP56" s="96">
        <v>0</v>
      </c>
      <c r="AQ56" s="62">
        <v>500</v>
      </c>
      <c r="AR56" s="97">
        <v>100</v>
      </c>
      <c r="AS56" s="62">
        <f>SUM($AQ$7:AQ56)</f>
        <v>25000</v>
      </c>
      <c r="AT56" s="71">
        <f>SUM($AR$7:AR56)</f>
        <v>5000</v>
      </c>
      <c r="AU56" s="49"/>
      <c r="AV56" s="62">
        <f t="shared" si="2"/>
        <v>16300</v>
      </c>
      <c r="AW56" s="71">
        <v>0</v>
      </c>
      <c r="AX56" s="71">
        <f t="shared" si="3"/>
        <v>5000</v>
      </c>
      <c r="AY56" s="71">
        <f t="shared" si="4"/>
        <v>5900</v>
      </c>
      <c r="AZ56" s="63">
        <f t="shared" si="5"/>
        <v>27200</v>
      </c>
      <c r="BA56" s="80">
        <v>0</v>
      </c>
      <c r="BB56" s="80">
        <f t="shared" si="6"/>
        <v>27200</v>
      </c>
      <c r="BC56" s="98">
        <f t="shared" si="7"/>
        <v>0.599264705882353</v>
      </c>
      <c r="BD56" s="98">
        <f t="shared" si="8"/>
        <v>0</v>
      </c>
      <c r="BE56" s="98">
        <f t="shared" si="9"/>
        <v>0.183823529411765</v>
      </c>
      <c r="BF56" s="98">
        <f t="shared" si="10"/>
        <v>0.216911764705882</v>
      </c>
      <c r="BG56" s="99"/>
      <c r="BH56" s="62">
        <f>INDEX(商城宝箱!$L:$L,MATCH(BB56,商城宝箱!$N:$N,1))</f>
        <v>7</v>
      </c>
      <c r="BI56" s="63">
        <f>INDEX(商城宝箱!$T:$T,MATCH(BH56,商城宝箱!$L:$L,0))+(BB56-VLOOKUP(BH56,商城宝箱!$L$2:$N$22,3,FALSE))/$BH$5*VLOOKUP(BH56+1,商城宝箱!$C$23:$I$42,3,FALSE)</f>
        <v>68000</v>
      </c>
      <c r="BJ56" s="71">
        <f>INDEX(商城宝箱!$U:$U,MATCH(BH56,商城宝箱!$L:$L,0))+(BB56-VLOOKUP(BH56,商城宝箱!$L$2:$N$22,3,FALSE))/$BH$5*VLOOKUP(BH56+1,商城宝箱!$C$23:$I$42,4,FALSE)</f>
        <v>27587.5</v>
      </c>
      <c r="BK56" s="71">
        <f>INDEX(商城宝箱!$V:$V,MATCH(BH56,商城宝箱!$L:$L,0))+(BB56-VLOOKUP(BH56,商城宝箱!$L$2:$N$22,3,FALSE))/$BH$5*VLOOKUP(BH56+1,商城宝箱!$C$23:$I$42,5,FALSE)</f>
        <v>16452</v>
      </c>
      <c r="BL56" s="71">
        <f>INDEX(商城宝箱!$W:$W,MATCH(BH56,商城宝箱!$L:$L,0))+(BB56-VLOOKUP(BH56,商城宝箱!$L$2:$N$22,3,FALSE))/$BH$5*VLOOKUP(BH56+1,商城宝箱!$C$23:$I$42,6,FALSE)</f>
        <v>2216.5</v>
      </c>
      <c r="BM56" s="49"/>
      <c r="BN56" s="101">
        <f t="shared" si="11"/>
        <v>2208300</v>
      </c>
      <c r="BO56" s="63">
        <f t="shared" si="12"/>
        <v>332400</v>
      </c>
      <c r="BP56" s="63">
        <f t="shared" ref="BP56:BR56" si="106">AL56</f>
        <v>221360</v>
      </c>
      <c r="BQ56" s="63">
        <f t="shared" si="106"/>
        <v>900000</v>
      </c>
      <c r="BR56" s="63">
        <f t="shared" si="106"/>
        <v>0</v>
      </c>
      <c r="BS56" s="63">
        <f t="shared" si="14"/>
        <v>25000</v>
      </c>
      <c r="BT56" s="63">
        <f t="shared" si="15"/>
        <v>68000</v>
      </c>
      <c r="BU56" s="63">
        <f t="shared" si="16"/>
        <v>3755060</v>
      </c>
      <c r="BV56" s="98">
        <f t="shared" si="17"/>
        <v>0.588086475315974</v>
      </c>
      <c r="BW56" s="98">
        <f t="shared" si="18"/>
        <v>0.0885205562627495</v>
      </c>
      <c r="BX56" s="98">
        <f t="shared" si="19"/>
        <v>0.0589497904161318</v>
      </c>
      <c r="BY56" s="98">
        <f t="shared" si="20"/>
        <v>0.239676596379286</v>
      </c>
      <c r="BZ56" s="98">
        <f t="shared" si="21"/>
        <v>0</v>
      </c>
      <c r="CA56" s="98">
        <f t="shared" si="22"/>
        <v>0.00665768323275793</v>
      </c>
      <c r="CB56" s="98">
        <f t="shared" si="23"/>
        <v>0.0181088983931016</v>
      </c>
      <c r="CC56" s="49"/>
      <c r="CD56" s="101">
        <f t="shared" si="24"/>
        <v>89</v>
      </c>
      <c r="CE56" s="63">
        <f>INDEX(角色升级!A:A,MATCH(BU55,角色升级!K:K,1))</f>
        <v>516</v>
      </c>
      <c r="CF56" s="71">
        <f>VLOOKUP(CE56,角色升级!A:P,16,FALSE)</f>
        <v>20664.82215</v>
      </c>
      <c r="CG56" s="71">
        <v>21000</v>
      </c>
      <c r="CH56" s="122">
        <v>3.35</v>
      </c>
      <c r="CI56" s="87">
        <f>INDEX(角色升级!Q:Q,MATCH(CE56,角色升级!A:A,0))</f>
        <v>5900</v>
      </c>
      <c r="CJ56" s="80">
        <v>0.2</v>
      </c>
      <c r="CK56" s="49"/>
      <c r="CL56" s="101">
        <f t="shared" si="25"/>
        <v>15374</v>
      </c>
      <c r="CM56" s="63">
        <f t="shared" si="26"/>
        <v>23046</v>
      </c>
      <c r="CN56" s="63">
        <f t="shared" si="27"/>
        <v>560</v>
      </c>
      <c r="CO56" s="63">
        <f t="shared" si="28"/>
        <v>27587.5</v>
      </c>
      <c r="CP56" s="63">
        <f t="shared" si="29"/>
        <v>66567.5</v>
      </c>
      <c r="CQ56" s="98">
        <f t="shared" si="30"/>
        <v>0.230953543395801</v>
      </c>
      <c r="CR56" s="98">
        <f t="shared" si="31"/>
        <v>0.346204979907613</v>
      </c>
      <c r="CS56" s="98">
        <f t="shared" si="32"/>
        <v>0.00841251361400083</v>
      </c>
      <c r="CT56" s="98">
        <f t="shared" si="33"/>
        <v>0.414428963082585</v>
      </c>
      <c r="CU56" s="49"/>
      <c r="CV56" s="87">
        <f t="shared" si="34"/>
        <v>7688</v>
      </c>
      <c r="CW56" s="80">
        <f t="shared" si="35"/>
        <v>11409</v>
      </c>
      <c r="CX56" s="80">
        <f t="shared" si="36"/>
        <v>7600</v>
      </c>
      <c r="CY56" s="80">
        <f t="shared" si="37"/>
        <v>16452</v>
      </c>
      <c r="CZ56" s="80">
        <f t="shared" si="38"/>
        <v>43149</v>
      </c>
      <c r="DA56" s="143">
        <f t="shared" si="39"/>
        <v>0.178173306449744</v>
      </c>
      <c r="DB56" s="143">
        <f t="shared" si="40"/>
        <v>0.264409372175485</v>
      </c>
      <c r="DC56" s="143">
        <f t="shared" si="41"/>
        <v>0.176133861734919</v>
      </c>
      <c r="DD56" s="143">
        <f t="shared" si="42"/>
        <v>0.381283459639853</v>
      </c>
      <c r="DE56" s="49"/>
      <c r="DF56" s="87">
        <f t="shared" si="43"/>
        <v>3573</v>
      </c>
      <c r="DG56" s="80">
        <f t="shared" si="44"/>
        <v>5343</v>
      </c>
      <c r="DH56" s="80">
        <f t="shared" si="45"/>
        <v>3560</v>
      </c>
      <c r="DI56" s="80">
        <f t="shared" si="46"/>
        <v>2216.5</v>
      </c>
      <c r="DJ56" s="80">
        <f t="shared" si="47"/>
        <v>14692.5</v>
      </c>
      <c r="DK56" s="143">
        <f t="shared" si="48"/>
        <v>0.243185298621746</v>
      </c>
      <c r="DL56" s="143">
        <f t="shared" si="49"/>
        <v>0.363654925982644</v>
      </c>
      <c r="DM56" s="143">
        <f t="shared" si="50"/>
        <v>0.242300493449039</v>
      </c>
      <c r="DN56" s="143">
        <f t="shared" si="51"/>
        <v>0.150859281946571</v>
      </c>
      <c r="DO56" s="49"/>
      <c r="DP56" s="62">
        <f t="shared" si="52"/>
        <v>66567.5</v>
      </c>
      <c r="DQ56" s="71">
        <f t="shared" si="53"/>
        <v>43149</v>
      </c>
      <c r="DR56" s="71">
        <f t="shared" si="54"/>
        <v>14692.5</v>
      </c>
      <c r="DS56" s="63">
        <v>0</v>
      </c>
      <c r="DT56" s="63">
        <v>14</v>
      </c>
      <c r="DU56" s="63">
        <f>INDEX(武器升级!A:A,MATCH(DQ56/$DQ$5,武器升级!G:G,1))</f>
        <v>25</v>
      </c>
      <c r="DV56" s="63">
        <f>_xlfn.IFNA(INDEX(武器升级!A:A,MATCH(DR56/$DR$5,武器升级!H:H,1)),1)</f>
        <v>19</v>
      </c>
      <c r="DW56" s="63">
        <v>9</v>
      </c>
      <c r="DX56" s="63">
        <f>ROUND($DX$4*(1.2^(DT56-1)),2)</f>
        <v>6.42</v>
      </c>
      <c r="DY56" s="63">
        <f>ROUND($DY$4*1.2^(DU56-1),2)</f>
        <v>59.62</v>
      </c>
      <c r="DZ56" s="63">
        <f>ROUND($DZ$4*1.2^(DV56-1),2)</f>
        <v>29.29</v>
      </c>
      <c r="EA56" s="71">
        <v>3.9</v>
      </c>
      <c r="EB56" s="67">
        <f t="shared" si="55"/>
        <v>89</v>
      </c>
      <c r="EC56" s="87">
        <v>0</v>
      </c>
      <c r="ED56" s="80">
        <v>0</v>
      </c>
      <c r="EE56" s="80">
        <v>0</v>
      </c>
      <c r="EF56" s="80">
        <v>0</v>
      </c>
      <c r="EG56" s="80">
        <v>0</v>
      </c>
      <c r="EH56" s="80">
        <v>0</v>
      </c>
      <c r="EI56" s="80">
        <v>1</v>
      </c>
      <c r="EJ56" s="80">
        <v>1</v>
      </c>
      <c r="EK56" s="49">
        <f>_xlfn.IFNA(INDEX(DZ:DZ,MATCH(A56,EB:EB,0)),1)</f>
        <v>5.68</v>
      </c>
      <c r="EL56" s="87">
        <v>0</v>
      </c>
      <c r="EM56" s="80">
        <v>0</v>
      </c>
      <c r="EN56" s="80">
        <v>0</v>
      </c>
      <c r="EO56" s="80">
        <v>0</v>
      </c>
      <c r="EP56" s="80">
        <v>0</v>
      </c>
      <c r="EQ56" s="80">
        <v>412.625</v>
      </c>
      <c r="ER56" s="80">
        <v>68.875</v>
      </c>
      <c r="ES56" s="80">
        <v>18.6563</v>
      </c>
      <c r="ET56" s="151">
        <v>0</v>
      </c>
      <c r="EU56" s="151">
        <v>0</v>
      </c>
      <c r="EV56" s="151">
        <v>0</v>
      </c>
      <c r="EW56" s="151">
        <v>1</v>
      </c>
      <c r="EX56" s="151">
        <v>1</v>
      </c>
      <c r="EY56" s="151">
        <v>1</v>
      </c>
      <c r="EZ56" s="49"/>
      <c r="FA56" s="153">
        <f t="shared" si="56"/>
        <v>5.68</v>
      </c>
      <c r="FB56" s="71">
        <v>1</v>
      </c>
      <c r="FC56" s="71">
        <v>1</v>
      </c>
      <c r="FD56" s="80">
        <v>2.64</v>
      </c>
      <c r="FE56" s="2">
        <v>9.26</v>
      </c>
      <c r="FF56">
        <f t="shared" si="57"/>
        <v>9.26</v>
      </c>
    </row>
    <row r="57" spans="1:162">
      <c r="A57" s="58">
        <v>51</v>
      </c>
      <c r="B57" s="59">
        <v>32</v>
      </c>
      <c r="C57" s="60">
        <v>26</v>
      </c>
      <c r="D57" s="61">
        <v>296.5</v>
      </c>
      <c r="E57" s="61">
        <v>3</v>
      </c>
      <c r="F57" s="62">
        <v>12</v>
      </c>
      <c r="G57" s="63">
        <v>0</v>
      </c>
      <c r="H57" s="63">
        <v>3</v>
      </c>
      <c r="I57" s="49"/>
      <c r="J57" s="62">
        <v>51</v>
      </c>
      <c r="K57" s="71">
        <f t="shared" si="0"/>
        <v>12</v>
      </c>
      <c r="L57" s="71">
        <f t="shared" si="1"/>
        <v>0</v>
      </c>
      <c r="M57" s="71">
        <f>INDEX($H:$H,MATCH(N57,$A:$A,0))</f>
        <v>3</v>
      </c>
      <c r="N57" s="72">
        <f>INDEX($A:$A,MATCH(SUM($K$7:K57),$D:$D,1))</f>
        <v>90</v>
      </c>
      <c r="O57" s="72">
        <v>0</v>
      </c>
      <c r="P57" s="73">
        <v>0</v>
      </c>
      <c r="Q57" s="63">
        <f>INDEX(关卡产出!$V$8:$V$207,MATCH(N57,$A$7:$A$206,0))</f>
        <v>16500</v>
      </c>
      <c r="R57" s="63">
        <f>INDEX(关卡产出!$W$8:$W$207,MATCH(N57,$A$7:$A$206,0))</f>
        <v>2260000</v>
      </c>
      <c r="S57" s="63">
        <f>INDEX(关卡产出!$X$8:$X$207,MATCH(N57,$A$7:$A$206,0))</f>
        <v>15726</v>
      </c>
      <c r="T57" s="63">
        <f>INDEX(关卡产出!$Y$8:$Y$207,MATCH(N57,$A$7:$A$206,0))</f>
        <v>7864</v>
      </c>
      <c r="U57" s="63">
        <f>INDEX(关卡产出!$Z$8:$Z$207,MATCH(N57,$A$7:$A$206,0))</f>
        <v>3658</v>
      </c>
      <c r="V57" s="63">
        <f>INDEX(关卡产出!$AA$8:$AA$207,MATCH(N57,$A$7:$A$206,0))</f>
        <v>540</v>
      </c>
      <c r="W57" s="80">
        <f>INDEX(关卡产出!$C$8:$C$207,MATCH(N57,关卡产出!$B$8:$B$207,0))*K57</f>
        <v>840</v>
      </c>
      <c r="X57" s="80">
        <f>INDEX(关卡产出!$D$8:$D$207,MATCH(N57,关卡产出!$B$8:$B$207,0))*K57</f>
        <v>420</v>
      </c>
      <c r="Y57" s="80">
        <f>INDEX(关卡产出!$E$8:$E$207,MATCH(N57,关卡产出!$B$8:$B$207,0))*K57</f>
        <v>204</v>
      </c>
      <c r="Z57" s="80">
        <f>INDEX(关卡产出!$F$8:$F$207,MATCH(N57,关卡产出!$B$8:$B$207,0))*K57</f>
        <v>11400</v>
      </c>
      <c r="AA57" s="80">
        <f>SUM($W$7:W57)</f>
        <v>23886</v>
      </c>
      <c r="AB57" s="80">
        <f>SUM($X$7:X57)</f>
        <v>11829</v>
      </c>
      <c r="AC57" s="80">
        <f>SUM($Y$7:Y57)</f>
        <v>5547</v>
      </c>
      <c r="AD57" s="80">
        <f>SUM($Z$7:Z57)</f>
        <v>343800</v>
      </c>
      <c r="AE57" s="87">
        <f>INDEX(关卡产出!$C$8:$C$207,MATCH(N57,关卡产出!$B$8:$B$207,0))*8</f>
        <v>560</v>
      </c>
      <c r="AF57" s="87">
        <f>INDEX(关卡产出!$D$8:$D$207,MATCH(N57,关卡产出!$B$8:$B$207,0))*8</f>
        <v>280</v>
      </c>
      <c r="AG57" s="87">
        <f>INDEX(关卡产出!$E$8:$E$207,MATCH(N57,关卡产出!$B$8:$B$207,0))*8</f>
        <v>136</v>
      </c>
      <c r="AH57" s="87">
        <f>INDEX(关卡产出!$F$8:$F$207,MATCH(N57,关卡产出!$B$8:$B$207,0))*8</f>
        <v>7600</v>
      </c>
      <c r="AI57" s="87">
        <f>SUM($AE$7:AE57)</f>
        <v>15912</v>
      </c>
      <c r="AJ57" s="87">
        <f>SUM($AF$7:AF57)</f>
        <v>7880</v>
      </c>
      <c r="AK57" s="87">
        <f>SUM($AG$7:AG57)</f>
        <v>3696</v>
      </c>
      <c r="AL57" s="87">
        <f>SUM($AH$7:AH57)</f>
        <v>228960</v>
      </c>
      <c r="AM57" s="92">
        <f>SUM($M$7:M57)*关卡产出!$AS$11</f>
        <v>918000</v>
      </c>
      <c r="AN57" s="93">
        <v>0</v>
      </c>
      <c r="AO57" s="80">
        <v>0</v>
      </c>
      <c r="AP57" s="96">
        <v>0</v>
      </c>
      <c r="AQ57" s="62">
        <v>500</v>
      </c>
      <c r="AR57" s="97">
        <v>100</v>
      </c>
      <c r="AS57" s="62">
        <f>SUM($AQ$7:AQ57)</f>
        <v>25500</v>
      </c>
      <c r="AT57" s="71">
        <f>SUM($AR$7:AR57)</f>
        <v>5100</v>
      </c>
      <c r="AU57" s="49"/>
      <c r="AV57" s="62">
        <f t="shared" si="2"/>
        <v>16500</v>
      </c>
      <c r="AW57" s="71">
        <v>0</v>
      </c>
      <c r="AX57" s="71">
        <f t="shared" si="3"/>
        <v>5100</v>
      </c>
      <c r="AY57" s="71">
        <f t="shared" si="4"/>
        <v>6700</v>
      </c>
      <c r="AZ57" s="63">
        <f t="shared" si="5"/>
        <v>28300</v>
      </c>
      <c r="BA57" s="80">
        <v>0</v>
      </c>
      <c r="BB57" s="80">
        <f t="shared" si="6"/>
        <v>28300</v>
      </c>
      <c r="BC57" s="98">
        <f t="shared" si="7"/>
        <v>0.583038869257951</v>
      </c>
      <c r="BD57" s="98">
        <f t="shared" si="8"/>
        <v>0</v>
      </c>
      <c r="BE57" s="98">
        <f t="shared" si="9"/>
        <v>0.180212014134276</v>
      </c>
      <c r="BF57" s="98">
        <f t="shared" si="10"/>
        <v>0.236749116607774</v>
      </c>
      <c r="BG57" s="99"/>
      <c r="BH57" s="62">
        <f>INDEX(商城宝箱!$L:$L,MATCH(BB57,商城宝箱!$N:$N,1))</f>
        <v>7</v>
      </c>
      <c r="BI57" s="63">
        <f>INDEX(商城宝箱!$T:$T,MATCH(BH57,商城宝箱!$L:$L,0))+(BB57-VLOOKUP(BH57,商城宝箱!$L$2:$N$22,3,FALSE))/$BH$5*VLOOKUP(BH57+1,商城宝箱!$C$23:$I$42,3,FALSE)</f>
        <v>70750</v>
      </c>
      <c r="BJ57" s="71">
        <f>INDEX(商城宝箱!$U:$U,MATCH(BH57,商城宝箱!$L:$L,0))+(BB57-VLOOKUP(BH57,商城宝箱!$L$2:$N$22,3,FALSE))/$BH$5*VLOOKUP(BH57+1,商城宝箱!$C$23:$I$42,4,FALSE)</f>
        <v>29512.5</v>
      </c>
      <c r="BK57" s="71">
        <f>INDEX(商城宝箱!$V:$V,MATCH(BH57,商城宝箱!$L:$L,0))+(BB57-VLOOKUP(BH57,商城宝箱!$L$2:$N$22,3,FALSE))/$BH$5*VLOOKUP(BH57+1,商城宝箱!$C$23:$I$42,5,FALSE)</f>
        <v>17717</v>
      </c>
      <c r="BL57" s="71">
        <f>INDEX(商城宝箱!$W:$W,MATCH(BH57,商城宝箱!$L:$L,0))+(BB57-VLOOKUP(BH57,商城宝箱!$L$2:$N$22,3,FALSE))/$BH$5*VLOOKUP(BH57+1,商城宝箱!$C$23:$I$42,6,FALSE)</f>
        <v>2381.5</v>
      </c>
      <c r="BM57" s="49"/>
      <c r="BN57" s="101">
        <f t="shared" si="11"/>
        <v>2260000</v>
      </c>
      <c r="BO57" s="63">
        <f t="shared" si="12"/>
        <v>343800</v>
      </c>
      <c r="BP57" s="63">
        <f t="shared" ref="BP57:BR57" si="107">AL57</f>
        <v>228960</v>
      </c>
      <c r="BQ57" s="63">
        <f t="shared" si="107"/>
        <v>918000</v>
      </c>
      <c r="BR57" s="63">
        <f t="shared" si="107"/>
        <v>0</v>
      </c>
      <c r="BS57" s="63">
        <f t="shared" si="14"/>
        <v>25500</v>
      </c>
      <c r="BT57" s="63">
        <f t="shared" si="15"/>
        <v>70750</v>
      </c>
      <c r="BU57" s="63">
        <f t="shared" si="16"/>
        <v>3847010</v>
      </c>
      <c r="BV57" s="98">
        <f t="shared" si="17"/>
        <v>0.587469229349547</v>
      </c>
      <c r="BW57" s="98">
        <f t="shared" si="18"/>
        <v>0.0893681066594576</v>
      </c>
      <c r="BX57" s="98">
        <f t="shared" si="19"/>
        <v>0.0595163516601205</v>
      </c>
      <c r="BY57" s="98">
        <f t="shared" si="20"/>
        <v>0.238626881656143</v>
      </c>
      <c r="BZ57" s="98">
        <f t="shared" si="21"/>
        <v>0</v>
      </c>
      <c r="CA57" s="98">
        <f t="shared" si="22"/>
        <v>0.00662852449044843</v>
      </c>
      <c r="CB57" s="98">
        <f t="shared" si="23"/>
        <v>0.0183909061842834</v>
      </c>
      <c r="CC57" s="49"/>
      <c r="CD57" s="101">
        <f t="shared" si="24"/>
        <v>90</v>
      </c>
      <c r="CE57" s="63">
        <f>INDEX(角色升级!A:A,MATCH(BU56,角色升级!K:K,1))</f>
        <v>522</v>
      </c>
      <c r="CF57" s="71">
        <f>VLOOKUP(CE57,角色升级!A:P,16,FALSE)</f>
        <v>21614.54049</v>
      </c>
      <c r="CG57" s="71">
        <v>21000</v>
      </c>
      <c r="CH57" s="122">
        <v>3.34</v>
      </c>
      <c r="CI57" s="87">
        <f>INDEX(角色升级!Q:Q,MATCH(CE57,角色升级!A:A,0))</f>
        <v>6700</v>
      </c>
      <c r="CJ57" s="80">
        <v>0.2</v>
      </c>
      <c r="CK57" s="49"/>
      <c r="CL57" s="101">
        <f t="shared" si="25"/>
        <v>15726</v>
      </c>
      <c r="CM57" s="63">
        <f t="shared" si="26"/>
        <v>23886</v>
      </c>
      <c r="CN57" s="63">
        <f t="shared" si="27"/>
        <v>560</v>
      </c>
      <c r="CO57" s="63">
        <f t="shared" si="28"/>
        <v>29512.5</v>
      </c>
      <c r="CP57" s="63">
        <f t="shared" si="29"/>
        <v>69684.5</v>
      </c>
      <c r="CQ57" s="98">
        <f t="shared" si="30"/>
        <v>0.225674289117379</v>
      </c>
      <c r="CR57" s="98">
        <f t="shared" si="31"/>
        <v>0.342773500563253</v>
      </c>
      <c r="CS57" s="98">
        <f t="shared" si="32"/>
        <v>0.00803622039334429</v>
      </c>
      <c r="CT57" s="98">
        <f t="shared" si="33"/>
        <v>0.423515989926024</v>
      </c>
      <c r="CU57" s="49"/>
      <c r="CV57" s="87">
        <f t="shared" si="34"/>
        <v>7864</v>
      </c>
      <c r="CW57" s="80">
        <f t="shared" si="35"/>
        <v>11829</v>
      </c>
      <c r="CX57" s="80">
        <f t="shared" si="36"/>
        <v>7880</v>
      </c>
      <c r="CY57" s="80">
        <f t="shared" si="37"/>
        <v>17717</v>
      </c>
      <c r="CZ57" s="80">
        <f t="shared" si="38"/>
        <v>45290</v>
      </c>
      <c r="DA57" s="143">
        <f t="shared" si="39"/>
        <v>0.173636564362994</v>
      </c>
      <c r="DB57" s="143">
        <f t="shared" si="40"/>
        <v>0.261183484212851</v>
      </c>
      <c r="DC57" s="143">
        <f t="shared" si="41"/>
        <v>0.173989843232502</v>
      </c>
      <c r="DD57" s="143">
        <f t="shared" si="42"/>
        <v>0.391190108191654</v>
      </c>
      <c r="DE57" s="49"/>
      <c r="DF57" s="87">
        <f t="shared" si="43"/>
        <v>3658</v>
      </c>
      <c r="DG57" s="80">
        <f t="shared" si="44"/>
        <v>5547</v>
      </c>
      <c r="DH57" s="80">
        <f t="shared" si="45"/>
        <v>3696</v>
      </c>
      <c r="DI57" s="80">
        <f t="shared" si="46"/>
        <v>2381.5</v>
      </c>
      <c r="DJ57" s="80">
        <f t="shared" si="47"/>
        <v>15282.5</v>
      </c>
      <c r="DK57" s="143">
        <f t="shared" si="48"/>
        <v>0.23935874366105</v>
      </c>
      <c r="DL57" s="143">
        <f t="shared" si="49"/>
        <v>0.362964174709635</v>
      </c>
      <c r="DM57" s="143">
        <f t="shared" si="50"/>
        <v>0.241845247832488</v>
      </c>
      <c r="DN57" s="143">
        <f t="shared" si="51"/>
        <v>0.155831833796826</v>
      </c>
      <c r="DO57" s="49"/>
      <c r="DP57" s="62">
        <f t="shared" si="52"/>
        <v>69684.5</v>
      </c>
      <c r="DQ57" s="71">
        <f t="shared" si="53"/>
        <v>45290</v>
      </c>
      <c r="DR57" s="71">
        <f t="shared" si="54"/>
        <v>15282.5</v>
      </c>
      <c r="DS57" s="63">
        <v>0</v>
      </c>
      <c r="DT57" s="63">
        <v>14</v>
      </c>
      <c r="DU57" s="63">
        <f>INDEX(武器升级!A:A,MATCH(DQ57/$DQ$5,武器升级!G:G,1))</f>
        <v>26</v>
      </c>
      <c r="DV57" s="63">
        <f>_xlfn.IFNA(INDEX(武器升级!A:A,MATCH(DR57/$DR$5,武器升级!H:H,1)),1)</f>
        <v>20</v>
      </c>
      <c r="DW57" s="63">
        <v>9</v>
      </c>
      <c r="DX57" s="63">
        <f>ROUND($DX$4*(1.2^(DT57-1)),2)</f>
        <v>6.42</v>
      </c>
      <c r="DY57" s="63">
        <f>ROUND($DY$4*1.2^(DU57-1),2)</f>
        <v>71.55</v>
      </c>
      <c r="DZ57" s="63">
        <f>ROUND($DZ$4*1.2^(DV57-1),2)</f>
        <v>35.14</v>
      </c>
      <c r="EA57" s="71">
        <v>3.9</v>
      </c>
      <c r="EB57" s="67">
        <f t="shared" si="55"/>
        <v>90</v>
      </c>
      <c r="EC57" s="87">
        <v>0</v>
      </c>
      <c r="ED57" s="80">
        <v>0</v>
      </c>
      <c r="EE57" s="80">
        <v>0</v>
      </c>
      <c r="EF57" s="80">
        <v>0</v>
      </c>
      <c r="EG57" s="80">
        <v>0</v>
      </c>
      <c r="EH57" s="80">
        <v>0</v>
      </c>
      <c r="EI57" s="80">
        <v>1</v>
      </c>
      <c r="EJ57" s="80">
        <v>1</v>
      </c>
      <c r="EK57" s="49">
        <f>_xlfn.IFNA(INDEX(DZ:DZ,MATCH(A57,EB:EB,0)),1)</f>
        <v>1</v>
      </c>
      <c r="EL57" s="87">
        <v>0</v>
      </c>
      <c r="EM57" s="80">
        <v>0</v>
      </c>
      <c r="EN57" s="80">
        <v>0</v>
      </c>
      <c r="EO57" s="80">
        <v>0</v>
      </c>
      <c r="EP57" s="80">
        <v>0</v>
      </c>
      <c r="EQ57" s="80">
        <v>425.829</v>
      </c>
      <c r="ER57" s="80">
        <v>71.079</v>
      </c>
      <c r="ES57" s="80">
        <v>19.2533</v>
      </c>
      <c r="ET57" s="151">
        <v>0</v>
      </c>
      <c r="EU57" s="151">
        <v>0</v>
      </c>
      <c r="EV57" s="151">
        <v>0</v>
      </c>
      <c r="EW57" s="151">
        <v>1</v>
      </c>
      <c r="EX57" s="151">
        <v>1</v>
      </c>
      <c r="EY57" s="151">
        <v>1</v>
      </c>
      <c r="EZ57" s="49"/>
      <c r="FA57" s="153">
        <f t="shared" si="56"/>
        <v>1</v>
      </c>
      <c r="FB57" s="71">
        <v>1</v>
      </c>
      <c r="FC57" s="71">
        <v>1</v>
      </c>
      <c r="FD57" s="80">
        <v>2.64</v>
      </c>
      <c r="FE57" s="2">
        <v>9.81</v>
      </c>
      <c r="FF57">
        <f t="shared" si="57"/>
        <v>9.81</v>
      </c>
    </row>
    <row r="58" spans="1:162">
      <c r="A58" s="58">
        <v>52</v>
      </c>
      <c r="B58" s="59">
        <v>33</v>
      </c>
      <c r="C58" s="60">
        <v>26</v>
      </c>
      <c r="D58" s="61">
        <v>302.5</v>
      </c>
      <c r="E58" s="61">
        <v>3</v>
      </c>
      <c r="F58" s="62">
        <v>12</v>
      </c>
      <c r="G58" s="63">
        <v>0</v>
      </c>
      <c r="H58" s="63">
        <v>3</v>
      </c>
      <c r="I58" s="49"/>
      <c r="J58" s="62">
        <v>52</v>
      </c>
      <c r="K58" s="71">
        <f t="shared" si="0"/>
        <v>12</v>
      </c>
      <c r="L58" s="71">
        <f t="shared" si="1"/>
        <v>0</v>
      </c>
      <c r="M58" s="71">
        <f>INDEX($H:$H,MATCH(N58,$A:$A,0))</f>
        <v>3</v>
      </c>
      <c r="N58" s="72">
        <f>INDEX($A:$A,MATCH(SUM($K$7:K58),$D:$D,1))</f>
        <v>92</v>
      </c>
      <c r="O58" s="72">
        <v>0</v>
      </c>
      <c r="P58" s="73">
        <v>0</v>
      </c>
      <c r="Q58" s="63">
        <f>INDEX(关卡产出!$V$8:$V$207,MATCH(N58,$A$7:$A$206,0))</f>
        <v>16900</v>
      </c>
      <c r="R58" s="63">
        <f>INDEX(关卡产出!$W$8:$W$207,MATCH(N58,$A$7:$A$206,0))</f>
        <v>2365200</v>
      </c>
      <c r="S58" s="63">
        <f>INDEX(关卡产出!$X$8:$X$207,MATCH(N58,$A$7:$A$206,0))</f>
        <v>16442</v>
      </c>
      <c r="T58" s="63">
        <f>INDEX(关卡产出!$Y$8:$Y$207,MATCH(N58,$A$7:$A$206,0))</f>
        <v>8222</v>
      </c>
      <c r="U58" s="63">
        <f>INDEX(关卡产出!$Z$8:$Z$207,MATCH(N58,$A$7:$A$206,0))</f>
        <v>3831</v>
      </c>
      <c r="V58" s="63">
        <f>INDEX(关卡产出!$AA$8:$AA$207,MATCH(N58,$A$7:$A$206,0))</f>
        <v>552</v>
      </c>
      <c r="W58" s="80">
        <f>INDEX(关卡产出!$C$8:$C$207,MATCH(N58,关卡产出!$B$8:$B$207,0))*K58</f>
        <v>864</v>
      </c>
      <c r="X58" s="80">
        <f>INDEX(关卡产出!$D$8:$D$207,MATCH(N58,关卡产出!$B$8:$B$207,0))*K58</f>
        <v>432</v>
      </c>
      <c r="Y58" s="80">
        <f>INDEX(关卡产出!$E$8:$E$207,MATCH(N58,关卡产出!$B$8:$B$207,0))*K58</f>
        <v>204</v>
      </c>
      <c r="Z58" s="80">
        <f>INDEX(关卡产出!$F$8:$F$207,MATCH(N58,关卡产出!$B$8:$B$207,0))*K58</f>
        <v>11640</v>
      </c>
      <c r="AA58" s="80">
        <f>SUM($W$7:W58)</f>
        <v>24750</v>
      </c>
      <c r="AB58" s="80">
        <f>SUM($X$7:X58)</f>
        <v>12261</v>
      </c>
      <c r="AC58" s="80">
        <f>SUM($Y$7:Y58)</f>
        <v>5751</v>
      </c>
      <c r="AD58" s="80">
        <f>SUM($Z$7:Z58)</f>
        <v>355440</v>
      </c>
      <c r="AE58" s="87">
        <f>INDEX(关卡产出!$C$8:$C$207,MATCH(N58,关卡产出!$B$8:$B$207,0))*8</f>
        <v>576</v>
      </c>
      <c r="AF58" s="87">
        <f>INDEX(关卡产出!$D$8:$D$207,MATCH(N58,关卡产出!$B$8:$B$207,0))*8</f>
        <v>288</v>
      </c>
      <c r="AG58" s="87">
        <f>INDEX(关卡产出!$E$8:$E$207,MATCH(N58,关卡产出!$B$8:$B$207,0))*8</f>
        <v>136</v>
      </c>
      <c r="AH58" s="87">
        <f>INDEX(关卡产出!$F$8:$F$207,MATCH(N58,关卡产出!$B$8:$B$207,0))*8</f>
        <v>7760</v>
      </c>
      <c r="AI58" s="87">
        <f>SUM($AE$7:AE58)</f>
        <v>16488</v>
      </c>
      <c r="AJ58" s="87">
        <f>SUM($AF$7:AF58)</f>
        <v>8168</v>
      </c>
      <c r="AK58" s="87">
        <f>SUM($AG$7:AG58)</f>
        <v>3832</v>
      </c>
      <c r="AL58" s="87">
        <f>SUM($AH$7:AH58)</f>
        <v>236720</v>
      </c>
      <c r="AM58" s="92">
        <f>SUM($M$7:M58)*关卡产出!$AS$11</f>
        <v>936000</v>
      </c>
      <c r="AN58" s="93">
        <v>0</v>
      </c>
      <c r="AO58" s="80">
        <v>0</v>
      </c>
      <c r="AP58" s="96">
        <v>0</v>
      </c>
      <c r="AQ58" s="62">
        <v>500</v>
      </c>
      <c r="AR58" s="97">
        <v>100</v>
      </c>
      <c r="AS58" s="62">
        <f>SUM($AQ$7:AQ58)</f>
        <v>26000</v>
      </c>
      <c r="AT58" s="71">
        <f>SUM($AR$7:AR58)</f>
        <v>5200</v>
      </c>
      <c r="AU58" s="49"/>
      <c r="AV58" s="62">
        <f t="shared" si="2"/>
        <v>16900</v>
      </c>
      <c r="AW58" s="71">
        <v>0</v>
      </c>
      <c r="AX58" s="71">
        <f t="shared" si="3"/>
        <v>5200</v>
      </c>
      <c r="AY58" s="71">
        <f t="shared" si="4"/>
        <v>6700</v>
      </c>
      <c r="AZ58" s="63">
        <f t="shared" si="5"/>
        <v>28800</v>
      </c>
      <c r="BA58" s="80">
        <v>0</v>
      </c>
      <c r="BB58" s="80">
        <f t="shared" si="6"/>
        <v>28800</v>
      </c>
      <c r="BC58" s="98">
        <f t="shared" si="7"/>
        <v>0.586805555555556</v>
      </c>
      <c r="BD58" s="98">
        <f t="shared" si="8"/>
        <v>0</v>
      </c>
      <c r="BE58" s="98">
        <f t="shared" si="9"/>
        <v>0.180555555555556</v>
      </c>
      <c r="BF58" s="98">
        <f t="shared" si="10"/>
        <v>0.232638888888889</v>
      </c>
      <c r="BG58" s="99"/>
      <c r="BH58" s="62">
        <f>INDEX(商城宝箱!$L:$L,MATCH(BB58,商城宝箱!$N:$N,1))</f>
        <v>7</v>
      </c>
      <c r="BI58" s="63">
        <f>INDEX(商城宝箱!$T:$T,MATCH(BH58,商城宝箱!$L:$L,0))+(BB58-VLOOKUP(BH58,商城宝箱!$L$2:$N$22,3,FALSE))/$BH$5*VLOOKUP(BH58+1,商城宝箱!$C$23:$I$42,3,FALSE)</f>
        <v>72000</v>
      </c>
      <c r="BJ58" s="71">
        <f>INDEX(商城宝箱!$U:$U,MATCH(BH58,商城宝箱!$L:$L,0))+(BB58-VLOOKUP(BH58,商城宝箱!$L$2:$N$22,3,FALSE))/$BH$5*VLOOKUP(BH58+1,商城宝箱!$C$23:$I$42,4,FALSE)</f>
        <v>30387.5</v>
      </c>
      <c r="BK58" s="71">
        <f>INDEX(商城宝箱!$V:$V,MATCH(BH58,商城宝箱!$L:$L,0))+(BB58-VLOOKUP(BH58,商城宝箱!$L$2:$N$22,3,FALSE))/$BH$5*VLOOKUP(BH58+1,商城宝箱!$C$23:$I$42,5,FALSE)</f>
        <v>18292</v>
      </c>
      <c r="BL58" s="71">
        <f>INDEX(商城宝箱!$W:$W,MATCH(BH58,商城宝箱!$L:$L,0))+(BB58-VLOOKUP(BH58,商城宝箱!$L$2:$N$22,3,FALSE))/$BH$5*VLOOKUP(BH58+1,商城宝箱!$C$23:$I$42,6,FALSE)</f>
        <v>2456.5</v>
      </c>
      <c r="BM58" s="49"/>
      <c r="BN58" s="101">
        <f t="shared" si="11"/>
        <v>2365200</v>
      </c>
      <c r="BO58" s="63">
        <f t="shared" si="12"/>
        <v>355440</v>
      </c>
      <c r="BP58" s="63">
        <f t="shared" ref="BP58:BR58" si="108">AL58</f>
        <v>236720</v>
      </c>
      <c r="BQ58" s="63">
        <f t="shared" si="108"/>
        <v>936000</v>
      </c>
      <c r="BR58" s="63">
        <f t="shared" si="108"/>
        <v>0</v>
      </c>
      <c r="BS58" s="63">
        <f t="shared" si="14"/>
        <v>26000</v>
      </c>
      <c r="BT58" s="63">
        <f t="shared" si="15"/>
        <v>72000</v>
      </c>
      <c r="BU58" s="63">
        <f t="shared" si="16"/>
        <v>3991360</v>
      </c>
      <c r="BV58" s="98">
        <f t="shared" si="17"/>
        <v>0.592579972741121</v>
      </c>
      <c r="BW58" s="98">
        <f t="shared" si="18"/>
        <v>0.0890523530826585</v>
      </c>
      <c r="BX58" s="98">
        <f t="shared" si="19"/>
        <v>0.0593081055078971</v>
      </c>
      <c r="BY58" s="98">
        <f t="shared" si="20"/>
        <v>0.234506534113686</v>
      </c>
      <c r="BZ58" s="98">
        <f t="shared" si="21"/>
        <v>0</v>
      </c>
      <c r="CA58" s="98">
        <f t="shared" si="22"/>
        <v>0.00651407039204682</v>
      </c>
      <c r="CB58" s="98">
        <f t="shared" si="23"/>
        <v>0.0180389641625912</v>
      </c>
      <c r="CC58" s="49"/>
      <c r="CD58" s="101">
        <f t="shared" si="24"/>
        <v>92</v>
      </c>
      <c r="CE58" s="63">
        <f>INDEX(角色升级!A:A,MATCH(BU57,角色升级!K:K,1))</f>
        <v>526</v>
      </c>
      <c r="CF58" s="71">
        <f>VLOOKUP(CE58,角色升级!A:P,16,FALSE)</f>
        <v>21688.37325</v>
      </c>
      <c r="CG58" s="71">
        <v>22200</v>
      </c>
      <c r="CH58" s="137">
        <v>3.52</v>
      </c>
      <c r="CI58" s="87">
        <f>INDEX(角色升级!Q:Q,MATCH(CE58,角色升级!A:A,0))</f>
        <v>6700</v>
      </c>
      <c r="CJ58" s="80">
        <v>0.3</v>
      </c>
      <c r="CK58" s="49"/>
      <c r="CL58" s="101">
        <f t="shared" si="25"/>
        <v>16442</v>
      </c>
      <c r="CM58" s="63">
        <f t="shared" si="26"/>
        <v>24750</v>
      </c>
      <c r="CN58" s="63">
        <f t="shared" si="27"/>
        <v>576</v>
      </c>
      <c r="CO58" s="63">
        <f t="shared" si="28"/>
        <v>30387.5</v>
      </c>
      <c r="CP58" s="63">
        <f t="shared" si="29"/>
        <v>72155.5</v>
      </c>
      <c r="CQ58" s="98">
        <f t="shared" si="30"/>
        <v>0.227868977416829</v>
      </c>
      <c r="CR58" s="98">
        <f t="shared" si="31"/>
        <v>0.343009195418229</v>
      </c>
      <c r="CS58" s="98">
        <f t="shared" si="32"/>
        <v>0.00798275945700605</v>
      </c>
      <c r="CT58" s="98">
        <f t="shared" si="33"/>
        <v>0.421139067707936</v>
      </c>
      <c r="CU58" s="49"/>
      <c r="CV58" s="87">
        <f t="shared" si="34"/>
        <v>8222</v>
      </c>
      <c r="CW58" s="80">
        <f t="shared" si="35"/>
        <v>12261</v>
      </c>
      <c r="CX58" s="80">
        <f t="shared" si="36"/>
        <v>8168</v>
      </c>
      <c r="CY58" s="80">
        <f t="shared" si="37"/>
        <v>18292</v>
      </c>
      <c r="CZ58" s="80">
        <f t="shared" si="38"/>
        <v>46943</v>
      </c>
      <c r="DA58" s="143">
        <f t="shared" si="39"/>
        <v>0.175148584453486</v>
      </c>
      <c r="DB58" s="143">
        <f t="shared" si="40"/>
        <v>0.261189101676501</v>
      </c>
      <c r="DC58" s="143">
        <f t="shared" si="41"/>
        <v>0.17399825320069</v>
      </c>
      <c r="DD58" s="143">
        <f t="shared" si="42"/>
        <v>0.389664060669322</v>
      </c>
      <c r="DE58" s="49"/>
      <c r="DF58" s="87">
        <f t="shared" si="43"/>
        <v>3831</v>
      </c>
      <c r="DG58" s="80">
        <f t="shared" si="44"/>
        <v>5751</v>
      </c>
      <c r="DH58" s="80">
        <f t="shared" si="45"/>
        <v>3832</v>
      </c>
      <c r="DI58" s="80">
        <f t="shared" si="46"/>
        <v>2456.5</v>
      </c>
      <c r="DJ58" s="80">
        <f t="shared" si="47"/>
        <v>15870.5</v>
      </c>
      <c r="DK58" s="143">
        <f t="shared" si="48"/>
        <v>0.241391260514792</v>
      </c>
      <c r="DL58" s="143">
        <f t="shared" si="49"/>
        <v>0.362370435714061</v>
      </c>
      <c r="DM58" s="143">
        <f t="shared" si="50"/>
        <v>0.241454270501875</v>
      </c>
      <c r="DN58" s="143">
        <f t="shared" si="51"/>
        <v>0.154784033269273</v>
      </c>
      <c r="DO58" s="49"/>
      <c r="DP58" s="62">
        <f t="shared" si="52"/>
        <v>72155.5</v>
      </c>
      <c r="DQ58" s="71">
        <f t="shared" si="53"/>
        <v>46943</v>
      </c>
      <c r="DR58" s="71">
        <f t="shared" si="54"/>
        <v>15870.5</v>
      </c>
      <c r="DS58" s="63">
        <v>0</v>
      </c>
      <c r="DT58" s="63">
        <v>14</v>
      </c>
      <c r="DU58" s="63">
        <f>INDEX(武器升级!A:A,MATCH(DQ58/$DQ$5,武器升级!G:G,1))</f>
        <v>26</v>
      </c>
      <c r="DV58" s="63">
        <f>_xlfn.IFNA(INDEX(武器升级!A:A,MATCH(DR58/$DR$5,武器升级!H:H,1)),1)</f>
        <v>20</v>
      </c>
      <c r="DW58" s="63">
        <v>9</v>
      </c>
      <c r="DX58" s="63">
        <f>ROUND($DX$4*(1.2^(DT58-1)),2)</f>
        <v>6.42</v>
      </c>
      <c r="DY58" s="63">
        <f>ROUND($DY$4*1.2^(DU58-1),2)</f>
        <v>71.55</v>
      </c>
      <c r="DZ58" s="63">
        <f>ROUND($DZ$4*1.2^(DV58-1),2)</f>
        <v>35.14</v>
      </c>
      <c r="EA58" s="71">
        <v>3.9</v>
      </c>
      <c r="EB58" s="67">
        <f t="shared" si="55"/>
        <v>92</v>
      </c>
      <c r="EC58" s="87">
        <v>0</v>
      </c>
      <c r="ED58" s="80">
        <v>0</v>
      </c>
      <c r="EE58" s="80">
        <v>0</v>
      </c>
      <c r="EF58" s="80">
        <v>0</v>
      </c>
      <c r="EG58" s="80">
        <v>0</v>
      </c>
      <c r="EH58" s="80">
        <v>0</v>
      </c>
      <c r="EI58" s="80">
        <v>1</v>
      </c>
      <c r="EJ58" s="80">
        <v>1</v>
      </c>
      <c r="EK58" s="49">
        <f>_xlfn.IFNA(INDEX(DZ:DZ,MATCH(A58,EB:EB,0)),1)</f>
        <v>5.68</v>
      </c>
      <c r="EL58" s="87">
        <v>0</v>
      </c>
      <c r="EM58" s="80">
        <v>0</v>
      </c>
      <c r="EN58" s="80">
        <v>0</v>
      </c>
      <c r="EO58" s="80">
        <v>0</v>
      </c>
      <c r="EP58" s="80">
        <v>0</v>
      </c>
      <c r="EQ58" s="80">
        <v>435.732</v>
      </c>
      <c r="ER58" s="80">
        <v>72.732</v>
      </c>
      <c r="ES58" s="80">
        <v>19.701</v>
      </c>
      <c r="ET58" s="151">
        <v>0</v>
      </c>
      <c r="EU58" s="151">
        <v>0</v>
      </c>
      <c r="EV58" s="151">
        <v>0</v>
      </c>
      <c r="EW58" s="151">
        <v>1</v>
      </c>
      <c r="EX58" s="151">
        <v>1</v>
      </c>
      <c r="EY58" s="151">
        <v>1</v>
      </c>
      <c r="EZ58" s="49"/>
      <c r="FA58" s="153">
        <f t="shared" si="56"/>
        <v>5.68</v>
      </c>
      <c r="FB58" s="71">
        <v>1</v>
      </c>
      <c r="FC58" s="71">
        <v>1</v>
      </c>
      <c r="FD58" s="80">
        <v>2.86</v>
      </c>
      <c r="FE58" s="2">
        <v>9.81</v>
      </c>
      <c r="FF58">
        <f t="shared" si="57"/>
        <v>9.81</v>
      </c>
    </row>
    <row r="59" spans="1:162">
      <c r="A59" s="58">
        <v>53</v>
      </c>
      <c r="B59" s="59">
        <v>34</v>
      </c>
      <c r="C59" s="60">
        <v>27</v>
      </c>
      <c r="D59" s="61">
        <v>311.5</v>
      </c>
      <c r="E59" s="61">
        <v>3</v>
      </c>
      <c r="F59" s="62">
        <v>12</v>
      </c>
      <c r="G59" s="63">
        <v>0</v>
      </c>
      <c r="H59" s="63">
        <v>3</v>
      </c>
      <c r="I59" s="49"/>
      <c r="J59" s="62">
        <v>53</v>
      </c>
      <c r="K59" s="71">
        <f t="shared" si="0"/>
        <v>12</v>
      </c>
      <c r="L59" s="71">
        <f t="shared" si="1"/>
        <v>0</v>
      </c>
      <c r="M59" s="71">
        <f>INDEX($H:$H,MATCH(N59,$A:$A,0))</f>
        <v>3</v>
      </c>
      <c r="N59" s="72">
        <f>INDEX($A:$A,MATCH(SUM($K$7:K59),$D:$D,1))</f>
        <v>94</v>
      </c>
      <c r="O59" s="72">
        <v>0</v>
      </c>
      <c r="P59" s="73">
        <v>0</v>
      </c>
      <c r="Q59" s="63">
        <f>INDEX(关卡产出!$V$8:$V$207,MATCH(N59,$A$7:$A$206,0))</f>
        <v>17300</v>
      </c>
      <c r="R59" s="63">
        <f>INDEX(关卡产出!$W$8:$W$207,MATCH(N59,$A$7:$A$206,0))</f>
        <v>2472800</v>
      </c>
      <c r="S59" s="63">
        <f>INDEX(关卡产出!$X$8:$X$207,MATCH(N59,$A$7:$A$206,0))</f>
        <v>17174</v>
      </c>
      <c r="T59" s="63">
        <f>INDEX(关卡产出!$Y$8:$Y$207,MATCH(N59,$A$7:$A$206,0))</f>
        <v>8588</v>
      </c>
      <c r="U59" s="63">
        <f>INDEX(关卡产出!$Z$8:$Z$207,MATCH(N59,$A$7:$A$206,0))</f>
        <v>4008</v>
      </c>
      <c r="V59" s="63">
        <f>INDEX(关卡产出!$AA$8:$AA$207,MATCH(N59,$A$7:$A$206,0))</f>
        <v>564</v>
      </c>
      <c r="W59" s="80">
        <f>INDEX(关卡产出!$C$8:$C$207,MATCH(N59,关卡产出!$B$8:$B$207,0))*K59</f>
        <v>888</v>
      </c>
      <c r="X59" s="80">
        <f>INDEX(关卡产出!$D$8:$D$207,MATCH(N59,关卡产出!$B$8:$B$207,0))*K59</f>
        <v>444</v>
      </c>
      <c r="Y59" s="80">
        <f>INDEX(关卡产出!$E$8:$E$207,MATCH(N59,关卡产出!$B$8:$B$207,0))*K59</f>
        <v>216</v>
      </c>
      <c r="Z59" s="80">
        <f>INDEX(关卡产出!$F$8:$F$207,MATCH(N59,关卡产出!$B$8:$B$207,0))*K59</f>
        <v>11880</v>
      </c>
      <c r="AA59" s="80">
        <f>SUM($W$7:W59)</f>
        <v>25638</v>
      </c>
      <c r="AB59" s="80">
        <f>SUM($X$7:X59)</f>
        <v>12705</v>
      </c>
      <c r="AC59" s="80">
        <f>SUM($Y$7:Y59)</f>
        <v>5967</v>
      </c>
      <c r="AD59" s="80">
        <f>SUM($Z$7:Z59)</f>
        <v>367320</v>
      </c>
      <c r="AE59" s="87">
        <f>INDEX(关卡产出!$C$8:$C$207,MATCH(N59,关卡产出!$B$8:$B$207,0))*8</f>
        <v>592</v>
      </c>
      <c r="AF59" s="87">
        <f>INDEX(关卡产出!$D$8:$D$207,MATCH(N59,关卡产出!$B$8:$B$207,0))*8</f>
        <v>296</v>
      </c>
      <c r="AG59" s="87">
        <f>INDEX(关卡产出!$E$8:$E$207,MATCH(N59,关卡产出!$B$8:$B$207,0))*8</f>
        <v>144</v>
      </c>
      <c r="AH59" s="87">
        <f>INDEX(关卡产出!$F$8:$F$207,MATCH(N59,关卡产出!$B$8:$B$207,0))*8</f>
        <v>7920</v>
      </c>
      <c r="AI59" s="87">
        <f>SUM($AE$7:AE59)</f>
        <v>17080</v>
      </c>
      <c r="AJ59" s="87">
        <f>SUM($AF$7:AF59)</f>
        <v>8464</v>
      </c>
      <c r="AK59" s="87">
        <f>SUM($AG$7:AG59)</f>
        <v>3976</v>
      </c>
      <c r="AL59" s="87">
        <f>SUM($AH$7:AH59)</f>
        <v>244640</v>
      </c>
      <c r="AM59" s="92">
        <f>SUM($M$7:M59)*关卡产出!$AS$11</f>
        <v>954000</v>
      </c>
      <c r="AN59" s="93">
        <v>0</v>
      </c>
      <c r="AO59" s="80">
        <v>0</v>
      </c>
      <c r="AP59" s="96">
        <v>0</v>
      </c>
      <c r="AQ59" s="62">
        <v>500</v>
      </c>
      <c r="AR59" s="97">
        <v>100</v>
      </c>
      <c r="AS59" s="62">
        <f>SUM($AQ$7:AQ59)</f>
        <v>26500</v>
      </c>
      <c r="AT59" s="71">
        <f>SUM($AR$7:AR59)</f>
        <v>5300</v>
      </c>
      <c r="AU59" s="49"/>
      <c r="AV59" s="62">
        <f t="shared" si="2"/>
        <v>17300</v>
      </c>
      <c r="AW59" s="71">
        <v>0</v>
      </c>
      <c r="AX59" s="71">
        <f t="shared" si="3"/>
        <v>5300</v>
      </c>
      <c r="AY59" s="71">
        <f t="shared" si="4"/>
        <v>6700</v>
      </c>
      <c r="AZ59" s="63">
        <f t="shared" si="5"/>
        <v>29300</v>
      </c>
      <c r="BA59" s="80">
        <v>0</v>
      </c>
      <c r="BB59" s="80">
        <f t="shared" si="6"/>
        <v>29300</v>
      </c>
      <c r="BC59" s="98">
        <f t="shared" si="7"/>
        <v>0.590443686006826</v>
      </c>
      <c r="BD59" s="98">
        <f t="shared" si="8"/>
        <v>0</v>
      </c>
      <c r="BE59" s="98">
        <f t="shared" si="9"/>
        <v>0.180887372013652</v>
      </c>
      <c r="BF59" s="98">
        <f t="shared" si="10"/>
        <v>0.228668941979522</v>
      </c>
      <c r="BG59" s="99"/>
      <c r="BH59" s="62">
        <f>INDEX(商城宝箱!$L:$L,MATCH(BB59,商城宝箱!$N:$N,1))</f>
        <v>7</v>
      </c>
      <c r="BI59" s="63">
        <f>INDEX(商城宝箱!$T:$T,MATCH(BH59,商城宝箱!$L:$L,0))+(BB59-VLOOKUP(BH59,商城宝箱!$L$2:$N$22,3,FALSE))/$BH$5*VLOOKUP(BH59+1,商城宝箱!$C$23:$I$42,3,FALSE)</f>
        <v>73250</v>
      </c>
      <c r="BJ59" s="71">
        <f>INDEX(商城宝箱!$U:$U,MATCH(BH59,商城宝箱!$L:$L,0))+(BB59-VLOOKUP(BH59,商城宝箱!$L$2:$N$22,3,FALSE))/$BH$5*VLOOKUP(BH59+1,商城宝箱!$C$23:$I$42,4,FALSE)</f>
        <v>31262.5</v>
      </c>
      <c r="BK59" s="71">
        <f>INDEX(商城宝箱!$V:$V,MATCH(BH59,商城宝箱!$L:$L,0))+(BB59-VLOOKUP(BH59,商城宝箱!$L$2:$N$22,3,FALSE))/$BH$5*VLOOKUP(BH59+1,商城宝箱!$C$23:$I$42,5,FALSE)</f>
        <v>18867</v>
      </c>
      <c r="BL59" s="71">
        <f>INDEX(商城宝箱!$W:$W,MATCH(BH59,商城宝箱!$L:$L,0))+(BB59-VLOOKUP(BH59,商城宝箱!$L$2:$N$22,3,FALSE))/$BH$5*VLOOKUP(BH59+1,商城宝箱!$C$23:$I$42,6,FALSE)</f>
        <v>2531.5</v>
      </c>
      <c r="BM59" s="49"/>
      <c r="BN59" s="101">
        <f t="shared" si="11"/>
        <v>2472800</v>
      </c>
      <c r="BO59" s="63">
        <f t="shared" si="12"/>
        <v>367320</v>
      </c>
      <c r="BP59" s="63">
        <f t="shared" ref="BP59:BR59" si="109">AL59</f>
        <v>244640</v>
      </c>
      <c r="BQ59" s="63">
        <f t="shared" si="109"/>
        <v>954000</v>
      </c>
      <c r="BR59" s="63">
        <f t="shared" si="109"/>
        <v>0</v>
      </c>
      <c r="BS59" s="63">
        <f t="shared" si="14"/>
        <v>26500</v>
      </c>
      <c r="BT59" s="63">
        <f t="shared" si="15"/>
        <v>73250</v>
      </c>
      <c r="BU59" s="63">
        <f t="shared" si="16"/>
        <v>4138510</v>
      </c>
      <c r="BV59" s="98">
        <f t="shared" si="17"/>
        <v>0.597509731763364</v>
      </c>
      <c r="BW59" s="98">
        <f t="shared" si="18"/>
        <v>0.0887565814749753</v>
      </c>
      <c r="BX59" s="98">
        <f t="shared" si="19"/>
        <v>0.0591130624306816</v>
      </c>
      <c r="BY59" s="98">
        <f t="shared" si="20"/>
        <v>0.230517746725271</v>
      </c>
      <c r="BZ59" s="98">
        <f t="shared" si="21"/>
        <v>0</v>
      </c>
      <c r="CA59" s="98">
        <f t="shared" si="22"/>
        <v>0.00640327074236863</v>
      </c>
      <c r="CB59" s="98">
        <f t="shared" si="23"/>
        <v>0.0176996068633397</v>
      </c>
      <c r="CC59" s="49"/>
      <c r="CD59" s="101">
        <f t="shared" si="24"/>
        <v>94</v>
      </c>
      <c r="CE59" s="63">
        <f>INDEX(角色升级!A:A,MATCH(BU58,角色升级!K:K,1))</f>
        <v>535</v>
      </c>
      <c r="CF59" s="71">
        <f>VLOOKUP(CE59,角色升级!A:P,16,FALSE)</f>
        <v>21812.37246</v>
      </c>
      <c r="CG59" s="71">
        <v>22200</v>
      </c>
      <c r="CH59" s="137">
        <v>3.51</v>
      </c>
      <c r="CI59" s="87">
        <f>INDEX(角色升级!Q:Q,MATCH(CE59,角色升级!A:A,0))</f>
        <v>6700</v>
      </c>
      <c r="CJ59" s="80">
        <v>0.3</v>
      </c>
      <c r="CK59" s="49"/>
      <c r="CL59" s="101">
        <f t="shared" si="25"/>
        <v>17174</v>
      </c>
      <c r="CM59" s="63">
        <f t="shared" si="26"/>
        <v>25638</v>
      </c>
      <c r="CN59" s="63">
        <f t="shared" si="27"/>
        <v>592</v>
      </c>
      <c r="CO59" s="63">
        <f t="shared" si="28"/>
        <v>31262.5</v>
      </c>
      <c r="CP59" s="63">
        <f t="shared" si="29"/>
        <v>74666.5</v>
      </c>
      <c r="CQ59" s="98">
        <f t="shared" si="30"/>
        <v>0.230009441985362</v>
      </c>
      <c r="CR59" s="98">
        <f t="shared" si="31"/>
        <v>0.343366837872406</v>
      </c>
      <c r="CS59" s="98">
        <f t="shared" si="32"/>
        <v>0.00792858912631501</v>
      </c>
      <c r="CT59" s="98">
        <f t="shared" si="33"/>
        <v>0.418695131015917</v>
      </c>
      <c r="CU59" s="49"/>
      <c r="CV59" s="87">
        <f t="shared" si="34"/>
        <v>8588</v>
      </c>
      <c r="CW59" s="80">
        <f t="shared" si="35"/>
        <v>12705</v>
      </c>
      <c r="CX59" s="80">
        <f t="shared" si="36"/>
        <v>8464</v>
      </c>
      <c r="CY59" s="80">
        <f t="shared" si="37"/>
        <v>18867</v>
      </c>
      <c r="CZ59" s="80">
        <f t="shared" si="38"/>
        <v>48624</v>
      </c>
      <c r="DA59" s="143">
        <f t="shared" si="39"/>
        <v>0.176620598881211</v>
      </c>
      <c r="DB59" s="143">
        <f t="shared" si="40"/>
        <v>0.261290720631787</v>
      </c>
      <c r="DC59" s="143">
        <f t="shared" si="41"/>
        <v>0.174070417900625</v>
      </c>
      <c r="DD59" s="143">
        <f t="shared" si="42"/>
        <v>0.388018262586377</v>
      </c>
      <c r="DE59" s="49"/>
      <c r="DF59" s="87">
        <f t="shared" si="43"/>
        <v>4008</v>
      </c>
      <c r="DG59" s="80">
        <f t="shared" si="44"/>
        <v>5967</v>
      </c>
      <c r="DH59" s="80">
        <f t="shared" si="45"/>
        <v>3976</v>
      </c>
      <c r="DI59" s="80">
        <f t="shared" si="46"/>
        <v>2531.5</v>
      </c>
      <c r="DJ59" s="80">
        <f t="shared" si="47"/>
        <v>16482.5</v>
      </c>
      <c r="DK59" s="143">
        <f t="shared" si="48"/>
        <v>0.243166995298043</v>
      </c>
      <c r="DL59" s="143">
        <f t="shared" si="49"/>
        <v>0.362020324586683</v>
      </c>
      <c r="DM59" s="143">
        <f t="shared" si="50"/>
        <v>0.241225542241772</v>
      </c>
      <c r="DN59" s="143">
        <f t="shared" si="51"/>
        <v>0.153587137873502</v>
      </c>
      <c r="DO59" s="49"/>
      <c r="DP59" s="62">
        <f t="shared" si="52"/>
        <v>74666.5</v>
      </c>
      <c r="DQ59" s="71">
        <f t="shared" si="53"/>
        <v>48624</v>
      </c>
      <c r="DR59" s="71">
        <f t="shared" si="54"/>
        <v>16482.5</v>
      </c>
      <c r="DS59" s="63">
        <v>0</v>
      </c>
      <c r="DT59" s="63">
        <v>14</v>
      </c>
      <c r="DU59" s="63">
        <f>INDEX(武器升级!A:A,MATCH(DQ59/$DQ$5,武器升级!G:G,1))</f>
        <v>26</v>
      </c>
      <c r="DV59" s="63">
        <f>_xlfn.IFNA(INDEX(武器升级!A:A,MATCH(DR59/$DR$5,武器升级!H:H,1)),1)</f>
        <v>20</v>
      </c>
      <c r="DW59" s="63">
        <v>9</v>
      </c>
      <c r="DX59" s="63">
        <f>ROUND($DX$4*(1.2^(DT59-1)),2)</f>
        <v>6.42</v>
      </c>
      <c r="DY59" s="63">
        <f>ROUND($DY$4*1.2^(DU59-1),2)</f>
        <v>71.55</v>
      </c>
      <c r="DZ59" s="63">
        <f>ROUND($DZ$4*1.2^(DV59-1),2)</f>
        <v>35.14</v>
      </c>
      <c r="EA59" s="71">
        <v>3.9</v>
      </c>
      <c r="EB59" s="67">
        <f t="shared" si="55"/>
        <v>94</v>
      </c>
      <c r="EC59" s="87">
        <v>0</v>
      </c>
      <c r="ED59" s="80">
        <v>0</v>
      </c>
      <c r="EE59" s="80">
        <v>0</v>
      </c>
      <c r="EF59" s="80">
        <v>0</v>
      </c>
      <c r="EG59" s="80">
        <v>0</v>
      </c>
      <c r="EH59" s="80">
        <v>0</v>
      </c>
      <c r="EI59" s="80">
        <v>1</v>
      </c>
      <c r="EJ59" s="80">
        <v>1</v>
      </c>
      <c r="EK59" s="49">
        <f>_xlfn.IFNA(INDEX(DZ:DZ,MATCH(A59,EB:EB,0)),1)</f>
        <v>6.81</v>
      </c>
      <c r="EL59" s="87">
        <v>0</v>
      </c>
      <c r="EM59" s="80">
        <v>0</v>
      </c>
      <c r="EN59" s="80">
        <v>0</v>
      </c>
      <c r="EO59" s="80">
        <v>0</v>
      </c>
      <c r="EP59" s="80">
        <v>0</v>
      </c>
      <c r="EQ59" s="80">
        <v>442.334</v>
      </c>
      <c r="ER59" s="80">
        <v>73.834</v>
      </c>
      <c r="ES59" s="80">
        <v>19.9995</v>
      </c>
      <c r="ET59" s="151">
        <v>0</v>
      </c>
      <c r="EU59" s="151">
        <v>0</v>
      </c>
      <c r="EV59" s="151">
        <v>0</v>
      </c>
      <c r="EW59" s="151">
        <v>1</v>
      </c>
      <c r="EX59" s="151">
        <v>1</v>
      </c>
      <c r="EY59" s="151">
        <v>1</v>
      </c>
      <c r="EZ59" s="49"/>
      <c r="FA59" s="153">
        <f t="shared" si="56"/>
        <v>6.81</v>
      </c>
      <c r="FB59" s="71">
        <v>1</v>
      </c>
      <c r="FC59" s="71">
        <v>1</v>
      </c>
      <c r="FD59" s="80">
        <v>2.86</v>
      </c>
      <c r="FE59" s="2">
        <v>10.46</v>
      </c>
      <c r="FF59">
        <f t="shared" si="57"/>
        <v>10.46</v>
      </c>
    </row>
    <row r="60" spans="1:162">
      <c r="A60" s="58">
        <v>54</v>
      </c>
      <c r="B60" s="59">
        <v>35</v>
      </c>
      <c r="C60" s="60">
        <v>27</v>
      </c>
      <c r="D60" s="61">
        <v>317.5</v>
      </c>
      <c r="E60" s="61">
        <v>3</v>
      </c>
      <c r="F60" s="62">
        <v>12</v>
      </c>
      <c r="G60" s="63">
        <v>0</v>
      </c>
      <c r="H60" s="63">
        <v>3</v>
      </c>
      <c r="I60" s="49"/>
      <c r="J60" s="62">
        <v>54</v>
      </c>
      <c r="K60" s="71">
        <f t="shared" si="0"/>
        <v>12</v>
      </c>
      <c r="L60" s="71">
        <f t="shared" si="1"/>
        <v>0</v>
      </c>
      <c r="M60" s="71">
        <f>INDEX($H:$H,MATCH(N60,$A:$A,0))</f>
        <v>3</v>
      </c>
      <c r="N60" s="72">
        <f>INDEX($A:$A,MATCH(SUM($K$7:K60),$D:$D,1))</f>
        <v>96</v>
      </c>
      <c r="O60" s="72">
        <v>0</v>
      </c>
      <c r="P60" s="73">
        <v>0</v>
      </c>
      <c r="Q60" s="63">
        <f>INDEX(关卡产出!$V$8:$V$207,MATCH(N60,$A$7:$A$206,0))</f>
        <v>17700</v>
      </c>
      <c r="R60" s="63">
        <f>INDEX(关卡产出!$W$8:$W$207,MATCH(N60,$A$7:$A$206,0))</f>
        <v>2582800</v>
      </c>
      <c r="S60" s="63">
        <f>INDEX(关卡产出!$X$8:$X$207,MATCH(N60,$A$7:$A$206,0))</f>
        <v>17922</v>
      </c>
      <c r="T60" s="63">
        <f>INDEX(关卡产出!$Y$8:$Y$207,MATCH(N60,$A$7:$A$206,0))</f>
        <v>8962</v>
      </c>
      <c r="U60" s="63">
        <f>INDEX(关卡产出!$Z$8:$Z$207,MATCH(N60,$A$7:$A$206,0))</f>
        <v>4189</v>
      </c>
      <c r="V60" s="63">
        <f>INDEX(关卡产出!$AA$8:$AA$207,MATCH(N60,$A$7:$A$206,0))</f>
        <v>576</v>
      </c>
      <c r="W60" s="80">
        <f>INDEX(关卡产出!$C$8:$C$207,MATCH(N60,关卡产出!$B$8:$B$207,0))*K60</f>
        <v>900</v>
      </c>
      <c r="X60" s="80">
        <f>INDEX(关卡产出!$D$8:$D$207,MATCH(N60,关卡产出!$B$8:$B$207,0))*K60</f>
        <v>444</v>
      </c>
      <c r="Y60" s="80">
        <f>INDEX(关卡产出!$E$8:$E$207,MATCH(N60,关卡产出!$B$8:$B$207,0))*K60</f>
        <v>216</v>
      </c>
      <c r="Z60" s="80">
        <f>INDEX(关卡产出!$F$8:$F$207,MATCH(N60,关卡产出!$B$8:$B$207,0))*K60</f>
        <v>12120</v>
      </c>
      <c r="AA60" s="80">
        <f>SUM($W$7:W60)</f>
        <v>26538</v>
      </c>
      <c r="AB60" s="80">
        <f>SUM($X$7:X60)</f>
        <v>13149</v>
      </c>
      <c r="AC60" s="80">
        <f>SUM($Y$7:Y60)</f>
        <v>6183</v>
      </c>
      <c r="AD60" s="80">
        <f>SUM($Z$7:Z60)</f>
        <v>379440</v>
      </c>
      <c r="AE60" s="87">
        <f>INDEX(关卡产出!$C$8:$C$207,MATCH(N60,关卡产出!$B$8:$B$207,0))*8</f>
        <v>600</v>
      </c>
      <c r="AF60" s="87">
        <f>INDEX(关卡产出!$D$8:$D$207,MATCH(N60,关卡产出!$B$8:$B$207,0))*8</f>
        <v>296</v>
      </c>
      <c r="AG60" s="87">
        <f>INDEX(关卡产出!$E$8:$E$207,MATCH(N60,关卡产出!$B$8:$B$207,0))*8</f>
        <v>144</v>
      </c>
      <c r="AH60" s="87">
        <f>INDEX(关卡产出!$F$8:$F$207,MATCH(N60,关卡产出!$B$8:$B$207,0))*8</f>
        <v>8080</v>
      </c>
      <c r="AI60" s="87">
        <f>SUM($AE$7:AE60)</f>
        <v>17680</v>
      </c>
      <c r="AJ60" s="87">
        <f>SUM($AF$7:AF60)</f>
        <v>8760</v>
      </c>
      <c r="AK60" s="87">
        <f>SUM($AG$7:AG60)</f>
        <v>4120</v>
      </c>
      <c r="AL60" s="87">
        <f>SUM($AH$7:AH60)</f>
        <v>252720</v>
      </c>
      <c r="AM60" s="92">
        <f>SUM($M$7:M60)*关卡产出!$AS$11</f>
        <v>972000</v>
      </c>
      <c r="AN60" s="93">
        <v>0</v>
      </c>
      <c r="AO60" s="80">
        <v>0</v>
      </c>
      <c r="AP60" s="96">
        <v>0</v>
      </c>
      <c r="AQ60" s="62">
        <v>500</v>
      </c>
      <c r="AR60" s="97">
        <v>100</v>
      </c>
      <c r="AS60" s="62">
        <f>SUM($AQ$7:AQ60)</f>
        <v>27000</v>
      </c>
      <c r="AT60" s="71">
        <f>SUM($AR$7:AR60)</f>
        <v>5400</v>
      </c>
      <c r="AU60" s="49"/>
      <c r="AV60" s="62">
        <f t="shared" si="2"/>
        <v>17700</v>
      </c>
      <c r="AW60" s="71">
        <v>0</v>
      </c>
      <c r="AX60" s="71">
        <f t="shared" si="3"/>
        <v>5400</v>
      </c>
      <c r="AY60" s="71">
        <f t="shared" si="4"/>
        <v>6700</v>
      </c>
      <c r="AZ60" s="63">
        <f t="shared" si="5"/>
        <v>29800</v>
      </c>
      <c r="BA60" s="80">
        <v>0</v>
      </c>
      <c r="BB60" s="80">
        <f t="shared" si="6"/>
        <v>29800</v>
      </c>
      <c r="BC60" s="98">
        <f t="shared" si="7"/>
        <v>0.593959731543624</v>
      </c>
      <c r="BD60" s="98">
        <f t="shared" si="8"/>
        <v>0</v>
      </c>
      <c r="BE60" s="98">
        <f t="shared" si="9"/>
        <v>0.181208053691275</v>
      </c>
      <c r="BF60" s="98">
        <f t="shared" si="10"/>
        <v>0.224832214765101</v>
      </c>
      <c r="BG60" s="99"/>
      <c r="BH60" s="62">
        <f>INDEX(商城宝箱!$L:$L,MATCH(BB60,商城宝箱!$N:$N,1))</f>
        <v>7</v>
      </c>
      <c r="BI60" s="63">
        <f>INDEX(商城宝箱!$T:$T,MATCH(BH60,商城宝箱!$L:$L,0))+(BB60-VLOOKUP(BH60,商城宝箱!$L$2:$N$22,3,FALSE))/$BH$5*VLOOKUP(BH60+1,商城宝箱!$C$23:$I$42,3,FALSE)</f>
        <v>74500</v>
      </c>
      <c r="BJ60" s="71">
        <f>INDEX(商城宝箱!$U:$U,MATCH(BH60,商城宝箱!$L:$L,0))+(BB60-VLOOKUP(BH60,商城宝箱!$L$2:$N$22,3,FALSE))/$BH$5*VLOOKUP(BH60+1,商城宝箱!$C$23:$I$42,4,FALSE)</f>
        <v>32137.5</v>
      </c>
      <c r="BK60" s="71">
        <f>INDEX(商城宝箱!$V:$V,MATCH(BH60,商城宝箱!$L:$L,0))+(BB60-VLOOKUP(BH60,商城宝箱!$L$2:$N$22,3,FALSE))/$BH$5*VLOOKUP(BH60+1,商城宝箱!$C$23:$I$42,5,FALSE)</f>
        <v>19442</v>
      </c>
      <c r="BL60" s="71">
        <f>INDEX(商城宝箱!$W:$W,MATCH(BH60,商城宝箱!$L:$L,0))+(BB60-VLOOKUP(BH60,商城宝箱!$L$2:$N$22,3,FALSE))/$BH$5*VLOOKUP(BH60+1,商城宝箱!$C$23:$I$42,6,FALSE)</f>
        <v>2606.5</v>
      </c>
      <c r="BM60" s="49"/>
      <c r="BN60" s="101">
        <f t="shared" si="11"/>
        <v>2582800</v>
      </c>
      <c r="BO60" s="63">
        <f t="shared" si="12"/>
        <v>379440</v>
      </c>
      <c r="BP60" s="63">
        <f t="shared" ref="BP60:BR60" si="110">AL60</f>
        <v>252720</v>
      </c>
      <c r="BQ60" s="63">
        <f t="shared" si="110"/>
        <v>972000</v>
      </c>
      <c r="BR60" s="63">
        <f t="shared" si="110"/>
        <v>0</v>
      </c>
      <c r="BS60" s="63">
        <f t="shared" si="14"/>
        <v>27000</v>
      </c>
      <c r="BT60" s="63">
        <f t="shared" si="15"/>
        <v>74500</v>
      </c>
      <c r="BU60" s="63">
        <f t="shared" si="16"/>
        <v>4288460</v>
      </c>
      <c r="BV60" s="98">
        <f t="shared" si="17"/>
        <v>0.602267480634074</v>
      </c>
      <c r="BW60" s="98">
        <f t="shared" si="18"/>
        <v>0.0884793142526688</v>
      </c>
      <c r="BX60" s="98">
        <f t="shared" si="19"/>
        <v>0.0589302453561418</v>
      </c>
      <c r="BY60" s="98">
        <f t="shared" si="20"/>
        <v>0.226654789831315</v>
      </c>
      <c r="BZ60" s="98">
        <f t="shared" si="21"/>
        <v>0</v>
      </c>
      <c r="CA60" s="98">
        <f t="shared" si="22"/>
        <v>0.00629596638420319</v>
      </c>
      <c r="CB60" s="98">
        <f t="shared" si="23"/>
        <v>0.0173722035415977</v>
      </c>
      <c r="CC60" s="49"/>
      <c r="CD60" s="101">
        <f t="shared" si="24"/>
        <v>96</v>
      </c>
      <c r="CE60" s="63">
        <f>INDEX(角色升级!A:A,MATCH(BU59,角色升级!K:K,1))</f>
        <v>542</v>
      </c>
      <c r="CF60" s="71">
        <f>VLOOKUP(CE60,角色升级!A:P,16,FALSE)</f>
        <v>22337.8115</v>
      </c>
      <c r="CG60" s="71">
        <v>22800</v>
      </c>
      <c r="CH60" s="136">
        <v>3.6</v>
      </c>
      <c r="CI60" s="87">
        <f>INDEX(角色升级!Q:Q,MATCH(CE60,角色升级!A:A,0))</f>
        <v>6700</v>
      </c>
      <c r="CJ60" s="80">
        <v>0.3</v>
      </c>
      <c r="CK60" s="49"/>
      <c r="CL60" s="101">
        <f t="shared" si="25"/>
        <v>17922</v>
      </c>
      <c r="CM60" s="63">
        <f t="shared" si="26"/>
        <v>26538</v>
      </c>
      <c r="CN60" s="63">
        <f t="shared" si="27"/>
        <v>600</v>
      </c>
      <c r="CO60" s="63">
        <f t="shared" si="28"/>
        <v>32137.5</v>
      </c>
      <c r="CP60" s="63">
        <f t="shared" si="29"/>
        <v>77197.5</v>
      </c>
      <c r="CQ60" s="98">
        <f t="shared" si="30"/>
        <v>0.232157777130088</v>
      </c>
      <c r="CR60" s="98">
        <f t="shared" si="31"/>
        <v>0.343767609054697</v>
      </c>
      <c r="CS60" s="98">
        <f t="shared" si="32"/>
        <v>0.00777227241814826</v>
      </c>
      <c r="CT60" s="98">
        <f t="shared" si="33"/>
        <v>0.416302341397066</v>
      </c>
      <c r="CU60" s="49"/>
      <c r="CV60" s="87">
        <f t="shared" si="34"/>
        <v>8962</v>
      </c>
      <c r="CW60" s="80">
        <f t="shared" si="35"/>
        <v>13149</v>
      </c>
      <c r="CX60" s="80">
        <f t="shared" si="36"/>
        <v>8760</v>
      </c>
      <c r="CY60" s="80">
        <f t="shared" si="37"/>
        <v>19442</v>
      </c>
      <c r="CZ60" s="80">
        <f t="shared" si="38"/>
        <v>50313</v>
      </c>
      <c r="DA60" s="143">
        <f t="shared" si="39"/>
        <v>0.178124937888816</v>
      </c>
      <c r="DB60" s="143">
        <f t="shared" si="40"/>
        <v>0.261343986643611</v>
      </c>
      <c r="DC60" s="143">
        <f t="shared" si="41"/>
        <v>0.174110070955817</v>
      </c>
      <c r="DD60" s="143">
        <f t="shared" si="42"/>
        <v>0.386421004511756</v>
      </c>
      <c r="DE60" s="49"/>
      <c r="DF60" s="87">
        <f t="shared" si="43"/>
        <v>4189</v>
      </c>
      <c r="DG60" s="80">
        <f t="shared" si="44"/>
        <v>6183</v>
      </c>
      <c r="DH60" s="80">
        <f t="shared" si="45"/>
        <v>4120</v>
      </c>
      <c r="DI60" s="80">
        <f t="shared" si="46"/>
        <v>2606.5</v>
      </c>
      <c r="DJ60" s="80">
        <f t="shared" si="47"/>
        <v>17098.5</v>
      </c>
      <c r="DK60" s="143">
        <f t="shared" si="48"/>
        <v>0.244992250782232</v>
      </c>
      <c r="DL60" s="143">
        <f t="shared" si="49"/>
        <v>0.361610667602421</v>
      </c>
      <c r="DM60" s="143">
        <f t="shared" si="50"/>
        <v>0.24095680907682</v>
      </c>
      <c r="DN60" s="143">
        <f t="shared" si="51"/>
        <v>0.152440272538527</v>
      </c>
      <c r="DO60" s="49"/>
      <c r="DP60" s="62">
        <f t="shared" si="52"/>
        <v>77197.5</v>
      </c>
      <c r="DQ60" s="71">
        <f t="shared" si="53"/>
        <v>50313</v>
      </c>
      <c r="DR60" s="71">
        <f t="shared" si="54"/>
        <v>17098.5</v>
      </c>
      <c r="DS60" s="63">
        <v>0</v>
      </c>
      <c r="DT60" s="63">
        <v>14</v>
      </c>
      <c r="DU60" s="63">
        <f>INDEX(武器升级!A:A,MATCH(DQ60/$DQ$5,武器升级!G:G,1))</f>
        <v>27</v>
      </c>
      <c r="DV60" s="63">
        <f>_xlfn.IFNA(INDEX(武器升级!A:A,MATCH(DR60/$DR$5,武器升级!H:H,1)),1)</f>
        <v>21</v>
      </c>
      <c r="DW60" s="63">
        <v>9</v>
      </c>
      <c r="DX60" s="63">
        <f>ROUND($DX$4*(1.2^(DT60-1)),2)</f>
        <v>6.42</v>
      </c>
      <c r="DY60" s="63">
        <f>ROUND($DY$4*1.2^(DU60-1),2)</f>
        <v>85.86</v>
      </c>
      <c r="DZ60" s="63">
        <f>ROUND($DZ$4*1.2^(DV60-1),2)</f>
        <v>42.17</v>
      </c>
      <c r="EA60" s="71">
        <v>3.9</v>
      </c>
      <c r="EB60" s="67">
        <f t="shared" si="55"/>
        <v>96</v>
      </c>
      <c r="EC60" s="87">
        <v>0</v>
      </c>
      <c r="ED60" s="80">
        <v>0</v>
      </c>
      <c r="EE60" s="80">
        <v>0</v>
      </c>
      <c r="EF60" s="80">
        <v>0</v>
      </c>
      <c r="EG60" s="80">
        <v>0</v>
      </c>
      <c r="EH60" s="80">
        <v>0</v>
      </c>
      <c r="EI60" s="80">
        <v>1</v>
      </c>
      <c r="EJ60" s="80">
        <v>1</v>
      </c>
      <c r="EK60" s="49">
        <f>_xlfn.IFNA(INDEX(DZ:DZ,MATCH(A60,EB:EB,0)),1)</f>
        <v>1</v>
      </c>
      <c r="EL60" s="87">
        <v>0</v>
      </c>
      <c r="EM60" s="80">
        <v>0</v>
      </c>
      <c r="EN60" s="80">
        <v>0</v>
      </c>
      <c r="EO60" s="80">
        <v>0</v>
      </c>
      <c r="EP60" s="80">
        <v>0</v>
      </c>
      <c r="EQ60" s="80">
        <v>450.587</v>
      </c>
      <c r="ER60" s="80">
        <v>75.2115</v>
      </c>
      <c r="ES60" s="80">
        <v>20.3726</v>
      </c>
      <c r="ET60" s="151">
        <v>0</v>
      </c>
      <c r="EU60" s="151">
        <v>0</v>
      </c>
      <c r="EV60" s="151">
        <v>0</v>
      </c>
      <c r="EW60" s="151">
        <v>1</v>
      </c>
      <c r="EX60" s="151">
        <v>1</v>
      </c>
      <c r="EY60" s="151">
        <v>1</v>
      </c>
      <c r="EZ60" s="49"/>
      <c r="FA60" s="153">
        <f t="shared" si="56"/>
        <v>1</v>
      </c>
      <c r="FB60" s="71">
        <v>1</v>
      </c>
      <c r="FC60" s="71">
        <v>1</v>
      </c>
      <c r="FD60" s="80">
        <v>2.86</v>
      </c>
      <c r="FE60" s="2">
        <v>11.12</v>
      </c>
      <c r="FF60">
        <f t="shared" si="57"/>
        <v>11.12</v>
      </c>
    </row>
    <row r="61" spans="1:162">
      <c r="A61" s="58">
        <v>55</v>
      </c>
      <c r="B61" s="59">
        <v>35</v>
      </c>
      <c r="C61" s="60">
        <v>28</v>
      </c>
      <c r="D61" s="61">
        <v>323.5</v>
      </c>
      <c r="E61" s="61">
        <v>3</v>
      </c>
      <c r="F61" s="62">
        <v>12</v>
      </c>
      <c r="G61" s="63">
        <v>0</v>
      </c>
      <c r="H61" s="63">
        <v>3</v>
      </c>
      <c r="I61" s="49"/>
      <c r="J61" s="62">
        <v>55</v>
      </c>
      <c r="K61" s="71">
        <f t="shared" si="0"/>
        <v>12</v>
      </c>
      <c r="L61" s="71">
        <f t="shared" si="1"/>
        <v>0</v>
      </c>
      <c r="M61" s="71">
        <f>INDEX($H:$H,MATCH(N61,$A:$A,0))</f>
        <v>3</v>
      </c>
      <c r="N61" s="72">
        <f>INDEX($A:$A,MATCH(SUM($K$7:K61),$D:$D,1))</f>
        <v>98</v>
      </c>
      <c r="O61" s="72">
        <v>0</v>
      </c>
      <c r="P61" s="73">
        <v>0</v>
      </c>
      <c r="Q61" s="63">
        <f>INDEX(关卡产出!$V$8:$V$207,MATCH(N61,$A$7:$A$206,0))</f>
        <v>18100</v>
      </c>
      <c r="R61" s="63">
        <f>INDEX(关卡产出!$W$8:$W$207,MATCH(N61,$A$7:$A$206,0))</f>
        <v>2695200</v>
      </c>
      <c r="S61" s="63">
        <f>INDEX(关卡产出!$X$8:$X$207,MATCH(N61,$A$7:$A$206,0))</f>
        <v>18686</v>
      </c>
      <c r="T61" s="63">
        <f>INDEX(关卡产出!$Y$8:$Y$207,MATCH(N61,$A$7:$A$206,0))</f>
        <v>9344</v>
      </c>
      <c r="U61" s="63">
        <f>INDEX(关卡产出!$Z$8:$Z$207,MATCH(N61,$A$7:$A$206,0))</f>
        <v>4374</v>
      </c>
      <c r="V61" s="63">
        <f>INDEX(关卡产出!$AA$8:$AA$207,MATCH(N61,$A$7:$A$206,0))</f>
        <v>588</v>
      </c>
      <c r="W61" s="80">
        <f>INDEX(关卡产出!$C$8:$C$207,MATCH(N61,关卡产出!$B$8:$B$207,0))*K61</f>
        <v>924</v>
      </c>
      <c r="X61" s="80">
        <f>INDEX(关卡产出!$D$8:$D$207,MATCH(N61,关卡产出!$B$8:$B$207,0))*K61</f>
        <v>456</v>
      </c>
      <c r="Y61" s="80">
        <f>INDEX(关卡产出!$E$8:$E$207,MATCH(N61,关卡产出!$B$8:$B$207,0))*K61</f>
        <v>228</v>
      </c>
      <c r="Z61" s="80">
        <f>INDEX(关卡产出!$F$8:$F$207,MATCH(N61,关卡产出!$B$8:$B$207,0))*K61</f>
        <v>12360</v>
      </c>
      <c r="AA61" s="80">
        <f>SUM($W$7:W61)</f>
        <v>27462</v>
      </c>
      <c r="AB61" s="80">
        <f>SUM($X$7:X61)</f>
        <v>13605</v>
      </c>
      <c r="AC61" s="80">
        <f>SUM($Y$7:Y61)</f>
        <v>6411</v>
      </c>
      <c r="AD61" s="80">
        <f>SUM($Z$7:Z61)</f>
        <v>391800</v>
      </c>
      <c r="AE61" s="87">
        <f>INDEX(关卡产出!$C$8:$C$207,MATCH(N61,关卡产出!$B$8:$B$207,0))*8</f>
        <v>616</v>
      </c>
      <c r="AF61" s="87">
        <f>INDEX(关卡产出!$D$8:$D$207,MATCH(N61,关卡产出!$B$8:$B$207,0))*8</f>
        <v>304</v>
      </c>
      <c r="AG61" s="87">
        <f>INDEX(关卡产出!$E$8:$E$207,MATCH(N61,关卡产出!$B$8:$B$207,0))*8</f>
        <v>152</v>
      </c>
      <c r="AH61" s="87">
        <f>INDEX(关卡产出!$F$8:$F$207,MATCH(N61,关卡产出!$B$8:$B$207,0))*8</f>
        <v>8240</v>
      </c>
      <c r="AI61" s="87">
        <f>SUM($AE$7:AE61)</f>
        <v>18296</v>
      </c>
      <c r="AJ61" s="87">
        <f>SUM($AF$7:AF61)</f>
        <v>9064</v>
      </c>
      <c r="AK61" s="87">
        <f>SUM($AG$7:AG61)</f>
        <v>4272</v>
      </c>
      <c r="AL61" s="87">
        <f>SUM($AH$7:AH61)</f>
        <v>260960</v>
      </c>
      <c r="AM61" s="92">
        <f>SUM($M$7:M61)*关卡产出!$AS$11</f>
        <v>990000</v>
      </c>
      <c r="AN61" s="93">
        <v>0</v>
      </c>
      <c r="AO61" s="80">
        <v>0</v>
      </c>
      <c r="AP61" s="96">
        <v>0</v>
      </c>
      <c r="AQ61" s="62">
        <v>500</v>
      </c>
      <c r="AR61" s="97">
        <v>100</v>
      </c>
      <c r="AS61" s="62">
        <f>SUM($AQ$7:AQ61)</f>
        <v>27500</v>
      </c>
      <c r="AT61" s="71">
        <f>SUM($AR$7:AR61)</f>
        <v>5500</v>
      </c>
      <c r="AU61" s="49"/>
      <c r="AV61" s="62">
        <f t="shared" si="2"/>
        <v>18100</v>
      </c>
      <c r="AW61" s="71">
        <v>0</v>
      </c>
      <c r="AX61" s="71">
        <f t="shared" si="3"/>
        <v>5500</v>
      </c>
      <c r="AY61" s="71">
        <f t="shared" si="4"/>
        <v>6700</v>
      </c>
      <c r="AZ61" s="63">
        <f t="shared" si="5"/>
        <v>30300</v>
      </c>
      <c r="BA61" s="80">
        <v>0</v>
      </c>
      <c r="BB61" s="80">
        <f t="shared" si="6"/>
        <v>30300</v>
      </c>
      <c r="BC61" s="98">
        <f t="shared" si="7"/>
        <v>0.597359735973597</v>
      </c>
      <c r="BD61" s="98">
        <f t="shared" si="8"/>
        <v>0</v>
      </c>
      <c r="BE61" s="98">
        <f t="shared" si="9"/>
        <v>0.181518151815182</v>
      </c>
      <c r="BF61" s="98">
        <f t="shared" si="10"/>
        <v>0.221122112211221</v>
      </c>
      <c r="BG61" s="99"/>
      <c r="BH61" s="62">
        <f>INDEX(商城宝箱!$L:$L,MATCH(BB61,商城宝箱!$N:$N,1))</f>
        <v>7</v>
      </c>
      <c r="BI61" s="63">
        <f>INDEX(商城宝箱!$T:$T,MATCH(BH61,商城宝箱!$L:$L,0))+(BB61-VLOOKUP(BH61,商城宝箱!$L$2:$N$22,3,FALSE))/$BH$5*VLOOKUP(BH61+1,商城宝箱!$C$23:$I$42,3,FALSE)</f>
        <v>75750</v>
      </c>
      <c r="BJ61" s="71">
        <f>INDEX(商城宝箱!$U:$U,MATCH(BH61,商城宝箱!$L:$L,0))+(BB61-VLOOKUP(BH61,商城宝箱!$L$2:$N$22,3,FALSE))/$BH$5*VLOOKUP(BH61+1,商城宝箱!$C$23:$I$42,4,FALSE)</f>
        <v>33012.5</v>
      </c>
      <c r="BK61" s="71">
        <f>INDEX(商城宝箱!$V:$V,MATCH(BH61,商城宝箱!$L:$L,0))+(BB61-VLOOKUP(BH61,商城宝箱!$L$2:$N$22,3,FALSE))/$BH$5*VLOOKUP(BH61+1,商城宝箱!$C$23:$I$42,5,FALSE)</f>
        <v>20017</v>
      </c>
      <c r="BL61" s="71">
        <f>INDEX(商城宝箱!$W:$W,MATCH(BH61,商城宝箱!$L:$L,0))+(BB61-VLOOKUP(BH61,商城宝箱!$L$2:$N$22,3,FALSE))/$BH$5*VLOOKUP(BH61+1,商城宝箱!$C$23:$I$42,6,FALSE)</f>
        <v>2681.5</v>
      </c>
      <c r="BM61" s="49"/>
      <c r="BN61" s="101">
        <f t="shared" si="11"/>
        <v>2695200</v>
      </c>
      <c r="BO61" s="63">
        <f t="shared" si="12"/>
        <v>391800</v>
      </c>
      <c r="BP61" s="63">
        <f t="shared" ref="BP61:BR61" si="111">AL61</f>
        <v>260960</v>
      </c>
      <c r="BQ61" s="63">
        <f t="shared" si="111"/>
        <v>990000</v>
      </c>
      <c r="BR61" s="63">
        <f t="shared" si="111"/>
        <v>0</v>
      </c>
      <c r="BS61" s="63">
        <f t="shared" si="14"/>
        <v>27500</v>
      </c>
      <c r="BT61" s="63">
        <f t="shared" si="15"/>
        <v>75750</v>
      </c>
      <c r="BU61" s="63">
        <f t="shared" si="16"/>
        <v>4441210</v>
      </c>
      <c r="BV61" s="98">
        <f t="shared" si="17"/>
        <v>0.606861643561102</v>
      </c>
      <c r="BW61" s="98">
        <f t="shared" si="18"/>
        <v>0.088219201523909</v>
      </c>
      <c r="BX61" s="98">
        <f t="shared" si="19"/>
        <v>0.058758761688819</v>
      </c>
      <c r="BY61" s="98">
        <f t="shared" si="20"/>
        <v>0.222912224371286</v>
      </c>
      <c r="BZ61" s="98">
        <f t="shared" si="21"/>
        <v>0</v>
      </c>
      <c r="CA61" s="98">
        <f t="shared" si="22"/>
        <v>0.00619200623253573</v>
      </c>
      <c r="CB61" s="98">
        <f t="shared" si="23"/>
        <v>0.0170561626223484</v>
      </c>
      <c r="CC61" s="49"/>
      <c r="CD61" s="101">
        <f t="shared" si="24"/>
        <v>98</v>
      </c>
      <c r="CE61" s="63">
        <f>INDEX(角色升级!A:A,MATCH(BU60,角色升级!K:K,1))</f>
        <v>546</v>
      </c>
      <c r="CF61" s="71">
        <f>VLOOKUP(CE61,角色升级!A:P,16,FALSE)</f>
        <v>23314.04708</v>
      </c>
      <c r="CG61" s="71">
        <v>24000</v>
      </c>
      <c r="CH61" s="138">
        <v>3.64</v>
      </c>
      <c r="CI61" s="87">
        <f>INDEX(角色升级!Q:Q,MATCH(CE61,角色升级!A:A,0))</f>
        <v>6700</v>
      </c>
      <c r="CJ61" s="80">
        <v>0.3</v>
      </c>
      <c r="CK61" s="49"/>
      <c r="CL61" s="101">
        <f t="shared" si="25"/>
        <v>18686</v>
      </c>
      <c r="CM61" s="63">
        <f t="shared" si="26"/>
        <v>27462</v>
      </c>
      <c r="CN61" s="63">
        <f t="shared" si="27"/>
        <v>616</v>
      </c>
      <c r="CO61" s="63">
        <f t="shared" si="28"/>
        <v>33012.5</v>
      </c>
      <c r="CP61" s="63">
        <f t="shared" si="29"/>
        <v>79776.5</v>
      </c>
      <c r="CQ61" s="98">
        <f t="shared" si="30"/>
        <v>0.234229378325697</v>
      </c>
      <c r="CR61" s="98">
        <f t="shared" si="31"/>
        <v>0.344236711312229</v>
      </c>
      <c r="CS61" s="98">
        <f t="shared" si="32"/>
        <v>0.00772157214217219</v>
      </c>
      <c r="CT61" s="98">
        <f t="shared" si="33"/>
        <v>0.413812338219902</v>
      </c>
      <c r="CU61" s="49"/>
      <c r="CV61" s="87">
        <f t="shared" si="34"/>
        <v>9344</v>
      </c>
      <c r="CW61" s="80">
        <f t="shared" si="35"/>
        <v>13605</v>
      </c>
      <c r="CX61" s="80">
        <f t="shared" si="36"/>
        <v>9064</v>
      </c>
      <c r="CY61" s="80">
        <f t="shared" si="37"/>
        <v>20017</v>
      </c>
      <c r="CZ61" s="80">
        <f t="shared" si="38"/>
        <v>52030</v>
      </c>
      <c r="DA61" s="143">
        <f t="shared" si="39"/>
        <v>0.179588698827599</v>
      </c>
      <c r="DB61" s="143">
        <f t="shared" si="40"/>
        <v>0.261483759369594</v>
      </c>
      <c r="DC61" s="143">
        <f t="shared" si="41"/>
        <v>0.174207188160677</v>
      </c>
      <c r="DD61" s="143">
        <f t="shared" si="42"/>
        <v>0.38472035364213</v>
      </c>
      <c r="DE61" s="49"/>
      <c r="DF61" s="87">
        <f t="shared" si="43"/>
        <v>4374</v>
      </c>
      <c r="DG61" s="80">
        <f t="shared" si="44"/>
        <v>6411</v>
      </c>
      <c r="DH61" s="80">
        <f t="shared" si="45"/>
        <v>4272</v>
      </c>
      <c r="DI61" s="80">
        <f t="shared" si="46"/>
        <v>2681.5</v>
      </c>
      <c r="DJ61" s="80">
        <f t="shared" si="47"/>
        <v>17738.5</v>
      </c>
      <c r="DK61" s="143">
        <f t="shared" si="48"/>
        <v>0.246582292753051</v>
      </c>
      <c r="DL61" s="143">
        <f t="shared" si="49"/>
        <v>0.361417256250529</v>
      </c>
      <c r="DM61" s="143">
        <f t="shared" si="50"/>
        <v>0.240832088395298</v>
      </c>
      <c r="DN61" s="143">
        <f t="shared" si="51"/>
        <v>0.151168362601122</v>
      </c>
      <c r="DO61" s="49"/>
      <c r="DP61" s="62">
        <f t="shared" si="52"/>
        <v>79776.5</v>
      </c>
      <c r="DQ61" s="71">
        <f t="shared" si="53"/>
        <v>52030</v>
      </c>
      <c r="DR61" s="71">
        <f t="shared" si="54"/>
        <v>17738.5</v>
      </c>
      <c r="DS61" s="63">
        <v>0</v>
      </c>
      <c r="DT61" s="63">
        <v>14</v>
      </c>
      <c r="DU61" s="63">
        <f>INDEX(武器升级!A:A,MATCH(DQ61/$DQ$5,武器升级!G:G,1))</f>
        <v>27</v>
      </c>
      <c r="DV61" s="63">
        <f>_xlfn.IFNA(INDEX(武器升级!A:A,MATCH(DR61/$DR$5,武器升级!H:H,1)),1)</f>
        <v>21</v>
      </c>
      <c r="DW61" s="63">
        <v>9</v>
      </c>
      <c r="DX61" s="63">
        <f>ROUND($DX$4*(1.2^(DT61-1)),2)</f>
        <v>6.42</v>
      </c>
      <c r="DY61" s="63">
        <f>ROUND($DY$4*1.2^(DU61-1),2)</f>
        <v>85.86</v>
      </c>
      <c r="DZ61" s="63">
        <f>ROUND($DZ$4*1.2^(DV61-1),2)</f>
        <v>42.17</v>
      </c>
      <c r="EA61" s="71">
        <v>3.9</v>
      </c>
      <c r="EB61" s="67">
        <f t="shared" si="55"/>
        <v>98</v>
      </c>
      <c r="EC61" s="87">
        <v>0</v>
      </c>
      <c r="ED61" s="80">
        <v>0</v>
      </c>
      <c r="EE61" s="80">
        <v>0</v>
      </c>
      <c r="EF61" s="80">
        <v>0</v>
      </c>
      <c r="EG61" s="80">
        <v>0</v>
      </c>
      <c r="EH61" s="80">
        <v>0</v>
      </c>
      <c r="EI61" s="80">
        <v>1</v>
      </c>
      <c r="EJ61" s="80">
        <v>1</v>
      </c>
      <c r="EK61" s="49">
        <f>_xlfn.IFNA(INDEX(DZ:DZ,MATCH(A61,EB:EB,0)),1)</f>
        <v>6.81</v>
      </c>
      <c r="EL61" s="87">
        <v>0</v>
      </c>
      <c r="EM61" s="80">
        <v>0</v>
      </c>
      <c r="EN61" s="80">
        <v>0</v>
      </c>
      <c r="EO61" s="80">
        <v>0</v>
      </c>
      <c r="EP61" s="80">
        <v>0</v>
      </c>
      <c r="EQ61" s="80">
        <v>460.49</v>
      </c>
      <c r="ER61" s="80">
        <v>76.8645</v>
      </c>
      <c r="ES61" s="80">
        <v>20.8204</v>
      </c>
      <c r="ET61" s="151">
        <v>0</v>
      </c>
      <c r="EU61" s="151">
        <v>0</v>
      </c>
      <c r="EV61" s="151">
        <v>0</v>
      </c>
      <c r="EW61" s="151">
        <v>1</v>
      </c>
      <c r="EX61" s="151">
        <v>1</v>
      </c>
      <c r="EY61" s="151">
        <v>1</v>
      </c>
      <c r="EZ61" s="49"/>
      <c r="FA61" s="153">
        <f t="shared" si="56"/>
        <v>6.81</v>
      </c>
      <c r="FB61" s="71">
        <v>1</v>
      </c>
      <c r="FC61" s="71">
        <v>1</v>
      </c>
      <c r="FD61" s="80">
        <v>2.86</v>
      </c>
      <c r="FE61" s="2">
        <v>11.77</v>
      </c>
      <c r="FF61">
        <f t="shared" si="57"/>
        <v>11.77</v>
      </c>
    </row>
    <row r="62" spans="1:162">
      <c r="A62" s="58">
        <v>56</v>
      </c>
      <c r="B62" s="59">
        <v>36</v>
      </c>
      <c r="C62" s="60">
        <v>28</v>
      </c>
      <c r="D62" s="61">
        <v>329.5</v>
      </c>
      <c r="E62" s="61">
        <v>3</v>
      </c>
      <c r="F62" s="62">
        <v>12</v>
      </c>
      <c r="G62" s="63">
        <v>0</v>
      </c>
      <c r="H62" s="63">
        <v>3</v>
      </c>
      <c r="I62" s="49"/>
      <c r="J62" s="62">
        <v>56</v>
      </c>
      <c r="K62" s="71">
        <f t="shared" si="0"/>
        <v>12</v>
      </c>
      <c r="L62" s="71">
        <f t="shared" si="1"/>
        <v>0</v>
      </c>
      <c r="M62" s="71">
        <f>INDEX($H:$H,MATCH(N62,$A:$A,0))</f>
        <v>3</v>
      </c>
      <c r="N62" s="72">
        <f>INDEX($A:$A,MATCH(SUM($K$7:K62),$D:$D,1))</f>
        <v>99</v>
      </c>
      <c r="O62" s="72">
        <v>0</v>
      </c>
      <c r="P62" s="73">
        <v>0</v>
      </c>
      <c r="Q62" s="63">
        <f>INDEX(关卡产出!$V$8:$V$207,MATCH(N62,$A$7:$A$206,0))</f>
        <v>18300</v>
      </c>
      <c r="R62" s="63">
        <f>INDEX(关卡产出!$W$8:$W$207,MATCH(N62,$A$7:$A$206,0))</f>
        <v>2752300</v>
      </c>
      <c r="S62" s="63">
        <f>INDEX(关卡产出!$X$8:$X$207,MATCH(N62,$A$7:$A$206,0))</f>
        <v>19074</v>
      </c>
      <c r="T62" s="63">
        <f>INDEX(关卡产出!$Y$8:$Y$207,MATCH(N62,$A$7:$A$206,0))</f>
        <v>9538</v>
      </c>
      <c r="U62" s="63">
        <f>INDEX(关卡产出!$Z$8:$Z$207,MATCH(N62,$A$7:$A$206,0))</f>
        <v>4468</v>
      </c>
      <c r="V62" s="63">
        <f>INDEX(关卡产出!$AA$8:$AA$207,MATCH(N62,$A$7:$A$206,0))</f>
        <v>594</v>
      </c>
      <c r="W62" s="80">
        <f>INDEX(关卡产出!$C$8:$C$207,MATCH(N62,关卡产出!$B$8:$B$207,0))*K62</f>
        <v>936</v>
      </c>
      <c r="X62" s="80">
        <f>INDEX(关卡产出!$D$8:$D$207,MATCH(N62,关卡产出!$B$8:$B$207,0))*K62</f>
        <v>468</v>
      </c>
      <c r="Y62" s="80">
        <f>INDEX(关卡产出!$E$8:$E$207,MATCH(N62,关卡产出!$B$8:$B$207,0))*K62</f>
        <v>228</v>
      </c>
      <c r="Z62" s="80">
        <f>INDEX(关卡产出!$F$8:$F$207,MATCH(N62,关卡产出!$B$8:$B$207,0))*K62</f>
        <v>12600</v>
      </c>
      <c r="AA62" s="80">
        <f>SUM($W$7:W62)</f>
        <v>28398</v>
      </c>
      <c r="AB62" s="80">
        <f>SUM($X$7:X62)</f>
        <v>14073</v>
      </c>
      <c r="AC62" s="80">
        <f>SUM($Y$7:Y62)</f>
        <v>6639</v>
      </c>
      <c r="AD62" s="80">
        <f>SUM($Z$7:Z62)</f>
        <v>404400</v>
      </c>
      <c r="AE62" s="87">
        <f>INDEX(关卡产出!$C$8:$C$207,MATCH(N62,关卡产出!$B$8:$B$207,0))*8</f>
        <v>624</v>
      </c>
      <c r="AF62" s="87">
        <f>INDEX(关卡产出!$D$8:$D$207,MATCH(N62,关卡产出!$B$8:$B$207,0))*8</f>
        <v>312</v>
      </c>
      <c r="AG62" s="87">
        <f>INDEX(关卡产出!$E$8:$E$207,MATCH(N62,关卡产出!$B$8:$B$207,0))*8</f>
        <v>152</v>
      </c>
      <c r="AH62" s="87">
        <f>INDEX(关卡产出!$F$8:$F$207,MATCH(N62,关卡产出!$B$8:$B$207,0))*8</f>
        <v>8400</v>
      </c>
      <c r="AI62" s="87">
        <f>SUM($AE$7:AE62)</f>
        <v>18920</v>
      </c>
      <c r="AJ62" s="87">
        <f>SUM($AF$7:AF62)</f>
        <v>9376</v>
      </c>
      <c r="AK62" s="87">
        <f>SUM($AG$7:AG62)</f>
        <v>4424</v>
      </c>
      <c r="AL62" s="87">
        <f>SUM($AH$7:AH62)</f>
        <v>269360</v>
      </c>
      <c r="AM62" s="92">
        <f>SUM($M$7:M62)*关卡产出!$AS$11</f>
        <v>1008000</v>
      </c>
      <c r="AN62" s="93">
        <v>0</v>
      </c>
      <c r="AO62" s="80">
        <v>0</v>
      </c>
      <c r="AP62" s="96">
        <v>0</v>
      </c>
      <c r="AQ62" s="62">
        <v>500</v>
      </c>
      <c r="AR62" s="97">
        <v>100</v>
      </c>
      <c r="AS62" s="62">
        <f>SUM($AQ$7:AQ62)</f>
        <v>28000</v>
      </c>
      <c r="AT62" s="71">
        <f>SUM($AR$7:AR62)</f>
        <v>5600</v>
      </c>
      <c r="AU62" s="49"/>
      <c r="AV62" s="62">
        <f t="shared" si="2"/>
        <v>18300</v>
      </c>
      <c r="AW62" s="71">
        <v>0</v>
      </c>
      <c r="AX62" s="71">
        <f t="shared" si="3"/>
        <v>5600</v>
      </c>
      <c r="AY62" s="71">
        <f t="shared" si="4"/>
        <v>7700</v>
      </c>
      <c r="AZ62" s="63">
        <f t="shared" si="5"/>
        <v>31600</v>
      </c>
      <c r="BA62" s="80">
        <v>0</v>
      </c>
      <c r="BB62" s="80">
        <f t="shared" si="6"/>
        <v>31600</v>
      </c>
      <c r="BC62" s="98">
        <f t="shared" si="7"/>
        <v>0.579113924050633</v>
      </c>
      <c r="BD62" s="98">
        <f t="shared" si="8"/>
        <v>0</v>
      </c>
      <c r="BE62" s="98">
        <f t="shared" si="9"/>
        <v>0.177215189873418</v>
      </c>
      <c r="BF62" s="98">
        <f t="shared" si="10"/>
        <v>0.243670886075949</v>
      </c>
      <c r="BG62" s="99"/>
      <c r="BH62" s="62">
        <f>INDEX(商城宝箱!$L:$L,MATCH(BB62,商城宝箱!$N:$N,1))</f>
        <v>7</v>
      </c>
      <c r="BI62" s="63">
        <f>INDEX(商城宝箱!$T:$T,MATCH(BH62,商城宝箱!$L:$L,0))+(BB62-VLOOKUP(BH62,商城宝箱!$L$2:$N$22,3,FALSE))/$BH$5*VLOOKUP(BH62+1,商城宝箱!$C$23:$I$42,3,FALSE)</f>
        <v>79000</v>
      </c>
      <c r="BJ62" s="71">
        <f>INDEX(商城宝箱!$U:$U,MATCH(BH62,商城宝箱!$L:$L,0))+(BB62-VLOOKUP(BH62,商城宝箱!$L$2:$N$22,3,FALSE))/$BH$5*VLOOKUP(BH62+1,商城宝箱!$C$23:$I$42,4,FALSE)</f>
        <v>35287.5</v>
      </c>
      <c r="BK62" s="71">
        <f>INDEX(商城宝箱!$V:$V,MATCH(BH62,商城宝箱!$L:$L,0))+(BB62-VLOOKUP(BH62,商城宝箱!$L$2:$N$22,3,FALSE))/$BH$5*VLOOKUP(BH62+1,商城宝箱!$C$23:$I$42,5,FALSE)</f>
        <v>21512</v>
      </c>
      <c r="BL62" s="71">
        <f>INDEX(商城宝箱!$W:$W,MATCH(BH62,商城宝箱!$L:$L,0))+(BB62-VLOOKUP(BH62,商城宝箱!$L$2:$N$22,3,FALSE))/$BH$5*VLOOKUP(BH62+1,商城宝箱!$C$23:$I$42,6,FALSE)</f>
        <v>2876.5</v>
      </c>
      <c r="BM62" s="49"/>
      <c r="BN62" s="101">
        <f t="shared" si="11"/>
        <v>2752300</v>
      </c>
      <c r="BO62" s="63">
        <f t="shared" si="12"/>
        <v>404400</v>
      </c>
      <c r="BP62" s="63">
        <f t="shared" ref="BP62:BR62" si="112">AL62</f>
        <v>269360</v>
      </c>
      <c r="BQ62" s="63">
        <f t="shared" si="112"/>
        <v>1008000</v>
      </c>
      <c r="BR62" s="63">
        <f t="shared" si="112"/>
        <v>0</v>
      </c>
      <c r="BS62" s="63">
        <f t="shared" si="14"/>
        <v>28000</v>
      </c>
      <c r="BT62" s="63">
        <f t="shared" si="15"/>
        <v>79000</v>
      </c>
      <c r="BU62" s="63">
        <f t="shared" si="16"/>
        <v>4541060</v>
      </c>
      <c r="BV62" s="98">
        <f t="shared" si="17"/>
        <v>0.606091969716322</v>
      </c>
      <c r="BW62" s="98">
        <f t="shared" si="18"/>
        <v>0.0890540975014644</v>
      </c>
      <c r="BX62" s="98">
        <f t="shared" si="19"/>
        <v>0.0593165472378696</v>
      </c>
      <c r="BY62" s="98">
        <f t="shared" si="20"/>
        <v>0.221974605048161</v>
      </c>
      <c r="BZ62" s="98">
        <f t="shared" si="21"/>
        <v>0</v>
      </c>
      <c r="CA62" s="98">
        <f t="shared" si="22"/>
        <v>0.00616596125133779</v>
      </c>
      <c r="CB62" s="98">
        <f t="shared" si="23"/>
        <v>0.0173968192448459</v>
      </c>
      <c r="CC62" s="49"/>
      <c r="CD62" s="101">
        <f t="shared" si="24"/>
        <v>99</v>
      </c>
      <c r="CE62" s="63">
        <f>INDEX(角色升级!A:A,MATCH(BU61,角色升级!K:K,1))</f>
        <v>552</v>
      </c>
      <c r="CF62" s="71">
        <f>VLOOKUP(CE62,角色升级!A:P,16,FALSE)</f>
        <v>24331.48755</v>
      </c>
      <c r="CG62" s="71">
        <v>24000</v>
      </c>
      <c r="CH62" s="139">
        <v>3.58</v>
      </c>
      <c r="CI62" s="87">
        <f>INDEX(角色升级!Q:Q,MATCH(CE62,角色升级!A:A,0))</f>
        <v>7700</v>
      </c>
      <c r="CJ62" s="80">
        <v>0.3</v>
      </c>
      <c r="CK62" s="49"/>
      <c r="CL62" s="101">
        <f t="shared" si="25"/>
        <v>19074</v>
      </c>
      <c r="CM62" s="63">
        <f t="shared" si="26"/>
        <v>28398</v>
      </c>
      <c r="CN62" s="63">
        <f t="shared" si="27"/>
        <v>624</v>
      </c>
      <c r="CO62" s="63">
        <f t="shared" si="28"/>
        <v>35287.5</v>
      </c>
      <c r="CP62" s="63">
        <f t="shared" si="29"/>
        <v>83383.5</v>
      </c>
      <c r="CQ62" s="98">
        <f t="shared" si="30"/>
        <v>0.228750292324021</v>
      </c>
      <c r="CR62" s="98">
        <f t="shared" si="31"/>
        <v>0.340570976272284</v>
      </c>
      <c r="CS62" s="98">
        <f t="shared" si="32"/>
        <v>0.0074834949360485</v>
      </c>
      <c r="CT62" s="98">
        <f t="shared" si="33"/>
        <v>0.423195236467646</v>
      </c>
      <c r="CU62" s="49"/>
      <c r="CV62" s="87">
        <f t="shared" si="34"/>
        <v>9538</v>
      </c>
      <c r="CW62" s="80">
        <f t="shared" si="35"/>
        <v>14073</v>
      </c>
      <c r="CX62" s="80">
        <f t="shared" si="36"/>
        <v>9376</v>
      </c>
      <c r="CY62" s="80">
        <f t="shared" si="37"/>
        <v>21512</v>
      </c>
      <c r="CZ62" s="80">
        <f t="shared" si="38"/>
        <v>54499</v>
      </c>
      <c r="DA62" s="143">
        <f t="shared" si="39"/>
        <v>0.175012385548359</v>
      </c>
      <c r="DB62" s="143">
        <f t="shared" si="40"/>
        <v>0.258224921558194</v>
      </c>
      <c r="DC62" s="143">
        <f t="shared" si="41"/>
        <v>0.172039853942274</v>
      </c>
      <c r="DD62" s="143">
        <f t="shared" si="42"/>
        <v>0.394722838951173</v>
      </c>
      <c r="DE62" s="49"/>
      <c r="DF62" s="87">
        <f t="shared" si="43"/>
        <v>4468</v>
      </c>
      <c r="DG62" s="80">
        <f t="shared" si="44"/>
        <v>6639</v>
      </c>
      <c r="DH62" s="80">
        <f t="shared" si="45"/>
        <v>4424</v>
      </c>
      <c r="DI62" s="80">
        <f t="shared" si="46"/>
        <v>2876.5</v>
      </c>
      <c r="DJ62" s="80">
        <f t="shared" si="47"/>
        <v>18407.5</v>
      </c>
      <c r="DK62" s="143">
        <f t="shared" si="48"/>
        <v>0.242727149259813</v>
      </c>
      <c r="DL62" s="143">
        <f t="shared" si="49"/>
        <v>0.360668205894337</v>
      </c>
      <c r="DM62" s="143">
        <f t="shared" si="50"/>
        <v>0.240336819231292</v>
      </c>
      <c r="DN62" s="143">
        <f t="shared" si="51"/>
        <v>0.156267825614559</v>
      </c>
      <c r="DO62" s="49"/>
      <c r="DP62" s="62">
        <f t="shared" si="52"/>
        <v>83383.5</v>
      </c>
      <c r="DQ62" s="71">
        <f t="shared" si="53"/>
        <v>54499</v>
      </c>
      <c r="DR62" s="71">
        <f t="shared" si="54"/>
        <v>18407.5</v>
      </c>
      <c r="DS62" s="63">
        <v>0</v>
      </c>
      <c r="DT62" s="63">
        <v>15</v>
      </c>
      <c r="DU62" s="63">
        <f>INDEX(武器升级!A:A,MATCH(DQ62/$DQ$5,武器升级!G:G,1))</f>
        <v>28</v>
      </c>
      <c r="DV62" s="63">
        <f>_xlfn.IFNA(INDEX(武器升级!A:A,MATCH(DR62/$DR$5,武器升级!H:H,1)),1)</f>
        <v>21</v>
      </c>
      <c r="DW62" s="63">
        <v>10</v>
      </c>
      <c r="DX62" s="63">
        <f>ROUND($DX$4*(1.2^(DT62-1)),2)</f>
        <v>7.7</v>
      </c>
      <c r="DY62" s="63">
        <f>ROUND($DY$4*1.2^(DU62-1),2)</f>
        <v>103.03</v>
      </c>
      <c r="DZ62" s="63">
        <f>ROUND($DZ$4*1.2^(DV62-1),2)</f>
        <v>42.17</v>
      </c>
      <c r="EA62" s="71">
        <v>4.2</v>
      </c>
      <c r="EB62" s="67">
        <f t="shared" si="55"/>
        <v>99</v>
      </c>
      <c r="EC62" s="87">
        <v>0</v>
      </c>
      <c r="ED62" s="80">
        <v>0</v>
      </c>
      <c r="EE62" s="80">
        <v>0</v>
      </c>
      <c r="EF62" s="80">
        <v>0</v>
      </c>
      <c r="EG62" s="80">
        <v>0</v>
      </c>
      <c r="EH62" s="80">
        <v>0</v>
      </c>
      <c r="EI62" s="80">
        <v>1</v>
      </c>
      <c r="EJ62" s="80">
        <v>1</v>
      </c>
      <c r="EK62" s="49">
        <f>_xlfn.IFNA(INDEX(DZ:DZ,MATCH(A62,EB:EB,0)),1)</f>
        <v>1</v>
      </c>
      <c r="EL62" s="87">
        <v>0</v>
      </c>
      <c r="EM62" s="80">
        <v>0</v>
      </c>
      <c r="EN62" s="80">
        <v>0</v>
      </c>
      <c r="EO62" s="80">
        <v>0</v>
      </c>
      <c r="EP62" s="80">
        <v>0</v>
      </c>
      <c r="EQ62" s="80">
        <v>467.092</v>
      </c>
      <c r="ER62" s="80">
        <v>77.9665</v>
      </c>
      <c r="ES62" s="80">
        <v>21.1189</v>
      </c>
      <c r="ET62" s="151">
        <v>0</v>
      </c>
      <c r="EU62" s="151">
        <v>0</v>
      </c>
      <c r="EV62" s="151">
        <v>0</v>
      </c>
      <c r="EW62" s="151">
        <v>1</v>
      </c>
      <c r="EX62" s="151">
        <v>1</v>
      </c>
      <c r="EY62" s="151">
        <v>1</v>
      </c>
      <c r="EZ62" s="49"/>
      <c r="FA62" s="153">
        <f t="shared" si="56"/>
        <v>1</v>
      </c>
      <c r="FB62" s="71">
        <v>1</v>
      </c>
      <c r="FC62" s="71">
        <v>1</v>
      </c>
      <c r="FD62" s="80">
        <v>2.86</v>
      </c>
      <c r="FE62" s="2">
        <v>11.77</v>
      </c>
      <c r="FF62">
        <f t="shared" si="57"/>
        <v>11.77</v>
      </c>
    </row>
    <row r="63" spans="1:162">
      <c r="A63" s="58">
        <v>57</v>
      </c>
      <c r="B63" s="59">
        <v>37</v>
      </c>
      <c r="C63" s="60">
        <v>29</v>
      </c>
      <c r="D63" s="61">
        <v>338.5</v>
      </c>
      <c r="E63" s="61">
        <v>3</v>
      </c>
      <c r="F63" s="62">
        <v>12</v>
      </c>
      <c r="G63" s="63">
        <v>0</v>
      </c>
      <c r="H63" s="63">
        <v>3</v>
      </c>
      <c r="I63" s="49"/>
      <c r="J63" s="62">
        <v>57</v>
      </c>
      <c r="K63" s="71">
        <f t="shared" si="0"/>
        <v>12</v>
      </c>
      <c r="L63" s="71">
        <f t="shared" si="1"/>
        <v>0</v>
      </c>
      <c r="M63" s="71">
        <f>INDEX($H:$H,MATCH(N63,$A:$A,0))</f>
        <v>3</v>
      </c>
      <c r="N63" s="72">
        <f>INDEX($A:$A,MATCH(SUM($K$7:K63),$D:$D,1))</f>
        <v>101</v>
      </c>
      <c r="O63" s="72">
        <v>0</v>
      </c>
      <c r="P63" s="73">
        <v>0</v>
      </c>
      <c r="Q63" s="63">
        <f>INDEX(关卡产出!$V$8:$V$207,MATCH(N63,$A$7:$A$206,0))</f>
        <v>18700</v>
      </c>
      <c r="R63" s="63">
        <f>INDEX(关卡产出!$W$8:$W$207,MATCH(N63,$A$7:$A$206,0))</f>
        <v>2868300</v>
      </c>
      <c r="S63" s="63">
        <f>INDEX(关卡产出!$X$8:$X$207,MATCH(N63,$A$7:$A$206,0))</f>
        <v>19862</v>
      </c>
      <c r="T63" s="63">
        <f>INDEX(关卡产出!$Y$8:$Y$207,MATCH(N63,$A$7:$A$206,0))</f>
        <v>9932</v>
      </c>
      <c r="U63" s="63">
        <f>INDEX(关卡产出!$Z$8:$Z$207,MATCH(N63,$A$7:$A$206,0))</f>
        <v>4659</v>
      </c>
      <c r="V63" s="63">
        <f>INDEX(关卡产出!$AA$8:$AA$207,MATCH(N63,$A$7:$A$206,0))</f>
        <v>606</v>
      </c>
      <c r="W63" s="80">
        <f>INDEX(关卡产出!$C$8:$C$207,MATCH(N63,关卡产出!$B$8:$B$207,0))*K63</f>
        <v>948</v>
      </c>
      <c r="X63" s="80">
        <f>INDEX(关卡产出!$D$8:$D$207,MATCH(N63,关卡产出!$B$8:$B$207,0))*K63</f>
        <v>468</v>
      </c>
      <c r="Y63" s="80">
        <f>INDEX(关卡产出!$E$8:$E$207,MATCH(N63,关卡产出!$B$8:$B$207,0))*K63</f>
        <v>228</v>
      </c>
      <c r="Z63" s="80">
        <f>INDEX(关卡产出!$F$8:$F$207,MATCH(N63,关卡产出!$B$8:$B$207,0))*K63</f>
        <v>12840</v>
      </c>
      <c r="AA63" s="80">
        <f>SUM($W$7:W63)</f>
        <v>29346</v>
      </c>
      <c r="AB63" s="80">
        <f>SUM($X$7:X63)</f>
        <v>14541</v>
      </c>
      <c r="AC63" s="80">
        <f>SUM($Y$7:Y63)</f>
        <v>6867</v>
      </c>
      <c r="AD63" s="80">
        <f>SUM($Z$7:Z63)</f>
        <v>417240</v>
      </c>
      <c r="AE63" s="87">
        <f>INDEX(关卡产出!$C$8:$C$207,MATCH(N63,关卡产出!$B$8:$B$207,0))*8</f>
        <v>632</v>
      </c>
      <c r="AF63" s="87">
        <f>INDEX(关卡产出!$D$8:$D$207,MATCH(N63,关卡产出!$B$8:$B$207,0))*8</f>
        <v>312</v>
      </c>
      <c r="AG63" s="87">
        <f>INDEX(关卡产出!$E$8:$E$207,MATCH(N63,关卡产出!$B$8:$B$207,0))*8</f>
        <v>152</v>
      </c>
      <c r="AH63" s="87">
        <f>INDEX(关卡产出!$F$8:$F$207,MATCH(N63,关卡产出!$B$8:$B$207,0))*8</f>
        <v>8560</v>
      </c>
      <c r="AI63" s="87">
        <f>SUM($AE$7:AE63)</f>
        <v>19552</v>
      </c>
      <c r="AJ63" s="87">
        <f>SUM($AF$7:AF63)</f>
        <v>9688</v>
      </c>
      <c r="AK63" s="87">
        <f>SUM($AG$7:AG63)</f>
        <v>4576</v>
      </c>
      <c r="AL63" s="87">
        <f>SUM($AH$7:AH63)</f>
        <v>277920</v>
      </c>
      <c r="AM63" s="92">
        <f>SUM($M$7:M63)*关卡产出!$AS$11</f>
        <v>1026000</v>
      </c>
      <c r="AN63" s="93">
        <v>0</v>
      </c>
      <c r="AO63" s="80">
        <v>0</v>
      </c>
      <c r="AP63" s="96">
        <v>0</v>
      </c>
      <c r="AQ63" s="62">
        <v>500</v>
      </c>
      <c r="AR63" s="97">
        <v>100</v>
      </c>
      <c r="AS63" s="62">
        <f>SUM($AQ$7:AQ63)</f>
        <v>28500</v>
      </c>
      <c r="AT63" s="71">
        <f>SUM($AR$7:AR63)</f>
        <v>5700</v>
      </c>
      <c r="AU63" s="49"/>
      <c r="AV63" s="62">
        <f t="shared" si="2"/>
        <v>18700</v>
      </c>
      <c r="AW63" s="71">
        <v>0</v>
      </c>
      <c r="AX63" s="71">
        <f t="shared" si="3"/>
        <v>5700</v>
      </c>
      <c r="AY63" s="71">
        <f t="shared" si="4"/>
        <v>7700</v>
      </c>
      <c r="AZ63" s="63">
        <f t="shared" si="5"/>
        <v>32100</v>
      </c>
      <c r="BA63" s="80">
        <v>0</v>
      </c>
      <c r="BB63" s="80">
        <f t="shared" si="6"/>
        <v>32100</v>
      </c>
      <c r="BC63" s="98">
        <f t="shared" si="7"/>
        <v>0.582554517133956</v>
      </c>
      <c r="BD63" s="98">
        <f t="shared" si="8"/>
        <v>0</v>
      </c>
      <c r="BE63" s="98">
        <f t="shared" si="9"/>
        <v>0.177570093457944</v>
      </c>
      <c r="BF63" s="98">
        <f t="shared" si="10"/>
        <v>0.2398753894081</v>
      </c>
      <c r="BG63" s="99"/>
      <c r="BH63" s="62">
        <f>INDEX(商城宝箱!$L:$L,MATCH(BB63,商城宝箱!$N:$N,1))</f>
        <v>8</v>
      </c>
      <c r="BI63" s="63">
        <f>INDEX(商城宝箱!$T:$T,MATCH(BH63,商城宝箱!$L:$L,0))+(BB63-VLOOKUP(BH63,商城宝箱!$L$2:$N$22,3,FALSE))/$BH$5*VLOOKUP(BH63+1,商城宝箱!$C$23:$I$42,3,FALSE)</f>
        <v>80250</v>
      </c>
      <c r="BJ63" s="71">
        <f>INDEX(商城宝箱!$U:$U,MATCH(BH63,商城宝箱!$L:$L,0))+(BB63-VLOOKUP(BH63,商城宝箱!$L$2:$N$22,3,FALSE))/$BH$5*VLOOKUP(BH63+1,商城宝箱!$C$23:$I$42,4,FALSE)</f>
        <v>36162.5</v>
      </c>
      <c r="BK63" s="71">
        <f>INDEX(商城宝箱!$V:$V,MATCH(BH63,商城宝箱!$L:$L,0))+(BB63-VLOOKUP(BH63,商城宝箱!$L$2:$N$22,3,FALSE))/$BH$5*VLOOKUP(BH63+1,商城宝箱!$C$23:$I$42,5,FALSE)</f>
        <v>22087</v>
      </c>
      <c r="BL63" s="71">
        <f>INDEX(商城宝箱!$W:$W,MATCH(BH63,商城宝箱!$L:$L,0))+(BB63-VLOOKUP(BH63,商城宝箱!$L$2:$N$22,3,FALSE))/$BH$5*VLOOKUP(BH63+1,商城宝箱!$C$23:$I$42,6,FALSE)</f>
        <v>2951.5</v>
      </c>
      <c r="BM63" s="49"/>
      <c r="BN63" s="101">
        <f t="shared" si="11"/>
        <v>2868300</v>
      </c>
      <c r="BO63" s="63">
        <f t="shared" si="12"/>
        <v>417240</v>
      </c>
      <c r="BP63" s="63">
        <f t="shared" ref="BP63:BR63" si="113">AL63</f>
        <v>277920</v>
      </c>
      <c r="BQ63" s="63">
        <f t="shared" si="113"/>
        <v>1026000</v>
      </c>
      <c r="BR63" s="63">
        <f t="shared" si="113"/>
        <v>0</v>
      </c>
      <c r="BS63" s="63">
        <f t="shared" si="14"/>
        <v>28500</v>
      </c>
      <c r="BT63" s="63">
        <f t="shared" si="15"/>
        <v>80250</v>
      </c>
      <c r="BU63" s="63">
        <f t="shared" si="16"/>
        <v>4698210</v>
      </c>
      <c r="BV63" s="98">
        <f t="shared" si="17"/>
        <v>0.610509108788241</v>
      </c>
      <c r="BW63" s="98">
        <f t="shared" si="18"/>
        <v>0.088808290817141</v>
      </c>
      <c r="BX63" s="98">
        <f t="shared" si="19"/>
        <v>0.0591544439265167</v>
      </c>
      <c r="BY63" s="98">
        <f t="shared" si="20"/>
        <v>0.21838104299297</v>
      </c>
      <c r="BZ63" s="98">
        <f t="shared" si="21"/>
        <v>0</v>
      </c>
      <c r="CA63" s="98">
        <f t="shared" si="22"/>
        <v>0.00606614008313805</v>
      </c>
      <c r="CB63" s="98">
        <f t="shared" si="23"/>
        <v>0.017080973391994</v>
      </c>
      <c r="CC63" s="49"/>
      <c r="CD63" s="101">
        <f t="shared" si="24"/>
        <v>101</v>
      </c>
      <c r="CE63" s="63">
        <f>INDEX(角色升级!A:A,MATCH(BU62,角色升级!K:K,1))</f>
        <v>556</v>
      </c>
      <c r="CF63" s="71">
        <f>VLOOKUP(CE63,角色升级!A:P,16,FALSE)</f>
        <v>24413.89733</v>
      </c>
      <c r="CG63" s="71">
        <v>24600</v>
      </c>
      <c r="CH63" s="140">
        <v>3.47</v>
      </c>
      <c r="CI63" s="87">
        <f>INDEX(角色升级!Q:Q,MATCH(CE63,角色升级!A:A,0))</f>
        <v>7700</v>
      </c>
      <c r="CJ63" s="80">
        <v>0.3</v>
      </c>
      <c r="CK63" s="49"/>
      <c r="CL63" s="101">
        <f t="shared" si="25"/>
        <v>19862</v>
      </c>
      <c r="CM63" s="63">
        <f t="shared" si="26"/>
        <v>29346</v>
      </c>
      <c r="CN63" s="63">
        <f t="shared" si="27"/>
        <v>632</v>
      </c>
      <c r="CO63" s="63">
        <f t="shared" si="28"/>
        <v>36162.5</v>
      </c>
      <c r="CP63" s="63">
        <f t="shared" si="29"/>
        <v>86002.5</v>
      </c>
      <c r="CQ63" s="98">
        <f t="shared" si="30"/>
        <v>0.230946774803058</v>
      </c>
      <c r="CR63" s="98">
        <f t="shared" si="31"/>
        <v>0.341222638876777</v>
      </c>
      <c r="CS63" s="98">
        <f t="shared" si="32"/>
        <v>0.00734862358652365</v>
      </c>
      <c r="CT63" s="98">
        <f t="shared" si="33"/>
        <v>0.420481962733641</v>
      </c>
      <c r="CU63" s="49"/>
      <c r="CV63" s="87">
        <f t="shared" si="34"/>
        <v>9932</v>
      </c>
      <c r="CW63" s="80">
        <f t="shared" si="35"/>
        <v>14541</v>
      </c>
      <c r="CX63" s="80">
        <f t="shared" si="36"/>
        <v>9688</v>
      </c>
      <c r="CY63" s="80">
        <f t="shared" si="37"/>
        <v>22087</v>
      </c>
      <c r="CZ63" s="80">
        <f t="shared" si="38"/>
        <v>56248</v>
      </c>
      <c r="DA63" s="143">
        <f t="shared" si="39"/>
        <v>0.176575167117053</v>
      </c>
      <c r="DB63" s="143">
        <f t="shared" si="40"/>
        <v>0.25851585834163</v>
      </c>
      <c r="DC63" s="143">
        <f t="shared" si="41"/>
        <v>0.172237235101693</v>
      </c>
      <c r="DD63" s="143">
        <f t="shared" si="42"/>
        <v>0.392671739439625</v>
      </c>
      <c r="DE63" s="49"/>
      <c r="DF63" s="87">
        <f t="shared" si="43"/>
        <v>4659</v>
      </c>
      <c r="DG63" s="80">
        <f t="shared" si="44"/>
        <v>6867</v>
      </c>
      <c r="DH63" s="80">
        <f t="shared" si="45"/>
        <v>4576</v>
      </c>
      <c r="DI63" s="80">
        <f t="shared" si="46"/>
        <v>2951.5</v>
      </c>
      <c r="DJ63" s="80">
        <f t="shared" si="47"/>
        <v>19053.5</v>
      </c>
      <c r="DK63" s="143">
        <f t="shared" si="48"/>
        <v>0.244522003831317</v>
      </c>
      <c r="DL63" s="143">
        <f t="shared" si="49"/>
        <v>0.360406224578162</v>
      </c>
      <c r="DM63" s="143">
        <f t="shared" si="50"/>
        <v>0.240165848794185</v>
      </c>
      <c r="DN63" s="143">
        <f t="shared" si="51"/>
        <v>0.154905922796337</v>
      </c>
      <c r="DO63" s="49"/>
      <c r="DP63" s="62">
        <f t="shared" si="52"/>
        <v>86002.5</v>
      </c>
      <c r="DQ63" s="71">
        <f t="shared" si="53"/>
        <v>56248</v>
      </c>
      <c r="DR63" s="71">
        <f t="shared" si="54"/>
        <v>19053.5</v>
      </c>
      <c r="DS63" s="63">
        <v>0</v>
      </c>
      <c r="DT63" s="63">
        <v>15</v>
      </c>
      <c r="DU63" s="63">
        <f>INDEX(武器升级!A:A,MATCH(DQ63/$DQ$5,武器升级!G:G,1))</f>
        <v>28</v>
      </c>
      <c r="DV63" s="63">
        <f>_xlfn.IFNA(INDEX(武器升级!A:A,MATCH(DR63/$DR$5,武器升级!H:H,1)),1)</f>
        <v>22</v>
      </c>
      <c r="DW63" s="63">
        <v>10</v>
      </c>
      <c r="DX63" s="63">
        <f>ROUND($DX$4*(1.2^(DT63-1)),2)</f>
        <v>7.7</v>
      </c>
      <c r="DY63" s="63">
        <f>ROUND($DY$4*1.2^(DU63-1),2)</f>
        <v>103.03</v>
      </c>
      <c r="DZ63" s="63">
        <f>ROUND($DZ$4*1.2^(DV63-1),2)</f>
        <v>50.61</v>
      </c>
      <c r="EA63" s="71">
        <v>4.2</v>
      </c>
      <c r="EB63" s="67">
        <f t="shared" si="55"/>
        <v>101</v>
      </c>
      <c r="EC63" s="87">
        <v>0</v>
      </c>
      <c r="ED63" s="80">
        <v>0</v>
      </c>
      <c r="EE63" s="80">
        <v>0</v>
      </c>
      <c r="EF63" s="80">
        <v>0</v>
      </c>
      <c r="EG63" s="80">
        <v>0</v>
      </c>
      <c r="EH63" s="80">
        <v>0</v>
      </c>
      <c r="EI63" s="80">
        <v>1</v>
      </c>
      <c r="EJ63" s="80">
        <v>1</v>
      </c>
      <c r="EK63" s="49">
        <f>_xlfn.IFNA(INDEX(DZ:DZ,MATCH(A63,EB:EB,0)),1)</f>
        <v>6.81</v>
      </c>
      <c r="EL63" s="87">
        <v>0</v>
      </c>
      <c r="EM63" s="80">
        <v>0</v>
      </c>
      <c r="EN63" s="80">
        <v>0</v>
      </c>
      <c r="EO63" s="80">
        <v>0</v>
      </c>
      <c r="EP63" s="80">
        <v>0</v>
      </c>
      <c r="EQ63" s="80">
        <v>475.344</v>
      </c>
      <c r="ER63" s="80">
        <v>79.344</v>
      </c>
      <c r="ES63" s="80">
        <v>21.492</v>
      </c>
      <c r="ET63" s="151">
        <v>0</v>
      </c>
      <c r="EU63" s="151">
        <v>0</v>
      </c>
      <c r="EV63" s="151">
        <v>0</v>
      </c>
      <c r="EW63" s="151">
        <v>1</v>
      </c>
      <c r="EX63" s="151">
        <v>1</v>
      </c>
      <c r="EY63" s="151">
        <v>1</v>
      </c>
      <c r="EZ63" s="49"/>
      <c r="FA63" s="153">
        <f t="shared" si="56"/>
        <v>6.81</v>
      </c>
      <c r="FB63" s="71">
        <v>1</v>
      </c>
      <c r="FC63" s="71">
        <v>1</v>
      </c>
      <c r="FD63" s="80">
        <v>2.86</v>
      </c>
      <c r="FE63" s="2">
        <v>12.55</v>
      </c>
      <c r="FF63">
        <f t="shared" si="57"/>
        <v>12.55</v>
      </c>
    </row>
    <row r="64" spans="1:162">
      <c r="A64" s="58">
        <v>58</v>
      </c>
      <c r="B64" s="59">
        <v>38</v>
      </c>
      <c r="C64" s="60">
        <v>30</v>
      </c>
      <c r="D64" s="61">
        <v>347.5</v>
      </c>
      <c r="E64" s="61">
        <v>3</v>
      </c>
      <c r="F64" s="62">
        <v>12</v>
      </c>
      <c r="G64" s="63">
        <v>0</v>
      </c>
      <c r="H64" s="63">
        <v>3</v>
      </c>
      <c r="I64" s="49"/>
      <c r="J64" s="62">
        <v>58</v>
      </c>
      <c r="K64" s="71">
        <f t="shared" si="0"/>
        <v>12</v>
      </c>
      <c r="L64" s="71">
        <f t="shared" si="1"/>
        <v>0</v>
      </c>
      <c r="M64" s="71">
        <f>INDEX($H:$H,MATCH(N64,$A:$A,0))</f>
        <v>3</v>
      </c>
      <c r="N64" s="72">
        <f>INDEX($A:$A,MATCH(SUM($K$7:K64),$D:$D,1))</f>
        <v>103</v>
      </c>
      <c r="O64" s="72">
        <v>0</v>
      </c>
      <c r="P64" s="73">
        <v>0</v>
      </c>
      <c r="Q64" s="63">
        <f>INDEX(关卡产出!$V$8:$V$207,MATCH(N64,$A$7:$A$206,0))</f>
        <v>19100</v>
      </c>
      <c r="R64" s="63">
        <f>INDEX(关卡产出!$W$8:$W$207,MATCH(N64,$A$7:$A$206,0))</f>
        <v>2986700</v>
      </c>
      <c r="S64" s="63">
        <f>INDEX(关卡产出!$X$8:$X$207,MATCH(N64,$A$7:$A$206,0))</f>
        <v>20666</v>
      </c>
      <c r="T64" s="63">
        <f>INDEX(关卡产出!$Y$8:$Y$207,MATCH(N64,$A$7:$A$206,0))</f>
        <v>10334</v>
      </c>
      <c r="U64" s="63">
        <f>INDEX(关卡产出!$Z$8:$Z$207,MATCH(N64,$A$7:$A$206,0))</f>
        <v>4854</v>
      </c>
      <c r="V64" s="63">
        <f>INDEX(关卡产出!$AA$8:$AA$207,MATCH(N64,$A$7:$A$206,0))</f>
        <v>618</v>
      </c>
      <c r="W64" s="80">
        <f>INDEX(关卡产出!$C$8:$C$207,MATCH(N64,关卡产出!$B$8:$B$207,0))*K64</f>
        <v>972</v>
      </c>
      <c r="X64" s="80">
        <f>INDEX(关卡产出!$D$8:$D$207,MATCH(N64,关卡产出!$B$8:$B$207,0))*K64</f>
        <v>480</v>
      </c>
      <c r="Y64" s="80">
        <f>INDEX(关卡产出!$E$8:$E$207,MATCH(N64,关卡产出!$B$8:$B$207,0))*K64</f>
        <v>240</v>
      </c>
      <c r="Z64" s="80">
        <f>INDEX(关卡产出!$F$8:$F$207,MATCH(N64,关卡产出!$B$8:$B$207,0))*K64</f>
        <v>13080</v>
      </c>
      <c r="AA64" s="80">
        <f>SUM($W$7:W64)</f>
        <v>30318</v>
      </c>
      <c r="AB64" s="80">
        <f>SUM($X$7:X64)</f>
        <v>15021</v>
      </c>
      <c r="AC64" s="80">
        <f>SUM($Y$7:Y64)</f>
        <v>7107</v>
      </c>
      <c r="AD64" s="80">
        <f>SUM($Z$7:Z64)</f>
        <v>430320</v>
      </c>
      <c r="AE64" s="87">
        <f>INDEX(关卡产出!$C$8:$C$207,MATCH(N64,关卡产出!$B$8:$B$207,0))*8</f>
        <v>648</v>
      </c>
      <c r="AF64" s="87">
        <f>INDEX(关卡产出!$D$8:$D$207,MATCH(N64,关卡产出!$B$8:$B$207,0))*8</f>
        <v>320</v>
      </c>
      <c r="AG64" s="87">
        <f>INDEX(关卡产出!$E$8:$E$207,MATCH(N64,关卡产出!$B$8:$B$207,0))*8</f>
        <v>160</v>
      </c>
      <c r="AH64" s="87">
        <f>INDEX(关卡产出!$F$8:$F$207,MATCH(N64,关卡产出!$B$8:$B$207,0))*8</f>
        <v>8720</v>
      </c>
      <c r="AI64" s="87">
        <f>SUM($AE$7:AE64)</f>
        <v>20200</v>
      </c>
      <c r="AJ64" s="87">
        <f>SUM($AF$7:AF64)</f>
        <v>10008</v>
      </c>
      <c r="AK64" s="87">
        <f>SUM($AG$7:AG64)</f>
        <v>4736</v>
      </c>
      <c r="AL64" s="87">
        <f>SUM($AH$7:AH64)</f>
        <v>286640</v>
      </c>
      <c r="AM64" s="92">
        <f>SUM($M$7:M64)*关卡产出!$AS$11</f>
        <v>1044000</v>
      </c>
      <c r="AN64" s="93">
        <v>0</v>
      </c>
      <c r="AO64" s="80">
        <v>0</v>
      </c>
      <c r="AP64" s="96">
        <v>0</v>
      </c>
      <c r="AQ64" s="62">
        <v>500</v>
      </c>
      <c r="AR64" s="97">
        <v>100</v>
      </c>
      <c r="AS64" s="62">
        <f>SUM($AQ$7:AQ64)</f>
        <v>29000</v>
      </c>
      <c r="AT64" s="71">
        <f>SUM($AR$7:AR64)</f>
        <v>5800</v>
      </c>
      <c r="AU64" s="49"/>
      <c r="AV64" s="62">
        <f t="shared" si="2"/>
        <v>19100</v>
      </c>
      <c r="AW64" s="71">
        <v>0</v>
      </c>
      <c r="AX64" s="71">
        <f t="shared" si="3"/>
        <v>5800</v>
      </c>
      <c r="AY64" s="71">
        <f t="shared" si="4"/>
        <v>7700</v>
      </c>
      <c r="AZ64" s="63">
        <f t="shared" si="5"/>
        <v>32600</v>
      </c>
      <c r="BA64" s="80">
        <v>0</v>
      </c>
      <c r="BB64" s="80">
        <f t="shared" si="6"/>
        <v>32600</v>
      </c>
      <c r="BC64" s="98">
        <f t="shared" si="7"/>
        <v>0.585889570552147</v>
      </c>
      <c r="BD64" s="98">
        <f t="shared" si="8"/>
        <v>0</v>
      </c>
      <c r="BE64" s="98">
        <f t="shared" si="9"/>
        <v>0.177914110429448</v>
      </c>
      <c r="BF64" s="98">
        <f t="shared" si="10"/>
        <v>0.236196319018405</v>
      </c>
      <c r="BG64" s="99"/>
      <c r="BH64" s="62">
        <f>INDEX(商城宝箱!$L:$L,MATCH(BB64,商城宝箱!$N:$N,1))</f>
        <v>8</v>
      </c>
      <c r="BI64" s="63">
        <f>INDEX(商城宝箱!$T:$T,MATCH(BH64,商城宝箱!$L:$L,0))+(BB64-VLOOKUP(BH64,商城宝箱!$L$2:$N$22,3,FALSE))/$BH$5*VLOOKUP(BH64+1,商城宝箱!$C$23:$I$42,3,FALSE)</f>
        <v>81500</v>
      </c>
      <c r="BJ64" s="71">
        <f>INDEX(商城宝箱!$U:$U,MATCH(BH64,商城宝箱!$L:$L,0))+(BB64-VLOOKUP(BH64,商城宝箱!$L$2:$N$22,3,FALSE))/$BH$5*VLOOKUP(BH64+1,商城宝箱!$C$23:$I$42,4,FALSE)</f>
        <v>37262.5</v>
      </c>
      <c r="BK64" s="71">
        <f>INDEX(商城宝箱!$V:$V,MATCH(BH64,商城宝箱!$L:$L,0))+(BB64-VLOOKUP(BH64,商城宝箱!$L$2:$N$22,3,FALSE))/$BH$5*VLOOKUP(BH64+1,商城宝箱!$C$23:$I$42,5,FALSE)</f>
        <v>22912</v>
      </c>
      <c r="BL64" s="71">
        <f>INDEX(商城宝箱!$W:$W,MATCH(BH64,商城宝箱!$L:$L,0))+(BB64-VLOOKUP(BH64,商城宝箱!$L$2:$N$22,3,FALSE))/$BH$5*VLOOKUP(BH64+1,商城宝箱!$C$23:$I$42,6,FALSE)</f>
        <v>3046.5</v>
      </c>
      <c r="BM64" s="49"/>
      <c r="BN64" s="101">
        <f t="shared" si="11"/>
        <v>2986700</v>
      </c>
      <c r="BO64" s="63">
        <f t="shared" si="12"/>
        <v>430320</v>
      </c>
      <c r="BP64" s="63">
        <f t="shared" ref="BP64:BR64" si="114">AL64</f>
        <v>286640</v>
      </c>
      <c r="BQ64" s="63">
        <f t="shared" si="114"/>
        <v>1044000</v>
      </c>
      <c r="BR64" s="63">
        <f t="shared" si="114"/>
        <v>0</v>
      </c>
      <c r="BS64" s="63">
        <f t="shared" si="14"/>
        <v>29000</v>
      </c>
      <c r="BT64" s="63">
        <f t="shared" si="15"/>
        <v>81500</v>
      </c>
      <c r="BU64" s="63">
        <f t="shared" si="16"/>
        <v>4858160</v>
      </c>
      <c r="BV64" s="98">
        <f t="shared" si="17"/>
        <v>0.614780081347671</v>
      </c>
      <c r="BW64" s="98">
        <f t="shared" si="18"/>
        <v>0.0885767451051427</v>
      </c>
      <c r="BX64" s="98">
        <f t="shared" si="19"/>
        <v>0.059001761983961</v>
      </c>
      <c r="BY64" s="98">
        <f t="shared" si="20"/>
        <v>0.214896174683419</v>
      </c>
      <c r="BZ64" s="98">
        <f t="shared" si="21"/>
        <v>0</v>
      </c>
      <c r="CA64" s="98">
        <f t="shared" si="22"/>
        <v>0.00596933818565053</v>
      </c>
      <c r="CB64" s="98">
        <f t="shared" si="23"/>
        <v>0.0167758986941558</v>
      </c>
      <c r="CC64" s="49"/>
      <c r="CD64" s="101">
        <f t="shared" si="24"/>
        <v>103</v>
      </c>
      <c r="CE64" s="63">
        <f>INDEX(角色升级!A:A,MATCH(BU63,角色升级!K:K,1))</f>
        <v>564</v>
      </c>
      <c r="CF64" s="71">
        <f>VLOOKUP(CE64,角色升级!A:P,16,FALSE)</f>
        <v>24541.27509</v>
      </c>
      <c r="CG64" s="71">
        <v>25200</v>
      </c>
      <c r="CH64" s="122">
        <v>3.37</v>
      </c>
      <c r="CI64" s="87">
        <f>INDEX(角色升级!Q:Q,MATCH(CE64,角色升级!A:A,0))</f>
        <v>7700</v>
      </c>
      <c r="CJ64" s="80">
        <v>0.3</v>
      </c>
      <c r="CK64" s="49"/>
      <c r="CL64" s="101">
        <f t="shared" si="25"/>
        <v>20666</v>
      </c>
      <c r="CM64" s="63">
        <f t="shared" si="26"/>
        <v>30318</v>
      </c>
      <c r="CN64" s="63">
        <f t="shared" si="27"/>
        <v>648</v>
      </c>
      <c r="CO64" s="63">
        <f t="shared" si="28"/>
        <v>37262.5</v>
      </c>
      <c r="CP64" s="63">
        <f t="shared" si="29"/>
        <v>88894.5</v>
      </c>
      <c r="CQ64" s="98">
        <f t="shared" si="30"/>
        <v>0.232477824837307</v>
      </c>
      <c r="CR64" s="98">
        <f t="shared" si="31"/>
        <v>0.341055970841841</v>
      </c>
      <c r="CS64" s="98">
        <f t="shared" si="32"/>
        <v>0.00728953984779711</v>
      </c>
      <c r="CT64" s="98">
        <f t="shared" si="33"/>
        <v>0.419176664473055</v>
      </c>
      <c r="CU64" s="49"/>
      <c r="CV64" s="87">
        <f t="shared" si="34"/>
        <v>10334</v>
      </c>
      <c r="CW64" s="80">
        <f t="shared" si="35"/>
        <v>15021</v>
      </c>
      <c r="CX64" s="80">
        <f t="shared" si="36"/>
        <v>10008</v>
      </c>
      <c r="CY64" s="80">
        <f t="shared" si="37"/>
        <v>22912</v>
      </c>
      <c r="CZ64" s="80">
        <f t="shared" si="38"/>
        <v>58275</v>
      </c>
      <c r="DA64" s="143">
        <f t="shared" si="39"/>
        <v>0.177331617331617</v>
      </c>
      <c r="DB64" s="143">
        <f t="shared" si="40"/>
        <v>0.257760617760618</v>
      </c>
      <c r="DC64" s="143">
        <f t="shared" si="41"/>
        <v>0.171737451737452</v>
      </c>
      <c r="DD64" s="143">
        <f t="shared" si="42"/>
        <v>0.393170313170313</v>
      </c>
      <c r="DE64" s="49"/>
      <c r="DF64" s="87">
        <f t="shared" si="43"/>
        <v>4854</v>
      </c>
      <c r="DG64" s="80">
        <f t="shared" si="44"/>
        <v>7107</v>
      </c>
      <c r="DH64" s="80">
        <f t="shared" si="45"/>
        <v>4736</v>
      </c>
      <c r="DI64" s="80">
        <f t="shared" si="46"/>
        <v>3046.5</v>
      </c>
      <c r="DJ64" s="80">
        <f t="shared" si="47"/>
        <v>19743.5</v>
      </c>
      <c r="DK64" s="143">
        <f t="shared" si="48"/>
        <v>0.245853065565882</v>
      </c>
      <c r="DL64" s="143">
        <f t="shared" si="49"/>
        <v>0.359966571276623</v>
      </c>
      <c r="DM64" s="143">
        <f t="shared" si="50"/>
        <v>0.239876415022666</v>
      </c>
      <c r="DN64" s="143">
        <f t="shared" si="51"/>
        <v>0.154303948134829</v>
      </c>
      <c r="DO64" s="49"/>
      <c r="DP64" s="62">
        <f t="shared" si="52"/>
        <v>88894.5</v>
      </c>
      <c r="DQ64" s="71">
        <f t="shared" si="53"/>
        <v>58275</v>
      </c>
      <c r="DR64" s="71">
        <f t="shared" si="54"/>
        <v>19743.5</v>
      </c>
      <c r="DS64" s="63">
        <v>0</v>
      </c>
      <c r="DT64" s="63">
        <v>15</v>
      </c>
      <c r="DU64" s="63">
        <f>INDEX(武器升级!A:A,MATCH(DQ64/$DQ$5,武器升级!G:G,1))</f>
        <v>29</v>
      </c>
      <c r="DV64" s="63">
        <f>_xlfn.IFNA(INDEX(武器升级!A:A,MATCH(DR64/$DR$5,武器升级!H:H,1)),1)</f>
        <v>22</v>
      </c>
      <c r="DW64" s="63">
        <v>10</v>
      </c>
      <c r="DX64" s="63">
        <f>ROUND($DX$4*(1.2^(DT64-1)),2)</f>
        <v>7.7</v>
      </c>
      <c r="DY64" s="63">
        <f>ROUND($DY$4*1.2^(DU64-1),2)</f>
        <v>123.63</v>
      </c>
      <c r="DZ64" s="63">
        <f>ROUND($DZ$4*1.2^(DV64-1),2)</f>
        <v>50.61</v>
      </c>
      <c r="EA64" s="71">
        <v>4.2</v>
      </c>
      <c r="EB64" s="67">
        <f t="shared" si="55"/>
        <v>103</v>
      </c>
      <c r="EC64" s="87">
        <v>0</v>
      </c>
      <c r="ED64" s="80">
        <v>0</v>
      </c>
      <c r="EE64" s="80">
        <v>0</v>
      </c>
      <c r="EF64" s="80">
        <v>0</v>
      </c>
      <c r="EG64" s="80">
        <v>0</v>
      </c>
      <c r="EH64" s="80">
        <v>0</v>
      </c>
      <c r="EI64" s="80">
        <v>1</v>
      </c>
      <c r="EJ64" s="80">
        <v>1</v>
      </c>
      <c r="EK64" s="49">
        <f>_xlfn.IFNA(INDEX(DZ:DZ,MATCH(A64,EB:EB,0)),1)</f>
        <v>8.17</v>
      </c>
      <c r="EL64" s="87">
        <v>0</v>
      </c>
      <c r="EM64" s="80">
        <v>0</v>
      </c>
      <c r="EN64" s="80">
        <v>0</v>
      </c>
      <c r="EO64" s="80">
        <v>0</v>
      </c>
      <c r="EP64" s="80">
        <v>0</v>
      </c>
      <c r="EQ64" s="80">
        <v>483.597</v>
      </c>
      <c r="ER64" s="80">
        <v>80.7215</v>
      </c>
      <c r="ES64" s="80">
        <v>21.8651</v>
      </c>
      <c r="ET64" s="151">
        <v>0</v>
      </c>
      <c r="EU64" s="151">
        <v>0</v>
      </c>
      <c r="EV64" s="151">
        <v>0</v>
      </c>
      <c r="EW64" s="151">
        <v>1</v>
      </c>
      <c r="EX64" s="151">
        <v>1</v>
      </c>
      <c r="EY64" s="151">
        <v>1</v>
      </c>
      <c r="EZ64" s="49"/>
      <c r="FA64" s="153">
        <f t="shared" si="56"/>
        <v>8.17</v>
      </c>
      <c r="FB64" s="71">
        <v>1</v>
      </c>
      <c r="FC64" s="71">
        <v>1</v>
      </c>
      <c r="FD64" s="80">
        <v>2.86</v>
      </c>
      <c r="FE64" s="2">
        <v>13.34</v>
      </c>
      <c r="FF64">
        <f t="shared" si="57"/>
        <v>13.34</v>
      </c>
    </row>
    <row r="65" spans="1:162">
      <c r="A65" s="58">
        <v>59</v>
      </c>
      <c r="B65" s="59">
        <v>39</v>
      </c>
      <c r="C65" s="60">
        <v>30</v>
      </c>
      <c r="D65" s="61">
        <v>353.5</v>
      </c>
      <c r="E65" s="61">
        <v>3</v>
      </c>
      <c r="F65" s="62">
        <v>12</v>
      </c>
      <c r="G65" s="63">
        <v>0</v>
      </c>
      <c r="H65" s="63">
        <v>3</v>
      </c>
      <c r="I65" s="49"/>
      <c r="J65" s="62">
        <v>59</v>
      </c>
      <c r="K65" s="71">
        <f t="shared" si="0"/>
        <v>12</v>
      </c>
      <c r="L65" s="71">
        <f t="shared" si="1"/>
        <v>0</v>
      </c>
      <c r="M65" s="71">
        <f>INDEX($H:$H,MATCH(N65,$A:$A,0))</f>
        <v>3</v>
      </c>
      <c r="N65" s="72">
        <f>INDEX($A:$A,MATCH(SUM($K$7:K65),$D:$D,1))</f>
        <v>105</v>
      </c>
      <c r="O65" s="72">
        <v>0</v>
      </c>
      <c r="P65" s="73">
        <v>0</v>
      </c>
      <c r="Q65" s="63">
        <f>INDEX(关卡产出!$V$8:$V$207,MATCH(N65,$A$7:$A$206,0))</f>
        <v>19500</v>
      </c>
      <c r="R65" s="63">
        <f>INDEX(关卡产出!$W$8:$W$207,MATCH(N65,$A$7:$A$206,0))</f>
        <v>3107500</v>
      </c>
      <c r="S65" s="63">
        <f>INDEX(关卡产出!$X$8:$X$207,MATCH(N65,$A$7:$A$206,0))</f>
        <v>21486</v>
      </c>
      <c r="T65" s="63">
        <f>INDEX(关卡产出!$Y$8:$Y$207,MATCH(N65,$A$7:$A$206,0))</f>
        <v>10744</v>
      </c>
      <c r="U65" s="63">
        <f>INDEX(关卡产出!$Z$8:$Z$207,MATCH(N65,$A$7:$A$206,0))</f>
        <v>5053</v>
      </c>
      <c r="V65" s="63">
        <f>INDEX(关卡产出!$AA$8:$AA$207,MATCH(N65,$A$7:$A$206,0))</f>
        <v>630</v>
      </c>
      <c r="W65" s="80">
        <f>INDEX(关卡产出!$C$8:$C$207,MATCH(N65,关卡产出!$B$8:$B$207,0))*K65</f>
        <v>984</v>
      </c>
      <c r="X65" s="80">
        <f>INDEX(关卡产出!$D$8:$D$207,MATCH(N65,关卡产出!$B$8:$B$207,0))*K65</f>
        <v>492</v>
      </c>
      <c r="Y65" s="80">
        <f>INDEX(关卡产出!$E$8:$E$207,MATCH(N65,关卡产出!$B$8:$B$207,0))*K65</f>
        <v>240</v>
      </c>
      <c r="Z65" s="80">
        <f>INDEX(关卡产出!$F$8:$F$207,MATCH(N65,关卡产出!$B$8:$B$207,0))*K65</f>
        <v>13320</v>
      </c>
      <c r="AA65" s="80">
        <f>SUM($W$7:W65)</f>
        <v>31302</v>
      </c>
      <c r="AB65" s="80">
        <f>SUM($X$7:X65)</f>
        <v>15513</v>
      </c>
      <c r="AC65" s="80">
        <f>SUM($Y$7:Y65)</f>
        <v>7347</v>
      </c>
      <c r="AD65" s="80">
        <f>SUM($Z$7:Z65)</f>
        <v>443640</v>
      </c>
      <c r="AE65" s="87">
        <f>INDEX(关卡产出!$C$8:$C$207,MATCH(N65,关卡产出!$B$8:$B$207,0))*8</f>
        <v>656</v>
      </c>
      <c r="AF65" s="87">
        <f>INDEX(关卡产出!$D$8:$D$207,MATCH(N65,关卡产出!$B$8:$B$207,0))*8</f>
        <v>328</v>
      </c>
      <c r="AG65" s="87">
        <f>INDEX(关卡产出!$E$8:$E$207,MATCH(N65,关卡产出!$B$8:$B$207,0))*8</f>
        <v>160</v>
      </c>
      <c r="AH65" s="87">
        <f>INDEX(关卡产出!$F$8:$F$207,MATCH(N65,关卡产出!$B$8:$B$207,0))*8</f>
        <v>8880</v>
      </c>
      <c r="AI65" s="87">
        <f>SUM($AE$7:AE65)</f>
        <v>20856</v>
      </c>
      <c r="AJ65" s="87">
        <f>SUM($AF$7:AF65)</f>
        <v>10336</v>
      </c>
      <c r="AK65" s="87">
        <f>SUM($AG$7:AG65)</f>
        <v>4896</v>
      </c>
      <c r="AL65" s="87">
        <f>SUM($AH$7:AH65)</f>
        <v>295520</v>
      </c>
      <c r="AM65" s="92">
        <f>SUM($M$7:M65)*关卡产出!$AS$11</f>
        <v>1062000</v>
      </c>
      <c r="AN65" s="93">
        <v>0</v>
      </c>
      <c r="AO65" s="80">
        <v>0</v>
      </c>
      <c r="AP65" s="96">
        <v>0</v>
      </c>
      <c r="AQ65" s="62">
        <v>500</v>
      </c>
      <c r="AR65" s="97">
        <v>100</v>
      </c>
      <c r="AS65" s="62">
        <f>SUM($AQ$7:AQ65)</f>
        <v>29500</v>
      </c>
      <c r="AT65" s="71">
        <f>SUM($AR$7:AR65)</f>
        <v>5900</v>
      </c>
      <c r="AU65" s="49"/>
      <c r="AV65" s="62">
        <f t="shared" si="2"/>
        <v>19500</v>
      </c>
      <c r="AW65" s="71">
        <v>0</v>
      </c>
      <c r="AX65" s="71">
        <f t="shared" si="3"/>
        <v>5900</v>
      </c>
      <c r="AY65" s="71">
        <f t="shared" si="4"/>
        <v>7700</v>
      </c>
      <c r="AZ65" s="63">
        <f t="shared" si="5"/>
        <v>33100</v>
      </c>
      <c r="BA65" s="80">
        <v>0</v>
      </c>
      <c r="BB65" s="80">
        <f t="shared" si="6"/>
        <v>33100</v>
      </c>
      <c r="BC65" s="98">
        <f t="shared" si="7"/>
        <v>0.589123867069486</v>
      </c>
      <c r="BD65" s="98">
        <f t="shared" si="8"/>
        <v>0</v>
      </c>
      <c r="BE65" s="98">
        <f t="shared" si="9"/>
        <v>0.178247734138973</v>
      </c>
      <c r="BF65" s="98">
        <f t="shared" si="10"/>
        <v>0.232628398791541</v>
      </c>
      <c r="BG65" s="99"/>
      <c r="BH65" s="62">
        <f>INDEX(商城宝箱!$L:$L,MATCH(BB65,商城宝箱!$N:$N,1))</f>
        <v>8</v>
      </c>
      <c r="BI65" s="63">
        <f>INDEX(商城宝箱!$T:$T,MATCH(BH65,商城宝箱!$L:$L,0))+(BB65-VLOOKUP(BH65,商城宝箱!$L$2:$N$22,3,FALSE))/$BH$5*VLOOKUP(BH65+1,商城宝箱!$C$23:$I$42,3,FALSE)</f>
        <v>82750</v>
      </c>
      <c r="BJ65" s="71">
        <f>INDEX(商城宝箱!$U:$U,MATCH(BH65,商城宝箱!$L:$L,0))+(BB65-VLOOKUP(BH65,商城宝箱!$L$2:$N$22,3,FALSE))/$BH$5*VLOOKUP(BH65+1,商城宝箱!$C$23:$I$42,4,FALSE)</f>
        <v>38362.5</v>
      </c>
      <c r="BK65" s="71">
        <f>INDEX(商城宝箱!$V:$V,MATCH(BH65,商城宝箱!$L:$L,0))+(BB65-VLOOKUP(BH65,商城宝箱!$L$2:$N$22,3,FALSE))/$BH$5*VLOOKUP(BH65+1,商城宝箱!$C$23:$I$42,5,FALSE)</f>
        <v>23737</v>
      </c>
      <c r="BL65" s="71">
        <f>INDEX(商城宝箱!$W:$W,MATCH(BH65,商城宝箱!$L:$L,0))+(BB65-VLOOKUP(BH65,商城宝箱!$L$2:$N$22,3,FALSE))/$BH$5*VLOOKUP(BH65+1,商城宝箱!$C$23:$I$42,6,FALSE)</f>
        <v>3141.5</v>
      </c>
      <c r="BM65" s="49"/>
      <c r="BN65" s="101">
        <f t="shared" si="11"/>
        <v>3107500</v>
      </c>
      <c r="BO65" s="63">
        <f t="shared" si="12"/>
        <v>443640</v>
      </c>
      <c r="BP65" s="63">
        <f t="shared" ref="BP65:BR65" si="115">AL65</f>
        <v>295520</v>
      </c>
      <c r="BQ65" s="63">
        <f t="shared" si="115"/>
        <v>1062000</v>
      </c>
      <c r="BR65" s="63">
        <f t="shared" si="115"/>
        <v>0</v>
      </c>
      <c r="BS65" s="63">
        <f t="shared" si="14"/>
        <v>29500</v>
      </c>
      <c r="BT65" s="63">
        <f t="shared" si="15"/>
        <v>82750</v>
      </c>
      <c r="BU65" s="63">
        <f t="shared" si="16"/>
        <v>5020910</v>
      </c>
      <c r="BV65" s="98">
        <f t="shared" si="17"/>
        <v>0.618911711223663</v>
      </c>
      <c r="BW65" s="98">
        <f t="shared" si="18"/>
        <v>0.0883584848164974</v>
      </c>
      <c r="BX65" s="98">
        <f t="shared" si="19"/>
        <v>0.0588578564443497</v>
      </c>
      <c r="BY65" s="98">
        <f t="shared" si="20"/>
        <v>0.2115154424198</v>
      </c>
      <c r="BZ65" s="98">
        <f t="shared" si="21"/>
        <v>0</v>
      </c>
      <c r="CA65" s="98">
        <f t="shared" si="22"/>
        <v>0.00587542895610557</v>
      </c>
      <c r="CB65" s="98">
        <f t="shared" si="23"/>
        <v>0.0164810761395843</v>
      </c>
      <c r="CC65" s="49"/>
      <c r="CD65" s="101">
        <f t="shared" si="24"/>
        <v>105</v>
      </c>
      <c r="CE65" s="63">
        <f>INDEX(角色升级!A:A,MATCH(BU64,角色升级!K:K,1))</f>
        <v>571</v>
      </c>
      <c r="CF65" s="71">
        <f>VLOOKUP(CE65,角色升级!A:P,16,FALSE)</f>
        <v>24855.98555</v>
      </c>
      <c r="CG65" s="71">
        <v>26400</v>
      </c>
      <c r="CH65" s="140">
        <v>3.46</v>
      </c>
      <c r="CI65" s="87">
        <f>INDEX(角色升级!Q:Q,MATCH(CE65,角色升级!A:A,0))</f>
        <v>7700</v>
      </c>
      <c r="CJ65" s="80">
        <v>0.3</v>
      </c>
      <c r="CK65" s="49"/>
      <c r="CL65" s="101">
        <f t="shared" si="25"/>
        <v>21486</v>
      </c>
      <c r="CM65" s="63">
        <f t="shared" si="26"/>
        <v>31302</v>
      </c>
      <c r="CN65" s="63">
        <f t="shared" si="27"/>
        <v>656</v>
      </c>
      <c r="CO65" s="63">
        <f t="shared" si="28"/>
        <v>38362.5</v>
      </c>
      <c r="CP65" s="63">
        <f t="shared" si="29"/>
        <v>91806.5</v>
      </c>
      <c r="CQ65" s="98">
        <f t="shared" si="30"/>
        <v>0.234035716425308</v>
      </c>
      <c r="CR65" s="98">
        <f t="shared" si="31"/>
        <v>0.340956250374429</v>
      </c>
      <c r="CS65" s="98">
        <f t="shared" si="32"/>
        <v>0.00714546355650199</v>
      </c>
      <c r="CT65" s="98">
        <f t="shared" si="33"/>
        <v>0.417862569643762</v>
      </c>
      <c r="CU65" s="49"/>
      <c r="CV65" s="87">
        <f t="shared" si="34"/>
        <v>10744</v>
      </c>
      <c r="CW65" s="80">
        <f t="shared" si="35"/>
        <v>15513</v>
      </c>
      <c r="CX65" s="80">
        <f t="shared" si="36"/>
        <v>10336</v>
      </c>
      <c r="CY65" s="80">
        <f t="shared" si="37"/>
        <v>23737</v>
      </c>
      <c r="CZ65" s="80">
        <f t="shared" si="38"/>
        <v>60330</v>
      </c>
      <c r="DA65" s="143">
        <f t="shared" si="39"/>
        <v>0.178087187137411</v>
      </c>
      <c r="DB65" s="143">
        <f t="shared" si="40"/>
        <v>0.257135753356539</v>
      </c>
      <c r="DC65" s="143">
        <f t="shared" si="41"/>
        <v>0.171324382562573</v>
      </c>
      <c r="DD65" s="143">
        <f t="shared" si="42"/>
        <v>0.393452676943478</v>
      </c>
      <c r="DE65" s="49"/>
      <c r="DF65" s="87">
        <f t="shared" si="43"/>
        <v>5053</v>
      </c>
      <c r="DG65" s="80">
        <f t="shared" si="44"/>
        <v>7347</v>
      </c>
      <c r="DH65" s="80">
        <f t="shared" si="45"/>
        <v>4896</v>
      </c>
      <c r="DI65" s="80">
        <f t="shared" si="46"/>
        <v>3141.5</v>
      </c>
      <c r="DJ65" s="80">
        <f t="shared" si="47"/>
        <v>20437.5</v>
      </c>
      <c r="DK65" s="143">
        <f t="shared" si="48"/>
        <v>0.247241590214067</v>
      </c>
      <c r="DL65" s="143">
        <f t="shared" si="49"/>
        <v>0.35948623853211</v>
      </c>
      <c r="DM65" s="143">
        <f t="shared" si="50"/>
        <v>0.239559633027523</v>
      </c>
      <c r="DN65" s="143">
        <f t="shared" si="51"/>
        <v>0.1537125382263</v>
      </c>
      <c r="DO65" s="49"/>
      <c r="DP65" s="62">
        <f t="shared" si="52"/>
        <v>91806.5</v>
      </c>
      <c r="DQ65" s="71">
        <f t="shared" si="53"/>
        <v>60330</v>
      </c>
      <c r="DR65" s="71">
        <f t="shared" si="54"/>
        <v>20437.5</v>
      </c>
      <c r="DS65" s="63">
        <v>0</v>
      </c>
      <c r="DT65" s="63">
        <v>15</v>
      </c>
      <c r="DU65" s="63">
        <f>INDEX(武器升级!A:A,MATCH(DQ65/$DQ$5,武器升级!G:G,1))</f>
        <v>29</v>
      </c>
      <c r="DV65" s="63">
        <f>_xlfn.IFNA(INDEX(武器升级!A:A,MATCH(DR65/$DR$5,武器升级!H:H,1)),1)</f>
        <v>23</v>
      </c>
      <c r="DW65" s="63">
        <v>10</v>
      </c>
      <c r="DX65" s="63">
        <f>ROUND($DX$4*(1.2^(DT65-1)),2)</f>
        <v>7.7</v>
      </c>
      <c r="DY65" s="63">
        <f>ROUND($DY$4*1.2^(DU65-1),2)</f>
        <v>123.63</v>
      </c>
      <c r="DZ65" s="63">
        <f>ROUND($DZ$4*1.2^(DV65-1),2)</f>
        <v>60.73</v>
      </c>
      <c r="EA65" s="71">
        <v>4.2</v>
      </c>
      <c r="EB65" s="67">
        <f t="shared" si="55"/>
        <v>105</v>
      </c>
      <c r="EC65" s="87">
        <v>0</v>
      </c>
      <c r="ED65" s="80">
        <v>0</v>
      </c>
      <c r="EE65" s="80">
        <v>0</v>
      </c>
      <c r="EF65" s="80">
        <v>0</v>
      </c>
      <c r="EG65" s="80">
        <v>0</v>
      </c>
      <c r="EH65" s="80">
        <v>0</v>
      </c>
      <c r="EI65" s="80">
        <v>1</v>
      </c>
      <c r="EJ65" s="80">
        <v>1</v>
      </c>
      <c r="EK65" s="49">
        <f>_xlfn.IFNA(INDEX(DZ:DZ,MATCH(A65,EB:EB,0)),1)</f>
        <v>1</v>
      </c>
      <c r="EL65" s="87">
        <v>0</v>
      </c>
      <c r="EM65" s="80">
        <v>0</v>
      </c>
      <c r="EN65" s="80">
        <v>0</v>
      </c>
      <c r="EO65" s="80">
        <v>0</v>
      </c>
      <c r="EP65" s="80">
        <v>0</v>
      </c>
      <c r="EQ65" s="80">
        <v>491.849</v>
      </c>
      <c r="ER65" s="80">
        <v>82.099</v>
      </c>
      <c r="ES65" s="80">
        <v>22.2383</v>
      </c>
      <c r="ET65" s="151">
        <v>0</v>
      </c>
      <c r="EU65" s="151">
        <v>0</v>
      </c>
      <c r="EV65" s="151">
        <v>0</v>
      </c>
      <c r="EW65" s="151">
        <v>1</v>
      </c>
      <c r="EX65" s="151">
        <v>1</v>
      </c>
      <c r="EY65" s="151">
        <v>1</v>
      </c>
      <c r="EZ65" s="49"/>
      <c r="FA65" s="153">
        <f t="shared" si="56"/>
        <v>1</v>
      </c>
      <c r="FB65" s="71">
        <v>1</v>
      </c>
      <c r="FC65" s="71">
        <v>1</v>
      </c>
      <c r="FD65" s="80">
        <v>2.86</v>
      </c>
      <c r="FE65" s="2">
        <v>14.12</v>
      </c>
      <c r="FF65">
        <f t="shared" si="57"/>
        <v>14.12</v>
      </c>
    </row>
    <row r="66" spans="1:162">
      <c r="A66" s="58">
        <v>60</v>
      </c>
      <c r="B66" s="59">
        <v>40</v>
      </c>
      <c r="C66" s="60">
        <v>31</v>
      </c>
      <c r="D66" s="61">
        <v>362.5</v>
      </c>
      <c r="E66" s="61">
        <v>3</v>
      </c>
      <c r="F66" s="62">
        <v>12</v>
      </c>
      <c r="G66" s="63">
        <v>0</v>
      </c>
      <c r="H66" s="63">
        <v>3</v>
      </c>
      <c r="I66" s="49"/>
      <c r="J66" s="62">
        <v>60</v>
      </c>
      <c r="K66" s="71">
        <f t="shared" si="0"/>
        <v>12</v>
      </c>
      <c r="L66" s="71">
        <f t="shared" si="1"/>
        <v>0</v>
      </c>
      <c r="M66" s="71">
        <f>INDEX($H:$H,MATCH(N66,$A:$A,0))</f>
        <v>3</v>
      </c>
      <c r="N66" s="72">
        <f>INDEX($A:$A,MATCH(SUM($K$7:K66),$D:$D,1))</f>
        <v>107</v>
      </c>
      <c r="O66" s="72">
        <v>0</v>
      </c>
      <c r="P66" s="73">
        <v>0</v>
      </c>
      <c r="Q66" s="63">
        <f>INDEX(关卡产出!$V$8:$V$207,MATCH(N66,$A$7:$A$206,0))</f>
        <v>19900</v>
      </c>
      <c r="R66" s="63">
        <f>INDEX(关卡产出!$W$8:$W$207,MATCH(N66,$A$7:$A$206,0))</f>
        <v>3230700</v>
      </c>
      <c r="S66" s="63">
        <f>INDEX(关卡产出!$X$8:$X$207,MATCH(N66,$A$7:$A$206,0))</f>
        <v>22322</v>
      </c>
      <c r="T66" s="63">
        <f>INDEX(关卡产出!$Y$8:$Y$207,MATCH(N66,$A$7:$A$206,0))</f>
        <v>11162</v>
      </c>
      <c r="U66" s="63">
        <f>INDEX(关卡产出!$Z$8:$Z$207,MATCH(N66,$A$7:$A$206,0))</f>
        <v>5256</v>
      </c>
      <c r="V66" s="63">
        <f>INDEX(关卡产出!$AA$8:$AA$207,MATCH(N66,$A$7:$A$206,0))</f>
        <v>642</v>
      </c>
      <c r="W66" s="80">
        <f>INDEX(关卡产出!$C$8:$C$207,MATCH(N66,关卡产出!$B$8:$B$207,0))*K66</f>
        <v>1008</v>
      </c>
      <c r="X66" s="80">
        <f>INDEX(关卡产出!$D$8:$D$207,MATCH(N66,关卡产出!$B$8:$B$207,0))*K66</f>
        <v>504</v>
      </c>
      <c r="Y66" s="80">
        <f>INDEX(关卡产出!$E$8:$E$207,MATCH(N66,关卡产出!$B$8:$B$207,0))*K66</f>
        <v>240</v>
      </c>
      <c r="Z66" s="80">
        <f>INDEX(关卡产出!$F$8:$F$207,MATCH(N66,关卡产出!$B$8:$B$207,0))*K66</f>
        <v>13560</v>
      </c>
      <c r="AA66" s="80">
        <f>SUM($W$7:W66)</f>
        <v>32310</v>
      </c>
      <c r="AB66" s="80">
        <f>SUM($X$7:X66)</f>
        <v>16017</v>
      </c>
      <c r="AC66" s="80">
        <f>SUM($Y$7:Y66)</f>
        <v>7587</v>
      </c>
      <c r="AD66" s="80">
        <f>SUM($Z$7:Z66)</f>
        <v>457200</v>
      </c>
      <c r="AE66" s="87">
        <f>INDEX(关卡产出!$C$8:$C$207,MATCH(N66,关卡产出!$B$8:$B$207,0))*8</f>
        <v>672</v>
      </c>
      <c r="AF66" s="87">
        <f>INDEX(关卡产出!$D$8:$D$207,MATCH(N66,关卡产出!$B$8:$B$207,0))*8</f>
        <v>336</v>
      </c>
      <c r="AG66" s="87">
        <f>INDEX(关卡产出!$E$8:$E$207,MATCH(N66,关卡产出!$B$8:$B$207,0))*8</f>
        <v>160</v>
      </c>
      <c r="AH66" s="87">
        <f>INDEX(关卡产出!$F$8:$F$207,MATCH(N66,关卡产出!$B$8:$B$207,0))*8</f>
        <v>9040</v>
      </c>
      <c r="AI66" s="87">
        <f>SUM($AE$7:AE66)</f>
        <v>21528</v>
      </c>
      <c r="AJ66" s="87">
        <f>SUM($AF$7:AF66)</f>
        <v>10672</v>
      </c>
      <c r="AK66" s="87">
        <f>SUM($AG$7:AG66)</f>
        <v>5056</v>
      </c>
      <c r="AL66" s="87">
        <f>SUM($AH$7:AH66)</f>
        <v>304560</v>
      </c>
      <c r="AM66" s="92">
        <f>SUM($M$7:M66)*关卡产出!$AS$11</f>
        <v>1080000</v>
      </c>
      <c r="AN66" s="93">
        <v>0</v>
      </c>
      <c r="AO66" s="80">
        <v>0</v>
      </c>
      <c r="AP66" s="96">
        <v>0</v>
      </c>
      <c r="AQ66" s="62">
        <v>500</v>
      </c>
      <c r="AR66" s="97">
        <v>100</v>
      </c>
      <c r="AS66" s="62">
        <f>SUM($AQ$7:AQ66)</f>
        <v>30000</v>
      </c>
      <c r="AT66" s="71">
        <f>SUM($AR$7:AR66)</f>
        <v>6000</v>
      </c>
      <c r="AU66" s="49"/>
      <c r="AV66" s="62">
        <f t="shared" si="2"/>
        <v>19900</v>
      </c>
      <c r="AW66" s="71">
        <v>0</v>
      </c>
      <c r="AX66" s="71">
        <f t="shared" si="3"/>
        <v>6000</v>
      </c>
      <c r="AY66" s="71">
        <f t="shared" si="4"/>
        <v>7700</v>
      </c>
      <c r="AZ66" s="63">
        <f t="shared" si="5"/>
        <v>33600</v>
      </c>
      <c r="BA66" s="80">
        <v>0</v>
      </c>
      <c r="BB66" s="80">
        <f t="shared" si="6"/>
        <v>33600</v>
      </c>
      <c r="BC66" s="98">
        <f t="shared" si="7"/>
        <v>0.592261904761905</v>
      </c>
      <c r="BD66" s="98">
        <f t="shared" si="8"/>
        <v>0</v>
      </c>
      <c r="BE66" s="98">
        <f t="shared" si="9"/>
        <v>0.178571428571429</v>
      </c>
      <c r="BF66" s="98">
        <f t="shared" si="10"/>
        <v>0.229166666666667</v>
      </c>
      <c r="BG66" s="99"/>
      <c r="BH66" s="62">
        <f>INDEX(商城宝箱!$L:$L,MATCH(BB66,商城宝箱!$N:$N,1))</f>
        <v>8</v>
      </c>
      <c r="BI66" s="63">
        <f>INDEX(商城宝箱!$T:$T,MATCH(BH66,商城宝箱!$L:$L,0))+(BB66-VLOOKUP(BH66,商城宝箱!$L$2:$N$22,3,FALSE))/$BH$5*VLOOKUP(BH66+1,商城宝箱!$C$23:$I$42,3,FALSE)</f>
        <v>84000</v>
      </c>
      <c r="BJ66" s="71">
        <f>INDEX(商城宝箱!$U:$U,MATCH(BH66,商城宝箱!$L:$L,0))+(BB66-VLOOKUP(BH66,商城宝箱!$L$2:$N$22,3,FALSE))/$BH$5*VLOOKUP(BH66+1,商城宝箱!$C$23:$I$42,4,FALSE)</f>
        <v>39462.5</v>
      </c>
      <c r="BK66" s="71">
        <f>INDEX(商城宝箱!$V:$V,MATCH(BH66,商城宝箱!$L:$L,0))+(BB66-VLOOKUP(BH66,商城宝箱!$L$2:$N$22,3,FALSE))/$BH$5*VLOOKUP(BH66+1,商城宝箱!$C$23:$I$42,5,FALSE)</f>
        <v>24562</v>
      </c>
      <c r="BL66" s="71">
        <f>INDEX(商城宝箱!$W:$W,MATCH(BH66,商城宝箱!$L:$L,0))+(BB66-VLOOKUP(BH66,商城宝箱!$L$2:$N$22,3,FALSE))/$BH$5*VLOOKUP(BH66+1,商城宝箱!$C$23:$I$42,6,FALSE)</f>
        <v>3236.5</v>
      </c>
      <c r="BM66" s="49"/>
      <c r="BN66" s="101">
        <f t="shared" si="11"/>
        <v>3230700</v>
      </c>
      <c r="BO66" s="63">
        <f t="shared" si="12"/>
        <v>457200</v>
      </c>
      <c r="BP66" s="63">
        <f t="shared" ref="BP66:BR66" si="116">AL66</f>
        <v>304560</v>
      </c>
      <c r="BQ66" s="63">
        <f t="shared" si="116"/>
        <v>1080000</v>
      </c>
      <c r="BR66" s="63">
        <f t="shared" si="116"/>
        <v>0</v>
      </c>
      <c r="BS66" s="63">
        <f t="shared" si="14"/>
        <v>30000</v>
      </c>
      <c r="BT66" s="63">
        <f t="shared" si="15"/>
        <v>84000</v>
      </c>
      <c r="BU66" s="63">
        <f t="shared" si="16"/>
        <v>5186460</v>
      </c>
      <c r="BV66" s="98">
        <f t="shared" si="17"/>
        <v>0.62291042445136</v>
      </c>
      <c r="BW66" s="98">
        <f t="shared" si="18"/>
        <v>0.088152612764776</v>
      </c>
      <c r="BX66" s="98">
        <f t="shared" si="19"/>
        <v>0.0587221341724413</v>
      </c>
      <c r="BY66" s="98">
        <f t="shared" si="20"/>
        <v>0.20823451834199</v>
      </c>
      <c r="BZ66" s="98">
        <f t="shared" si="21"/>
        <v>0</v>
      </c>
      <c r="CA66" s="98">
        <f t="shared" si="22"/>
        <v>0.0057842921761664</v>
      </c>
      <c r="CB66" s="98">
        <f t="shared" si="23"/>
        <v>0.0161960180932659</v>
      </c>
      <c r="CC66" s="49"/>
      <c r="CD66" s="101">
        <f t="shared" si="24"/>
        <v>107</v>
      </c>
      <c r="CE66" s="63">
        <f>INDEX(角色升级!A:A,MATCH(BU65,角色升级!K:K,1))</f>
        <v>575</v>
      </c>
      <c r="CF66" s="71">
        <f>VLOOKUP(CE66,角色升级!A:P,16,FALSE)</f>
        <v>25897.07395</v>
      </c>
      <c r="CG66" s="71">
        <v>26400</v>
      </c>
      <c r="CH66" s="140">
        <v>3.46</v>
      </c>
      <c r="CI66" s="87">
        <f>INDEX(角色升级!Q:Q,MATCH(CE66,角色升级!A:A,0))</f>
        <v>7700</v>
      </c>
      <c r="CJ66" s="80">
        <v>0.3</v>
      </c>
      <c r="CK66" s="49"/>
      <c r="CL66" s="101">
        <f t="shared" si="25"/>
        <v>22322</v>
      </c>
      <c r="CM66" s="63">
        <f t="shared" si="26"/>
        <v>32310</v>
      </c>
      <c r="CN66" s="63">
        <f t="shared" si="27"/>
        <v>672</v>
      </c>
      <c r="CO66" s="63">
        <f t="shared" si="28"/>
        <v>39462.5</v>
      </c>
      <c r="CP66" s="63">
        <f t="shared" si="29"/>
        <v>94766.5</v>
      </c>
      <c r="CQ66" s="98">
        <f t="shared" si="30"/>
        <v>0.235547371697805</v>
      </c>
      <c r="CR66" s="98">
        <f t="shared" si="31"/>
        <v>0.340943265816507</v>
      </c>
      <c r="CS66" s="98">
        <f t="shared" si="32"/>
        <v>0.00709111342088185</v>
      </c>
      <c r="CT66" s="98">
        <f t="shared" si="33"/>
        <v>0.416418249064807</v>
      </c>
      <c r="CU66" s="49"/>
      <c r="CV66" s="87">
        <f t="shared" si="34"/>
        <v>11162</v>
      </c>
      <c r="CW66" s="80">
        <f t="shared" si="35"/>
        <v>16017</v>
      </c>
      <c r="CX66" s="80">
        <f t="shared" si="36"/>
        <v>10672</v>
      </c>
      <c r="CY66" s="80">
        <f t="shared" si="37"/>
        <v>24562</v>
      </c>
      <c r="CZ66" s="80">
        <f t="shared" si="38"/>
        <v>62413</v>
      </c>
      <c r="DA66" s="143">
        <f t="shared" si="39"/>
        <v>0.178840946597664</v>
      </c>
      <c r="DB66" s="143">
        <f t="shared" si="40"/>
        <v>0.256629227885216</v>
      </c>
      <c r="DC66" s="143">
        <f t="shared" si="41"/>
        <v>0.170990018105202</v>
      </c>
      <c r="DD66" s="143">
        <f t="shared" si="42"/>
        <v>0.393539807411917</v>
      </c>
      <c r="DE66" s="49"/>
      <c r="DF66" s="87">
        <f t="shared" si="43"/>
        <v>5256</v>
      </c>
      <c r="DG66" s="80">
        <f t="shared" si="44"/>
        <v>7587</v>
      </c>
      <c r="DH66" s="80">
        <f t="shared" si="45"/>
        <v>5056</v>
      </c>
      <c r="DI66" s="80">
        <f t="shared" si="46"/>
        <v>3236.5</v>
      </c>
      <c r="DJ66" s="80">
        <f t="shared" si="47"/>
        <v>21135.5</v>
      </c>
      <c r="DK66" s="143">
        <f t="shared" si="48"/>
        <v>0.248681128906342</v>
      </c>
      <c r="DL66" s="143">
        <f t="shared" si="49"/>
        <v>0.358969506280902</v>
      </c>
      <c r="DM66" s="143">
        <f t="shared" si="50"/>
        <v>0.239218376664853</v>
      </c>
      <c r="DN66" s="143">
        <f t="shared" si="51"/>
        <v>0.153130988147903</v>
      </c>
      <c r="DO66" s="49"/>
      <c r="DP66" s="62">
        <f t="shared" si="52"/>
        <v>94766.5</v>
      </c>
      <c r="DQ66" s="71">
        <f t="shared" si="53"/>
        <v>62413</v>
      </c>
      <c r="DR66" s="71">
        <f t="shared" si="54"/>
        <v>21135.5</v>
      </c>
      <c r="DS66" s="63">
        <v>0</v>
      </c>
      <c r="DT66" s="63">
        <v>15</v>
      </c>
      <c r="DU66" s="63">
        <f>INDEX(武器升级!A:A,MATCH(DQ66/$DQ$5,武器升级!G:G,1))</f>
        <v>30</v>
      </c>
      <c r="DV66" s="63">
        <f>_xlfn.IFNA(INDEX(武器升级!A:A,MATCH(DR66/$DR$5,武器升级!H:H,1)),1)</f>
        <v>23</v>
      </c>
      <c r="DW66" s="63">
        <v>10</v>
      </c>
      <c r="DX66" s="63">
        <f>ROUND($DX$4*(1.2^(DT66-1)),2)</f>
        <v>7.7</v>
      </c>
      <c r="DY66" s="63">
        <f>ROUND($DY$4*1.2^(DU66-1),2)</f>
        <v>148.36</v>
      </c>
      <c r="DZ66" s="63">
        <f>ROUND($DZ$4*1.2^(DV66-1),2)</f>
        <v>60.73</v>
      </c>
      <c r="EA66" s="71">
        <v>4.2</v>
      </c>
      <c r="EB66" s="67">
        <f t="shared" si="55"/>
        <v>107</v>
      </c>
      <c r="EC66" s="87">
        <v>0</v>
      </c>
      <c r="ED66" s="80">
        <v>0</v>
      </c>
      <c r="EE66" s="80">
        <v>0</v>
      </c>
      <c r="EF66" s="80">
        <v>0</v>
      </c>
      <c r="EG66" s="80">
        <v>0</v>
      </c>
      <c r="EH66" s="80">
        <v>0</v>
      </c>
      <c r="EI66" s="80">
        <v>1</v>
      </c>
      <c r="EJ66" s="80">
        <v>1</v>
      </c>
      <c r="EK66" s="49">
        <f>_xlfn.IFNA(INDEX(DZ:DZ,MATCH(A66,EB:EB,0)),1)</f>
        <v>8.17</v>
      </c>
      <c r="EL66" s="87">
        <v>0</v>
      </c>
      <c r="EM66" s="80">
        <v>0</v>
      </c>
      <c r="EN66" s="80">
        <v>0</v>
      </c>
      <c r="EO66" s="80">
        <v>0</v>
      </c>
      <c r="EP66" s="80">
        <v>0</v>
      </c>
      <c r="EQ66" s="80">
        <v>505.878</v>
      </c>
      <c r="ER66" s="80">
        <v>84.4408</v>
      </c>
      <c r="ES66" s="80">
        <v>22.8726</v>
      </c>
      <c r="ET66" s="151">
        <v>0</v>
      </c>
      <c r="EU66" s="151">
        <v>0</v>
      </c>
      <c r="EV66" s="151">
        <v>0</v>
      </c>
      <c r="EW66" s="151">
        <v>1</v>
      </c>
      <c r="EX66" s="151">
        <v>1</v>
      </c>
      <c r="EY66" s="151">
        <v>1</v>
      </c>
      <c r="EZ66" s="49"/>
      <c r="FA66" s="153">
        <f t="shared" si="56"/>
        <v>8.17</v>
      </c>
      <c r="FB66" s="71">
        <v>1</v>
      </c>
      <c r="FC66" s="71">
        <v>1</v>
      </c>
      <c r="FD66" s="80">
        <v>2.86</v>
      </c>
      <c r="FE66" s="2">
        <v>14.12</v>
      </c>
      <c r="FF66">
        <f t="shared" si="57"/>
        <v>14.12</v>
      </c>
    </row>
    <row r="67" spans="1:162">
      <c r="A67" s="58">
        <v>61</v>
      </c>
      <c r="B67" s="59">
        <v>40</v>
      </c>
      <c r="C67" s="60">
        <v>31</v>
      </c>
      <c r="D67" s="61">
        <v>365.5</v>
      </c>
      <c r="E67" s="61">
        <v>3</v>
      </c>
      <c r="F67" s="62">
        <v>12</v>
      </c>
      <c r="G67" s="63">
        <v>0</v>
      </c>
      <c r="H67" s="63">
        <v>3</v>
      </c>
      <c r="I67" s="49"/>
      <c r="J67" s="62">
        <v>61</v>
      </c>
      <c r="K67" s="71">
        <f t="shared" si="0"/>
        <v>12</v>
      </c>
      <c r="L67" s="71">
        <f t="shared" si="1"/>
        <v>0</v>
      </c>
      <c r="M67" s="71">
        <f>INDEX($H:$H,MATCH(N67,$A:$A,0))</f>
        <v>3</v>
      </c>
      <c r="N67" s="72">
        <f>INDEX($A:$A,MATCH(SUM($K$7:K67),$D:$D,1))</f>
        <v>108</v>
      </c>
      <c r="O67" s="72">
        <v>0</v>
      </c>
      <c r="P67" s="73">
        <v>0</v>
      </c>
      <c r="Q67" s="63">
        <f>INDEX(关卡产出!$V$8:$V$207,MATCH(N67,$A$7:$A$206,0))</f>
        <v>20100</v>
      </c>
      <c r="R67" s="63">
        <f>INDEX(关卡产出!$W$8:$W$207,MATCH(N67,$A$7:$A$206,0))</f>
        <v>3293200</v>
      </c>
      <c r="S67" s="63">
        <f>INDEX(关卡产出!$X$8:$X$207,MATCH(N67,$A$7:$A$206,0))</f>
        <v>22746</v>
      </c>
      <c r="T67" s="63">
        <f>INDEX(关卡产出!$Y$8:$Y$207,MATCH(N67,$A$7:$A$206,0))</f>
        <v>11374</v>
      </c>
      <c r="U67" s="63">
        <f>INDEX(关卡产出!$Z$8:$Z$207,MATCH(N67,$A$7:$A$206,0))</f>
        <v>5359</v>
      </c>
      <c r="V67" s="63">
        <f>INDEX(关卡产出!$AA$8:$AA$207,MATCH(N67,$A$7:$A$206,0))</f>
        <v>648</v>
      </c>
      <c r="W67" s="80">
        <f>INDEX(关卡产出!$C$8:$C$207,MATCH(N67,关卡产出!$B$8:$B$207,0))*K67</f>
        <v>1020</v>
      </c>
      <c r="X67" s="80">
        <f>INDEX(关卡产出!$D$8:$D$207,MATCH(N67,关卡产出!$B$8:$B$207,0))*K67</f>
        <v>504</v>
      </c>
      <c r="Y67" s="80">
        <f>INDEX(关卡产出!$E$8:$E$207,MATCH(N67,关卡产出!$B$8:$B$207,0))*K67</f>
        <v>252</v>
      </c>
      <c r="Z67" s="80">
        <f>INDEX(关卡产出!$F$8:$F$207,MATCH(N67,关卡产出!$B$8:$B$207,0))*K67</f>
        <v>13560</v>
      </c>
      <c r="AA67" s="80">
        <f>SUM($W$7:W67)</f>
        <v>33330</v>
      </c>
      <c r="AB67" s="80">
        <f>SUM($X$7:X67)</f>
        <v>16521</v>
      </c>
      <c r="AC67" s="80">
        <f>SUM($Y$7:Y67)</f>
        <v>7839</v>
      </c>
      <c r="AD67" s="80">
        <f>SUM($Z$7:Z67)</f>
        <v>470760</v>
      </c>
      <c r="AE67" s="87">
        <f>INDEX(关卡产出!$C$8:$C$207,MATCH(N67,关卡产出!$B$8:$B$207,0))*8</f>
        <v>680</v>
      </c>
      <c r="AF67" s="87">
        <f>INDEX(关卡产出!$D$8:$D$207,MATCH(N67,关卡产出!$B$8:$B$207,0))*8</f>
        <v>336</v>
      </c>
      <c r="AG67" s="87">
        <f>INDEX(关卡产出!$E$8:$E$207,MATCH(N67,关卡产出!$B$8:$B$207,0))*8</f>
        <v>168</v>
      </c>
      <c r="AH67" s="87">
        <f>INDEX(关卡产出!$F$8:$F$207,MATCH(N67,关卡产出!$B$8:$B$207,0))*8</f>
        <v>9040</v>
      </c>
      <c r="AI67" s="87">
        <f>SUM($AE$7:AE67)</f>
        <v>22208</v>
      </c>
      <c r="AJ67" s="87">
        <f>SUM($AF$7:AF67)</f>
        <v>11008</v>
      </c>
      <c r="AK67" s="87">
        <f>SUM($AG$7:AG67)</f>
        <v>5224</v>
      </c>
      <c r="AL67" s="87">
        <f>SUM($AH$7:AH67)</f>
        <v>313600</v>
      </c>
      <c r="AM67" s="92">
        <f>SUM($M$7:M67)*关卡产出!$AS$11</f>
        <v>1098000</v>
      </c>
      <c r="AN67" s="93">
        <v>0</v>
      </c>
      <c r="AO67" s="80">
        <v>0</v>
      </c>
      <c r="AP67" s="96">
        <v>0</v>
      </c>
      <c r="AQ67" s="62">
        <v>500</v>
      </c>
      <c r="AR67" s="97">
        <v>100</v>
      </c>
      <c r="AS67" s="62">
        <f>SUM($AQ$7:AQ67)</f>
        <v>30500</v>
      </c>
      <c r="AT67" s="71">
        <f>SUM($AR$7:AR67)</f>
        <v>6100</v>
      </c>
      <c r="AU67" s="49"/>
      <c r="AV67" s="62">
        <f t="shared" si="2"/>
        <v>20100</v>
      </c>
      <c r="AW67" s="71">
        <v>0</v>
      </c>
      <c r="AX67" s="71">
        <f t="shared" si="3"/>
        <v>6100</v>
      </c>
      <c r="AY67" s="71">
        <f t="shared" si="4"/>
        <v>7700</v>
      </c>
      <c r="AZ67" s="63">
        <f t="shared" si="5"/>
        <v>33900</v>
      </c>
      <c r="BA67" s="80">
        <v>0</v>
      </c>
      <c r="BB67" s="80">
        <f t="shared" si="6"/>
        <v>33900</v>
      </c>
      <c r="BC67" s="98">
        <f t="shared" si="7"/>
        <v>0.592920353982301</v>
      </c>
      <c r="BD67" s="98">
        <f t="shared" si="8"/>
        <v>0</v>
      </c>
      <c r="BE67" s="98">
        <f t="shared" si="9"/>
        <v>0.179941002949853</v>
      </c>
      <c r="BF67" s="98">
        <f t="shared" si="10"/>
        <v>0.227138643067847</v>
      </c>
      <c r="BG67" s="99"/>
      <c r="BH67" s="62">
        <f>INDEX(商城宝箱!$L:$L,MATCH(BB67,商城宝箱!$N:$N,1))</f>
        <v>8</v>
      </c>
      <c r="BI67" s="63">
        <f>INDEX(商城宝箱!$T:$T,MATCH(BH67,商城宝箱!$L:$L,0))+(BB67-VLOOKUP(BH67,商城宝箱!$L$2:$N$22,3,FALSE))/$BH$5*VLOOKUP(BH67+1,商城宝箱!$C$23:$I$42,3,FALSE)</f>
        <v>84750</v>
      </c>
      <c r="BJ67" s="71">
        <f>INDEX(商城宝箱!$U:$U,MATCH(BH67,商城宝箱!$L:$L,0))+(BB67-VLOOKUP(BH67,商城宝箱!$L$2:$N$22,3,FALSE))/$BH$5*VLOOKUP(BH67+1,商城宝箱!$C$23:$I$42,4,FALSE)</f>
        <v>40122.5</v>
      </c>
      <c r="BK67" s="71">
        <f>INDEX(商城宝箱!$V:$V,MATCH(BH67,商城宝箱!$L:$L,0))+(BB67-VLOOKUP(BH67,商城宝箱!$L$2:$N$22,3,FALSE))/$BH$5*VLOOKUP(BH67+1,商城宝箱!$C$23:$I$42,5,FALSE)</f>
        <v>25057</v>
      </c>
      <c r="BL67" s="71">
        <f>INDEX(商城宝箱!$W:$W,MATCH(BH67,商城宝箱!$L:$L,0))+(BB67-VLOOKUP(BH67,商城宝箱!$L$2:$N$22,3,FALSE))/$BH$5*VLOOKUP(BH67+1,商城宝箱!$C$23:$I$42,6,FALSE)</f>
        <v>3293.5</v>
      </c>
      <c r="BM67" s="49"/>
      <c r="BN67" s="101">
        <f t="shared" si="11"/>
        <v>3293200</v>
      </c>
      <c r="BO67" s="63">
        <f t="shared" si="12"/>
        <v>470760</v>
      </c>
      <c r="BP67" s="63">
        <f t="shared" ref="BP67:BR67" si="117">AL67</f>
        <v>313600</v>
      </c>
      <c r="BQ67" s="63">
        <f t="shared" si="117"/>
        <v>1098000</v>
      </c>
      <c r="BR67" s="63">
        <f t="shared" si="117"/>
        <v>0</v>
      </c>
      <c r="BS67" s="63">
        <f t="shared" si="14"/>
        <v>30500</v>
      </c>
      <c r="BT67" s="63">
        <f t="shared" si="15"/>
        <v>84750</v>
      </c>
      <c r="BU67" s="63">
        <f t="shared" si="16"/>
        <v>5290810</v>
      </c>
      <c r="BV67" s="98">
        <f t="shared" si="17"/>
        <v>0.622437774178245</v>
      </c>
      <c r="BW67" s="98">
        <f t="shared" si="18"/>
        <v>0.0889769241382699</v>
      </c>
      <c r="BX67" s="98">
        <f t="shared" si="19"/>
        <v>0.0592725877512139</v>
      </c>
      <c r="BY67" s="98">
        <f t="shared" si="20"/>
        <v>0.207529659919748</v>
      </c>
      <c r="BZ67" s="98">
        <f t="shared" si="21"/>
        <v>0</v>
      </c>
      <c r="CA67" s="98">
        <f t="shared" si="22"/>
        <v>0.00576471277554855</v>
      </c>
      <c r="CB67" s="98">
        <f t="shared" si="23"/>
        <v>0.0160183412369751</v>
      </c>
      <c r="CC67" s="49"/>
      <c r="CD67" s="101">
        <f t="shared" si="24"/>
        <v>108</v>
      </c>
      <c r="CE67" s="63">
        <f>INDEX(角色升级!A:A,MATCH(BU66,角色升级!K:K,1))</f>
        <v>579</v>
      </c>
      <c r="CF67" s="71">
        <f>VLOOKUP(CE67,角色升级!A:P,16,FALSE)</f>
        <v>26938.16235</v>
      </c>
      <c r="CG67" s="71">
        <v>27600</v>
      </c>
      <c r="CH67" s="136">
        <v>3.6</v>
      </c>
      <c r="CI67" s="87">
        <f>INDEX(角色升级!Q:Q,MATCH(CE67,角色升级!A:A,0))</f>
        <v>7700</v>
      </c>
      <c r="CJ67" s="80">
        <v>0.3</v>
      </c>
      <c r="CK67" s="49"/>
      <c r="CL67" s="101">
        <f t="shared" si="25"/>
        <v>22746</v>
      </c>
      <c r="CM67" s="63">
        <f t="shared" si="26"/>
        <v>33330</v>
      </c>
      <c r="CN67" s="63">
        <f t="shared" si="27"/>
        <v>680</v>
      </c>
      <c r="CO67" s="63">
        <f t="shared" si="28"/>
        <v>40122.5</v>
      </c>
      <c r="CP67" s="63">
        <f t="shared" si="29"/>
        <v>96878.5</v>
      </c>
      <c r="CQ67" s="98">
        <f t="shared" si="30"/>
        <v>0.234788936657772</v>
      </c>
      <c r="CR67" s="98">
        <f t="shared" si="31"/>
        <v>0.344039183100482</v>
      </c>
      <c r="CS67" s="98">
        <f t="shared" si="32"/>
        <v>0.00701910124537436</v>
      </c>
      <c r="CT67" s="98">
        <f t="shared" si="33"/>
        <v>0.414152778996372</v>
      </c>
      <c r="CU67" s="49"/>
      <c r="CV67" s="87">
        <f t="shared" si="34"/>
        <v>11374</v>
      </c>
      <c r="CW67" s="80">
        <f t="shared" si="35"/>
        <v>16521</v>
      </c>
      <c r="CX67" s="80">
        <f t="shared" si="36"/>
        <v>11008</v>
      </c>
      <c r="CY67" s="80">
        <f t="shared" si="37"/>
        <v>25057</v>
      </c>
      <c r="CZ67" s="80">
        <f t="shared" si="38"/>
        <v>63960</v>
      </c>
      <c r="DA67" s="143">
        <f t="shared" si="39"/>
        <v>0.177829893683552</v>
      </c>
      <c r="DB67" s="143">
        <f t="shared" si="40"/>
        <v>0.258302063789869</v>
      </c>
      <c r="DC67" s="143">
        <f t="shared" si="41"/>
        <v>0.172107567229518</v>
      </c>
      <c r="DD67" s="143">
        <f t="shared" si="42"/>
        <v>0.391760475297061</v>
      </c>
      <c r="DE67" s="49"/>
      <c r="DF67" s="87">
        <f t="shared" si="43"/>
        <v>5359</v>
      </c>
      <c r="DG67" s="80">
        <f t="shared" si="44"/>
        <v>7839</v>
      </c>
      <c r="DH67" s="80">
        <f t="shared" si="45"/>
        <v>5224</v>
      </c>
      <c r="DI67" s="80">
        <f t="shared" si="46"/>
        <v>3293.5</v>
      </c>
      <c r="DJ67" s="80">
        <f t="shared" si="47"/>
        <v>21715.5</v>
      </c>
      <c r="DK67" s="143">
        <f t="shared" si="48"/>
        <v>0.246782252308259</v>
      </c>
      <c r="DL67" s="143">
        <f t="shared" si="49"/>
        <v>0.36098639220833</v>
      </c>
      <c r="DM67" s="143">
        <f t="shared" si="50"/>
        <v>0.240565494692731</v>
      </c>
      <c r="DN67" s="143">
        <f t="shared" si="51"/>
        <v>0.151665860790679</v>
      </c>
      <c r="DO67" s="49"/>
      <c r="DP67" s="62">
        <f t="shared" si="52"/>
        <v>96878.5</v>
      </c>
      <c r="DQ67" s="71">
        <f t="shared" si="53"/>
        <v>63960</v>
      </c>
      <c r="DR67" s="71">
        <f t="shared" si="54"/>
        <v>21715.5</v>
      </c>
      <c r="DS67" s="63">
        <v>0</v>
      </c>
      <c r="DT67" s="63">
        <v>15</v>
      </c>
      <c r="DU67" s="63">
        <f>INDEX(武器升级!A:A,MATCH(DQ67/$DQ$5,武器升级!G:G,1))</f>
        <v>30</v>
      </c>
      <c r="DV67" s="63">
        <f>_xlfn.IFNA(INDEX(武器升级!A:A,MATCH(DR67/$DR$5,武器升级!H:H,1)),1)</f>
        <v>23</v>
      </c>
      <c r="DW67" s="63">
        <v>10</v>
      </c>
      <c r="DX67" s="63">
        <f>ROUND($DX$4*(1.2^(DT67-1)),2)</f>
        <v>7.7</v>
      </c>
      <c r="DY67" s="63">
        <f>ROUND($DY$4*1.2^(DU67-1),2)</f>
        <v>148.36</v>
      </c>
      <c r="DZ67" s="63">
        <f>ROUND($DZ$4*1.2^(DV67-1),2)</f>
        <v>60.73</v>
      </c>
      <c r="EA67" s="71">
        <v>4.2</v>
      </c>
      <c r="EB67" s="67">
        <f t="shared" si="55"/>
        <v>108</v>
      </c>
      <c r="EC67" s="87">
        <v>0</v>
      </c>
      <c r="ED67" s="80">
        <v>0</v>
      </c>
      <c r="EE67" s="80">
        <v>0</v>
      </c>
      <c r="EF67" s="80">
        <v>0</v>
      </c>
      <c r="EG67" s="80">
        <v>0</v>
      </c>
      <c r="EH67" s="80">
        <v>0</v>
      </c>
      <c r="EI67" s="80">
        <v>1</v>
      </c>
      <c r="EJ67" s="80">
        <v>1</v>
      </c>
      <c r="EK67" s="49">
        <f>_xlfn.IFNA(INDEX(DZ:DZ,MATCH(A67,EB:EB,0)),1)</f>
        <v>1</v>
      </c>
      <c r="EL67" s="87">
        <v>0</v>
      </c>
      <c r="EM67" s="80">
        <v>0</v>
      </c>
      <c r="EN67" s="80">
        <v>0</v>
      </c>
      <c r="EO67" s="80">
        <v>0</v>
      </c>
      <c r="EP67" s="80">
        <v>0</v>
      </c>
      <c r="EQ67" s="80">
        <v>514.131</v>
      </c>
      <c r="ER67" s="80">
        <v>85.8183</v>
      </c>
      <c r="ES67" s="80">
        <v>23.2457</v>
      </c>
      <c r="ET67" s="151">
        <v>0</v>
      </c>
      <c r="EU67" s="151">
        <v>0</v>
      </c>
      <c r="EV67" s="151">
        <v>0</v>
      </c>
      <c r="EW67" s="151">
        <v>1</v>
      </c>
      <c r="EX67" s="151">
        <v>1</v>
      </c>
      <c r="EY67" s="151">
        <v>1</v>
      </c>
      <c r="EZ67" s="49"/>
      <c r="FA67" s="153">
        <f t="shared" si="56"/>
        <v>1</v>
      </c>
      <c r="FB67" s="71">
        <v>1</v>
      </c>
      <c r="FC67" s="71">
        <v>1</v>
      </c>
      <c r="FD67" s="80">
        <v>3.08</v>
      </c>
      <c r="FE67" s="2">
        <v>15.06</v>
      </c>
      <c r="FF67">
        <f t="shared" si="57"/>
        <v>15.06</v>
      </c>
    </row>
    <row r="68" spans="1:162">
      <c r="A68" s="58">
        <v>62</v>
      </c>
      <c r="B68" s="59">
        <v>41</v>
      </c>
      <c r="C68" s="60">
        <v>32</v>
      </c>
      <c r="D68" s="61">
        <v>374.5</v>
      </c>
      <c r="E68" s="61">
        <v>3</v>
      </c>
      <c r="F68" s="62">
        <v>12</v>
      </c>
      <c r="G68" s="63">
        <v>0</v>
      </c>
      <c r="H68" s="63">
        <v>3</v>
      </c>
      <c r="I68" s="49"/>
      <c r="J68" s="62">
        <v>62</v>
      </c>
      <c r="K68" s="71">
        <f t="shared" si="0"/>
        <v>12</v>
      </c>
      <c r="L68" s="71">
        <f t="shared" si="1"/>
        <v>0</v>
      </c>
      <c r="M68" s="71">
        <f>INDEX($H:$H,MATCH(N68,$A:$A,0))</f>
        <v>3</v>
      </c>
      <c r="N68" s="72">
        <f>INDEX($A:$A,MATCH(SUM($K$7:K68),$D:$D,1))</f>
        <v>110</v>
      </c>
      <c r="O68" s="72">
        <v>0</v>
      </c>
      <c r="P68" s="73">
        <v>0</v>
      </c>
      <c r="Q68" s="63">
        <f>INDEX(关卡产出!$V$8:$V$207,MATCH(N68,$A$7:$A$206,0))</f>
        <v>20500</v>
      </c>
      <c r="R68" s="63">
        <f>INDEX(关卡产出!$W$8:$W$207,MATCH(N68,$A$7:$A$206,0))</f>
        <v>3420000</v>
      </c>
      <c r="S68" s="63">
        <f>INDEX(关卡产出!$X$8:$X$207,MATCH(N68,$A$7:$A$206,0))</f>
        <v>23606</v>
      </c>
      <c r="T68" s="63">
        <f>INDEX(关卡产出!$Y$8:$Y$207,MATCH(N68,$A$7:$A$206,0))</f>
        <v>11804</v>
      </c>
      <c r="U68" s="63">
        <f>INDEX(关卡产出!$Z$8:$Z$207,MATCH(N68,$A$7:$A$206,0))</f>
        <v>5568</v>
      </c>
      <c r="V68" s="63">
        <f>INDEX(关卡产出!$AA$8:$AA$207,MATCH(N68,$A$7:$A$206,0))</f>
        <v>660</v>
      </c>
      <c r="W68" s="80">
        <f>INDEX(关卡产出!$C$8:$C$207,MATCH(N68,关卡产出!$B$8:$B$207,0))*K68</f>
        <v>1032</v>
      </c>
      <c r="X68" s="80">
        <f>INDEX(关卡产出!$D$8:$D$207,MATCH(N68,关卡产出!$B$8:$B$207,0))*K68</f>
        <v>516</v>
      </c>
      <c r="Y68" s="80">
        <f>INDEX(关卡产出!$E$8:$E$207,MATCH(N68,关卡产出!$B$8:$B$207,0))*K68</f>
        <v>252</v>
      </c>
      <c r="Z68" s="80">
        <f>INDEX(关卡产出!$F$8:$F$207,MATCH(N68,关卡产出!$B$8:$B$207,0))*K68</f>
        <v>13800</v>
      </c>
      <c r="AA68" s="80">
        <f>SUM($W$7:W68)</f>
        <v>34362</v>
      </c>
      <c r="AB68" s="80">
        <f>SUM($X$7:X68)</f>
        <v>17037</v>
      </c>
      <c r="AC68" s="80">
        <f>SUM($Y$7:Y68)</f>
        <v>8091</v>
      </c>
      <c r="AD68" s="80">
        <f>SUM($Z$7:Z68)</f>
        <v>484560</v>
      </c>
      <c r="AE68" s="87">
        <f>INDEX(关卡产出!$C$8:$C$207,MATCH(N68,关卡产出!$B$8:$B$207,0))*8</f>
        <v>688</v>
      </c>
      <c r="AF68" s="87">
        <f>INDEX(关卡产出!$D$8:$D$207,MATCH(N68,关卡产出!$B$8:$B$207,0))*8</f>
        <v>344</v>
      </c>
      <c r="AG68" s="87">
        <f>INDEX(关卡产出!$E$8:$E$207,MATCH(N68,关卡产出!$B$8:$B$207,0))*8</f>
        <v>168</v>
      </c>
      <c r="AH68" s="87">
        <f>INDEX(关卡产出!$F$8:$F$207,MATCH(N68,关卡产出!$B$8:$B$207,0))*8</f>
        <v>9200</v>
      </c>
      <c r="AI68" s="87">
        <f>SUM($AE$7:AE68)</f>
        <v>22896</v>
      </c>
      <c r="AJ68" s="87">
        <f>SUM($AF$7:AF68)</f>
        <v>11352</v>
      </c>
      <c r="AK68" s="87">
        <f>SUM($AG$7:AG68)</f>
        <v>5392</v>
      </c>
      <c r="AL68" s="87">
        <f>SUM($AH$7:AH68)</f>
        <v>322800</v>
      </c>
      <c r="AM68" s="92">
        <f>SUM($M$7:M68)*关卡产出!$AS$11</f>
        <v>1116000</v>
      </c>
      <c r="AN68" s="93">
        <v>0</v>
      </c>
      <c r="AO68" s="80">
        <v>0</v>
      </c>
      <c r="AP68" s="96">
        <v>0</v>
      </c>
      <c r="AQ68" s="62">
        <v>500</v>
      </c>
      <c r="AR68" s="97">
        <v>100</v>
      </c>
      <c r="AS68" s="62">
        <f>SUM($AQ$7:AQ68)</f>
        <v>31000</v>
      </c>
      <c r="AT68" s="71">
        <f>SUM($AR$7:AR68)</f>
        <v>6200</v>
      </c>
      <c r="AU68" s="49"/>
      <c r="AV68" s="62">
        <f t="shared" si="2"/>
        <v>20500</v>
      </c>
      <c r="AW68" s="71">
        <v>0</v>
      </c>
      <c r="AX68" s="71">
        <f t="shared" si="3"/>
        <v>6200</v>
      </c>
      <c r="AY68" s="71">
        <f t="shared" si="4"/>
        <v>9200</v>
      </c>
      <c r="AZ68" s="63">
        <f t="shared" si="5"/>
        <v>35900</v>
      </c>
      <c r="BA68" s="80">
        <v>0</v>
      </c>
      <c r="BB68" s="80">
        <f t="shared" si="6"/>
        <v>35900</v>
      </c>
      <c r="BC68" s="98">
        <f t="shared" si="7"/>
        <v>0.571030640668524</v>
      </c>
      <c r="BD68" s="98">
        <f t="shared" si="8"/>
        <v>0</v>
      </c>
      <c r="BE68" s="98">
        <f t="shared" si="9"/>
        <v>0.172701949860724</v>
      </c>
      <c r="BF68" s="98">
        <f t="shared" si="10"/>
        <v>0.256267409470752</v>
      </c>
      <c r="BG68" s="99"/>
      <c r="BH68" s="62">
        <f>INDEX(商城宝箱!$L:$L,MATCH(BB68,商城宝箱!$N:$N,1))</f>
        <v>8</v>
      </c>
      <c r="BI68" s="63">
        <f>INDEX(商城宝箱!$T:$T,MATCH(BH68,商城宝箱!$L:$L,0))+(BB68-VLOOKUP(BH68,商城宝箱!$L$2:$N$22,3,FALSE))/$BH$5*VLOOKUP(BH68+1,商城宝箱!$C$23:$I$42,3,FALSE)</f>
        <v>89750</v>
      </c>
      <c r="BJ68" s="71">
        <f>INDEX(商城宝箱!$U:$U,MATCH(BH68,商城宝箱!$L:$L,0))+(BB68-VLOOKUP(BH68,商城宝箱!$L$2:$N$22,3,FALSE))/$BH$5*VLOOKUP(BH68+1,商城宝箱!$C$23:$I$42,4,FALSE)</f>
        <v>44522.5</v>
      </c>
      <c r="BK68" s="71">
        <f>INDEX(商城宝箱!$V:$V,MATCH(BH68,商城宝箱!$L:$L,0))+(BB68-VLOOKUP(BH68,商城宝箱!$L$2:$N$22,3,FALSE))/$BH$5*VLOOKUP(BH68+1,商城宝箱!$C$23:$I$42,5,FALSE)</f>
        <v>28357</v>
      </c>
      <c r="BL68" s="71">
        <f>INDEX(商城宝箱!$W:$W,MATCH(BH68,商城宝箱!$L:$L,0))+(BB68-VLOOKUP(BH68,商城宝箱!$L$2:$N$22,3,FALSE))/$BH$5*VLOOKUP(BH68+1,商城宝箱!$C$23:$I$42,6,FALSE)</f>
        <v>3673.5</v>
      </c>
      <c r="BM68" s="49"/>
      <c r="BN68" s="101">
        <f t="shared" si="11"/>
        <v>3420000</v>
      </c>
      <c r="BO68" s="63">
        <f t="shared" si="12"/>
        <v>484560</v>
      </c>
      <c r="BP68" s="63">
        <f t="shared" ref="BP68:BR68" si="118">AL68</f>
        <v>322800</v>
      </c>
      <c r="BQ68" s="63">
        <f t="shared" si="118"/>
        <v>1116000</v>
      </c>
      <c r="BR68" s="63">
        <f t="shared" si="118"/>
        <v>0</v>
      </c>
      <c r="BS68" s="63">
        <f t="shared" si="14"/>
        <v>31000</v>
      </c>
      <c r="BT68" s="63">
        <f t="shared" si="15"/>
        <v>89750</v>
      </c>
      <c r="BU68" s="63">
        <f t="shared" si="16"/>
        <v>5464110</v>
      </c>
      <c r="BV68" s="98">
        <f t="shared" si="17"/>
        <v>0.625902480001318</v>
      </c>
      <c r="BW68" s="98">
        <f t="shared" si="18"/>
        <v>0.0886804987454499</v>
      </c>
      <c r="BX68" s="98">
        <f t="shared" si="19"/>
        <v>0.0590764095159138</v>
      </c>
      <c r="BY68" s="98">
        <f t="shared" si="20"/>
        <v>0.204241861895167</v>
      </c>
      <c r="BZ68" s="98">
        <f t="shared" si="21"/>
        <v>0</v>
      </c>
      <c r="CA68" s="98">
        <f t="shared" si="22"/>
        <v>0.00567338505264352</v>
      </c>
      <c r="CB68" s="98">
        <f t="shared" si="23"/>
        <v>0.0164253647895083</v>
      </c>
      <c r="CC68" s="49"/>
      <c r="CD68" s="101">
        <f t="shared" si="24"/>
        <v>110</v>
      </c>
      <c r="CE68" s="63">
        <f>INDEX(角色升级!A:A,MATCH(BU67,角色升级!K:K,1))</f>
        <v>583</v>
      </c>
      <c r="CF68" s="71">
        <f>VLOOKUP(CE68,角色升级!A:P,16,FALSE)</f>
        <v>27267.0596</v>
      </c>
      <c r="CG68" s="71">
        <v>28800</v>
      </c>
      <c r="CH68" s="167">
        <v>3.75</v>
      </c>
      <c r="CI68" s="87">
        <f>INDEX(角色升级!Q:Q,MATCH(CE68,角色升级!A:A,0))</f>
        <v>9200</v>
      </c>
      <c r="CJ68" s="80">
        <v>0.3</v>
      </c>
      <c r="CK68" s="49"/>
      <c r="CL68" s="101">
        <f t="shared" si="25"/>
        <v>23606</v>
      </c>
      <c r="CM68" s="63">
        <f t="shared" si="26"/>
        <v>34362</v>
      </c>
      <c r="CN68" s="63">
        <f t="shared" si="27"/>
        <v>688</v>
      </c>
      <c r="CO68" s="63">
        <f t="shared" si="28"/>
        <v>44522.5</v>
      </c>
      <c r="CP68" s="63">
        <f t="shared" si="29"/>
        <v>103178.5</v>
      </c>
      <c r="CQ68" s="98">
        <f t="shared" si="30"/>
        <v>0.228787974238819</v>
      </c>
      <c r="CR68" s="98">
        <f t="shared" si="31"/>
        <v>0.33303449846625</v>
      </c>
      <c r="CS68" s="98">
        <f t="shared" si="32"/>
        <v>0.0066680558449677</v>
      </c>
      <c r="CT68" s="98">
        <f t="shared" si="33"/>
        <v>0.431509471449963</v>
      </c>
      <c r="CU68" s="49"/>
      <c r="CV68" s="87">
        <f t="shared" si="34"/>
        <v>11804</v>
      </c>
      <c r="CW68" s="80">
        <f t="shared" si="35"/>
        <v>17037</v>
      </c>
      <c r="CX68" s="80">
        <f t="shared" si="36"/>
        <v>11352</v>
      </c>
      <c r="CY68" s="80">
        <f t="shared" si="37"/>
        <v>28357</v>
      </c>
      <c r="CZ68" s="80">
        <f t="shared" si="38"/>
        <v>68550</v>
      </c>
      <c r="DA68" s="143">
        <f t="shared" si="39"/>
        <v>0.172195477753465</v>
      </c>
      <c r="DB68" s="143">
        <f t="shared" si="40"/>
        <v>0.248533916849015</v>
      </c>
      <c r="DC68" s="143">
        <f t="shared" si="41"/>
        <v>0.165601750547046</v>
      </c>
      <c r="DD68" s="143">
        <f t="shared" si="42"/>
        <v>0.413668854850474</v>
      </c>
      <c r="DE68" s="49"/>
      <c r="DF68" s="87">
        <f t="shared" si="43"/>
        <v>5568</v>
      </c>
      <c r="DG68" s="80">
        <f t="shared" si="44"/>
        <v>8091</v>
      </c>
      <c r="DH68" s="80">
        <f t="shared" si="45"/>
        <v>5392</v>
      </c>
      <c r="DI68" s="80">
        <f t="shared" si="46"/>
        <v>3673.5</v>
      </c>
      <c r="DJ68" s="80">
        <f t="shared" si="47"/>
        <v>22724.5</v>
      </c>
      <c r="DK68" s="143">
        <f t="shared" si="48"/>
        <v>0.245021892670906</v>
      </c>
      <c r="DL68" s="143">
        <f t="shared" si="49"/>
        <v>0.35604743778741</v>
      </c>
      <c r="DM68" s="143">
        <f t="shared" si="50"/>
        <v>0.23727694778763</v>
      </c>
      <c r="DN68" s="143">
        <f t="shared" si="51"/>
        <v>0.161653721754054</v>
      </c>
      <c r="DO68" s="49"/>
      <c r="DP68" s="62">
        <f t="shared" si="52"/>
        <v>103178.5</v>
      </c>
      <c r="DQ68" s="71">
        <f t="shared" si="53"/>
        <v>68550</v>
      </c>
      <c r="DR68" s="71">
        <f t="shared" si="54"/>
        <v>22724.5</v>
      </c>
      <c r="DS68" s="63">
        <v>0</v>
      </c>
      <c r="DT68" s="63">
        <v>15</v>
      </c>
      <c r="DU68" s="63">
        <f>INDEX(武器升级!A:A,MATCH(DQ68/$DQ$5,武器升级!G:G,1))</f>
        <v>31</v>
      </c>
      <c r="DV68" s="63">
        <f>_xlfn.IFNA(INDEX(武器升级!A:A,MATCH(DR68/$DR$5,武器升级!H:H,1)),1)</f>
        <v>24</v>
      </c>
      <c r="DW68" s="63">
        <v>10</v>
      </c>
      <c r="DX68" s="63">
        <f>ROUND($DX$4*(1.2^(DT68-1)),2)</f>
        <v>7.7</v>
      </c>
      <c r="DY68" s="63">
        <f>ROUND($DY$4*1.2^(DU68-1),2)</f>
        <v>178.03</v>
      </c>
      <c r="DZ68" s="63">
        <f>ROUND($DZ$4*1.2^(DV68-1),2)</f>
        <v>72.87</v>
      </c>
      <c r="EA68" s="71">
        <v>4.2</v>
      </c>
      <c r="EB68" s="67">
        <f t="shared" si="55"/>
        <v>110</v>
      </c>
      <c r="EC68" s="87">
        <v>0</v>
      </c>
      <c r="ED68" s="80">
        <v>0</v>
      </c>
      <c r="EE68" s="80">
        <v>0</v>
      </c>
      <c r="EF68" s="80">
        <v>0</v>
      </c>
      <c r="EG68" s="80">
        <v>0</v>
      </c>
      <c r="EH68" s="80">
        <v>0</v>
      </c>
      <c r="EI68" s="80">
        <v>1</v>
      </c>
      <c r="EJ68" s="80">
        <v>1</v>
      </c>
      <c r="EK68" s="49">
        <f>_xlfn.IFNA(INDEX(DZ:DZ,MATCH(A68,EB:EB,0)),1)</f>
        <v>9.81</v>
      </c>
      <c r="EL68" s="87">
        <v>0</v>
      </c>
      <c r="EM68" s="80">
        <v>0</v>
      </c>
      <c r="EN68" s="80">
        <v>0</v>
      </c>
      <c r="EO68" s="80">
        <v>0</v>
      </c>
      <c r="EP68" s="80">
        <v>0</v>
      </c>
      <c r="EQ68" s="80">
        <v>522.383</v>
      </c>
      <c r="ER68" s="80">
        <v>87.1958</v>
      </c>
      <c r="ES68" s="80">
        <v>23.6188</v>
      </c>
      <c r="ET68" s="151">
        <v>0</v>
      </c>
      <c r="EU68" s="151">
        <v>0</v>
      </c>
      <c r="EV68" s="151">
        <v>0</v>
      </c>
      <c r="EW68" s="151">
        <v>1</v>
      </c>
      <c r="EX68" s="151">
        <v>1</v>
      </c>
      <c r="EY68" s="151">
        <v>1</v>
      </c>
      <c r="EZ68" s="49"/>
      <c r="FA68" s="153">
        <f t="shared" si="56"/>
        <v>9.81</v>
      </c>
      <c r="FB68" s="71">
        <v>1</v>
      </c>
      <c r="FC68" s="71">
        <v>1</v>
      </c>
      <c r="FD68" s="80">
        <v>3.08</v>
      </c>
      <c r="FE68" s="2">
        <v>16.01</v>
      </c>
      <c r="FF68">
        <f t="shared" si="57"/>
        <v>16.01</v>
      </c>
    </row>
    <row r="69" spans="1:162">
      <c r="A69" s="58">
        <v>63</v>
      </c>
      <c r="B69" s="59">
        <v>42</v>
      </c>
      <c r="C69" s="60">
        <v>32</v>
      </c>
      <c r="D69" s="61">
        <v>380.5</v>
      </c>
      <c r="E69" s="61">
        <v>3</v>
      </c>
      <c r="F69" s="62">
        <v>12</v>
      </c>
      <c r="G69" s="63">
        <v>0</v>
      </c>
      <c r="H69" s="63">
        <v>3</v>
      </c>
      <c r="I69" s="49"/>
      <c r="J69" s="62">
        <v>63</v>
      </c>
      <c r="K69" s="71">
        <f t="shared" si="0"/>
        <v>12</v>
      </c>
      <c r="L69" s="71">
        <f t="shared" si="1"/>
        <v>0</v>
      </c>
      <c r="M69" s="71">
        <f>INDEX($H:$H,MATCH(N69,$A:$A,0))</f>
        <v>3</v>
      </c>
      <c r="N69" s="72">
        <f>INDEX($A:$A,MATCH(SUM($K$7:K69),$D:$D,1))</f>
        <v>112</v>
      </c>
      <c r="O69" s="72">
        <v>0</v>
      </c>
      <c r="P69" s="73">
        <v>0</v>
      </c>
      <c r="Q69" s="63">
        <f>INDEX(关卡产出!$V$8:$V$207,MATCH(N69,$A$7:$A$206,0))</f>
        <v>20900</v>
      </c>
      <c r="R69" s="63">
        <f>INDEX(关卡产出!$W$8:$W$207,MATCH(N69,$A$7:$A$206,0))</f>
        <v>3549200</v>
      </c>
      <c r="S69" s="63">
        <f>INDEX(关卡产出!$X$8:$X$207,MATCH(N69,$A$7:$A$206,0))</f>
        <v>24482</v>
      </c>
      <c r="T69" s="63">
        <f>INDEX(关卡产出!$Y$8:$Y$207,MATCH(N69,$A$7:$A$206,0))</f>
        <v>12242</v>
      </c>
      <c r="U69" s="63">
        <f>INDEX(关卡产出!$Z$8:$Z$207,MATCH(N69,$A$7:$A$206,0))</f>
        <v>5781</v>
      </c>
      <c r="V69" s="63">
        <f>INDEX(关卡产出!$AA$8:$AA$207,MATCH(N69,$A$7:$A$206,0))</f>
        <v>672</v>
      </c>
      <c r="W69" s="80">
        <f>INDEX(关卡产出!$C$8:$C$207,MATCH(N69,关卡产出!$B$8:$B$207,0))*K69</f>
        <v>1056</v>
      </c>
      <c r="X69" s="80">
        <f>INDEX(关卡产出!$D$8:$D$207,MATCH(N69,关卡产出!$B$8:$B$207,0))*K69</f>
        <v>528</v>
      </c>
      <c r="Y69" s="80">
        <f>INDEX(关卡产出!$E$8:$E$207,MATCH(N69,关卡产出!$B$8:$B$207,0))*K69</f>
        <v>252</v>
      </c>
      <c r="Z69" s="80">
        <f>INDEX(关卡产出!$F$8:$F$207,MATCH(N69,关卡产出!$B$8:$B$207,0))*K69</f>
        <v>14040</v>
      </c>
      <c r="AA69" s="80">
        <f>SUM($W$7:W69)</f>
        <v>35418</v>
      </c>
      <c r="AB69" s="80">
        <f>SUM($X$7:X69)</f>
        <v>17565</v>
      </c>
      <c r="AC69" s="80">
        <f>SUM($Y$7:Y69)</f>
        <v>8343</v>
      </c>
      <c r="AD69" s="80">
        <f>SUM($Z$7:Z69)</f>
        <v>498600</v>
      </c>
      <c r="AE69" s="87">
        <f>INDEX(关卡产出!$C$8:$C$207,MATCH(N69,关卡产出!$B$8:$B$207,0))*8</f>
        <v>704</v>
      </c>
      <c r="AF69" s="87">
        <f>INDEX(关卡产出!$D$8:$D$207,MATCH(N69,关卡产出!$B$8:$B$207,0))*8</f>
        <v>352</v>
      </c>
      <c r="AG69" s="87">
        <f>INDEX(关卡产出!$E$8:$E$207,MATCH(N69,关卡产出!$B$8:$B$207,0))*8</f>
        <v>168</v>
      </c>
      <c r="AH69" s="87">
        <f>INDEX(关卡产出!$F$8:$F$207,MATCH(N69,关卡产出!$B$8:$B$207,0))*8</f>
        <v>9360</v>
      </c>
      <c r="AI69" s="87">
        <f>SUM($AE$7:AE69)</f>
        <v>23600</v>
      </c>
      <c r="AJ69" s="87">
        <f>SUM($AF$7:AF69)</f>
        <v>11704</v>
      </c>
      <c r="AK69" s="87">
        <f>SUM($AG$7:AG69)</f>
        <v>5560</v>
      </c>
      <c r="AL69" s="87">
        <f>SUM($AH$7:AH69)</f>
        <v>332160</v>
      </c>
      <c r="AM69" s="92">
        <f>SUM($M$7:M69)*关卡产出!$AS$11</f>
        <v>1134000</v>
      </c>
      <c r="AN69" s="93">
        <v>0</v>
      </c>
      <c r="AO69" s="80">
        <v>0</v>
      </c>
      <c r="AP69" s="96">
        <v>0</v>
      </c>
      <c r="AQ69" s="62">
        <v>500</v>
      </c>
      <c r="AR69" s="97">
        <v>100</v>
      </c>
      <c r="AS69" s="62">
        <f>SUM($AQ$7:AQ69)</f>
        <v>31500</v>
      </c>
      <c r="AT69" s="71">
        <f>SUM($AR$7:AR69)</f>
        <v>6300</v>
      </c>
      <c r="AU69" s="49"/>
      <c r="AV69" s="62">
        <f t="shared" si="2"/>
        <v>20900</v>
      </c>
      <c r="AW69" s="71">
        <v>0</v>
      </c>
      <c r="AX69" s="71">
        <f t="shared" si="3"/>
        <v>6300</v>
      </c>
      <c r="AY69" s="71">
        <f t="shared" si="4"/>
        <v>9200</v>
      </c>
      <c r="AZ69" s="63">
        <f t="shared" si="5"/>
        <v>36400</v>
      </c>
      <c r="BA69" s="80">
        <v>0</v>
      </c>
      <c r="BB69" s="80">
        <f t="shared" si="6"/>
        <v>36400</v>
      </c>
      <c r="BC69" s="98">
        <f t="shared" si="7"/>
        <v>0.574175824175824</v>
      </c>
      <c r="BD69" s="98">
        <f t="shared" si="8"/>
        <v>0</v>
      </c>
      <c r="BE69" s="98">
        <f t="shared" si="9"/>
        <v>0.173076923076923</v>
      </c>
      <c r="BF69" s="98">
        <f t="shared" si="10"/>
        <v>0.252747252747253</v>
      </c>
      <c r="BG69" s="99"/>
      <c r="BH69" s="62">
        <f>INDEX(商城宝箱!$L:$L,MATCH(BB69,商城宝箱!$N:$N,1))</f>
        <v>8</v>
      </c>
      <c r="BI69" s="63">
        <f>INDEX(商城宝箱!$T:$T,MATCH(BH69,商城宝箱!$L:$L,0))+(BB69-VLOOKUP(BH69,商城宝箱!$L$2:$N$22,3,FALSE))/$BH$5*VLOOKUP(BH69+1,商城宝箱!$C$23:$I$42,3,FALSE)</f>
        <v>91000</v>
      </c>
      <c r="BJ69" s="71">
        <f>INDEX(商城宝箱!$U:$U,MATCH(BH69,商城宝箱!$L:$L,0))+(BB69-VLOOKUP(BH69,商城宝箱!$L$2:$N$22,3,FALSE))/$BH$5*VLOOKUP(BH69+1,商城宝箱!$C$23:$I$42,4,FALSE)</f>
        <v>45622.5</v>
      </c>
      <c r="BK69" s="71">
        <f>INDEX(商城宝箱!$V:$V,MATCH(BH69,商城宝箱!$L:$L,0))+(BB69-VLOOKUP(BH69,商城宝箱!$L$2:$N$22,3,FALSE))/$BH$5*VLOOKUP(BH69+1,商城宝箱!$C$23:$I$42,5,FALSE)</f>
        <v>29182</v>
      </c>
      <c r="BL69" s="71">
        <f>INDEX(商城宝箱!$W:$W,MATCH(BH69,商城宝箱!$L:$L,0))+(BB69-VLOOKUP(BH69,商城宝箱!$L$2:$N$22,3,FALSE))/$BH$5*VLOOKUP(BH69+1,商城宝箱!$C$23:$I$42,6,FALSE)</f>
        <v>3768.5</v>
      </c>
      <c r="BM69" s="49"/>
      <c r="BN69" s="101">
        <f t="shared" si="11"/>
        <v>3549200</v>
      </c>
      <c r="BO69" s="63">
        <f t="shared" si="12"/>
        <v>498600</v>
      </c>
      <c r="BP69" s="63">
        <f t="shared" ref="BP69:BR69" si="119">AL69</f>
        <v>332160</v>
      </c>
      <c r="BQ69" s="63">
        <f t="shared" si="119"/>
        <v>1134000</v>
      </c>
      <c r="BR69" s="63">
        <f t="shared" si="119"/>
        <v>0</v>
      </c>
      <c r="BS69" s="63">
        <f t="shared" si="14"/>
        <v>31500</v>
      </c>
      <c r="BT69" s="63">
        <f t="shared" si="15"/>
        <v>91000</v>
      </c>
      <c r="BU69" s="63">
        <f t="shared" si="16"/>
        <v>5636460</v>
      </c>
      <c r="BV69" s="98">
        <f t="shared" si="17"/>
        <v>0.629686008594047</v>
      </c>
      <c r="BW69" s="98">
        <f t="shared" si="18"/>
        <v>0.0884597779457319</v>
      </c>
      <c r="BX69" s="98">
        <f t="shared" si="19"/>
        <v>0.0589306053799725</v>
      </c>
      <c r="BY69" s="98">
        <f t="shared" si="20"/>
        <v>0.201190108685239</v>
      </c>
      <c r="BZ69" s="98">
        <f t="shared" si="21"/>
        <v>0</v>
      </c>
      <c r="CA69" s="98">
        <f t="shared" si="22"/>
        <v>0.00558861413014552</v>
      </c>
      <c r="CB69" s="98">
        <f t="shared" si="23"/>
        <v>0.0161448852648648</v>
      </c>
      <c r="CC69" s="49"/>
      <c r="CD69" s="101">
        <f t="shared" si="24"/>
        <v>112</v>
      </c>
      <c r="CE69" s="63">
        <f>INDEX(角色升级!A:A,MATCH(BU68,角色升级!K:K,1))</f>
        <v>589</v>
      </c>
      <c r="CF69" s="71">
        <f>VLOOKUP(CE69,角色升级!A:P,16,FALSE)</f>
        <v>27404.3099</v>
      </c>
      <c r="CG69" s="71">
        <v>28800</v>
      </c>
      <c r="CH69" s="167">
        <v>3.75</v>
      </c>
      <c r="CI69" s="87">
        <f>INDEX(角色升级!Q:Q,MATCH(CE69,角色升级!A:A,0))</f>
        <v>9200</v>
      </c>
      <c r="CJ69" s="80">
        <v>0.3</v>
      </c>
      <c r="CK69" s="49"/>
      <c r="CL69" s="101">
        <f t="shared" si="25"/>
        <v>24482</v>
      </c>
      <c r="CM69" s="63">
        <f t="shared" si="26"/>
        <v>35418</v>
      </c>
      <c r="CN69" s="63">
        <f t="shared" si="27"/>
        <v>704</v>
      </c>
      <c r="CO69" s="63">
        <f t="shared" si="28"/>
        <v>45622.5</v>
      </c>
      <c r="CP69" s="63">
        <f t="shared" si="29"/>
        <v>106226.5</v>
      </c>
      <c r="CQ69" s="98">
        <f t="shared" si="30"/>
        <v>0.230469798025916</v>
      </c>
      <c r="CR69" s="98">
        <f t="shared" si="31"/>
        <v>0.33341962692925</v>
      </c>
      <c r="CS69" s="98">
        <f t="shared" si="32"/>
        <v>0.00662734816641798</v>
      </c>
      <c r="CT69" s="98">
        <f t="shared" si="33"/>
        <v>0.429483226878415</v>
      </c>
      <c r="CU69" s="49"/>
      <c r="CV69" s="87">
        <f t="shared" si="34"/>
        <v>12242</v>
      </c>
      <c r="CW69" s="80">
        <f t="shared" si="35"/>
        <v>17565</v>
      </c>
      <c r="CX69" s="80">
        <f t="shared" si="36"/>
        <v>11704</v>
      </c>
      <c r="CY69" s="80">
        <f t="shared" si="37"/>
        <v>29182</v>
      </c>
      <c r="CZ69" s="80">
        <f t="shared" si="38"/>
        <v>70693</v>
      </c>
      <c r="DA69" s="143">
        <f t="shared" si="39"/>
        <v>0.173171318235186</v>
      </c>
      <c r="DB69" s="143">
        <f t="shared" si="40"/>
        <v>0.248468730991753</v>
      </c>
      <c r="DC69" s="143">
        <f t="shared" si="41"/>
        <v>0.165560946628379</v>
      </c>
      <c r="DD69" s="143">
        <f t="shared" si="42"/>
        <v>0.412799004144682</v>
      </c>
      <c r="DE69" s="49"/>
      <c r="DF69" s="87">
        <f t="shared" si="43"/>
        <v>5781</v>
      </c>
      <c r="DG69" s="80">
        <f t="shared" si="44"/>
        <v>8343</v>
      </c>
      <c r="DH69" s="80">
        <f t="shared" si="45"/>
        <v>5560</v>
      </c>
      <c r="DI69" s="80">
        <f t="shared" si="46"/>
        <v>3768.5</v>
      </c>
      <c r="DJ69" s="80">
        <f t="shared" si="47"/>
        <v>23452.5</v>
      </c>
      <c r="DK69" s="143">
        <f t="shared" si="48"/>
        <v>0.24649824112568</v>
      </c>
      <c r="DL69" s="143">
        <f t="shared" si="49"/>
        <v>0.355740326191238</v>
      </c>
      <c r="DM69" s="143">
        <f t="shared" si="50"/>
        <v>0.237074938705895</v>
      </c>
      <c r="DN69" s="143">
        <f t="shared" si="51"/>
        <v>0.160686493977188</v>
      </c>
      <c r="DO69" s="49"/>
      <c r="DP69" s="62">
        <f t="shared" si="52"/>
        <v>106226.5</v>
      </c>
      <c r="DQ69" s="71">
        <f t="shared" si="53"/>
        <v>70693</v>
      </c>
      <c r="DR69" s="71">
        <f t="shared" si="54"/>
        <v>23452.5</v>
      </c>
      <c r="DS69" s="63">
        <v>0</v>
      </c>
      <c r="DT69" s="63">
        <v>16</v>
      </c>
      <c r="DU69" s="63">
        <f>INDEX(武器升级!A:A,MATCH(DQ69/$DQ$5,武器升级!G:G,1))</f>
        <v>31</v>
      </c>
      <c r="DV69" s="63">
        <f>_xlfn.IFNA(INDEX(武器升级!A:A,MATCH(DR69/$DR$5,武器升级!H:H,1)),1)</f>
        <v>24</v>
      </c>
      <c r="DW69" s="63">
        <v>10</v>
      </c>
      <c r="DX69" s="63">
        <f>ROUND($DX$4*(1.2^(DT69-1)),2)</f>
        <v>9.24</v>
      </c>
      <c r="DY69" s="63">
        <f>ROUND($DY$4*1.2^(DU69-1),2)</f>
        <v>178.03</v>
      </c>
      <c r="DZ69" s="63">
        <f>ROUND($DZ$4*1.2^(DV69-1),2)</f>
        <v>72.87</v>
      </c>
      <c r="EA69" s="71">
        <v>4.2</v>
      </c>
      <c r="EB69" s="67">
        <f t="shared" si="55"/>
        <v>112</v>
      </c>
      <c r="EC69" s="87">
        <v>0</v>
      </c>
      <c r="ED69" s="80">
        <v>0</v>
      </c>
      <c r="EE69" s="80">
        <v>0</v>
      </c>
      <c r="EF69" s="80">
        <v>0</v>
      </c>
      <c r="EG69" s="80">
        <v>0</v>
      </c>
      <c r="EH69" s="80">
        <v>0</v>
      </c>
      <c r="EI69" s="80">
        <v>1</v>
      </c>
      <c r="EJ69" s="80">
        <v>1</v>
      </c>
      <c r="EK69" s="49">
        <f>_xlfn.IFNA(INDEX(DZ:DZ,MATCH(A69,EB:EB,0)),1)</f>
        <v>9.81</v>
      </c>
      <c r="EL69" s="87">
        <v>0</v>
      </c>
      <c r="EM69" s="80">
        <v>0</v>
      </c>
      <c r="EN69" s="80">
        <v>0</v>
      </c>
      <c r="EO69" s="80">
        <v>0</v>
      </c>
      <c r="EP69" s="80">
        <v>0</v>
      </c>
      <c r="EQ69" s="80">
        <v>528.985</v>
      </c>
      <c r="ER69" s="80">
        <v>88.2978</v>
      </c>
      <c r="ES69" s="80">
        <v>23.9173</v>
      </c>
      <c r="ET69" s="151">
        <v>0</v>
      </c>
      <c r="EU69" s="151">
        <v>0</v>
      </c>
      <c r="EV69" s="151">
        <v>0</v>
      </c>
      <c r="EW69" s="151">
        <v>1</v>
      </c>
      <c r="EX69" s="151">
        <v>1</v>
      </c>
      <c r="EY69" s="151">
        <v>1</v>
      </c>
      <c r="EZ69" s="49"/>
      <c r="FA69" s="153">
        <f t="shared" si="56"/>
        <v>9.81</v>
      </c>
      <c r="FB69" s="71">
        <v>1</v>
      </c>
      <c r="FC69" s="71">
        <v>1</v>
      </c>
      <c r="FD69" s="80">
        <v>3.08</v>
      </c>
      <c r="FE69" s="2">
        <v>16.64</v>
      </c>
      <c r="FF69">
        <f t="shared" si="57"/>
        <v>16.64</v>
      </c>
    </row>
    <row r="70" spans="1:162">
      <c r="A70" s="58">
        <v>64</v>
      </c>
      <c r="B70" s="59">
        <v>43</v>
      </c>
      <c r="C70" s="60">
        <v>33</v>
      </c>
      <c r="D70" s="61">
        <v>389.5</v>
      </c>
      <c r="E70" s="61">
        <v>3</v>
      </c>
      <c r="F70" s="62">
        <v>12</v>
      </c>
      <c r="G70" s="63">
        <v>0</v>
      </c>
      <c r="H70" s="63">
        <v>3</v>
      </c>
      <c r="I70" s="49"/>
      <c r="J70" s="62">
        <v>64</v>
      </c>
      <c r="K70" s="71">
        <f t="shared" si="0"/>
        <v>12</v>
      </c>
      <c r="L70" s="71">
        <f t="shared" si="1"/>
        <v>0</v>
      </c>
      <c r="M70" s="71">
        <f>INDEX($H:$H,MATCH(N70,$A:$A,0))</f>
        <v>3</v>
      </c>
      <c r="N70" s="72">
        <f>INDEX($A:$A,MATCH(SUM($K$7:K70),$D:$D,1))</f>
        <v>114</v>
      </c>
      <c r="O70" s="72">
        <v>0</v>
      </c>
      <c r="P70" s="73">
        <v>0</v>
      </c>
      <c r="Q70" s="63">
        <f>INDEX(关卡产出!$V$8:$V$207,MATCH(N70,$A$7:$A$206,0))</f>
        <v>21300</v>
      </c>
      <c r="R70" s="63">
        <f>INDEX(关卡产出!$W$8:$W$207,MATCH(N70,$A$7:$A$206,0))</f>
        <v>3680800</v>
      </c>
      <c r="S70" s="63">
        <f>INDEX(关卡产出!$X$8:$X$207,MATCH(N70,$A$7:$A$206,0))</f>
        <v>25374</v>
      </c>
      <c r="T70" s="63">
        <f>INDEX(关卡产出!$Y$8:$Y$207,MATCH(N70,$A$7:$A$206,0))</f>
        <v>12688</v>
      </c>
      <c r="U70" s="63">
        <f>INDEX(关卡产出!$Z$8:$Z$207,MATCH(N70,$A$7:$A$206,0))</f>
        <v>5998</v>
      </c>
      <c r="V70" s="63">
        <f>INDEX(关卡产出!$AA$8:$AA$207,MATCH(N70,$A$7:$A$206,0))</f>
        <v>684</v>
      </c>
      <c r="W70" s="80">
        <f>INDEX(关卡产出!$C$8:$C$207,MATCH(N70,关卡产出!$B$8:$B$207,0))*K70</f>
        <v>1080</v>
      </c>
      <c r="X70" s="80">
        <f>INDEX(关卡产出!$D$8:$D$207,MATCH(N70,关卡产出!$B$8:$B$207,0))*K70</f>
        <v>540</v>
      </c>
      <c r="Y70" s="80">
        <f>INDEX(关卡产出!$E$8:$E$207,MATCH(N70,关卡产出!$B$8:$B$207,0))*K70</f>
        <v>264</v>
      </c>
      <c r="Z70" s="80">
        <f>INDEX(关卡产出!$F$8:$F$207,MATCH(N70,关卡产出!$B$8:$B$207,0))*K70</f>
        <v>14280</v>
      </c>
      <c r="AA70" s="80">
        <f>SUM($W$7:W70)</f>
        <v>36498</v>
      </c>
      <c r="AB70" s="80">
        <f>SUM($X$7:X70)</f>
        <v>18105</v>
      </c>
      <c r="AC70" s="80">
        <f>SUM($Y$7:Y70)</f>
        <v>8607</v>
      </c>
      <c r="AD70" s="80">
        <f>SUM($Z$7:Z70)</f>
        <v>512880</v>
      </c>
      <c r="AE70" s="87">
        <f>INDEX(关卡产出!$C$8:$C$207,MATCH(N70,关卡产出!$B$8:$B$207,0))*8</f>
        <v>720</v>
      </c>
      <c r="AF70" s="87">
        <f>INDEX(关卡产出!$D$8:$D$207,MATCH(N70,关卡产出!$B$8:$B$207,0))*8</f>
        <v>360</v>
      </c>
      <c r="AG70" s="87">
        <f>INDEX(关卡产出!$E$8:$E$207,MATCH(N70,关卡产出!$B$8:$B$207,0))*8</f>
        <v>176</v>
      </c>
      <c r="AH70" s="87">
        <f>INDEX(关卡产出!$F$8:$F$207,MATCH(N70,关卡产出!$B$8:$B$207,0))*8</f>
        <v>9520</v>
      </c>
      <c r="AI70" s="87">
        <f>SUM($AE$7:AE70)</f>
        <v>24320</v>
      </c>
      <c r="AJ70" s="87">
        <f>SUM($AF$7:AF70)</f>
        <v>12064</v>
      </c>
      <c r="AK70" s="87">
        <f>SUM($AG$7:AG70)</f>
        <v>5736</v>
      </c>
      <c r="AL70" s="87">
        <f>SUM($AH$7:AH70)</f>
        <v>341680</v>
      </c>
      <c r="AM70" s="92">
        <f>SUM($M$7:M70)*关卡产出!$AS$11</f>
        <v>1152000</v>
      </c>
      <c r="AN70" s="93">
        <v>0</v>
      </c>
      <c r="AO70" s="80">
        <v>0</v>
      </c>
      <c r="AP70" s="96">
        <v>0</v>
      </c>
      <c r="AQ70" s="62">
        <v>500</v>
      </c>
      <c r="AR70" s="97">
        <v>100</v>
      </c>
      <c r="AS70" s="62">
        <f>SUM($AQ$7:AQ70)</f>
        <v>32000</v>
      </c>
      <c r="AT70" s="71">
        <f>SUM($AR$7:AR70)</f>
        <v>6400</v>
      </c>
      <c r="AU70" s="49"/>
      <c r="AV70" s="62">
        <f t="shared" si="2"/>
        <v>21300</v>
      </c>
      <c r="AW70" s="71">
        <v>0</v>
      </c>
      <c r="AX70" s="71">
        <f t="shared" si="3"/>
        <v>6400</v>
      </c>
      <c r="AY70" s="71">
        <f t="shared" si="4"/>
        <v>9200</v>
      </c>
      <c r="AZ70" s="63">
        <f t="shared" si="5"/>
        <v>36900</v>
      </c>
      <c r="BA70" s="80">
        <v>0</v>
      </c>
      <c r="BB70" s="80">
        <f t="shared" si="6"/>
        <v>36900</v>
      </c>
      <c r="BC70" s="98">
        <f t="shared" si="7"/>
        <v>0.577235772357724</v>
      </c>
      <c r="BD70" s="98">
        <f t="shared" si="8"/>
        <v>0</v>
      </c>
      <c r="BE70" s="98">
        <f t="shared" si="9"/>
        <v>0.173441734417344</v>
      </c>
      <c r="BF70" s="98">
        <f t="shared" si="10"/>
        <v>0.249322493224932</v>
      </c>
      <c r="BG70" s="99"/>
      <c r="BH70" s="62">
        <f>INDEX(商城宝箱!$L:$L,MATCH(BB70,商城宝箱!$N:$N,1))</f>
        <v>8</v>
      </c>
      <c r="BI70" s="63">
        <f>INDEX(商城宝箱!$T:$T,MATCH(BH70,商城宝箱!$L:$L,0))+(BB70-VLOOKUP(BH70,商城宝箱!$L$2:$N$22,3,FALSE))/$BH$5*VLOOKUP(BH70+1,商城宝箱!$C$23:$I$42,3,FALSE)</f>
        <v>92250</v>
      </c>
      <c r="BJ70" s="71">
        <f>INDEX(商城宝箱!$U:$U,MATCH(BH70,商城宝箱!$L:$L,0))+(BB70-VLOOKUP(BH70,商城宝箱!$L$2:$N$22,3,FALSE))/$BH$5*VLOOKUP(BH70+1,商城宝箱!$C$23:$I$42,4,FALSE)</f>
        <v>46722.5</v>
      </c>
      <c r="BK70" s="71">
        <f>INDEX(商城宝箱!$V:$V,MATCH(BH70,商城宝箱!$L:$L,0))+(BB70-VLOOKUP(BH70,商城宝箱!$L$2:$N$22,3,FALSE))/$BH$5*VLOOKUP(BH70+1,商城宝箱!$C$23:$I$42,5,FALSE)</f>
        <v>30007</v>
      </c>
      <c r="BL70" s="71">
        <f>INDEX(商城宝箱!$W:$W,MATCH(BH70,商城宝箱!$L:$L,0))+(BB70-VLOOKUP(BH70,商城宝箱!$L$2:$N$22,3,FALSE))/$BH$5*VLOOKUP(BH70+1,商城宝箱!$C$23:$I$42,6,FALSE)</f>
        <v>3863.5</v>
      </c>
      <c r="BM70" s="49"/>
      <c r="BN70" s="101">
        <f t="shared" si="11"/>
        <v>3680800</v>
      </c>
      <c r="BO70" s="63">
        <f t="shared" si="12"/>
        <v>512880</v>
      </c>
      <c r="BP70" s="63">
        <f t="shared" ref="BP70:BR70" si="120">AL70</f>
        <v>341680</v>
      </c>
      <c r="BQ70" s="63">
        <f t="shared" si="120"/>
        <v>1152000</v>
      </c>
      <c r="BR70" s="63">
        <f t="shared" si="120"/>
        <v>0</v>
      </c>
      <c r="BS70" s="63">
        <f t="shared" si="14"/>
        <v>32000</v>
      </c>
      <c r="BT70" s="63">
        <f t="shared" si="15"/>
        <v>92250</v>
      </c>
      <c r="BU70" s="63">
        <f t="shared" si="16"/>
        <v>5811610</v>
      </c>
      <c r="BV70" s="98">
        <f t="shared" si="17"/>
        <v>0.633352891883661</v>
      </c>
      <c r="BW70" s="98">
        <f t="shared" si="18"/>
        <v>0.0882509321857454</v>
      </c>
      <c r="BX70" s="98">
        <f t="shared" si="19"/>
        <v>0.0587926581446449</v>
      </c>
      <c r="BY70" s="98">
        <f t="shared" si="20"/>
        <v>0.198223900089648</v>
      </c>
      <c r="BZ70" s="98">
        <f t="shared" si="21"/>
        <v>0</v>
      </c>
      <c r="CA70" s="98">
        <f t="shared" si="22"/>
        <v>0.00550621944693467</v>
      </c>
      <c r="CB70" s="98">
        <f t="shared" si="23"/>
        <v>0.0158733982493664</v>
      </c>
      <c r="CC70" s="49"/>
      <c r="CD70" s="101">
        <f t="shared" si="24"/>
        <v>114</v>
      </c>
      <c r="CE70" s="63">
        <f>INDEX(角色升级!A:A,MATCH(BU69,角色升级!K:K,1))</f>
        <v>597</v>
      </c>
      <c r="CF70" s="71">
        <f>VLOOKUP(CE70,角色升级!A:P,16,FALSE)</f>
        <v>27514.8918</v>
      </c>
      <c r="CG70" s="71">
        <v>30000</v>
      </c>
      <c r="CH70" s="168">
        <v>3.9</v>
      </c>
      <c r="CI70" s="87">
        <f>INDEX(角色升级!Q:Q,MATCH(CE70,角色升级!A:A,0))</f>
        <v>9200</v>
      </c>
      <c r="CJ70" s="80">
        <v>0.3</v>
      </c>
      <c r="CK70" s="49"/>
      <c r="CL70" s="101">
        <f t="shared" si="25"/>
        <v>25374</v>
      </c>
      <c r="CM70" s="63">
        <f t="shared" si="26"/>
        <v>36498</v>
      </c>
      <c r="CN70" s="63">
        <f t="shared" si="27"/>
        <v>720</v>
      </c>
      <c r="CO70" s="63">
        <f t="shared" si="28"/>
        <v>46722.5</v>
      </c>
      <c r="CP70" s="63">
        <f t="shared" si="29"/>
        <v>109314.5</v>
      </c>
      <c r="CQ70" s="98">
        <f t="shared" si="30"/>
        <v>0.232119252249244</v>
      </c>
      <c r="CR70" s="98">
        <f t="shared" si="31"/>
        <v>0.333880683715335</v>
      </c>
      <c r="CS70" s="98">
        <f t="shared" si="32"/>
        <v>0.00658650041851721</v>
      </c>
      <c r="CT70" s="98">
        <f t="shared" si="33"/>
        <v>0.427413563616904</v>
      </c>
      <c r="CU70" s="49"/>
      <c r="CV70" s="87">
        <f t="shared" si="34"/>
        <v>12688</v>
      </c>
      <c r="CW70" s="80">
        <f t="shared" si="35"/>
        <v>18105</v>
      </c>
      <c r="CX70" s="80">
        <f t="shared" si="36"/>
        <v>12064</v>
      </c>
      <c r="CY70" s="80">
        <f t="shared" si="37"/>
        <v>30007</v>
      </c>
      <c r="CZ70" s="80">
        <f t="shared" si="38"/>
        <v>72864</v>
      </c>
      <c r="DA70" s="143">
        <f t="shared" si="39"/>
        <v>0.17413263065437</v>
      </c>
      <c r="DB70" s="143">
        <f t="shared" si="40"/>
        <v>0.248476613965744</v>
      </c>
      <c r="DC70" s="143">
        <f t="shared" si="41"/>
        <v>0.165568730786122</v>
      </c>
      <c r="DD70" s="143">
        <f t="shared" si="42"/>
        <v>0.411822024593764</v>
      </c>
      <c r="DE70" s="49"/>
      <c r="DF70" s="87">
        <f t="shared" si="43"/>
        <v>5998</v>
      </c>
      <c r="DG70" s="80">
        <f t="shared" si="44"/>
        <v>8607</v>
      </c>
      <c r="DH70" s="80">
        <f t="shared" si="45"/>
        <v>5736</v>
      </c>
      <c r="DI70" s="80">
        <f t="shared" si="46"/>
        <v>3863.5</v>
      </c>
      <c r="DJ70" s="80">
        <f t="shared" si="47"/>
        <v>24204.5</v>
      </c>
      <c r="DK70" s="143">
        <f t="shared" si="48"/>
        <v>0.247805160197484</v>
      </c>
      <c r="DL70" s="143">
        <f t="shared" si="49"/>
        <v>0.355595033981284</v>
      </c>
      <c r="DM70" s="143">
        <f t="shared" si="50"/>
        <v>0.236980726724369</v>
      </c>
      <c r="DN70" s="143">
        <f t="shared" si="51"/>
        <v>0.159619079096862</v>
      </c>
      <c r="DO70" s="49"/>
      <c r="DP70" s="62">
        <f t="shared" si="52"/>
        <v>109314.5</v>
      </c>
      <c r="DQ70" s="71">
        <f t="shared" si="53"/>
        <v>72864</v>
      </c>
      <c r="DR70" s="71">
        <f t="shared" si="54"/>
        <v>24204.5</v>
      </c>
      <c r="DS70" s="63">
        <v>0</v>
      </c>
      <c r="DT70" s="63">
        <v>16</v>
      </c>
      <c r="DU70" s="63">
        <f>INDEX(武器升级!A:A,MATCH(DQ70/$DQ$5,武器升级!G:G,1))</f>
        <v>32</v>
      </c>
      <c r="DV70" s="63">
        <f>_xlfn.IFNA(INDEX(武器升级!A:A,MATCH(DR70/$DR$5,武器升级!H:H,1)),1)</f>
        <v>25</v>
      </c>
      <c r="DW70" s="63">
        <v>10</v>
      </c>
      <c r="DX70" s="63">
        <f>ROUND($DX$4*(1.2^(DT70-1)),2)</f>
        <v>9.24</v>
      </c>
      <c r="DY70" s="63">
        <f>ROUND($DY$4*1.2^(DU70-1),2)</f>
        <v>213.64</v>
      </c>
      <c r="DZ70" s="63">
        <f>ROUND($DZ$4*1.2^(DV70-1),2)</f>
        <v>87.45</v>
      </c>
      <c r="EA70" s="71">
        <v>4.2</v>
      </c>
      <c r="EB70" s="67">
        <f t="shared" si="55"/>
        <v>114</v>
      </c>
      <c r="EC70" s="87">
        <v>0</v>
      </c>
      <c r="ED70" s="80">
        <v>0</v>
      </c>
      <c r="EE70" s="80">
        <v>0</v>
      </c>
      <c r="EF70" s="80">
        <v>0</v>
      </c>
      <c r="EG70" s="80">
        <v>0</v>
      </c>
      <c r="EH70" s="80">
        <v>0</v>
      </c>
      <c r="EI70" s="80">
        <v>1</v>
      </c>
      <c r="EJ70" s="80">
        <v>1</v>
      </c>
      <c r="EK70" s="49">
        <f>_xlfn.IFNA(INDEX(DZ:DZ,MATCH(A70,EB:EB,0)),1)</f>
        <v>1</v>
      </c>
      <c r="EL70" s="87">
        <v>0</v>
      </c>
      <c r="EM70" s="80">
        <v>0</v>
      </c>
      <c r="EN70" s="80">
        <v>0</v>
      </c>
      <c r="EO70" s="80">
        <v>0</v>
      </c>
      <c r="EP70" s="80">
        <v>0</v>
      </c>
      <c r="EQ70" s="80">
        <v>537.238</v>
      </c>
      <c r="ER70" s="80">
        <v>89.6753</v>
      </c>
      <c r="ES70" s="80">
        <v>24.2904</v>
      </c>
      <c r="ET70" s="151">
        <v>0</v>
      </c>
      <c r="EU70" s="151">
        <v>0</v>
      </c>
      <c r="EV70" s="151">
        <v>0</v>
      </c>
      <c r="EW70" s="151">
        <v>1</v>
      </c>
      <c r="EX70" s="151">
        <v>1</v>
      </c>
      <c r="EY70" s="151">
        <v>1</v>
      </c>
      <c r="EZ70" s="49"/>
      <c r="FA70" s="153">
        <f t="shared" si="56"/>
        <v>1</v>
      </c>
      <c r="FB70" s="71">
        <v>1</v>
      </c>
      <c r="FC70" s="71">
        <v>1</v>
      </c>
      <c r="FD70" s="80">
        <v>3.08</v>
      </c>
      <c r="FE70" s="2">
        <v>16.95</v>
      </c>
      <c r="FF70">
        <f t="shared" si="57"/>
        <v>16.95</v>
      </c>
    </row>
    <row r="71" spans="1:162">
      <c r="A71" s="58">
        <v>65</v>
      </c>
      <c r="B71" s="59">
        <v>44</v>
      </c>
      <c r="C71" s="60">
        <v>33</v>
      </c>
      <c r="D71" s="61">
        <v>395.5</v>
      </c>
      <c r="E71" s="61">
        <v>3</v>
      </c>
      <c r="F71" s="62">
        <v>12</v>
      </c>
      <c r="G71" s="63">
        <v>0</v>
      </c>
      <c r="H71" s="63">
        <v>3</v>
      </c>
      <c r="I71" s="49"/>
      <c r="J71" s="62">
        <v>65</v>
      </c>
      <c r="K71" s="71">
        <f t="shared" ref="K71:K134" si="121">F71</f>
        <v>12</v>
      </c>
      <c r="L71" s="71">
        <f t="shared" ref="L71:L134" si="122">G71</f>
        <v>0</v>
      </c>
      <c r="M71" s="71">
        <f>INDEX($H:$H,MATCH(N71,$A:$A,0))</f>
        <v>3</v>
      </c>
      <c r="N71" s="72">
        <f>INDEX($A:$A,MATCH(SUM($K$7:K71),$D:$D,1))</f>
        <v>117</v>
      </c>
      <c r="O71" s="72">
        <v>0</v>
      </c>
      <c r="P71" s="73">
        <v>0</v>
      </c>
      <c r="Q71" s="63">
        <f>INDEX(关卡产出!$V$8:$V$207,MATCH(N71,$A$7:$A$206,0))</f>
        <v>21900</v>
      </c>
      <c r="R71" s="63">
        <f>INDEX(关卡产出!$W$8:$W$207,MATCH(N71,$A$7:$A$206,0))</f>
        <v>3882700</v>
      </c>
      <c r="S71" s="63">
        <f>INDEX(关卡产出!$X$8:$X$207,MATCH(N71,$A$7:$A$206,0))</f>
        <v>26742</v>
      </c>
      <c r="T71" s="63">
        <f>INDEX(关卡产出!$Y$8:$Y$207,MATCH(N71,$A$7:$A$206,0))</f>
        <v>13372</v>
      </c>
      <c r="U71" s="63">
        <f>INDEX(关卡产出!$Z$8:$Z$207,MATCH(N71,$A$7:$A$206,0))</f>
        <v>6331</v>
      </c>
      <c r="V71" s="63">
        <f>INDEX(关卡产出!$AA$8:$AA$207,MATCH(N71,$A$7:$A$206,0))</f>
        <v>702</v>
      </c>
      <c r="W71" s="80">
        <f>INDEX(关卡产出!$C$8:$C$207,MATCH(N71,关卡产出!$B$8:$B$207,0))*K71</f>
        <v>1104</v>
      </c>
      <c r="X71" s="80">
        <f>INDEX(关卡产出!$D$8:$D$207,MATCH(N71,关卡产出!$B$8:$B$207,0))*K71</f>
        <v>552</v>
      </c>
      <c r="Y71" s="80">
        <f>INDEX(关卡产出!$E$8:$E$207,MATCH(N71,关卡产出!$B$8:$B$207,0))*K71</f>
        <v>264</v>
      </c>
      <c r="Z71" s="80">
        <f>INDEX(关卡产出!$F$8:$F$207,MATCH(N71,关卡产出!$B$8:$B$207,0))*K71</f>
        <v>14760</v>
      </c>
      <c r="AA71" s="80">
        <f>SUM($W$7:W71)</f>
        <v>37602</v>
      </c>
      <c r="AB71" s="80">
        <f>SUM($X$7:X71)</f>
        <v>18657</v>
      </c>
      <c r="AC71" s="80">
        <f>SUM($Y$7:Y71)</f>
        <v>8871</v>
      </c>
      <c r="AD71" s="80">
        <f>SUM($Z$7:Z71)</f>
        <v>527640</v>
      </c>
      <c r="AE71" s="87">
        <f>INDEX(关卡产出!$C$8:$C$207,MATCH(N71,关卡产出!$B$8:$B$207,0))*8</f>
        <v>736</v>
      </c>
      <c r="AF71" s="87">
        <f>INDEX(关卡产出!$D$8:$D$207,MATCH(N71,关卡产出!$B$8:$B$207,0))*8</f>
        <v>368</v>
      </c>
      <c r="AG71" s="87">
        <f>INDEX(关卡产出!$E$8:$E$207,MATCH(N71,关卡产出!$B$8:$B$207,0))*8</f>
        <v>176</v>
      </c>
      <c r="AH71" s="87">
        <f>INDEX(关卡产出!$F$8:$F$207,MATCH(N71,关卡产出!$B$8:$B$207,0))*8</f>
        <v>9840</v>
      </c>
      <c r="AI71" s="87">
        <f>SUM($AE$7:AE71)</f>
        <v>25056</v>
      </c>
      <c r="AJ71" s="87">
        <f>SUM($AF$7:AF71)</f>
        <v>12432</v>
      </c>
      <c r="AK71" s="87">
        <f>SUM($AG$7:AG71)</f>
        <v>5912</v>
      </c>
      <c r="AL71" s="87">
        <f>SUM($AH$7:AH71)</f>
        <v>351520</v>
      </c>
      <c r="AM71" s="92">
        <f>SUM($M$7:M71)*关卡产出!$AS$11</f>
        <v>1170000</v>
      </c>
      <c r="AN71" s="93">
        <v>0</v>
      </c>
      <c r="AO71" s="80">
        <v>0</v>
      </c>
      <c r="AP71" s="96">
        <v>0</v>
      </c>
      <c r="AQ71" s="62">
        <v>500</v>
      </c>
      <c r="AR71" s="97">
        <v>100</v>
      </c>
      <c r="AS71" s="62">
        <f>SUM($AQ$7:AQ71)</f>
        <v>32500</v>
      </c>
      <c r="AT71" s="71">
        <f>SUM($AR$7:AR71)</f>
        <v>6500</v>
      </c>
      <c r="AU71" s="49"/>
      <c r="AV71" s="62">
        <f t="shared" ref="AV71:AV134" si="123">Q71</f>
        <v>21900</v>
      </c>
      <c r="AW71" s="71">
        <v>0</v>
      </c>
      <c r="AX71" s="71">
        <f t="shared" ref="AX71:AX134" si="124">AT71</f>
        <v>6500</v>
      </c>
      <c r="AY71" s="71">
        <f t="shared" ref="AY71:AY134" si="125">CI71</f>
        <v>9200</v>
      </c>
      <c r="AZ71" s="63">
        <f t="shared" ref="AZ71:AZ134" si="126">SUM(AV71:AY71)</f>
        <v>37600</v>
      </c>
      <c r="BA71" s="80">
        <v>0</v>
      </c>
      <c r="BB71" s="80">
        <f t="shared" ref="BB71:BB134" si="127">SUM(AV71:AY71)</f>
        <v>37600</v>
      </c>
      <c r="BC71" s="98">
        <f t="shared" ref="BC71:BC134" si="128">AV71/BB71</f>
        <v>0.582446808510638</v>
      </c>
      <c r="BD71" s="98">
        <f t="shared" ref="BD71:BD134" si="129">AW71/BB71</f>
        <v>0</v>
      </c>
      <c r="BE71" s="98">
        <f t="shared" ref="BE71:BE134" si="130">AX71/BB71</f>
        <v>0.172872340425532</v>
      </c>
      <c r="BF71" s="98">
        <f t="shared" ref="BF71:BF134" si="131">AY71/BB71</f>
        <v>0.24468085106383</v>
      </c>
      <c r="BG71" s="99"/>
      <c r="BH71" s="62">
        <f>INDEX(商城宝箱!$L:$L,MATCH(BB71,商城宝箱!$N:$N,1))</f>
        <v>8</v>
      </c>
      <c r="BI71" s="63">
        <f>INDEX(商城宝箱!$T:$T,MATCH(BH71,商城宝箱!$L:$L,0))+(BB71-VLOOKUP(BH71,商城宝箱!$L$2:$N$22,3,FALSE))/$BH$5*VLOOKUP(BH71+1,商城宝箱!$C$23:$I$42,3,FALSE)</f>
        <v>94000</v>
      </c>
      <c r="BJ71" s="71">
        <f>INDEX(商城宝箱!$U:$U,MATCH(BH71,商城宝箱!$L:$L,0))+(BB71-VLOOKUP(BH71,商城宝箱!$L$2:$N$22,3,FALSE))/$BH$5*VLOOKUP(BH71+1,商城宝箱!$C$23:$I$42,4,FALSE)</f>
        <v>48262.5</v>
      </c>
      <c r="BK71" s="71">
        <f>INDEX(商城宝箱!$V:$V,MATCH(BH71,商城宝箱!$L:$L,0))+(BB71-VLOOKUP(BH71,商城宝箱!$L$2:$N$22,3,FALSE))/$BH$5*VLOOKUP(BH71+1,商城宝箱!$C$23:$I$42,5,FALSE)</f>
        <v>31162</v>
      </c>
      <c r="BL71" s="71">
        <f>INDEX(商城宝箱!$W:$W,MATCH(BH71,商城宝箱!$L:$L,0))+(BB71-VLOOKUP(BH71,商城宝箱!$L$2:$N$22,3,FALSE))/$BH$5*VLOOKUP(BH71+1,商城宝箱!$C$23:$I$42,6,FALSE)</f>
        <v>3996.5</v>
      </c>
      <c r="BM71" s="49"/>
      <c r="BN71" s="101">
        <f t="shared" ref="BN71:BN134" si="132">R71</f>
        <v>3882700</v>
      </c>
      <c r="BO71" s="63">
        <f t="shared" ref="BO71:BO134" si="133">AD71</f>
        <v>527640</v>
      </c>
      <c r="BP71" s="63">
        <f t="shared" ref="BP71:BR71" si="134">AL71</f>
        <v>351520</v>
      </c>
      <c r="BQ71" s="63">
        <f t="shared" si="134"/>
        <v>1170000</v>
      </c>
      <c r="BR71" s="63">
        <f t="shared" si="134"/>
        <v>0</v>
      </c>
      <c r="BS71" s="63">
        <f t="shared" ref="BS71:BS134" si="135">AS71</f>
        <v>32500</v>
      </c>
      <c r="BT71" s="63">
        <f t="shared" ref="BT71:BT134" si="136">BI71</f>
        <v>94000</v>
      </c>
      <c r="BU71" s="63">
        <f t="shared" ref="BU71:BU134" si="137">SUM(BN71:BT71)</f>
        <v>6058360</v>
      </c>
      <c r="BV71" s="98">
        <f t="shared" ref="BV71:BV134" si="138">BN71/BU71</f>
        <v>0.640883011243967</v>
      </c>
      <c r="BW71" s="98">
        <f t="shared" ref="BW71:BW134" si="139">BO71/BU71</f>
        <v>0.0870928766200754</v>
      </c>
      <c r="BX71" s="98">
        <f t="shared" ref="BX71:BX134" si="140">BP71/BU71</f>
        <v>0.0580223030655161</v>
      </c>
      <c r="BY71" s="98">
        <f t="shared" ref="BY71:BY134" si="141">BQ71/BU71</f>
        <v>0.193121570854159</v>
      </c>
      <c r="BZ71" s="98">
        <f t="shared" ref="BZ71:BZ134" si="142">BR71/BU71</f>
        <v>0</v>
      </c>
      <c r="CA71" s="98">
        <f t="shared" ref="CA71:CA134" si="143">BS71/BU71</f>
        <v>0.00536448807928218</v>
      </c>
      <c r="CB71" s="98">
        <f t="shared" ref="CB71:CB134" si="144">BT71/BU71</f>
        <v>0.0155157501370008</v>
      </c>
      <c r="CC71" s="49"/>
      <c r="CD71" s="101">
        <f t="shared" ref="CD71:CD134" si="145">N71</f>
        <v>117</v>
      </c>
      <c r="CE71" s="63">
        <f>INDEX(角色升级!A:A,MATCH(BU70,角色升级!K:K,1))</f>
        <v>602</v>
      </c>
      <c r="CF71" s="71">
        <f>VLOOKUP(CE71,角色升级!A:P,16,FALSE)</f>
        <v>28092.98366</v>
      </c>
      <c r="CG71" s="71">
        <v>31200</v>
      </c>
      <c r="CH71" s="169">
        <v>3.98</v>
      </c>
      <c r="CI71" s="87">
        <f>INDEX(角色升级!Q:Q,MATCH(CE71,角色升级!A:A,0))</f>
        <v>9200</v>
      </c>
      <c r="CJ71" s="80">
        <v>0.3</v>
      </c>
      <c r="CK71" s="49"/>
      <c r="CL71" s="101">
        <f t="shared" ref="CL71:CL134" si="146">S71</f>
        <v>26742</v>
      </c>
      <c r="CM71" s="63">
        <f t="shared" ref="CM71:CM134" si="147">AA71</f>
        <v>37602</v>
      </c>
      <c r="CN71" s="63">
        <f t="shared" ref="CN71:CN134" si="148">AE71</f>
        <v>736</v>
      </c>
      <c r="CO71" s="63">
        <f t="shared" ref="CO71:CO134" si="149">BJ71</f>
        <v>48262.5</v>
      </c>
      <c r="CP71" s="63">
        <f t="shared" ref="CP71:CP134" si="150">SUM(CL71:CO71)</f>
        <v>113342.5</v>
      </c>
      <c r="CQ71" s="98">
        <f t="shared" ref="CQ71:CQ134" si="151">CL71/CP71</f>
        <v>0.235939740168075</v>
      </c>
      <c r="CR71" s="98">
        <f t="shared" ref="CR71:CR134" si="152">CM71/CP71</f>
        <v>0.331755519774136</v>
      </c>
      <c r="CS71" s="98">
        <f t="shared" ref="CS71:CS134" si="153">CN71/CP71</f>
        <v>0.00649359243002404</v>
      </c>
      <c r="CT71" s="98">
        <f t="shared" ref="CT71:CT134" si="154">CO71/CP71</f>
        <v>0.425811147627765</v>
      </c>
      <c r="CU71" s="49"/>
      <c r="CV71" s="87">
        <f t="shared" ref="CV71:CV134" si="155">T71</f>
        <v>13372</v>
      </c>
      <c r="CW71" s="80">
        <f t="shared" ref="CW71:CW134" si="156">AB71</f>
        <v>18657</v>
      </c>
      <c r="CX71" s="80">
        <f t="shared" ref="CX71:CX134" si="157">AJ71</f>
        <v>12432</v>
      </c>
      <c r="CY71" s="80">
        <f t="shared" ref="CY71:CY134" si="158">BK71</f>
        <v>31162</v>
      </c>
      <c r="CZ71" s="80">
        <f t="shared" ref="CZ71:CZ134" si="159">SUM(CV71:CY71)</f>
        <v>75623</v>
      </c>
      <c r="DA71" s="143">
        <f t="shared" ref="DA71:DA134" si="160">CV71/CZ71</f>
        <v>0.17682451106145</v>
      </c>
      <c r="DB71" s="143">
        <f t="shared" ref="DB71:DB134" si="161">CW71/CZ71</f>
        <v>0.246710656810759</v>
      </c>
      <c r="DC71" s="143">
        <f t="shared" ref="DC71:DC134" si="162">CX71/CZ71</f>
        <v>0.164394430265924</v>
      </c>
      <c r="DD71" s="143">
        <f t="shared" ref="DD71:DD134" si="163">CY71/CZ71</f>
        <v>0.412070401861867</v>
      </c>
      <c r="DE71" s="49"/>
      <c r="DF71" s="87">
        <f t="shared" ref="DF71:DF134" si="164">U71</f>
        <v>6331</v>
      </c>
      <c r="DG71" s="80">
        <f t="shared" ref="DG71:DG134" si="165">AC71</f>
        <v>8871</v>
      </c>
      <c r="DH71" s="80">
        <f t="shared" ref="DH71:DH134" si="166">AK71</f>
        <v>5912</v>
      </c>
      <c r="DI71" s="80">
        <f t="shared" ref="DI71:DI134" si="167">BL71</f>
        <v>3996.5</v>
      </c>
      <c r="DJ71" s="80">
        <f t="shared" ref="DJ71:DJ134" si="168">SUM(DF71:DI71)</f>
        <v>25110.5</v>
      </c>
      <c r="DK71" s="143">
        <f t="shared" ref="DK71:DK134" si="169">IF(DJ71=0,0,DF71/DJ71)</f>
        <v>0.252125604826666</v>
      </c>
      <c r="DL71" s="143">
        <f t="shared" ref="DL71:DL134" si="170">IF(DJ71=0,0,DG71/DJ71)</f>
        <v>0.353278508990263</v>
      </c>
      <c r="DM71" s="143">
        <f t="shared" ref="DM71:DM134" si="171">IF(DJ71=0,0,DH71/DJ71)</f>
        <v>0.235439358037474</v>
      </c>
      <c r="DN71" s="143">
        <f t="shared" ref="DN71:DN134" si="172">IF(DJ71=0,0,DI71/DJ71)</f>
        <v>0.159156528145596</v>
      </c>
      <c r="DO71" s="49"/>
      <c r="DP71" s="62">
        <f t="shared" ref="DP71:DP134" si="173">CP71</f>
        <v>113342.5</v>
      </c>
      <c r="DQ71" s="71">
        <f t="shared" ref="DQ71:DQ134" si="174">CZ71</f>
        <v>75623</v>
      </c>
      <c r="DR71" s="71">
        <f t="shared" ref="DR71:DR134" si="175">DJ71</f>
        <v>25110.5</v>
      </c>
      <c r="DS71" s="63">
        <v>0</v>
      </c>
      <c r="DT71" s="63">
        <v>16</v>
      </c>
      <c r="DU71" s="63">
        <f>INDEX(武器升级!A:A,MATCH(DQ71/$DQ$5,武器升级!G:G,1))</f>
        <v>32</v>
      </c>
      <c r="DV71" s="63">
        <f>_xlfn.IFNA(INDEX(武器升级!A:A,MATCH(DR71/$DR$5,武器升级!H:H,1)),1)</f>
        <v>25</v>
      </c>
      <c r="DW71" s="63">
        <v>11</v>
      </c>
      <c r="DX71" s="63">
        <f>ROUND($DX$4*(1.2^(DT71-1)),2)</f>
        <v>9.24</v>
      </c>
      <c r="DY71" s="63">
        <f>ROUND($DY$4*1.2^(DU71-1),2)</f>
        <v>213.64</v>
      </c>
      <c r="DZ71" s="63">
        <f>ROUND($DZ$4*1.2^(DV71-1),2)</f>
        <v>87.45</v>
      </c>
      <c r="EA71" s="71">
        <v>4.5</v>
      </c>
      <c r="EB71" s="67">
        <f t="shared" ref="EB71:EB134" si="176">N71</f>
        <v>117</v>
      </c>
      <c r="EC71" s="87">
        <v>0</v>
      </c>
      <c r="ED71" s="80">
        <v>0</v>
      </c>
      <c r="EE71" s="80">
        <v>0</v>
      </c>
      <c r="EF71" s="80">
        <v>0</v>
      </c>
      <c r="EG71" s="80">
        <v>0</v>
      </c>
      <c r="EH71" s="80">
        <v>0</v>
      </c>
      <c r="EI71" s="80">
        <v>1</v>
      </c>
      <c r="EJ71" s="80">
        <v>1</v>
      </c>
      <c r="EK71" s="49">
        <f>_xlfn.IFNA(INDEX(DZ:DZ,MATCH(A71,EB:EB,0)),1)</f>
        <v>9.81</v>
      </c>
      <c r="EL71" s="87">
        <v>0</v>
      </c>
      <c r="EM71" s="80">
        <v>0</v>
      </c>
      <c r="EN71" s="80">
        <v>0</v>
      </c>
      <c r="EO71" s="80">
        <v>0</v>
      </c>
      <c r="EP71" s="80">
        <v>0</v>
      </c>
      <c r="EQ71" s="80">
        <v>545.49</v>
      </c>
      <c r="ER71" s="80">
        <v>91.0528</v>
      </c>
      <c r="ES71" s="80">
        <v>24.6636</v>
      </c>
      <c r="ET71" s="151">
        <v>0</v>
      </c>
      <c r="EU71" s="151">
        <v>0</v>
      </c>
      <c r="EV71" s="151">
        <v>0</v>
      </c>
      <c r="EW71" s="151">
        <v>1</v>
      </c>
      <c r="EX71" s="151">
        <v>1</v>
      </c>
      <c r="EY71" s="151">
        <v>1</v>
      </c>
      <c r="EZ71" s="49"/>
      <c r="FA71" s="153">
        <f t="shared" ref="FA71:FA106" si="177">EK71</f>
        <v>9.81</v>
      </c>
      <c r="FB71" s="71">
        <v>1</v>
      </c>
      <c r="FC71" s="71">
        <v>1</v>
      </c>
      <c r="FD71" s="80">
        <v>3.08</v>
      </c>
      <c r="FE71" s="155"/>
      <c r="FF71">
        <f t="shared" ref="FF71:FF106" si="178">IF(A71&lt;10,DY71,FE71)</f>
        <v>0</v>
      </c>
    </row>
    <row r="72" spans="1:162">
      <c r="A72" s="58">
        <v>66</v>
      </c>
      <c r="B72" s="59">
        <v>45</v>
      </c>
      <c r="C72" s="60">
        <v>34</v>
      </c>
      <c r="D72" s="61">
        <v>404.5</v>
      </c>
      <c r="E72" s="61">
        <v>3</v>
      </c>
      <c r="F72" s="62">
        <v>12</v>
      </c>
      <c r="G72" s="63">
        <v>0</v>
      </c>
      <c r="H72" s="63">
        <v>3</v>
      </c>
      <c r="I72" s="49"/>
      <c r="J72" s="62">
        <v>66</v>
      </c>
      <c r="K72" s="71">
        <f t="shared" si="121"/>
        <v>12</v>
      </c>
      <c r="L72" s="71">
        <f t="shared" si="122"/>
        <v>0</v>
      </c>
      <c r="M72" s="71">
        <f>INDEX($H:$H,MATCH(N72,$A:$A,0))</f>
        <v>3</v>
      </c>
      <c r="N72" s="72">
        <f>INDEX($A:$A,MATCH(SUM($K$7:K72),$D:$D,1))</f>
        <v>119</v>
      </c>
      <c r="O72" s="72">
        <v>0</v>
      </c>
      <c r="P72" s="73">
        <v>0</v>
      </c>
      <c r="Q72" s="63">
        <f>INDEX(关卡产出!$V$8:$V$207,MATCH(N72,$A$7:$A$206,0))</f>
        <v>22300</v>
      </c>
      <c r="R72" s="63">
        <f>INDEX(关卡产出!$W$8:$W$207,MATCH(N72,$A$7:$A$206,0))</f>
        <v>4020300</v>
      </c>
      <c r="S72" s="63">
        <f>INDEX(关卡产出!$X$8:$X$207,MATCH(N72,$A$7:$A$206,0))</f>
        <v>27674</v>
      </c>
      <c r="T72" s="63">
        <f>INDEX(关卡产出!$Y$8:$Y$207,MATCH(N72,$A$7:$A$206,0))</f>
        <v>13838</v>
      </c>
      <c r="U72" s="63">
        <f>INDEX(关卡产出!$Z$8:$Z$207,MATCH(N72,$A$7:$A$206,0))</f>
        <v>6558</v>
      </c>
      <c r="V72" s="63">
        <f>INDEX(关卡产出!$AA$8:$AA$207,MATCH(N72,$A$7:$A$206,0))</f>
        <v>714</v>
      </c>
      <c r="W72" s="80">
        <f>INDEX(关卡产出!$C$8:$C$207,MATCH(N72,关卡产出!$B$8:$B$207,0))*K72</f>
        <v>1128</v>
      </c>
      <c r="X72" s="80">
        <f>INDEX(关卡产出!$D$8:$D$207,MATCH(N72,关卡产出!$B$8:$B$207,0))*K72</f>
        <v>564</v>
      </c>
      <c r="Y72" s="80">
        <f>INDEX(关卡产出!$E$8:$E$207,MATCH(N72,关卡产出!$B$8:$B$207,0))*K72</f>
        <v>276</v>
      </c>
      <c r="Z72" s="80">
        <f>INDEX(关卡产出!$F$8:$F$207,MATCH(N72,关卡产出!$B$8:$B$207,0))*K72</f>
        <v>15000</v>
      </c>
      <c r="AA72" s="80">
        <f>SUM($W$7:W72)</f>
        <v>38730</v>
      </c>
      <c r="AB72" s="80">
        <f>SUM($X$7:X72)</f>
        <v>19221</v>
      </c>
      <c r="AC72" s="80">
        <f>SUM($Y$7:Y72)</f>
        <v>9147</v>
      </c>
      <c r="AD72" s="80">
        <f>SUM($Z$7:Z72)</f>
        <v>542640</v>
      </c>
      <c r="AE72" s="87">
        <f>INDEX(关卡产出!$C$8:$C$207,MATCH(N72,关卡产出!$B$8:$B$207,0))*8</f>
        <v>752</v>
      </c>
      <c r="AF72" s="87">
        <f>INDEX(关卡产出!$D$8:$D$207,MATCH(N72,关卡产出!$B$8:$B$207,0))*8</f>
        <v>376</v>
      </c>
      <c r="AG72" s="87">
        <f>INDEX(关卡产出!$E$8:$E$207,MATCH(N72,关卡产出!$B$8:$B$207,0))*8</f>
        <v>184</v>
      </c>
      <c r="AH72" s="87">
        <f>INDEX(关卡产出!$F$8:$F$207,MATCH(N72,关卡产出!$B$8:$B$207,0))*8</f>
        <v>10000</v>
      </c>
      <c r="AI72" s="87">
        <f>SUM($AE$7:AE72)</f>
        <v>25808</v>
      </c>
      <c r="AJ72" s="87">
        <f>SUM($AF$7:AF72)</f>
        <v>12808</v>
      </c>
      <c r="AK72" s="87">
        <f>SUM($AG$7:AG72)</f>
        <v>6096</v>
      </c>
      <c r="AL72" s="87">
        <f>SUM($AH$7:AH72)</f>
        <v>361520</v>
      </c>
      <c r="AM72" s="92">
        <f>SUM($M$7:M72)*关卡产出!$AS$11</f>
        <v>1188000</v>
      </c>
      <c r="AN72" s="93">
        <v>0</v>
      </c>
      <c r="AO72" s="80">
        <v>0</v>
      </c>
      <c r="AP72" s="96">
        <v>0</v>
      </c>
      <c r="AQ72" s="62">
        <v>500</v>
      </c>
      <c r="AR72" s="97">
        <v>100</v>
      </c>
      <c r="AS72" s="62">
        <f>SUM($AQ$7:AQ72)</f>
        <v>33000</v>
      </c>
      <c r="AT72" s="71">
        <f>SUM($AR$7:AR72)</f>
        <v>6600</v>
      </c>
      <c r="AU72" s="49"/>
      <c r="AV72" s="62">
        <f t="shared" si="123"/>
        <v>22300</v>
      </c>
      <c r="AW72" s="71">
        <v>0</v>
      </c>
      <c r="AX72" s="71">
        <f t="shared" si="124"/>
        <v>6600</v>
      </c>
      <c r="AY72" s="71">
        <f t="shared" si="125"/>
        <v>9200</v>
      </c>
      <c r="AZ72" s="63">
        <f t="shared" si="126"/>
        <v>38100</v>
      </c>
      <c r="BA72" s="80">
        <v>0</v>
      </c>
      <c r="BB72" s="80">
        <f t="shared" si="127"/>
        <v>38100</v>
      </c>
      <c r="BC72" s="98">
        <f t="shared" si="128"/>
        <v>0.585301837270341</v>
      </c>
      <c r="BD72" s="98">
        <f t="shared" si="129"/>
        <v>0</v>
      </c>
      <c r="BE72" s="98">
        <f t="shared" si="130"/>
        <v>0.173228346456693</v>
      </c>
      <c r="BF72" s="98">
        <f t="shared" si="131"/>
        <v>0.241469816272966</v>
      </c>
      <c r="BG72" s="99"/>
      <c r="BH72" s="62">
        <f>INDEX(商城宝箱!$L:$L,MATCH(BB72,商城宝箱!$N:$N,1))</f>
        <v>8</v>
      </c>
      <c r="BI72" s="63">
        <f>INDEX(商城宝箱!$T:$T,MATCH(BH72,商城宝箱!$L:$L,0))+(BB72-VLOOKUP(BH72,商城宝箱!$L$2:$N$22,3,FALSE))/$BH$5*VLOOKUP(BH72+1,商城宝箱!$C$23:$I$42,3,FALSE)</f>
        <v>95250</v>
      </c>
      <c r="BJ72" s="71">
        <f>INDEX(商城宝箱!$U:$U,MATCH(BH72,商城宝箱!$L:$L,0))+(BB72-VLOOKUP(BH72,商城宝箱!$L$2:$N$22,3,FALSE))/$BH$5*VLOOKUP(BH72+1,商城宝箱!$C$23:$I$42,4,FALSE)</f>
        <v>49362.5</v>
      </c>
      <c r="BK72" s="71">
        <f>INDEX(商城宝箱!$V:$V,MATCH(BH72,商城宝箱!$L:$L,0))+(BB72-VLOOKUP(BH72,商城宝箱!$L$2:$N$22,3,FALSE))/$BH$5*VLOOKUP(BH72+1,商城宝箱!$C$23:$I$42,5,FALSE)</f>
        <v>31987</v>
      </c>
      <c r="BL72" s="71">
        <f>INDEX(商城宝箱!$W:$W,MATCH(BH72,商城宝箱!$L:$L,0))+(BB72-VLOOKUP(BH72,商城宝箱!$L$2:$N$22,3,FALSE))/$BH$5*VLOOKUP(BH72+1,商城宝箱!$C$23:$I$42,6,FALSE)</f>
        <v>4091.5</v>
      </c>
      <c r="BM72" s="49"/>
      <c r="BN72" s="101">
        <f t="shared" si="132"/>
        <v>4020300</v>
      </c>
      <c r="BO72" s="63">
        <f t="shared" si="133"/>
        <v>542640</v>
      </c>
      <c r="BP72" s="63">
        <f t="shared" ref="BP72:BR72" si="179">AL72</f>
        <v>361520</v>
      </c>
      <c r="BQ72" s="63">
        <f t="shared" si="179"/>
        <v>1188000</v>
      </c>
      <c r="BR72" s="63">
        <f t="shared" si="179"/>
        <v>0</v>
      </c>
      <c r="BS72" s="63">
        <f t="shared" si="135"/>
        <v>33000</v>
      </c>
      <c r="BT72" s="63">
        <f t="shared" si="136"/>
        <v>95250</v>
      </c>
      <c r="BU72" s="63">
        <f t="shared" si="137"/>
        <v>6240710</v>
      </c>
      <c r="BV72" s="98">
        <f t="shared" si="138"/>
        <v>0.644205547125247</v>
      </c>
      <c r="BW72" s="98">
        <f t="shared" si="139"/>
        <v>0.0869516449250165</v>
      </c>
      <c r="BX72" s="98">
        <f t="shared" si="140"/>
        <v>0.0579293061206177</v>
      </c>
      <c r="BY72" s="98">
        <f t="shared" si="141"/>
        <v>0.190362955497051</v>
      </c>
      <c r="BZ72" s="98">
        <f t="shared" si="142"/>
        <v>0</v>
      </c>
      <c r="CA72" s="98">
        <f t="shared" si="143"/>
        <v>0.00528785987491808</v>
      </c>
      <c r="CB72" s="98">
        <f t="shared" si="144"/>
        <v>0.0152626864571499</v>
      </c>
      <c r="CC72" s="49"/>
      <c r="CD72" s="101">
        <f t="shared" si="145"/>
        <v>119</v>
      </c>
      <c r="CE72" s="63">
        <f>INDEX(角色升级!A:A,MATCH(BU71,角色升级!K:K,1))</f>
        <v>608</v>
      </c>
      <c r="CF72" s="71">
        <f>VLOOKUP(CE72,角色升级!A:P,16,FALSE)</f>
        <v>29754.04229</v>
      </c>
      <c r="CG72" s="71">
        <v>32400</v>
      </c>
      <c r="CH72" s="170">
        <v>3.86</v>
      </c>
      <c r="CI72" s="87">
        <f>INDEX(角色升级!Q:Q,MATCH(CE72,角色升级!A:A,0))</f>
        <v>9200</v>
      </c>
      <c r="CJ72" s="80">
        <v>0.3</v>
      </c>
      <c r="CK72" s="49"/>
      <c r="CL72" s="101">
        <f t="shared" si="146"/>
        <v>27674</v>
      </c>
      <c r="CM72" s="63">
        <f t="shared" si="147"/>
        <v>38730</v>
      </c>
      <c r="CN72" s="63">
        <f t="shared" si="148"/>
        <v>752</v>
      </c>
      <c r="CO72" s="63">
        <f t="shared" si="149"/>
        <v>49362.5</v>
      </c>
      <c r="CP72" s="63">
        <f t="shared" si="150"/>
        <v>116518.5</v>
      </c>
      <c r="CQ72" s="98">
        <f t="shared" si="151"/>
        <v>0.23750734861846</v>
      </c>
      <c r="CR72" s="98">
        <f t="shared" si="152"/>
        <v>0.332393568403301</v>
      </c>
      <c r="CS72" s="98">
        <f t="shared" si="153"/>
        <v>0.0064539107523698</v>
      </c>
      <c r="CT72" s="98">
        <f t="shared" si="154"/>
        <v>0.42364517222587</v>
      </c>
      <c r="CU72" s="49"/>
      <c r="CV72" s="87">
        <f t="shared" si="155"/>
        <v>13838</v>
      </c>
      <c r="CW72" s="80">
        <f t="shared" si="156"/>
        <v>19221</v>
      </c>
      <c r="CX72" s="80">
        <f t="shared" si="157"/>
        <v>12808</v>
      </c>
      <c r="CY72" s="80">
        <f t="shared" si="158"/>
        <v>31987</v>
      </c>
      <c r="CZ72" s="80">
        <f t="shared" si="159"/>
        <v>77854</v>
      </c>
      <c r="DA72" s="143">
        <f t="shared" si="160"/>
        <v>0.177742954761477</v>
      </c>
      <c r="DB72" s="143">
        <f t="shared" si="161"/>
        <v>0.246885195365684</v>
      </c>
      <c r="DC72" s="143">
        <f t="shared" si="162"/>
        <v>0.164513062912631</v>
      </c>
      <c r="DD72" s="143">
        <f t="shared" si="163"/>
        <v>0.410858786960208</v>
      </c>
      <c r="DE72" s="49"/>
      <c r="DF72" s="87">
        <f t="shared" si="164"/>
        <v>6558</v>
      </c>
      <c r="DG72" s="80">
        <f t="shared" si="165"/>
        <v>9147</v>
      </c>
      <c r="DH72" s="80">
        <f t="shared" si="166"/>
        <v>6096</v>
      </c>
      <c r="DI72" s="80">
        <f t="shared" si="167"/>
        <v>4091.5</v>
      </c>
      <c r="DJ72" s="80">
        <f t="shared" si="168"/>
        <v>25892.5</v>
      </c>
      <c r="DK72" s="143">
        <f t="shared" si="169"/>
        <v>0.253277976247948</v>
      </c>
      <c r="DL72" s="143">
        <f t="shared" si="170"/>
        <v>0.353268320942358</v>
      </c>
      <c r="DM72" s="143">
        <f t="shared" si="171"/>
        <v>0.235434971516849</v>
      </c>
      <c r="DN72" s="143">
        <f t="shared" si="172"/>
        <v>0.158018731292845</v>
      </c>
      <c r="DO72" s="49"/>
      <c r="DP72" s="62">
        <f t="shared" si="173"/>
        <v>116518.5</v>
      </c>
      <c r="DQ72" s="71">
        <f t="shared" si="174"/>
        <v>77854</v>
      </c>
      <c r="DR72" s="71">
        <f t="shared" si="175"/>
        <v>25892.5</v>
      </c>
      <c r="DS72" s="63">
        <v>0</v>
      </c>
      <c r="DT72" s="63">
        <v>16</v>
      </c>
      <c r="DU72" s="63">
        <f>INDEX(武器升级!A:A,MATCH(DQ72/$DQ$5,武器升级!G:G,1))</f>
        <v>33</v>
      </c>
      <c r="DV72" s="63">
        <f>_xlfn.IFNA(INDEX(武器升级!A:A,MATCH(DR72/$DR$5,武器升级!H:H,1)),1)</f>
        <v>25</v>
      </c>
      <c r="DW72" s="63">
        <v>11</v>
      </c>
      <c r="DX72" s="63">
        <f>ROUND($DX$4*(1.2^(DT72-1)),2)</f>
        <v>9.24</v>
      </c>
      <c r="DY72" s="63">
        <f>ROUND($DY$4*1.2^(DU72-1),2)</f>
        <v>256.37</v>
      </c>
      <c r="DZ72" s="63">
        <f>ROUND($DZ$4*1.2^(DV72-1),2)</f>
        <v>87.45</v>
      </c>
      <c r="EA72" s="71">
        <v>4.5</v>
      </c>
      <c r="EB72" s="67">
        <f t="shared" si="176"/>
        <v>119</v>
      </c>
      <c r="EC72" s="87">
        <v>0</v>
      </c>
      <c r="ED72" s="80">
        <v>0</v>
      </c>
      <c r="EE72" s="80">
        <v>0</v>
      </c>
      <c r="EF72" s="80">
        <v>0</v>
      </c>
      <c r="EG72" s="80">
        <v>0</v>
      </c>
      <c r="EH72" s="80">
        <v>0</v>
      </c>
      <c r="EI72" s="80">
        <v>1</v>
      </c>
      <c r="EJ72" s="80">
        <v>1</v>
      </c>
      <c r="EK72" s="49">
        <f>_xlfn.IFNA(INDEX(DZ:DZ,MATCH(A72,EB:EB,0)),1)</f>
        <v>1</v>
      </c>
      <c r="EL72" s="87">
        <v>0</v>
      </c>
      <c r="EM72" s="80">
        <v>0</v>
      </c>
      <c r="EN72" s="80">
        <v>0</v>
      </c>
      <c r="EO72" s="80">
        <v>0</v>
      </c>
      <c r="EP72" s="80">
        <v>0</v>
      </c>
      <c r="EQ72" s="80">
        <v>553.743</v>
      </c>
      <c r="ER72" s="80">
        <v>92.4303</v>
      </c>
      <c r="ES72" s="80">
        <v>25.0367</v>
      </c>
      <c r="ET72" s="151">
        <v>0</v>
      </c>
      <c r="EU72" s="151">
        <v>0</v>
      </c>
      <c r="EV72" s="151">
        <v>0</v>
      </c>
      <c r="EW72" s="151">
        <v>1</v>
      </c>
      <c r="EX72" s="151">
        <v>1</v>
      </c>
      <c r="EY72" s="151">
        <v>1</v>
      </c>
      <c r="EZ72" s="49"/>
      <c r="FA72" s="153">
        <f t="shared" si="177"/>
        <v>1</v>
      </c>
      <c r="FB72" s="71">
        <v>1</v>
      </c>
      <c r="FC72" s="71">
        <v>1</v>
      </c>
      <c r="FD72" s="80">
        <v>3.08</v>
      </c>
      <c r="FE72" s="155"/>
      <c r="FF72">
        <f t="shared" si="178"/>
        <v>0</v>
      </c>
    </row>
    <row r="73" spans="1:162">
      <c r="A73" s="58">
        <v>67</v>
      </c>
      <c r="B73" s="59">
        <v>45</v>
      </c>
      <c r="C73" s="60">
        <v>35</v>
      </c>
      <c r="D73" s="61">
        <v>410.5</v>
      </c>
      <c r="E73" s="61">
        <v>3</v>
      </c>
      <c r="F73" s="62">
        <v>12</v>
      </c>
      <c r="G73" s="63">
        <v>0</v>
      </c>
      <c r="H73" s="63">
        <v>3</v>
      </c>
      <c r="I73" s="49"/>
      <c r="J73" s="62">
        <v>67</v>
      </c>
      <c r="K73" s="71">
        <f t="shared" si="121"/>
        <v>12</v>
      </c>
      <c r="L73" s="71">
        <f t="shared" si="122"/>
        <v>0</v>
      </c>
      <c r="M73" s="71">
        <f>INDEX($H:$H,MATCH(N73,$A:$A,0))</f>
        <v>3</v>
      </c>
      <c r="N73" s="72">
        <f>INDEX($A:$A,MATCH(SUM($K$7:K73),$D:$D,1))</f>
        <v>121</v>
      </c>
      <c r="O73" s="72">
        <v>0</v>
      </c>
      <c r="P73" s="73">
        <v>0</v>
      </c>
      <c r="Q73" s="63">
        <f>INDEX(关卡产出!$V$8:$V$207,MATCH(N73,$A$7:$A$206,0))</f>
        <v>22700</v>
      </c>
      <c r="R73" s="63">
        <f>INDEX(关卡产出!$W$8:$W$207,MATCH(N73,$A$7:$A$206,0))</f>
        <v>4160300</v>
      </c>
      <c r="S73" s="63">
        <f>INDEX(关卡产出!$X$8:$X$207,MATCH(N73,$A$7:$A$206,0))</f>
        <v>28622</v>
      </c>
      <c r="T73" s="63">
        <f>INDEX(关卡产出!$Y$8:$Y$207,MATCH(N73,$A$7:$A$206,0))</f>
        <v>14312</v>
      </c>
      <c r="U73" s="63">
        <f>INDEX(关卡产出!$Z$8:$Z$207,MATCH(N73,$A$7:$A$206,0))</f>
        <v>6789</v>
      </c>
      <c r="V73" s="63">
        <f>INDEX(关卡产出!$AA$8:$AA$207,MATCH(N73,$A$7:$A$206,0))</f>
        <v>726</v>
      </c>
      <c r="W73" s="80">
        <f>INDEX(关卡产出!$C$8:$C$207,MATCH(N73,关卡产出!$B$8:$B$207,0))*K73</f>
        <v>1140</v>
      </c>
      <c r="X73" s="80">
        <f>INDEX(关卡产出!$D$8:$D$207,MATCH(N73,关卡产出!$B$8:$B$207,0))*K73</f>
        <v>564</v>
      </c>
      <c r="Y73" s="80">
        <f>INDEX(关卡产出!$E$8:$E$207,MATCH(N73,关卡产出!$B$8:$B$207,0))*K73</f>
        <v>276</v>
      </c>
      <c r="Z73" s="80">
        <f>INDEX(关卡产出!$F$8:$F$207,MATCH(N73,关卡产出!$B$8:$B$207,0))*K73</f>
        <v>15240</v>
      </c>
      <c r="AA73" s="80">
        <f>SUM($W$7:W73)</f>
        <v>39870</v>
      </c>
      <c r="AB73" s="80">
        <f>SUM($X$7:X73)</f>
        <v>19785</v>
      </c>
      <c r="AC73" s="80">
        <f>SUM($Y$7:Y73)</f>
        <v>9423</v>
      </c>
      <c r="AD73" s="80">
        <f>SUM($Z$7:Z73)</f>
        <v>557880</v>
      </c>
      <c r="AE73" s="87">
        <f>INDEX(关卡产出!$C$8:$C$207,MATCH(N73,关卡产出!$B$8:$B$207,0))*8</f>
        <v>760</v>
      </c>
      <c r="AF73" s="87">
        <f>INDEX(关卡产出!$D$8:$D$207,MATCH(N73,关卡产出!$B$8:$B$207,0))*8</f>
        <v>376</v>
      </c>
      <c r="AG73" s="87">
        <f>INDEX(关卡产出!$E$8:$E$207,MATCH(N73,关卡产出!$B$8:$B$207,0))*8</f>
        <v>184</v>
      </c>
      <c r="AH73" s="87">
        <f>INDEX(关卡产出!$F$8:$F$207,MATCH(N73,关卡产出!$B$8:$B$207,0))*8</f>
        <v>10160</v>
      </c>
      <c r="AI73" s="87">
        <f>SUM($AE$7:AE73)</f>
        <v>26568</v>
      </c>
      <c r="AJ73" s="87">
        <f>SUM($AF$7:AF73)</f>
        <v>13184</v>
      </c>
      <c r="AK73" s="87">
        <f>SUM($AG$7:AG73)</f>
        <v>6280</v>
      </c>
      <c r="AL73" s="87">
        <f>SUM($AH$7:AH73)</f>
        <v>371680</v>
      </c>
      <c r="AM73" s="92">
        <f>SUM($M$7:M73)*关卡产出!$AS$11</f>
        <v>1206000</v>
      </c>
      <c r="AN73" s="93">
        <v>0</v>
      </c>
      <c r="AO73" s="80">
        <v>0</v>
      </c>
      <c r="AP73" s="96">
        <v>0</v>
      </c>
      <c r="AQ73" s="62">
        <v>500</v>
      </c>
      <c r="AR73" s="97">
        <v>100</v>
      </c>
      <c r="AS73" s="62">
        <f>SUM($AQ$7:AQ73)</f>
        <v>33500</v>
      </c>
      <c r="AT73" s="71">
        <f>SUM($AR$7:AR73)</f>
        <v>6700</v>
      </c>
      <c r="AU73" s="49"/>
      <c r="AV73" s="62">
        <f t="shared" si="123"/>
        <v>22700</v>
      </c>
      <c r="AW73" s="71">
        <v>0</v>
      </c>
      <c r="AX73" s="71">
        <f t="shared" si="124"/>
        <v>6700</v>
      </c>
      <c r="AY73" s="71">
        <f t="shared" si="125"/>
        <v>10800</v>
      </c>
      <c r="AZ73" s="63">
        <f t="shared" si="126"/>
        <v>40200</v>
      </c>
      <c r="BA73" s="80">
        <v>0</v>
      </c>
      <c r="BB73" s="80">
        <f t="shared" si="127"/>
        <v>40200</v>
      </c>
      <c r="BC73" s="98">
        <f t="shared" si="128"/>
        <v>0.564676616915423</v>
      </c>
      <c r="BD73" s="98">
        <f t="shared" si="129"/>
        <v>0</v>
      </c>
      <c r="BE73" s="98">
        <f t="shared" si="130"/>
        <v>0.166666666666667</v>
      </c>
      <c r="BF73" s="98">
        <f t="shared" si="131"/>
        <v>0.26865671641791</v>
      </c>
      <c r="BG73" s="99"/>
      <c r="BH73" s="62">
        <f>INDEX(商城宝箱!$L:$L,MATCH(BB73,商城宝箱!$N:$N,1))</f>
        <v>8</v>
      </c>
      <c r="BI73" s="63">
        <f>INDEX(商城宝箱!$T:$T,MATCH(BH73,商城宝箱!$L:$L,0))+(BB73-VLOOKUP(BH73,商城宝箱!$L$2:$N$22,3,FALSE))/$BH$5*VLOOKUP(BH73+1,商城宝箱!$C$23:$I$42,3,FALSE)</f>
        <v>100500</v>
      </c>
      <c r="BJ73" s="71">
        <f>INDEX(商城宝箱!$U:$U,MATCH(BH73,商城宝箱!$L:$L,0))+(BB73-VLOOKUP(BH73,商城宝箱!$L$2:$N$22,3,FALSE))/$BH$5*VLOOKUP(BH73+1,商城宝箱!$C$23:$I$42,4,FALSE)</f>
        <v>53982.5</v>
      </c>
      <c r="BK73" s="71">
        <f>INDEX(商城宝箱!$V:$V,MATCH(BH73,商城宝箱!$L:$L,0))+(BB73-VLOOKUP(BH73,商城宝箱!$L$2:$N$22,3,FALSE))/$BH$5*VLOOKUP(BH73+1,商城宝箱!$C$23:$I$42,5,FALSE)</f>
        <v>35452</v>
      </c>
      <c r="BL73" s="71">
        <f>INDEX(商城宝箱!$W:$W,MATCH(BH73,商城宝箱!$L:$L,0))+(BB73-VLOOKUP(BH73,商城宝箱!$L$2:$N$22,3,FALSE))/$BH$5*VLOOKUP(BH73+1,商城宝箱!$C$23:$I$42,6,FALSE)</f>
        <v>4490.5</v>
      </c>
      <c r="BM73" s="49"/>
      <c r="BN73" s="101">
        <f t="shared" si="132"/>
        <v>4160300</v>
      </c>
      <c r="BO73" s="63">
        <f t="shared" si="133"/>
        <v>557880</v>
      </c>
      <c r="BP73" s="63">
        <f t="shared" ref="BP73:BR73" si="180">AL73</f>
        <v>371680</v>
      </c>
      <c r="BQ73" s="63">
        <f t="shared" si="180"/>
        <v>1206000</v>
      </c>
      <c r="BR73" s="63">
        <f t="shared" si="180"/>
        <v>0</v>
      </c>
      <c r="BS73" s="63">
        <f t="shared" si="135"/>
        <v>33500</v>
      </c>
      <c r="BT73" s="63">
        <f t="shared" si="136"/>
        <v>100500</v>
      </c>
      <c r="BU73" s="63">
        <f t="shared" si="137"/>
        <v>6429860</v>
      </c>
      <c r="BV73" s="98">
        <f t="shared" si="138"/>
        <v>0.647028084592822</v>
      </c>
      <c r="BW73" s="98">
        <f t="shared" si="139"/>
        <v>0.0867639419831847</v>
      </c>
      <c r="BX73" s="98">
        <f t="shared" si="140"/>
        <v>0.0578053021372161</v>
      </c>
      <c r="BY73" s="98">
        <f t="shared" si="141"/>
        <v>0.1875624041581</v>
      </c>
      <c r="BZ73" s="98">
        <f t="shared" si="142"/>
        <v>0</v>
      </c>
      <c r="CA73" s="98">
        <f t="shared" si="143"/>
        <v>0.00521006678216944</v>
      </c>
      <c r="CB73" s="98">
        <f t="shared" si="144"/>
        <v>0.0156302003465083</v>
      </c>
      <c r="CC73" s="49"/>
      <c r="CD73" s="101">
        <f t="shared" si="145"/>
        <v>121</v>
      </c>
      <c r="CE73" s="63">
        <f>INDEX(角色升级!A:A,MATCH(BU72,角色升级!K:K,1))</f>
        <v>614</v>
      </c>
      <c r="CF73" s="71">
        <f>VLOOKUP(CE73,角色升级!A:P,16,FALSE)</f>
        <v>30408.83852</v>
      </c>
      <c r="CG73" s="71">
        <v>33600</v>
      </c>
      <c r="CH73" s="171">
        <v>3.81</v>
      </c>
      <c r="CI73" s="87">
        <f>INDEX(角色升级!Q:Q,MATCH(CE73,角色升级!A:A,0))</f>
        <v>10800</v>
      </c>
      <c r="CJ73" s="80">
        <v>0.3</v>
      </c>
      <c r="CK73" s="49"/>
      <c r="CL73" s="101">
        <f t="shared" si="146"/>
        <v>28622</v>
      </c>
      <c r="CM73" s="63">
        <f t="shared" si="147"/>
        <v>39870</v>
      </c>
      <c r="CN73" s="63">
        <f t="shared" si="148"/>
        <v>760</v>
      </c>
      <c r="CO73" s="63">
        <f t="shared" si="149"/>
        <v>53982.5</v>
      </c>
      <c r="CP73" s="63">
        <f t="shared" si="150"/>
        <v>123234.5</v>
      </c>
      <c r="CQ73" s="98">
        <f t="shared" si="151"/>
        <v>0.232256389241649</v>
      </c>
      <c r="CR73" s="98">
        <f t="shared" si="152"/>
        <v>0.323529531097217</v>
      </c>
      <c r="CS73" s="98">
        <f t="shared" si="153"/>
        <v>0.00616710417943027</v>
      </c>
      <c r="CT73" s="98">
        <f t="shared" si="154"/>
        <v>0.438046975481704</v>
      </c>
      <c r="CU73" s="49"/>
      <c r="CV73" s="87">
        <f t="shared" si="155"/>
        <v>14312</v>
      </c>
      <c r="CW73" s="80">
        <f t="shared" si="156"/>
        <v>19785</v>
      </c>
      <c r="CX73" s="80">
        <f t="shared" si="157"/>
        <v>13184</v>
      </c>
      <c r="CY73" s="80">
        <f t="shared" si="158"/>
        <v>35452</v>
      </c>
      <c r="CZ73" s="80">
        <f t="shared" si="159"/>
        <v>82733</v>
      </c>
      <c r="DA73" s="143">
        <f t="shared" si="160"/>
        <v>0.17299022155609</v>
      </c>
      <c r="DB73" s="143">
        <f t="shared" si="161"/>
        <v>0.239142784620405</v>
      </c>
      <c r="DC73" s="143">
        <f t="shared" si="162"/>
        <v>0.159356000628528</v>
      </c>
      <c r="DD73" s="143">
        <f t="shared" si="163"/>
        <v>0.428510993194977</v>
      </c>
      <c r="DE73" s="49"/>
      <c r="DF73" s="87">
        <f t="shared" si="164"/>
        <v>6789</v>
      </c>
      <c r="DG73" s="80">
        <f t="shared" si="165"/>
        <v>9423</v>
      </c>
      <c r="DH73" s="80">
        <f t="shared" si="166"/>
        <v>6280</v>
      </c>
      <c r="DI73" s="80">
        <f t="shared" si="167"/>
        <v>4490.5</v>
      </c>
      <c r="DJ73" s="80">
        <f t="shared" si="168"/>
        <v>26982.5</v>
      </c>
      <c r="DK73" s="143">
        <f t="shared" si="169"/>
        <v>0.251607523394793</v>
      </c>
      <c r="DL73" s="143">
        <f t="shared" si="170"/>
        <v>0.349226350412304</v>
      </c>
      <c r="DM73" s="143">
        <f t="shared" si="171"/>
        <v>0.23274344482535</v>
      </c>
      <c r="DN73" s="143">
        <f t="shared" si="172"/>
        <v>0.166422681367553</v>
      </c>
      <c r="DO73" s="49"/>
      <c r="DP73" s="62">
        <f t="shared" si="173"/>
        <v>123234.5</v>
      </c>
      <c r="DQ73" s="71">
        <f t="shared" si="174"/>
        <v>82733</v>
      </c>
      <c r="DR73" s="71">
        <f t="shared" si="175"/>
        <v>26982.5</v>
      </c>
      <c r="DS73" s="63">
        <v>0</v>
      </c>
      <c r="DT73" s="63">
        <v>16</v>
      </c>
      <c r="DU73" s="63">
        <f>INDEX(武器升级!A:A,MATCH(DQ73/$DQ$5,武器升级!G:G,1))</f>
        <v>34</v>
      </c>
      <c r="DV73" s="63">
        <f>_xlfn.IFNA(INDEX(武器升级!A:A,MATCH(DR73/$DR$5,武器升级!H:H,1)),1)</f>
        <v>26</v>
      </c>
      <c r="DW73" s="63">
        <v>11</v>
      </c>
      <c r="DX73" s="63">
        <f>ROUND($DX$4*(1.2^(DT73-1)),2)</f>
        <v>9.24</v>
      </c>
      <c r="DY73" s="63">
        <f>ROUND($DY$4*1.2^(DU73-1),2)</f>
        <v>307.64</v>
      </c>
      <c r="DZ73" s="63">
        <f>ROUND($DZ$4*1.2^(DV73-1),2)</f>
        <v>104.94</v>
      </c>
      <c r="EA73" s="71">
        <v>4.5</v>
      </c>
      <c r="EB73" s="67">
        <f t="shared" si="176"/>
        <v>121</v>
      </c>
      <c r="EC73" s="87">
        <v>0</v>
      </c>
      <c r="ED73" s="80">
        <v>0</v>
      </c>
      <c r="EE73" s="80">
        <v>0</v>
      </c>
      <c r="EF73" s="80">
        <v>0</v>
      </c>
      <c r="EG73" s="80">
        <v>0</v>
      </c>
      <c r="EH73" s="80">
        <v>0</v>
      </c>
      <c r="EI73" s="80">
        <v>1</v>
      </c>
      <c r="EJ73" s="80">
        <v>1</v>
      </c>
      <c r="EK73" s="49">
        <f>_xlfn.IFNA(INDEX(DZ:DZ,MATCH(A73,EB:EB,0)),1)</f>
        <v>11.77</v>
      </c>
      <c r="EL73" s="87">
        <v>0</v>
      </c>
      <c r="EM73" s="80">
        <v>0</v>
      </c>
      <c r="EN73" s="80">
        <v>0</v>
      </c>
      <c r="EO73" s="80">
        <v>0</v>
      </c>
      <c r="EP73" s="80">
        <v>0</v>
      </c>
      <c r="EQ73" s="80">
        <v>561.995</v>
      </c>
      <c r="ER73" s="80">
        <v>93.8078</v>
      </c>
      <c r="ES73" s="80">
        <v>25.4098</v>
      </c>
      <c r="ET73" s="151">
        <v>0</v>
      </c>
      <c r="EU73" s="151">
        <v>0</v>
      </c>
      <c r="EV73" s="151">
        <v>0</v>
      </c>
      <c r="EW73" s="151">
        <v>1</v>
      </c>
      <c r="EX73" s="151">
        <v>1</v>
      </c>
      <c r="EY73" s="151">
        <v>1</v>
      </c>
      <c r="EZ73" s="49"/>
      <c r="FA73" s="153">
        <f t="shared" si="177"/>
        <v>11.77</v>
      </c>
      <c r="FB73" s="71">
        <v>1</v>
      </c>
      <c r="FC73" s="71">
        <v>1</v>
      </c>
      <c r="FD73" s="80">
        <v>3.08</v>
      </c>
      <c r="FE73" s="155"/>
      <c r="FF73">
        <f t="shared" si="178"/>
        <v>0</v>
      </c>
    </row>
    <row r="74" spans="1:162">
      <c r="A74" s="58">
        <v>68</v>
      </c>
      <c r="B74" s="59">
        <v>46</v>
      </c>
      <c r="C74" s="60">
        <v>35</v>
      </c>
      <c r="D74" s="61">
        <v>416.5</v>
      </c>
      <c r="E74" s="61">
        <v>3</v>
      </c>
      <c r="F74" s="62">
        <v>12</v>
      </c>
      <c r="G74" s="63">
        <v>0</v>
      </c>
      <c r="H74" s="63">
        <v>3</v>
      </c>
      <c r="I74" s="49"/>
      <c r="J74" s="62">
        <v>68</v>
      </c>
      <c r="K74" s="71">
        <f t="shared" si="121"/>
        <v>12</v>
      </c>
      <c r="L74" s="71">
        <f t="shared" si="122"/>
        <v>0</v>
      </c>
      <c r="M74" s="71">
        <f>INDEX($H:$H,MATCH(N74,$A:$A,0))</f>
        <v>3</v>
      </c>
      <c r="N74" s="72">
        <f>INDEX($A:$A,MATCH(SUM($K$7:K74),$D:$D,1))</f>
        <v>123</v>
      </c>
      <c r="O74" s="72">
        <v>0</v>
      </c>
      <c r="P74" s="73">
        <v>0</v>
      </c>
      <c r="Q74" s="63">
        <f>INDEX(关卡产出!$V$8:$V$207,MATCH(N74,$A$7:$A$206,0))</f>
        <v>23100</v>
      </c>
      <c r="R74" s="63">
        <f>INDEX(关卡产出!$W$8:$W$207,MATCH(N74,$A$7:$A$206,0))</f>
        <v>4302700</v>
      </c>
      <c r="S74" s="63">
        <f>INDEX(关卡产出!$X$8:$X$207,MATCH(N74,$A$7:$A$206,0))</f>
        <v>29586</v>
      </c>
      <c r="T74" s="63">
        <f>INDEX(关卡产出!$Y$8:$Y$207,MATCH(N74,$A$7:$A$206,0))</f>
        <v>14794</v>
      </c>
      <c r="U74" s="63">
        <f>INDEX(关卡产出!$Z$8:$Z$207,MATCH(N74,$A$7:$A$206,0))</f>
        <v>7024</v>
      </c>
      <c r="V74" s="63">
        <f>INDEX(关卡产出!$AA$8:$AA$207,MATCH(N74,$A$7:$A$206,0))</f>
        <v>738</v>
      </c>
      <c r="W74" s="80">
        <f>INDEX(关卡产出!$C$8:$C$207,MATCH(N74,关卡产出!$B$8:$B$207,0))*K74</f>
        <v>1164</v>
      </c>
      <c r="X74" s="80">
        <f>INDEX(关卡产出!$D$8:$D$207,MATCH(N74,关卡产出!$B$8:$B$207,0))*K74</f>
        <v>576</v>
      </c>
      <c r="Y74" s="80">
        <f>INDEX(关卡产出!$E$8:$E$207,MATCH(N74,关卡产出!$B$8:$B$207,0))*K74</f>
        <v>288</v>
      </c>
      <c r="Z74" s="80">
        <f>INDEX(关卡产出!$F$8:$F$207,MATCH(N74,关卡产出!$B$8:$B$207,0))*K74</f>
        <v>15480</v>
      </c>
      <c r="AA74" s="80">
        <f>SUM($W$7:W74)</f>
        <v>41034</v>
      </c>
      <c r="AB74" s="80">
        <f>SUM($X$7:X74)</f>
        <v>20361</v>
      </c>
      <c r="AC74" s="80">
        <f>SUM($Y$7:Y74)</f>
        <v>9711</v>
      </c>
      <c r="AD74" s="80">
        <f>SUM($Z$7:Z74)</f>
        <v>573360</v>
      </c>
      <c r="AE74" s="87">
        <f>INDEX(关卡产出!$C$8:$C$207,MATCH(N74,关卡产出!$B$8:$B$207,0))*8</f>
        <v>776</v>
      </c>
      <c r="AF74" s="87">
        <f>INDEX(关卡产出!$D$8:$D$207,MATCH(N74,关卡产出!$B$8:$B$207,0))*8</f>
        <v>384</v>
      </c>
      <c r="AG74" s="87">
        <f>INDEX(关卡产出!$E$8:$E$207,MATCH(N74,关卡产出!$B$8:$B$207,0))*8</f>
        <v>192</v>
      </c>
      <c r="AH74" s="87">
        <f>INDEX(关卡产出!$F$8:$F$207,MATCH(N74,关卡产出!$B$8:$B$207,0))*8</f>
        <v>10320</v>
      </c>
      <c r="AI74" s="87">
        <f>SUM($AE$7:AE74)</f>
        <v>27344</v>
      </c>
      <c r="AJ74" s="87">
        <f>SUM($AF$7:AF74)</f>
        <v>13568</v>
      </c>
      <c r="AK74" s="87">
        <f>SUM($AG$7:AG74)</f>
        <v>6472</v>
      </c>
      <c r="AL74" s="87">
        <f>SUM($AH$7:AH74)</f>
        <v>382000</v>
      </c>
      <c r="AM74" s="92">
        <f>SUM($M$7:M74)*关卡产出!$AS$11</f>
        <v>1224000</v>
      </c>
      <c r="AN74" s="93">
        <v>0</v>
      </c>
      <c r="AO74" s="80">
        <v>0</v>
      </c>
      <c r="AP74" s="96">
        <v>0</v>
      </c>
      <c r="AQ74" s="62">
        <v>500</v>
      </c>
      <c r="AR74" s="97">
        <v>100</v>
      </c>
      <c r="AS74" s="62">
        <f>SUM($AQ$7:AQ74)</f>
        <v>34000</v>
      </c>
      <c r="AT74" s="71">
        <f>SUM($AR$7:AR74)</f>
        <v>6800</v>
      </c>
      <c r="AU74" s="49"/>
      <c r="AV74" s="62">
        <f t="shared" si="123"/>
        <v>23100</v>
      </c>
      <c r="AW74" s="71">
        <v>0</v>
      </c>
      <c r="AX74" s="71">
        <f t="shared" si="124"/>
        <v>6800</v>
      </c>
      <c r="AY74" s="71">
        <f t="shared" si="125"/>
        <v>10800</v>
      </c>
      <c r="AZ74" s="63">
        <f t="shared" si="126"/>
        <v>40700</v>
      </c>
      <c r="BA74" s="80">
        <v>0</v>
      </c>
      <c r="BB74" s="80">
        <f t="shared" si="127"/>
        <v>40700</v>
      </c>
      <c r="BC74" s="98">
        <f t="shared" si="128"/>
        <v>0.567567567567568</v>
      </c>
      <c r="BD74" s="98">
        <f t="shared" si="129"/>
        <v>0</v>
      </c>
      <c r="BE74" s="98">
        <f t="shared" si="130"/>
        <v>0.167076167076167</v>
      </c>
      <c r="BF74" s="98">
        <f t="shared" si="131"/>
        <v>0.265356265356265</v>
      </c>
      <c r="BG74" s="99"/>
      <c r="BH74" s="62">
        <f>INDEX(商城宝箱!$L:$L,MATCH(BB74,商城宝箱!$N:$N,1))</f>
        <v>8</v>
      </c>
      <c r="BI74" s="63">
        <f>INDEX(商城宝箱!$T:$T,MATCH(BH74,商城宝箱!$L:$L,0))+(BB74-VLOOKUP(BH74,商城宝箱!$L$2:$N$22,3,FALSE))/$BH$5*VLOOKUP(BH74+1,商城宝箱!$C$23:$I$42,3,FALSE)</f>
        <v>101750</v>
      </c>
      <c r="BJ74" s="71">
        <f>INDEX(商城宝箱!$U:$U,MATCH(BH74,商城宝箱!$L:$L,0))+(BB74-VLOOKUP(BH74,商城宝箱!$L$2:$N$22,3,FALSE))/$BH$5*VLOOKUP(BH74+1,商城宝箱!$C$23:$I$42,4,FALSE)</f>
        <v>55082.5</v>
      </c>
      <c r="BK74" s="71">
        <f>INDEX(商城宝箱!$V:$V,MATCH(BH74,商城宝箱!$L:$L,0))+(BB74-VLOOKUP(BH74,商城宝箱!$L$2:$N$22,3,FALSE))/$BH$5*VLOOKUP(BH74+1,商城宝箱!$C$23:$I$42,5,FALSE)</f>
        <v>36277</v>
      </c>
      <c r="BL74" s="71">
        <f>INDEX(商城宝箱!$W:$W,MATCH(BH74,商城宝箱!$L:$L,0))+(BB74-VLOOKUP(BH74,商城宝箱!$L$2:$N$22,3,FALSE))/$BH$5*VLOOKUP(BH74+1,商城宝箱!$C$23:$I$42,6,FALSE)</f>
        <v>4585.5</v>
      </c>
      <c r="BM74" s="49"/>
      <c r="BN74" s="101">
        <f t="shared" si="132"/>
        <v>4302700</v>
      </c>
      <c r="BO74" s="63">
        <f t="shared" si="133"/>
        <v>573360</v>
      </c>
      <c r="BP74" s="63">
        <f t="shared" ref="BP74:BR74" si="181">AL74</f>
        <v>382000</v>
      </c>
      <c r="BQ74" s="63">
        <f t="shared" si="181"/>
        <v>1224000</v>
      </c>
      <c r="BR74" s="63">
        <f t="shared" si="181"/>
        <v>0</v>
      </c>
      <c r="BS74" s="63">
        <f t="shared" si="135"/>
        <v>34000</v>
      </c>
      <c r="BT74" s="63">
        <f t="shared" si="136"/>
        <v>101750</v>
      </c>
      <c r="BU74" s="63">
        <f t="shared" si="137"/>
        <v>6617810</v>
      </c>
      <c r="BV74" s="98">
        <f t="shared" si="138"/>
        <v>0.65016976915324</v>
      </c>
      <c r="BW74" s="98">
        <f t="shared" si="139"/>
        <v>0.0866389334235948</v>
      </c>
      <c r="BX74" s="98">
        <f t="shared" si="140"/>
        <v>0.0577230231753405</v>
      </c>
      <c r="BY74" s="98">
        <f t="shared" si="141"/>
        <v>0.184955445985908</v>
      </c>
      <c r="BZ74" s="98">
        <f t="shared" si="142"/>
        <v>0</v>
      </c>
      <c r="CA74" s="98">
        <f t="shared" si="143"/>
        <v>0.00513765127738633</v>
      </c>
      <c r="CB74" s="98">
        <f t="shared" si="144"/>
        <v>0.0153751769845311</v>
      </c>
      <c r="CC74" s="49"/>
      <c r="CD74" s="101">
        <f t="shared" si="145"/>
        <v>123</v>
      </c>
      <c r="CE74" s="63">
        <f>INDEX(角色升级!A:A,MATCH(BU73,角色升级!K:K,1))</f>
        <v>621</v>
      </c>
      <c r="CF74" s="71">
        <f>VLOOKUP(CE74,角色升级!A:P,16,FALSE)</f>
        <v>30574.401</v>
      </c>
      <c r="CG74" s="71">
        <v>33600</v>
      </c>
      <c r="CH74" s="167">
        <v>3.75</v>
      </c>
      <c r="CI74" s="87">
        <f>INDEX(角色升级!Q:Q,MATCH(CE74,角色升级!A:A,0))</f>
        <v>10800</v>
      </c>
      <c r="CJ74" s="80">
        <v>0.3</v>
      </c>
      <c r="CK74" s="49"/>
      <c r="CL74" s="101">
        <f t="shared" si="146"/>
        <v>29586</v>
      </c>
      <c r="CM74" s="63">
        <f t="shared" si="147"/>
        <v>41034</v>
      </c>
      <c r="CN74" s="63">
        <f t="shared" si="148"/>
        <v>776</v>
      </c>
      <c r="CO74" s="63">
        <f t="shared" si="149"/>
        <v>55082.5</v>
      </c>
      <c r="CP74" s="63">
        <f t="shared" si="150"/>
        <v>126478.5</v>
      </c>
      <c r="CQ74" s="98">
        <f t="shared" si="151"/>
        <v>0.233921180279652</v>
      </c>
      <c r="CR74" s="98">
        <f t="shared" si="152"/>
        <v>0.324434587696723</v>
      </c>
      <c r="CS74" s="98">
        <f t="shared" si="153"/>
        <v>0.00613543013239404</v>
      </c>
      <c r="CT74" s="98">
        <f t="shared" si="154"/>
        <v>0.435508801891231</v>
      </c>
      <c r="CU74" s="49"/>
      <c r="CV74" s="87">
        <f t="shared" si="155"/>
        <v>14794</v>
      </c>
      <c r="CW74" s="80">
        <f t="shared" si="156"/>
        <v>20361</v>
      </c>
      <c r="CX74" s="80">
        <f t="shared" si="157"/>
        <v>13568</v>
      </c>
      <c r="CY74" s="80">
        <f t="shared" si="158"/>
        <v>36277</v>
      </c>
      <c r="CZ74" s="80">
        <f t="shared" si="159"/>
        <v>85000</v>
      </c>
      <c r="DA74" s="143">
        <f t="shared" si="160"/>
        <v>0.174047058823529</v>
      </c>
      <c r="DB74" s="143">
        <f t="shared" si="161"/>
        <v>0.239541176470588</v>
      </c>
      <c r="DC74" s="143">
        <f t="shared" si="162"/>
        <v>0.159623529411765</v>
      </c>
      <c r="DD74" s="143">
        <f t="shared" si="163"/>
        <v>0.426788235294118</v>
      </c>
      <c r="DE74" s="49"/>
      <c r="DF74" s="87">
        <f t="shared" si="164"/>
        <v>7024</v>
      </c>
      <c r="DG74" s="80">
        <f t="shared" si="165"/>
        <v>9711</v>
      </c>
      <c r="DH74" s="80">
        <f t="shared" si="166"/>
        <v>6472</v>
      </c>
      <c r="DI74" s="80">
        <f t="shared" si="167"/>
        <v>4585.5</v>
      </c>
      <c r="DJ74" s="80">
        <f t="shared" si="168"/>
        <v>27792.5</v>
      </c>
      <c r="DK74" s="143">
        <f t="shared" si="169"/>
        <v>0.252730053071872</v>
      </c>
      <c r="DL74" s="143">
        <f t="shared" si="170"/>
        <v>0.349410812269497</v>
      </c>
      <c r="DM74" s="143">
        <f t="shared" si="171"/>
        <v>0.232868579652784</v>
      </c>
      <c r="DN74" s="143">
        <f t="shared" si="172"/>
        <v>0.164990555005847</v>
      </c>
      <c r="DO74" s="49"/>
      <c r="DP74" s="62">
        <f t="shared" si="173"/>
        <v>126478.5</v>
      </c>
      <c r="DQ74" s="71">
        <f t="shared" si="174"/>
        <v>85000</v>
      </c>
      <c r="DR74" s="71">
        <f t="shared" si="175"/>
        <v>27792.5</v>
      </c>
      <c r="DS74" s="63">
        <v>0</v>
      </c>
      <c r="DT74" s="63">
        <v>16</v>
      </c>
      <c r="DU74" s="63">
        <f>INDEX(武器升级!A:A,MATCH(DQ74/$DQ$5,武器升级!G:G,1))</f>
        <v>34</v>
      </c>
      <c r="DV74" s="63">
        <f>_xlfn.IFNA(INDEX(武器升级!A:A,MATCH(DR74/$DR$5,武器升级!H:H,1)),1)</f>
        <v>26</v>
      </c>
      <c r="DW74" s="63">
        <v>11</v>
      </c>
      <c r="DX74" s="63">
        <f>ROUND($DX$4*(1.2^(DT74-1)),2)</f>
        <v>9.24</v>
      </c>
      <c r="DY74" s="63">
        <f>ROUND($DY$4*1.2^(DU74-1),2)</f>
        <v>307.64</v>
      </c>
      <c r="DZ74" s="63">
        <f>ROUND($DZ$4*1.2^(DV74-1),2)</f>
        <v>104.94</v>
      </c>
      <c r="EA74" s="71">
        <v>4.5</v>
      </c>
      <c r="EB74" s="67">
        <f t="shared" si="176"/>
        <v>123</v>
      </c>
      <c r="EC74" s="87">
        <v>0</v>
      </c>
      <c r="ED74" s="80">
        <v>0</v>
      </c>
      <c r="EE74" s="80">
        <v>0</v>
      </c>
      <c r="EF74" s="80">
        <v>0</v>
      </c>
      <c r="EG74" s="80">
        <v>0</v>
      </c>
      <c r="EH74" s="80">
        <v>0</v>
      </c>
      <c r="EI74" s="80">
        <v>1</v>
      </c>
      <c r="EJ74" s="80">
        <v>1</v>
      </c>
      <c r="EK74" s="49">
        <f>_xlfn.IFNA(INDEX(DZ:DZ,MATCH(A74,EB:EB,0)),1)</f>
        <v>11.77</v>
      </c>
      <c r="EL74" s="87">
        <v>0</v>
      </c>
      <c r="EM74" s="80">
        <v>0</v>
      </c>
      <c r="EN74" s="80">
        <v>0</v>
      </c>
      <c r="EO74" s="80">
        <v>0</v>
      </c>
      <c r="EP74" s="80">
        <v>0</v>
      </c>
      <c r="EQ74" s="80">
        <v>568.597</v>
      </c>
      <c r="ER74" s="80">
        <v>94.9098</v>
      </c>
      <c r="ES74" s="80">
        <v>25.7083</v>
      </c>
      <c r="ET74" s="151">
        <v>0</v>
      </c>
      <c r="EU74" s="151">
        <v>0</v>
      </c>
      <c r="EV74" s="151">
        <v>0</v>
      </c>
      <c r="EW74" s="151">
        <v>1</v>
      </c>
      <c r="EX74" s="151">
        <v>1</v>
      </c>
      <c r="EY74" s="151">
        <v>1</v>
      </c>
      <c r="EZ74" s="49"/>
      <c r="FA74" s="153">
        <f t="shared" si="177"/>
        <v>11.77</v>
      </c>
      <c r="FB74" s="71">
        <v>1</v>
      </c>
      <c r="FC74" s="71">
        <v>1</v>
      </c>
      <c r="FD74" s="80">
        <v>3.08</v>
      </c>
      <c r="FE74" s="155"/>
      <c r="FF74">
        <f t="shared" si="178"/>
        <v>0</v>
      </c>
    </row>
    <row r="75" spans="1:162">
      <c r="A75" s="58">
        <v>69</v>
      </c>
      <c r="B75" s="59">
        <v>47</v>
      </c>
      <c r="C75" s="60">
        <v>36</v>
      </c>
      <c r="D75" s="61">
        <v>425.5</v>
      </c>
      <c r="E75" s="61">
        <v>3</v>
      </c>
      <c r="F75" s="62">
        <v>12</v>
      </c>
      <c r="G75" s="63">
        <v>0</v>
      </c>
      <c r="H75" s="63">
        <v>3</v>
      </c>
      <c r="I75" s="49"/>
      <c r="J75" s="62">
        <v>69</v>
      </c>
      <c r="K75" s="71">
        <f t="shared" si="121"/>
        <v>12</v>
      </c>
      <c r="L75" s="71">
        <f t="shared" si="122"/>
        <v>0</v>
      </c>
      <c r="M75" s="71">
        <f>INDEX($H:$H,MATCH(N75,$A:$A,0))</f>
        <v>3</v>
      </c>
      <c r="N75" s="72">
        <f>INDEX($A:$A,MATCH(SUM($K$7:K75),$D:$D,1))</f>
        <v>126</v>
      </c>
      <c r="O75" s="72">
        <v>0</v>
      </c>
      <c r="P75" s="73">
        <v>0</v>
      </c>
      <c r="Q75" s="63">
        <f>INDEX(关卡产出!$V$8:$V$207,MATCH(N75,$A$7:$A$206,0))</f>
        <v>23700</v>
      </c>
      <c r="R75" s="63">
        <f>INDEX(关卡产出!$W$8:$W$207,MATCH(N75,$A$7:$A$206,0))</f>
        <v>4520800</v>
      </c>
      <c r="S75" s="63">
        <f>INDEX(关卡产出!$X$8:$X$207,MATCH(N75,$A$7:$A$206,0))</f>
        <v>31062</v>
      </c>
      <c r="T75" s="63">
        <f>INDEX(关卡产出!$Y$8:$Y$207,MATCH(N75,$A$7:$A$206,0))</f>
        <v>15532</v>
      </c>
      <c r="U75" s="63">
        <f>INDEX(关卡产出!$Z$8:$Z$207,MATCH(N75,$A$7:$A$206,0))</f>
        <v>7384</v>
      </c>
      <c r="V75" s="63">
        <f>INDEX(关卡产出!$AA$8:$AA$207,MATCH(N75,$A$7:$A$206,0))</f>
        <v>756</v>
      </c>
      <c r="W75" s="80">
        <f>INDEX(关卡产出!$C$8:$C$207,MATCH(N75,关卡产出!$B$8:$B$207,0))*K75</f>
        <v>1188</v>
      </c>
      <c r="X75" s="80">
        <f>INDEX(关卡产出!$D$8:$D$207,MATCH(N75,关卡产出!$B$8:$B$207,0))*K75</f>
        <v>588</v>
      </c>
      <c r="Y75" s="80">
        <f>INDEX(关卡产出!$E$8:$E$207,MATCH(N75,关卡产出!$B$8:$B$207,0))*K75</f>
        <v>288</v>
      </c>
      <c r="Z75" s="80">
        <f>INDEX(关卡产出!$F$8:$F$207,MATCH(N75,关卡产出!$B$8:$B$207,0))*K75</f>
        <v>15720</v>
      </c>
      <c r="AA75" s="80">
        <f>SUM($W$7:W75)</f>
        <v>42222</v>
      </c>
      <c r="AB75" s="80">
        <f>SUM($X$7:X75)</f>
        <v>20949</v>
      </c>
      <c r="AC75" s="80">
        <f>SUM($Y$7:Y75)</f>
        <v>9999</v>
      </c>
      <c r="AD75" s="80">
        <f>SUM($Z$7:Z75)</f>
        <v>589080</v>
      </c>
      <c r="AE75" s="87">
        <f>INDEX(关卡产出!$C$8:$C$207,MATCH(N75,关卡产出!$B$8:$B$207,0))*8</f>
        <v>792</v>
      </c>
      <c r="AF75" s="87">
        <f>INDEX(关卡产出!$D$8:$D$207,MATCH(N75,关卡产出!$B$8:$B$207,0))*8</f>
        <v>392</v>
      </c>
      <c r="AG75" s="87">
        <f>INDEX(关卡产出!$E$8:$E$207,MATCH(N75,关卡产出!$B$8:$B$207,0))*8</f>
        <v>192</v>
      </c>
      <c r="AH75" s="87">
        <f>INDEX(关卡产出!$F$8:$F$207,MATCH(N75,关卡产出!$B$8:$B$207,0))*8</f>
        <v>10480</v>
      </c>
      <c r="AI75" s="87">
        <f>SUM($AE$7:AE75)</f>
        <v>28136</v>
      </c>
      <c r="AJ75" s="87">
        <f>SUM($AF$7:AF75)</f>
        <v>13960</v>
      </c>
      <c r="AK75" s="87">
        <f>SUM($AG$7:AG75)</f>
        <v>6664</v>
      </c>
      <c r="AL75" s="87">
        <f>SUM($AH$7:AH75)</f>
        <v>392480</v>
      </c>
      <c r="AM75" s="92">
        <f>SUM($M$7:M75)*关卡产出!$AS$11</f>
        <v>1242000</v>
      </c>
      <c r="AN75" s="93">
        <v>0</v>
      </c>
      <c r="AO75" s="80">
        <v>0</v>
      </c>
      <c r="AP75" s="96">
        <v>0</v>
      </c>
      <c r="AQ75" s="62">
        <v>500</v>
      </c>
      <c r="AR75" s="97">
        <v>100</v>
      </c>
      <c r="AS75" s="62">
        <f>SUM($AQ$7:AQ75)</f>
        <v>34500</v>
      </c>
      <c r="AT75" s="71">
        <f>SUM($AR$7:AR75)</f>
        <v>6900</v>
      </c>
      <c r="AU75" s="49"/>
      <c r="AV75" s="62">
        <f t="shared" si="123"/>
        <v>23700</v>
      </c>
      <c r="AW75" s="71">
        <v>0</v>
      </c>
      <c r="AX75" s="71">
        <f t="shared" si="124"/>
        <v>6900</v>
      </c>
      <c r="AY75" s="71">
        <f t="shared" si="125"/>
        <v>10800</v>
      </c>
      <c r="AZ75" s="63">
        <f t="shared" si="126"/>
        <v>41400</v>
      </c>
      <c r="BA75" s="80">
        <v>0</v>
      </c>
      <c r="BB75" s="80">
        <f t="shared" si="127"/>
        <v>41400</v>
      </c>
      <c r="BC75" s="98">
        <f t="shared" si="128"/>
        <v>0.572463768115942</v>
      </c>
      <c r="BD75" s="98">
        <f t="shared" si="129"/>
        <v>0</v>
      </c>
      <c r="BE75" s="98">
        <f t="shared" si="130"/>
        <v>0.166666666666667</v>
      </c>
      <c r="BF75" s="98">
        <f t="shared" si="131"/>
        <v>0.260869565217391</v>
      </c>
      <c r="BG75" s="99"/>
      <c r="BH75" s="62">
        <f>INDEX(商城宝箱!$L:$L,MATCH(BB75,商城宝箱!$N:$N,1))</f>
        <v>8</v>
      </c>
      <c r="BI75" s="63">
        <f>INDEX(商城宝箱!$T:$T,MATCH(BH75,商城宝箱!$L:$L,0))+(BB75-VLOOKUP(BH75,商城宝箱!$L$2:$N$22,3,FALSE))/$BH$5*VLOOKUP(BH75+1,商城宝箱!$C$23:$I$42,3,FALSE)</f>
        <v>103500</v>
      </c>
      <c r="BJ75" s="71">
        <f>INDEX(商城宝箱!$U:$U,MATCH(BH75,商城宝箱!$L:$L,0))+(BB75-VLOOKUP(BH75,商城宝箱!$L$2:$N$22,3,FALSE))/$BH$5*VLOOKUP(BH75+1,商城宝箱!$C$23:$I$42,4,FALSE)</f>
        <v>56622.5</v>
      </c>
      <c r="BK75" s="71">
        <f>INDEX(商城宝箱!$V:$V,MATCH(BH75,商城宝箱!$L:$L,0))+(BB75-VLOOKUP(BH75,商城宝箱!$L$2:$N$22,3,FALSE))/$BH$5*VLOOKUP(BH75+1,商城宝箱!$C$23:$I$42,5,FALSE)</f>
        <v>37432</v>
      </c>
      <c r="BL75" s="71">
        <f>INDEX(商城宝箱!$W:$W,MATCH(BH75,商城宝箱!$L:$L,0))+(BB75-VLOOKUP(BH75,商城宝箱!$L$2:$N$22,3,FALSE))/$BH$5*VLOOKUP(BH75+1,商城宝箱!$C$23:$I$42,6,FALSE)</f>
        <v>4718.5</v>
      </c>
      <c r="BM75" s="49"/>
      <c r="BN75" s="101">
        <f t="shared" si="132"/>
        <v>4520800</v>
      </c>
      <c r="BO75" s="63">
        <f t="shared" si="133"/>
        <v>589080</v>
      </c>
      <c r="BP75" s="63">
        <f t="shared" ref="BP75:BR75" si="182">AL75</f>
        <v>392480</v>
      </c>
      <c r="BQ75" s="63">
        <f t="shared" si="182"/>
        <v>1242000</v>
      </c>
      <c r="BR75" s="63">
        <f t="shared" si="182"/>
        <v>0</v>
      </c>
      <c r="BS75" s="63">
        <f t="shared" si="135"/>
        <v>34500</v>
      </c>
      <c r="BT75" s="63">
        <f t="shared" si="136"/>
        <v>103500</v>
      </c>
      <c r="BU75" s="63">
        <f t="shared" si="137"/>
        <v>6882360</v>
      </c>
      <c r="BV75" s="98">
        <f t="shared" si="138"/>
        <v>0.656867702357912</v>
      </c>
      <c r="BW75" s="98">
        <f t="shared" si="139"/>
        <v>0.0855927327254023</v>
      </c>
      <c r="BX75" s="98">
        <f t="shared" si="140"/>
        <v>0.057026950057829</v>
      </c>
      <c r="BY75" s="98">
        <f t="shared" si="141"/>
        <v>0.180461353372971</v>
      </c>
      <c r="BZ75" s="98">
        <f t="shared" si="142"/>
        <v>0</v>
      </c>
      <c r="CA75" s="98">
        <f t="shared" si="143"/>
        <v>0.00501281537147141</v>
      </c>
      <c r="CB75" s="98">
        <f t="shared" si="144"/>
        <v>0.0150384461144142</v>
      </c>
      <c r="CC75" s="49"/>
      <c r="CD75" s="101">
        <f t="shared" si="145"/>
        <v>126</v>
      </c>
      <c r="CE75" s="63">
        <f>INDEX(角色升级!A:A,MATCH(BU74,角色升级!K:K,1))</f>
        <v>629</v>
      </c>
      <c r="CF75" s="71">
        <f>VLOOKUP(CE75,角色升级!A:P,16,FALSE)</f>
        <v>30685.58064</v>
      </c>
      <c r="CG75" s="71">
        <v>34800</v>
      </c>
      <c r="CH75" s="171">
        <v>3.81</v>
      </c>
      <c r="CI75" s="87">
        <f>INDEX(角色升级!Q:Q,MATCH(CE75,角色升级!A:A,0))</f>
        <v>10800</v>
      </c>
      <c r="CJ75" s="80">
        <v>0.3</v>
      </c>
      <c r="CK75" s="49"/>
      <c r="CL75" s="101">
        <f t="shared" si="146"/>
        <v>31062</v>
      </c>
      <c r="CM75" s="63">
        <f t="shared" si="147"/>
        <v>42222</v>
      </c>
      <c r="CN75" s="63">
        <f t="shared" si="148"/>
        <v>792</v>
      </c>
      <c r="CO75" s="63">
        <f t="shared" si="149"/>
        <v>56622.5</v>
      </c>
      <c r="CP75" s="63">
        <f t="shared" si="150"/>
        <v>130698.5</v>
      </c>
      <c r="CQ75" s="98">
        <f t="shared" si="151"/>
        <v>0.237661488081348</v>
      </c>
      <c r="CR75" s="98">
        <f t="shared" si="152"/>
        <v>0.323048849068658</v>
      </c>
      <c r="CS75" s="98">
        <f t="shared" si="153"/>
        <v>0.00605974819909945</v>
      </c>
      <c r="CT75" s="98">
        <f t="shared" si="154"/>
        <v>0.433229914650895</v>
      </c>
      <c r="CU75" s="49"/>
      <c r="CV75" s="87">
        <f t="shared" si="155"/>
        <v>15532</v>
      </c>
      <c r="CW75" s="80">
        <f t="shared" si="156"/>
        <v>20949</v>
      </c>
      <c r="CX75" s="80">
        <f t="shared" si="157"/>
        <v>13960</v>
      </c>
      <c r="CY75" s="80">
        <f t="shared" si="158"/>
        <v>37432</v>
      </c>
      <c r="CZ75" s="80">
        <f t="shared" si="159"/>
        <v>87873</v>
      </c>
      <c r="DA75" s="143">
        <f t="shared" si="160"/>
        <v>0.176755089731772</v>
      </c>
      <c r="DB75" s="143">
        <f t="shared" si="161"/>
        <v>0.238400873988597</v>
      </c>
      <c r="DC75" s="143">
        <f t="shared" si="162"/>
        <v>0.158865635633243</v>
      </c>
      <c r="DD75" s="143">
        <f t="shared" si="163"/>
        <v>0.425978400646387</v>
      </c>
      <c r="DE75" s="49"/>
      <c r="DF75" s="87">
        <f t="shared" si="164"/>
        <v>7384</v>
      </c>
      <c r="DG75" s="80">
        <f t="shared" si="165"/>
        <v>9999</v>
      </c>
      <c r="DH75" s="80">
        <f t="shared" si="166"/>
        <v>6664</v>
      </c>
      <c r="DI75" s="80">
        <f t="shared" si="167"/>
        <v>4718.5</v>
      </c>
      <c r="DJ75" s="80">
        <f t="shared" si="168"/>
        <v>28765.5</v>
      </c>
      <c r="DK75" s="143">
        <f t="shared" si="169"/>
        <v>0.256696389772471</v>
      </c>
      <c r="DL75" s="143">
        <f t="shared" si="170"/>
        <v>0.347603900505814</v>
      </c>
      <c r="DM75" s="143">
        <f t="shared" si="171"/>
        <v>0.231666405937668</v>
      </c>
      <c r="DN75" s="143">
        <f t="shared" si="172"/>
        <v>0.164033303784047</v>
      </c>
      <c r="DO75" s="49"/>
      <c r="DP75" s="62">
        <f t="shared" si="173"/>
        <v>130698.5</v>
      </c>
      <c r="DQ75" s="71">
        <f t="shared" si="174"/>
        <v>87873</v>
      </c>
      <c r="DR75" s="71">
        <f t="shared" si="175"/>
        <v>28765.5</v>
      </c>
      <c r="DS75" s="63">
        <v>0</v>
      </c>
      <c r="DT75" s="63">
        <v>16</v>
      </c>
      <c r="DU75" s="63">
        <f>INDEX(武器升级!A:A,MATCH(DQ75/$DQ$5,武器升级!G:G,1))</f>
        <v>35</v>
      </c>
      <c r="DV75" s="63">
        <f>_xlfn.IFNA(INDEX(武器升级!A:A,MATCH(DR75/$DR$5,武器升级!H:H,1)),1)</f>
        <v>27</v>
      </c>
      <c r="DW75" s="63">
        <v>11</v>
      </c>
      <c r="DX75" s="63">
        <f>ROUND($DX$4*(1.2^(DT75-1)),2)</f>
        <v>9.24</v>
      </c>
      <c r="DY75" s="63">
        <f>ROUND($DY$4*1.2^(DU75-1),2)</f>
        <v>369.17</v>
      </c>
      <c r="DZ75" s="63">
        <f>ROUND($DZ$4*1.2^(DV75-1),2)</f>
        <v>125.92</v>
      </c>
      <c r="EA75" s="71">
        <v>4.5</v>
      </c>
      <c r="EB75" s="67">
        <f t="shared" si="176"/>
        <v>126</v>
      </c>
      <c r="EC75" s="87">
        <v>0</v>
      </c>
      <c r="ED75" s="80">
        <v>0</v>
      </c>
      <c r="EE75" s="80">
        <v>0</v>
      </c>
      <c r="EF75" s="80">
        <v>0</v>
      </c>
      <c r="EG75" s="80">
        <v>0</v>
      </c>
      <c r="EH75" s="80">
        <v>0</v>
      </c>
      <c r="EI75" s="80">
        <v>1</v>
      </c>
      <c r="EJ75" s="80">
        <v>1</v>
      </c>
      <c r="EK75" s="49">
        <f>_xlfn.IFNA(INDEX(DZ:DZ,MATCH(A75,EB:EB,0)),1)</f>
        <v>1</v>
      </c>
      <c r="EL75" s="87">
        <v>0</v>
      </c>
      <c r="EM75" s="80">
        <v>0</v>
      </c>
      <c r="EN75" s="80">
        <v>0</v>
      </c>
      <c r="EO75" s="80">
        <v>0</v>
      </c>
      <c r="EP75" s="80">
        <v>0</v>
      </c>
      <c r="EQ75" s="80">
        <v>576.85</v>
      </c>
      <c r="ER75" s="80">
        <v>96.2873</v>
      </c>
      <c r="ES75" s="80">
        <v>26.0814</v>
      </c>
      <c r="ET75" s="151">
        <v>0</v>
      </c>
      <c r="EU75" s="151">
        <v>0</v>
      </c>
      <c r="EV75" s="151">
        <v>0</v>
      </c>
      <c r="EW75" s="151">
        <v>1</v>
      </c>
      <c r="EX75" s="151">
        <v>1</v>
      </c>
      <c r="EY75" s="151">
        <v>1</v>
      </c>
      <c r="EZ75" s="49"/>
      <c r="FA75" s="153">
        <f t="shared" si="177"/>
        <v>1</v>
      </c>
      <c r="FB75" s="71">
        <v>1</v>
      </c>
      <c r="FC75" s="71">
        <v>1</v>
      </c>
      <c r="FD75" s="80">
        <v>3.08</v>
      </c>
      <c r="FE75" s="155"/>
      <c r="FF75">
        <f t="shared" si="178"/>
        <v>0</v>
      </c>
    </row>
    <row r="76" spans="1:162">
      <c r="A76" s="58">
        <v>70</v>
      </c>
      <c r="B76" s="59">
        <v>48</v>
      </c>
      <c r="C76" s="60">
        <v>36</v>
      </c>
      <c r="D76" s="61">
        <v>431.5</v>
      </c>
      <c r="E76" s="61">
        <v>3</v>
      </c>
      <c r="F76" s="62">
        <v>12</v>
      </c>
      <c r="G76" s="63">
        <v>0</v>
      </c>
      <c r="H76" s="63">
        <v>3</v>
      </c>
      <c r="I76" s="49"/>
      <c r="J76" s="62">
        <v>70</v>
      </c>
      <c r="K76" s="71">
        <f t="shared" si="121"/>
        <v>12</v>
      </c>
      <c r="L76" s="71">
        <f t="shared" si="122"/>
        <v>0</v>
      </c>
      <c r="M76" s="71">
        <f>INDEX($H:$H,MATCH(N76,$A:$A,0))</f>
        <v>3</v>
      </c>
      <c r="N76" s="72">
        <f>INDEX($A:$A,MATCH(SUM($K$7:K76),$D:$D,1))</f>
        <v>128</v>
      </c>
      <c r="O76" s="72">
        <v>0</v>
      </c>
      <c r="P76" s="73">
        <v>0</v>
      </c>
      <c r="Q76" s="63">
        <f>INDEX(关卡产出!$V$8:$V$207,MATCH(N76,$A$7:$A$206,0))</f>
        <v>24100</v>
      </c>
      <c r="R76" s="63">
        <f>INDEX(关卡产出!$W$8:$W$207,MATCH(N76,$A$7:$A$206,0))</f>
        <v>4669200</v>
      </c>
      <c r="S76" s="63">
        <f>INDEX(关卡产出!$X$8:$X$207,MATCH(N76,$A$7:$A$206,0))</f>
        <v>32066</v>
      </c>
      <c r="T76" s="63">
        <f>INDEX(关卡产出!$Y$8:$Y$207,MATCH(N76,$A$7:$A$206,0))</f>
        <v>16034</v>
      </c>
      <c r="U76" s="63">
        <f>INDEX(关卡产出!$Z$8:$Z$207,MATCH(N76,$A$7:$A$206,0))</f>
        <v>7629</v>
      </c>
      <c r="V76" s="63">
        <f>INDEX(关卡产出!$AA$8:$AA$207,MATCH(N76,$A$7:$A$206,0))</f>
        <v>768</v>
      </c>
      <c r="W76" s="80">
        <f>INDEX(关卡产出!$C$8:$C$207,MATCH(N76,关卡产出!$B$8:$B$207,0))*K76</f>
        <v>1212</v>
      </c>
      <c r="X76" s="80">
        <f>INDEX(关卡产出!$D$8:$D$207,MATCH(N76,关卡产出!$B$8:$B$207,0))*K76</f>
        <v>600</v>
      </c>
      <c r="Y76" s="80">
        <f>INDEX(关卡产出!$E$8:$E$207,MATCH(N76,关卡产出!$B$8:$B$207,0))*K76</f>
        <v>300</v>
      </c>
      <c r="Z76" s="80">
        <f>INDEX(关卡产出!$F$8:$F$207,MATCH(N76,关卡产出!$B$8:$B$207,0))*K76</f>
        <v>15960</v>
      </c>
      <c r="AA76" s="80">
        <f>SUM($W$7:W76)</f>
        <v>43434</v>
      </c>
      <c r="AB76" s="80">
        <f>SUM($X$7:X76)</f>
        <v>21549</v>
      </c>
      <c r="AC76" s="80">
        <f>SUM($Y$7:Y76)</f>
        <v>10299</v>
      </c>
      <c r="AD76" s="80">
        <f>SUM($Z$7:Z76)</f>
        <v>605040</v>
      </c>
      <c r="AE76" s="87">
        <f>INDEX(关卡产出!$C$8:$C$207,MATCH(N76,关卡产出!$B$8:$B$207,0))*8</f>
        <v>808</v>
      </c>
      <c r="AF76" s="87">
        <f>INDEX(关卡产出!$D$8:$D$207,MATCH(N76,关卡产出!$B$8:$B$207,0))*8</f>
        <v>400</v>
      </c>
      <c r="AG76" s="87">
        <f>INDEX(关卡产出!$E$8:$E$207,MATCH(N76,关卡产出!$B$8:$B$207,0))*8</f>
        <v>200</v>
      </c>
      <c r="AH76" s="87">
        <f>INDEX(关卡产出!$F$8:$F$207,MATCH(N76,关卡产出!$B$8:$B$207,0))*8</f>
        <v>10640</v>
      </c>
      <c r="AI76" s="87">
        <f>SUM($AE$7:AE76)</f>
        <v>28944</v>
      </c>
      <c r="AJ76" s="87">
        <f>SUM($AF$7:AF76)</f>
        <v>14360</v>
      </c>
      <c r="AK76" s="87">
        <f>SUM($AG$7:AG76)</f>
        <v>6864</v>
      </c>
      <c r="AL76" s="87">
        <f>SUM($AH$7:AH76)</f>
        <v>403120</v>
      </c>
      <c r="AM76" s="92">
        <f>SUM($M$7:M76)*关卡产出!$AS$11</f>
        <v>1260000</v>
      </c>
      <c r="AN76" s="93">
        <v>0</v>
      </c>
      <c r="AO76" s="80">
        <v>0</v>
      </c>
      <c r="AP76" s="96">
        <v>0</v>
      </c>
      <c r="AQ76" s="62">
        <v>500</v>
      </c>
      <c r="AR76" s="97">
        <v>100</v>
      </c>
      <c r="AS76" s="62">
        <f>SUM($AQ$7:AQ76)</f>
        <v>35000</v>
      </c>
      <c r="AT76" s="71">
        <f>SUM($AR$7:AR76)</f>
        <v>7000</v>
      </c>
      <c r="AU76" s="49"/>
      <c r="AV76" s="62">
        <f t="shared" si="123"/>
        <v>24100</v>
      </c>
      <c r="AW76" s="71">
        <v>0</v>
      </c>
      <c r="AX76" s="71">
        <f t="shared" si="124"/>
        <v>7000</v>
      </c>
      <c r="AY76" s="71">
        <f t="shared" si="125"/>
        <v>10800</v>
      </c>
      <c r="AZ76" s="63">
        <f t="shared" si="126"/>
        <v>41900</v>
      </c>
      <c r="BA76" s="80">
        <v>0</v>
      </c>
      <c r="BB76" s="80">
        <f t="shared" si="127"/>
        <v>41900</v>
      </c>
      <c r="BC76" s="98">
        <f t="shared" si="128"/>
        <v>0.575178997613365</v>
      </c>
      <c r="BD76" s="98">
        <f t="shared" si="129"/>
        <v>0</v>
      </c>
      <c r="BE76" s="98">
        <f t="shared" si="130"/>
        <v>0.167064439140811</v>
      </c>
      <c r="BF76" s="98">
        <f t="shared" si="131"/>
        <v>0.257756563245823</v>
      </c>
      <c r="BG76" s="99"/>
      <c r="BH76" s="62">
        <f>INDEX(商城宝箱!$L:$L,MATCH(BB76,商城宝箱!$N:$N,1))</f>
        <v>8</v>
      </c>
      <c r="BI76" s="63">
        <f>INDEX(商城宝箱!$T:$T,MATCH(BH76,商城宝箱!$L:$L,0))+(BB76-VLOOKUP(BH76,商城宝箱!$L$2:$N$22,3,FALSE))/$BH$5*VLOOKUP(BH76+1,商城宝箱!$C$23:$I$42,3,FALSE)</f>
        <v>104750</v>
      </c>
      <c r="BJ76" s="71">
        <f>INDEX(商城宝箱!$U:$U,MATCH(BH76,商城宝箱!$L:$L,0))+(BB76-VLOOKUP(BH76,商城宝箱!$L$2:$N$22,3,FALSE))/$BH$5*VLOOKUP(BH76+1,商城宝箱!$C$23:$I$42,4,FALSE)</f>
        <v>57722.5</v>
      </c>
      <c r="BK76" s="71">
        <f>INDEX(商城宝箱!$V:$V,MATCH(BH76,商城宝箱!$L:$L,0))+(BB76-VLOOKUP(BH76,商城宝箱!$L$2:$N$22,3,FALSE))/$BH$5*VLOOKUP(BH76+1,商城宝箱!$C$23:$I$42,5,FALSE)</f>
        <v>38257</v>
      </c>
      <c r="BL76" s="71">
        <f>INDEX(商城宝箱!$W:$W,MATCH(BH76,商城宝箱!$L:$L,0))+(BB76-VLOOKUP(BH76,商城宝箱!$L$2:$N$22,3,FALSE))/$BH$5*VLOOKUP(BH76+1,商城宝箱!$C$23:$I$42,6,FALSE)</f>
        <v>4813.5</v>
      </c>
      <c r="BM76" s="49"/>
      <c r="BN76" s="101">
        <f t="shared" si="132"/>
        <v>4669200</v>
      </c>
      <c r="BO76" s="63">
        <f t="shared" si="133"/>
        <v>605040</v>
      </c>
      <c r="BP76" s="63">
        <f t="shared" ref="BP76:BR76" si="183">AL76</f>
        <v>403120</v>
      </c>
      <c r="BQ76" s="63">
        <f t="shared" si="183"/>
        <v>1260000</v>
      </c>
      <c r="BR76" s="63">
        <f t="shared" si="183"/>
        <v>0</v>
      </c>
      <c r="BS76" s="63">
        <f t="shared" si="135"/>
        <v>35000</v>
      </c>
      <c r="BT76" s="63">
        <f t="shared" si="136"/>
        <v>104750</v>
      </c>
      <c r="BU76" s="63">
        <f t="shared" si="137"/>
        <v>7077110</v>
      </c>
      <c r="BV76" s="98">
        <f t="shared" si="138"/>
        <v>0.659760834577956</v>
      </c>
      <c r="BW76" s="98">
        <f t="shared" si="139"/>
        <v>0.0854925244909292</v>
      </c>
      <c r="BX76" s="98">
        <f t="shared" si="140"/>
        <v>0.0569611041795309</v>
      </c>
      <c r="BY76" s="98">
        <f t="shared" si="141"/>
        <v>0.178038775714946</v>
      </c>
      <c r="BZ76" s="98">
        <f t="shared" si="142"/>
        <v>0</v>
      </c>
      <c r="CA76" s="98">
        <f t="shared" si="143"/>
        <v>0.00494552154763738</v>
      </c>
      <c r="CB76" s="98">
        <f t="shared" si="144"/>
        <v>0.0148012394890005</v>
      </c>
      <c r="CC76" s="49"/>
      <c r="CD76" s="101">
        <f t="shared" si="145"/>
        <v>128</v>
      </c>
      <c r="CE76" s="63">
        <f>INDEX(角色升级!A:A,MATCH(BU75,角色升级!K:K,1))</f>
        <v>635</v>
      </c>
      <c r="CF76" s="71">
        <f>VLOOKUP(CE76,角色升级!A:P,16,FALSE)</f>
        <v>32154.99924</v>
      </c>
      <c r="CG76" s="71">
        <v>36000</v>
      </c>
      <c r="CH76" s="172">
        <v>3.94</v>
      </c>
      <c r="CI76" s="87">
        <f>INDEX(角色升级!Q:Q,MATCH(CE76,角色升级!A:A,0))</f>
        <v>10800</v>
      </c>
      <c r="CJ76" s="80">
        <v>0.3</v>
      </c>
      <c r="CK76" s="49"/>
      <c r="CL76" s="101">
        <f t="shared" si="146"/>
        <v>32066</v>
      </c>
      <c r="CM76" s="63">
        <f t="shared" si="147"/>
        <v>43434</v>
      </c>
      <c r="CN76" s="63">
        <f t="shared" si="148"/>
        <v>808</v>
      </c>
      <c r="CO76" s="63">
        <f t="shared" si="149"/>
        <v>57722.5</v>
      </c>
      <c r="CP76" s="63">
        <f t="shared" si="150"/>
        <v>134030.5</v>
      </c>
      <c r="CQ76" s="98">
        <f t="shared" si="151"/>
        <v>0.239244052659656</v>
      </c>
      <c r="CR76" s="98">
        <f t="shared" si="152"/>
        <v>0.324060568303483</v>
      </c>
      <c r="CS76" s="98">
        <f t="shared" si="153"/>
        <v>0.00602847859255916</v>
      </c>
      <c r="CT76" s="98">
        <f t="shared" si="154"/>
        <v>0.430666900444302</v>
      </c>
      <c r="CU76" s="49"/>
      <c r="CV76" s="87">
        <f t="shared" si="155"/>
        <v>16034</v>
      </c>
      <c r="CW76" s="80">
        <f t="shared" si="156"/>
        <v>21549</v>
      </c>
      <c r="CX76" s="80">
        <f t="shared" si="157"/>
        <v>14360</v>
      </c>
      <c r="CY76" s="80">
        <f t="shared" si="158"/>
        <v>38257</v>
      </c>
      <c r="CZ76" s="80">
        <f t="shared" si="159"/>
        <v>90200</v>
      </c>
      <c r="DA76" s="143">
        <f t="shared" si="160"/>
        <v>0.177760532150776</v>
      </c>
      <c r="DB76" s="143">
        <f t="shared" si="161"/>
        <v>0.23890243902439</v>
      </c>
      <c r="DC76" s="143">
        <f t="shared" si="162"/>
        <v>0.15920177383592</v>
      </c>
      <c r="DD76" s="143">
        <f t="shared" si="163"/>
        <v>0.424135254988914</v>
      </c>
      <c r="DE76" s="49"/>
      <c r="DF76" s="87">
        <f t="shared" si="164"/>
        <v>7629</v>
      </c>
      <c r="DG76" s="80">
        <f t="shared" si="165"/>
        <v>10299</v>
      </c>
      <c r="DH76" s="80">
        <f t="shared" si="166"/>
        <v>6864</v>
      </c>
      <c r="DI76" s="80">
        <f t="shared" si="167"/>
        <v>4813.5</v>
      </c>
      <c r="DJ76" s="80">
        <f t="shared" si="168"/>
        <v>29605.5</v>
      </c>
      <c r="DK76" s="143">
        <f t="shared" si="169"/>
        <v>0.257688605157825</v>
      </c>
      <c r="DL76" s="143">
        <f t="shared" si="170"/>
        <v>0.347874550336931</v>
      </c>
      <c r="DM76" s="143">
        <f t="shared" si="171"/>
        <v>0.231848811876172</v>
      </c>
      <c r="DN76" s="143">
        <f t="shared" si="172"/>
        <v>0.162588032629072</v>
      </c>
      <c r="DO76" s="49"/>
      <c r="DP76" s="62">
        <f t="shared" si="173"/>
        <v>134030.5</v>
      </c>
      <c r="DQ76" s="71">
        <f t="shared" si="174"/>
        <v>90200</v>
      </c>
      <c r="DR76" s="71">
        <f t="shared" si="175"/>
        <v>29605.5</v>
      </c>
      <c r="DS76" s="63">
        <v>0</v>
      </c>
      <c r="DT76" s="63">
        <v>17</v>
      </c>
      <c r="DU76" s="63">
        <f>INDEX(武器升级!A:A,MATCH(DQ76/$DQ$5,武器升级!G:G,1))</f>
        <v>35</v>
      </c>
      <c r="DV76" s="63">
        <f>_xlfn.IFNA(INDEX(武器升级!A:A,MATCH(DR76/$DR$5,武器升级!H:H,1)),1)</f>
        <v>27</v>
      </c>
      <c r="DW76" s="63">
        <v>11</v>
      </c>
      <c r="DX76" s="63">
        <f>ROUND($DX$4*(1.2^(DT76-1)),2)</f>
        <v>11.09</v>
      </c>
      <c r="DY76" s="63">
        <f>ROUND($DY$4*1.2^(DU76-1),2)</f>
        <v>369.17</v>
      </c>
      <c r="DZ76" s="63">
        <f>ROUND($DZ$4*1.2^(DV76-1),2)</f>
        <v>125.92</v>
      </c>
      <c r="EA76" s="71">
        <v>4.5</v>
      </c>
      <c r="EB76" s="67">
        <f t="shared" si="176"/>
        <v>128</v>
      </c>
      <c r="EC76" s="87">
        <v>0</v>
      </c>
      <c r="ED76" s="80">
        <v>0</v>
      </c>
      <c r="EE76" s="80">
        <v>0</v>
      </c>
      <c r="EF76" s="80">
        <v>0</v>
      </c>
      <c r="EG76" s="80">
        <v>0</v>
      </c>
      <c r="EH76" s="80">
        <v>0</v>
      </c>
      <c r="EI76" s="80">
        <v>1</v>
      </c>
      <c r="EJ76" s="80">
        <v>1</v>
      </c>
      <c r="EK76" s="49">
        <f>_xlfn.IFNA(INDEX(DZ:DZ,MATCH(A76,EB:EB,0)),1)</f>
        <v>11.77</v>
      </c>
      <c r="EL76" s="87">
        <v>0</v>
      </c>
      <c r="EM76" s="80">
        <v>0</v>
      </c>
      <c r="EN76" s="80">
        <v>0</v>
      </c>
      <c r="EO76" s="80">
        <v>0</v>
      </c>
      <c r="EP76" s="80">
        <v>0</v>
      </c>
      <c r="EQ76" s="80">
        <v>593.355</v>
      </c>
      <c r="ER76" s="80">
        <v>99.0423</v>
      </c>
      <c r="ES76" s="80">
        <v>26.8277</v>
      </c>
      <c r="ET76" s="151">
        <v>0</v>
      </c>
      <c r="EU76" s="151">
        <v>0</v>
      </c>
      <c r="EV76" s="151">
        <v>0</v>
      </c>
      <c r="EW76" s="151">
        <v>1</v>
      </c>
      <c r="EX76" s="151">
        <v>1</v>
      </c>
      <c r="EY76" s="151">
        <v>1</v>
      </c>
      <c r="EZ76" s="49"/>
      <c r="FA76" s="153">
        <f t="shared" si="177"/>
        <v>11.77</v>
      </c>
      <c r="FB76" s="71">
        <v>1</v>
      </c>
      <c r="FC76" s="71">
        <v>1</v>
      </c>
      <c r="FD76" s="80">
        <v>3.3</v>
      </c>
      <c r="FE76" s="155"/>
      <c r="FF76">
        <f t="shared" si="178"/>
        <v>0</v>
      </c>
    </row>
    <row r="77" spans="1:162">
      <c r="A77" s="58">
        <v>71</v>
      </c>
      <c r="B77" s="59">
        <v>50</v>
      </c>
      <c r="C77" s="60">
        <v>37</v>
      </c>
      <c r="D77" s="61">
        <v>443.5</v>
      </c>
      <c r="E77" s="61">
        <v>3</v>
      </c>
      <c r="F77" s="62">
        <v>12</v>
      </c>
      <c r="G77" s="63">
        <v>0</v>
      </c>
      <c r="H77" s="63">
        <v>3</v>
      </c>
      <c r="I77" s="49"/>
      <c r="J77" s="62">
        <v>71</v>
      </c>
      <c r="K77" s="71">
        <f t="shared" si="121"/>
        <v>12</v>
      </c>
      <c r="L77" s="71">
        <f t="shared" si="122"/>
        <v>0</v>
      </c>
      <c r="M77" s="71">
        <f>INDEX($H:$H,MATCH(N77,$A:$A,0))</f>
        <v>3</v>
      </c>
      <c r="N77" s="72">
        <f>INDEX($A:$A,MATCH(SUM($K$7:K77),$D:$D,1))</f>
        <v>130</v>
      </c>
      <c r="O77" s="72">
        <v>0</v>
      </c>
      <c r="P77" s="73">
        <v>0</v>
      </c>
      <c r="Q77" s="63">
        <f>INDEX(关卡产出!$V$8:$V$207,MATCH(N77,$A$7:$A$206,0))</f>
        <v>24500</v>
      </c>
      <c r="R77" s="63">
        <f>INDEX(关卡产出!$W$8:$W$207,MATCH(N77,$A$7:$A$206,0))</f>
        <v>4820000</v>
      </c>
      <c r="S77" s="63">
        <f>INDEX(关卡产出!$X$8:$X$207,MATCH(N77,$A$7:$A$206,0))</f>
        <v>33086</v>
      </c>
      <c r="T77" s="63">
        <f>INDEX(关卡产出!$Y$8:$Y$207,MATCH(N77,$A$7:$A$206,0))</f>
        <v>16544</v>
      </c>
      <c r="U77" s="63">
        <f>INDEX(关卡产出!$Z$8:$Z$207,MATCH(N77,$A$7:$A$206,0))</f>
        <v>7878</v>
      </c>
      <c r="V77" s="63">
        <f>INDEX(关卡产出!$AA$8:$AA$207,MATCH(N77,$A$7:$A$206,0))</f>
        <v>780</v>
      </c>
      <c r="W77" s="80">
        <f>INDEX(关卡产出!$C$8:$C$207,MATCH(N77,关卡产出!$B$8:$B$207,0))*K77</f>
        <v>1224</v>
      </c>
      <c r="X77" s="80">
        <f>INDEX(关卡产出!$D$8:$D$207,MATCH(N77,关卡产出!$B$8:$B$207,0))*K77</f>
        <v>612</v>
      </c>
      <c r="Y77" s="80">
        <f>INDEX(关卡产出!$E$8:$E$207,MATCH(N77,关卡产出!$B$8:$B$207,0))*K77</f>
        <v>300</v>
      </c>
      <c r="Z77" s="80">
        <f>INDEX(关卡产出!$F$8:$F$207,MATCH(N77,关卡产出!$B$8:$B$207,0))*K77</f>
        <v>16200</v>
      </c>
      <c r="AA77" s="80">
        <f>SUM($W$7:W77)</f>
        <v>44658</v>
      </c>
      <c r="AB77" s="80">
        <f>SUM($X$7:X77)</f>
        <v>22161</v>
      </c>
      <c r="AC77" s="80">
        <f>SUM($Y$7:Y77)</f>
        <v>10599</v>
      </c>
      <c r="AD77" s="80">
        <f>SUM($Z$7:Z77)</f>
        <v>621240</v>
      </c>
      <c r="AE77" s="87">
        <f>INDEX(关卡产出!$C$8:$C$207,MATCH(N77,关卡产出!$B$8:$B$207,0))*8</f>
        <v>816</v>
      </c>
      <c r="AF77" s="87">
        <f>INDEX(关卡产出!$D$8:$D$207,MATCH(N77,关卡产出!$B$8:$B$207,0))*8</f>
        <v>408</v>
      </c>
      <c r="AG77" s="87">
        <f>INDEX(关卡产出!$E$8:$E$207,MATCH(N77,关卡产出!$B$8:$B$207,0))*8</f>
        <v>200</v>
      </c>
      <c r="AH77" s="87">
        <f>INDEX(关卡产出!$F$8:$F$207,MATCH(N77,关卡产出!$B$8:$B$207,0))*8</f>
        <v>10800</v>
      </c>
      <c r="AI77" s="87">
        <f>SUM($AE$7:AE77)</f>
        <v>29760</v>
      </c>
      <c r="AJ77" s="87">
        <f>SUM($AF$7:AF77)</f>
        <v>14768</v>
      </c>
      <c r="AK77" s="87">
        <f>SUM($AG$7:AG77)</f>
        <v>7064</v>
      </c>
      <c r="AL77" s="87">
        <f>SUM($AH$7:AH77)</f>
        <v>413920</v>
      </c>
      <c r="AM77" s="92">
        <f>SUM($M$7:M77)*关卡产出!$AS$11</f>
        <v>1278000</v>
      </c>
      <c r="AN77" s="93">
        <v>0</v>
      </c>
      <c r="AO77" s="80">
        <v>0</v>
      </c>
      <c r="AP77" s="96">
        <v>0</v>
      </c>
      <c r="AQ77" s="62">
        <v>500</v>
      </c>
      <c r="AR77" s="97">
        <v>100</v>
      </c>
      <c r="AS77" s="62">
        <f>SUM($AQ$7:AQ77)</f>
        <v>35500</v>
      </c>
      <c r="AT77" s="71">
        <f>SUM($AR$7:AR77)</f>
        <v>7100</v>
      </c>
      <c r="AU77" s="49"/>
      <c r="AV77" s="62">
        <f t="shared" si="123"/>
        <v>24500</v>
      </c>
      <c r="AW77" s="71">
        <v>0</v>
      </c>
      <c r="AX77" s="71">
        <f t="shared" si="124"/>
        <v>7100</v>
      </c>
      <c r="AY77" s="71">
        <f t="shared" si="125"/>
        <v>12500</v>
      </c>
      <c r="AZ77" s="63">
        <f t="shared" si="126"/>
        <v>44100</v>
      </c>
      <c r="BA77" s="80">
        <v>0</v>
      </c>
      <c r="BB77" s="80">
        <f t="shared" si="127"/>
        <v>44100</v>
      </c>
      <c r="BC77" s="98">
        <f t="shared" si="128"/>
        <v>0.555555555555556</v>
      </c>
      <c r="BD77" s="98">
        <f t="shared" si="129"/>
        <v>0</v>
      </c>
      <c r="BE77" s="98">
        <f t="shared" si="130"/>
        <v>0.160997732426304</v>
      </c>
      <c r="BF77" s="98">
        <f t="shared" si="131"/>
        <v>0.283446712018141</v>
      </c>
      <c r="BG77" s="99"/>
      <c r="BH77" s="62">
        <f>INDEX(商城宝箱!$L:$L,MATCH(BB77,商城宝箱!$N:$N,1))</f>
        <v>9</v>
      </c>
      <c r="BI77" s="63">
        <f>INDEX(商城宝箱!$T:$T,MATCH(BH77,商城宝箱!$L:$L,0))+(BB77-VLOOKUP(BH77,商城宝箱!$L$2:$N$22,3,FALSE))/$BH$5*VLOOKUP(BH77+1,商城宝箱!$C$23:$I$42,3,FALSE)</f>
        <v>110250</v>
      </c>
      <c r="BJ77" s="71">
        <f>INDEX(商城宝箱!$U:$U,MATCH(BH77,商城宝箱!$L:$L,0))+(BB77-VLOOKUP(BH77,商城宝箱!$L$2:$N$22,3,FALSE))/$BH$5*VLOOKUP(BH77+1,商城宝箱!$C$23:$I$42,4,FALSE)</f>
        <v>62562.5</v>
      </c>
      <c r="BK77" s="71">
        <f>INDEX(商城宝箱!$V:$V,MATCH(BH77,商城宝箱!$L:$L,0))+(BB77-VLOOKUP(BH77,商城宝箱!$L$2:$N$22,3,FALSE))/$BH$5*VLOOKUP(BH77+1,商城宝箱!$C$23:$I$42,5,FALSE)</f>
        <v>41887</v>
      </c>
      <c r="BL77" s="71">
        <f>INDEX(商城宝箱!$W:$W,MATCH(BH77,商城宝箱!$L:$L,0))+(BB77-VLOOKUP(BH77,商城宝箱!$L$2:$N$22,3,FALSE))/$BH$5*VLOOKUP(BH77+1,商城宝箱!$C$23:$I$42,6,FALSE)</f>
        <v>5231.5</v>
      </c>
      <c r="BM77" s="49"/>
      <c r="BN77" s="101">
        <f t="shared" si="132"/>
        <v>4820000</v>
      </c>
      <c r="BO77" s="63">
        <f t="shared" si="133"/>
        <v>621240</v>
      </c>
      <c r="BP77" s="63">
        <f t="shared" ref="BP77:BR77" si="184">AL77</f>
        <v>413920</v>
      </c>
      <c r="BQ77" s="63">
        <f t="shared" si="184"/>
        <v>1278000</v>
      </c>
      <c r="BR77" s="63">
        <f t="shared" si="184"/>
        <v>0</v>
      </c>
      <c r="BS77" s="63">
        <f t="shared" si="135"/>
        <v>35500</v>
      </c>
      <c r="BT77" s="63">
        <f t="shared" si="136"/>
        <v>110250</v>
      </c>
      <c r="BU77" s="63">
        <f t="shared" si="137"/>
        <v>7278910</v>
      </c>
      <c r="BV77" s="98">
        <f t="shared" si="138"/>
        <v>0.662187058227125</v>
      </c>
      <c r="BW77" s="98">
        <f t="shared" si="139"/>
        <v>0.0853479435794645</v>
      </c>
      <c r="BX77" s="98">
        <f t="shared" si="140"/>
        <v>0.0568656570832721</v>
      </c>
      <c r="BY77" s="98">
        <f t="shared" si="141"/>
        <v>0.175575738675159</v>
      </c>
      <c r="BZ77" s="98">
        <f t="shared" si="142"/>
        <v>0</v>
      </c>
      <c r="CA77" s="98">
        <f t="shared" si="143"/>
        <v>0.00487710385208774</v>
      </c>
      <c r="CB77" s="98">
        <f t="shared" si="144"/>
        <v>0.0151464985828922</v>
      </c>
      <c r="CC77" s="49"/>
      <c r="CD77" s="101">
        <f t="shared" si="145"/>
        <v>130</v>
      </c>
      <c r="CE77" s="63">
        <f>INDEX(角色升级!A:A,MATCH(BU76,角色升级!K:K,1))</f>
        <v>640</v>
      </c>
      <c r="CF77" s="71">
        <f>VLOOKUP(CE77,角色升级!A:P,16,FALSE)</f>
        <v>33623.87379</v>
      </c>
      <c r="CG77" s="71">
        <v>37200</v>
      </c>
      <c r="CH77" s="173">
        <v>4.05</v>
      </c>
      <c r="CI77" s="87">
        <f>INDEX(角色升级!Q:Q,MATCH(CE77,角色升级!A:A,0))</f>
        <v>12500</v>
      </c>
      <c r="CJ77" s="80">
        <v>0.4</v>
      </c>
      <c r="CK77" s="49"/>
      <c r="CL77" s="101">
        <f t="shared" si="146"/>
        <v>33086</v>
      </c>
      <c r="CM77" s="63">
        <f t="shared" si="147"/>
        <v>44658</v>
      </c>
      <c r="CN77" s="63">
        <f t="shared" si="148"/>
        <v>816</v>
      </c>
      <c r="CO77" s="63">
        <f t="shared" si="149"/>
        <v>62562.5</v>
      </c>
      <c r="CP77" s="63">
        <f t="shared" si="150"/>
        <v>141122.5</v>
      </c>
      <c r="CQ77" s="98">
        <f t="shared" si="151"/>
        <v>0.234448794487059</v>
      </c>
      <c r="CR77" s="98">
        <f t="shared" si="152"/>
        <v>0.316448475615157</v>
      </c>
      <c r="CS77" s="98">
        <f t="shared" si="153"/>
        <v>0.00578221049088558</v>
      </c>
      <c r="CT77" s="98">
        <f t="shared" si="154"/>
        <v>0.443320519406898</v>
      </c>
      <c r="CU77" s="49"/>
      <c r="CV77" s="87">
        <f t="shared" si="155"/>
        <v>16544</v>
      </c>
      <c r="CW77" s="80">
        <f t="shared" si="156"/>
        <v>22161</v>
      </c>
      <c r="CX77" s="80">
        <f t="shared" si="157"/>
        <v>14768</v>
      </c>
      <c r="CY77" s="80">
        <f t="shared" si="158"/>
        <v>41887</v>
      </c>
      <c r="CZ77" s="80">
        <f t="shared" si="159"/>
        <v>95360</v>
      </c>
      <c r="DA77" s="143">
        <f t="shared" si="160"/>
        <v>0.173489932885906</v>
      </c>
      <c r="DB77" s="143">
        <f t="shared" si="161"/>
        <v>0.232393036912752</v>
      </c>
      <c r="DC77" s="143">
        <f t="shared" si="162"/>
        <v>0.154865771812081</v>
      </c>
      <c r="DD77" s="143">
        <f t="shared" si="163"/>
        <v>0.439251258389262</v>
      </c>
      <c r="DE77" s="49"/>
      <c r="DF77" s="87">
        <f t="shared" si="164"/>
        <v>7878</v>
      </c>
      <c r="DG77" s="80">
        <f t="shared" si="165"/>
        <v>10599</v>
      </c>
      <c r="DH77" s="80">
        <f t="shared" si="166"/>
        <v>7064</v>
      </c>
      <c r="DI77" s="80">
        <f t="shared" si="167"/>
        <v>5231.5</v>
      </c>
      <c r="DJ77" s="80">
        <f t="shared" si="168"/>
        <v>30772.5</v>
      </c>
      <c r="DK77" s="143">
        <f t="shared" si="169"/>
        <v>0.256007799171338</v>
      </c>
      <c r="DL77" s="143">
        <f t="shared" si="170"/>
        <v>0.344430904216427</v>
      </c>
      <c r="DM77" s="143">
        <f t="shared" si="171"/>
        <v>0.229555609716468</v>
      </c>
      <c r="DN77" s="143">
        <f t="shared" si="172"/>
        <v>0.170005686895767</v>
      </c>
      <c r="DO77" s="49"/>
      <c r="DP77" s="62">
        <f t="shared" si="173"/>
        <v>141122.5</v>
      </c>
      <c r="DQ77" s="71">
        <f t="shared" si="174"/>
        <v>95360</v>
      </c>
      <c r="DR77" s="71">
        <f t="shared" si="175"/>
        <v>30772.5</v>
      </c>
      <c r="DS77" s="63">
        <v>0</v>
      </c>
      <c r="DT77" s="63">
        <v>17</v>
      </c>
      <c r="DU77" s="63">
        <f>INDEX(武器升级!A:A,MATCH(DQ77/$DQ$5,武器升级!G:G,1))</f>
        <v>36</v>
      </c>
      <c r="DV77" s="63">
        <f>_xlfn.IFNA(INDEX(武器升级!A:A,MATCH(DR77/$DR$5,武器升级!H:H,1)),1)</f>
        <v>28</v>
      </c>
      <c r="DW77" s="63">
        <v>11</v>
      </c>
      <c r="DX77" s="63">
        <f>ROUND($DX$4*(1.2^(DT77-1)),2)</f>
        <v>11.09</v>
      </c>
      <c r="DY77" s="63">
        <f>ROUND($DY$4*1.2^(DU77-1),2)</f>
        <v>443</v>
      </c>
      <c r="DZ77" s="63">
        <f>ROUND($DZ$4*1.2^(DV77-1),2)</f>
        <v>151.11</v>
      </c>
      <c r="EA77" s="71">
        <v>4.5</v>
      </c>
      <c r="EB77" s="67">
        <f t="shared" si="176"/>
        <v>130</v>
      </c>
      <c r="EC77" s="87">
        <v>0</v>
      </c>
      <c r="ED77" s="80">
        <v>0</v>
      </c>
      <c r="EE77" s="80">
        <v>0</v>
      </c>
      <c r="EF77" s="80">
        <v>0</v>
      </c>
      <c r="EG77" s="80">
        <v>0</v>
      </c>
      <c r="EH77" s="80">
        <v>0</v>
      </c>
      <c r="EI77" s="80">
        <v>1</v>
      </c>
      <c r="EJ77" s="80">
        <v>1</v>
      </c>
      <c r="EK77" s="49">
        <f>_xlfn.IFNA(INDEX(DZ:DZ,MATCH(A77,EB:EB,0)),1)</f>
        <v>14.12</v>
      </c>
      <c r="EL77" s="87">
        <v>0</v>
      </c>
      <c r="EM77" s="80">
        <v>0</v>
      </c>
      <c r="EN77" s="80">
        <v>0</v>
      </c>
      <c r="EO77" s="80">
        <v>0</v>
      </c>
      <c r="EP77" s="80">
        <v>0</v>
      </c>
      <c r="EQ77" s="80">
        <v>601.607</v>
      </c>
      <c r="ER77" s="80">
        <v>100.42</v>
      </c>
      <c r="ES77" s="80">
        <v>27.2008</v>
      </c>
      <c r="ET77" s="151">
        <v>0</v>
      </c>
      <c r="EU77" s="151">
        <v>0</v>
      </c>
      <c r="EV77" s="151">
        <v>0</v>
      </c>
      <c r="EW77" s="151">
        <v>1</v>
      </c>
      <c r="EX77" s="151">
        <v>1</v>
      </c>
      <c r="EY77" s="151">
        <v>1</v>
      </c>
      <c r="EZ77" s="49"/>
      <c r="FA77" s="153">
        <f t="shared" si="177"/>
        <v>14.12</v>
      </c>
      <c r="FB77" s="71">
        <v>1</v>
      </c>
      <c r="FC77" s="71">
        <v>1</v>
      </c>
      <c r="FD77" s="80">
        <v>3.3</v>
      </c>
      <c r="FE77" s="155"/>
      <c r="FF77">
        <f t="shared" si="178"/>
        <v>0</v>
      </c>
    </row>
    <row r="78" spans="1:162">
      <c r="A78" s="58">
        <v>72</v>
      </c>
      <c r="B78" s="59">
        <v>51</v>
      </c>
      <c r="C78" s="60">
        <v>38</v>
      </c>
      <c r="D78" s="61">
        <v>452.5</v>
      </c>
      <c r="E78" s="61">
        <v>3</v>
      </c>
      <c r="F78" s="62">
        <v>12</v>
      </c>
      <c r="G78" s="63">
        <v>0</v>
      </c>
      <c r="H78" s="63">
        <v>3</v>
      </c>
      <c r="I78" s="49"/>
      <c r="J78" s="62">
        <v>72</v>
      </c>
      <c r="K78" s="71">
        <f t="shared" si="121"/>
        <v>12</v>
      </c>
      <c r="L78" s="71">
        <f t="shared" si="122"/>
        <v>0</v>
      </c>
      <c r="M78" s="71">
        <f>INDEX($H:$H,MATCH(N78,$A:$A,0))</f>
        <v>3</v>
      </c>
      <c r="N78" s="72">
        <f>INDEX($A:$A,MATCH(SUM($K$7:K78),$D:$D,1))</f>
        <v>132</v>
      </c>
      <c r="O78" s="72">
        <v>0</v>
      </c>
      <c r="P78" s="73">
        <v>0</v>
      </c>
      <c r="Q78" s="63">
        <f>INDEX(关卡产出!$V$8:$V$207,MATCH(N78,$A$7:$A$206,0))</f>
        <v>24900</v>
      </c>
      <c r="R78" s="63">
        <f>INDEX(关卡产出!$W$8:$W$207,MATCH(N78,$A$7:$A$206,0))</f>
        <v>4973200</v>
      </c>
      <c r="S78" s="63">
        <f>INDEX(关卡产出!$X$8:$X$207,MATCH(N78,$A$7:$A$206,0))</f>
        <v>34122</v>
      </c>
      <c r="T78" s="63">
        <f>INDEX(关卡产出!$Y$8:$Y$207,MATCH(N78,$A$7:$A$206,0))</f>
        <v>17062</v>
      </c>
      <c r="U78" s="63">
        <f>INDEX(关卡产出!$Z$8:$Z$207,MATCH(N78,$A$7:$A$206,0))</f>
        <v>8131</v>
      </c>
      <c r="V78" s="63">
        <f>INDEX(关卡产出!$AA$8:$AA$207,MATCH(N78,$A$7:$A$206,0))</f>
        <v>792</v>
      </c>
      <c r="W78" s="80">
        <f>INDEX(关卡产出!$C$8:$C$207,MATCH(N78,关卡产出!$B$8:$B$207,0))*K78</f>
        <v>1248</v>
      </c>
      <c r="X78" s="80">
        <f>INDEX(关卡产出!$D$8:$D$207,MATCH(N78,关卡产出!$B$8:$B$207,0))*K78</f>
        <v>624</v>
      </c>
      <c r="Y78" s="80">
        <f>INDEX(关卡产出!$E$8:$E$207,MATCH(N78,关卡产出!$B$8:$B$207,0))*K78</f>
        <v>300</v>
      </c>
      <c r="Z78" s="80">
        <f>INDEX(关卡产出!$F$8:$F$207,MATCH(N78,关卡产出!$B$8:$B$207,0))*K78</f>
        <v>16440</v>
      </c>
      <c r="AA78" s="80">
        <f>SUM($W$7:W78)</f>
        <v>45906</v>
      </c>
      <c r="AB78" s="80">
        <f>SUM($X$7:X78)</f>
        <v>22785</v>
      </c>
      <c r="AC78" s="80">
        <f>SUM($Y$7:Y78)</f>
        <v>10899</v>
      </c>
      <c r="AD78" s="80">
        <f>SUM($Z$7:Z78)</f>
        <v>637680</v>
      </c>
      <c r="AE78" s="87">
        <f>INDEX(关卡产出!$C$8:$C$207,MATCH(N78,关卡产出!$B$8:$B$207,0))*8</f>
        <v>832</v>
      </c>
      <c r="AF78" s="87">
        <f>INDEX(关卡产出!$D$8:$D$207,MATCH(N78,关卡产出!$B$8:$B$207,0))*8</f>
        <v>416</v>
      </c>
      <c r="AG78" s="87">
        <f>INDEX(关卡产出!$E$8:$E$207,MATCH(N78,关卡产出!$B$8:$B$207,0))*8</f>
        <v>200</v>
      </c>
      <c r="AH78" s="87">
        <f>INDEX(关卡产出!$F$8:$F$207,MATCH(N78,关卡产出!$B$8:$B$207,0))*8</f>
        <v>10960</v>
      </c>
      <c r="AI78" s="87">
        <f>SUM($AE$7:AE78)</f>
        <v>30592</v>
      </c>
      <c r="AJ78" s="87">
        <f>SUM($AF$7:AF78)</f>
        <v>15184</v>
      </c>
      <c r="AK78" s="87">
        <f>SUM($AG$7:AG78)</f>
        <v>7264</v>
      </c>
      <c r="AL78" s="87">
        <f>SUM($AH$7:AH78)</f>
        <v>424880</v>
      </c>
      <c r="AM78" s="92">
        <f>SUM($M$7:M78)*关卡产出!$AS$11</f>
        <v>1296000</v>
      </c>
      <c r="AN78" s="93">
        <v>0</v>
      </c>
      <c r="AO78" s="80">
        <v>0</v>
      </c>
      <c r="AP78" s="96">
        <v>0</v>
      </c>
      <c r="AQ78" s="62">
        <v>500</v>
      </c>
      <c r="AR78" s="97">
        <v>100</v>
      </c>
      <c r="AS78" s="62">
        <f>SUM($AQ$7:AQ78)</f>
        <v>36000</v>
      </c>
      <c r="AT78" s="71">
        <f>SUM($AR$7:AR78)</f>
        <v>7200</v>
      </c>
      <c r="AU78" s="49"/>
      <c r="AV78" s="62">
        <f t="shared" si="123"/>
        <v>24900</v>
      </c>
      <c r="AW78" s="71">
        <v>0</v>
      </c>
      <c r="AX78" s="71">
        <f t="shared" si="124"/>
        <v>7200</v>
      </c>
      <c r="AY78" s="71">
        <f t="shared" si="125"/>
        <v>12500</v>
      </c>
      <c r="AZ78" s="63">
        <f t="shared" si="126"/>
        <v>44600</v>
      </c>
      <c r="BA78" s="80">
        <v>0</v>
      </c>
      <c r="BB78" s="80">
        <f t="shared" si="127"/>
        <v>44600</v>
      </c>
      <c r="BC78" s="98">
        <f t="shared" si="128"/>
        <v>0.55829596412556</v>
      </c>
      <c r="BD78" s="98">
        <f t="shared" si="129"/>
        <v>0</v>
      </c>
      <c r="BE78" s="98">
        <f t="shared" si="130"/>
        <v>0.161434977578475</v>
      </c>
      <c r="BF78" s="98">
        <f t="shared" si="131"/>
        <v>0.280269058295964</v>
      </c>
      <c r="BG78" s="99"/>
      <c r="BH78" s="62">
        <f>INDEX(商城宝箱!$L:$L,MATCH(BB78,商城宝箱!$N:$N,1))</f>
        <v>9</v>
      </c>
      <c r="BI78" s="63">
        <f>INDEX(商城宝箱!$T:$T,MATCH(BH78,商城宝箱!$L:$L,0))+(BB78-VLOOKUP(BH78,商城宝箱!$L$2:$N$22,3,FALSE))/$BH$5*VLOOKUP(BH78+1,商城宝箱!$C$23:$I$42,3,FALSE)</f>
        <v>111500</v>
      </c>
      <c r="BJ78" s="71">
        <f>INDEX(商城宝箱!$U:$U,MATCH(BH78,商城宝箱!$L:$L,0))+(BB78-VLOOKUP(BH78,商城宝箱!$L$2:$N$22,3,FALSE))/$BH$5*VLOOKUP(BH78+1,商城宝箱!$C$23:$I$42,4,FALSE)</f>
        <v>63912.5</v>
      </c>
      <c r="BK78" s="71">
        <f>INDEX(商城宝箱!$V:$V,MATCH(BH78,商城宝箱!$L:$L,0))+(BB78-VLOOKUP(BH78,商城宝箱!$L$2:$N$22,3,FALSE))/$BH$5*VLOOKUP(BH78+1,商城宝箱!$C$23:$I$42,5,FALSE)</f>
        <v>42512</v>
      </c>
      <c r="BL78" s="71">
        <f>INDEX(商城宝箱!$W:$W,MATCH(BH78,商城宝箱!$L:$L,0))+(BB78-VLOOKUP(BH78,商城宝箱!$L$2:$N$22,3,FALSE))/$BH$5*VLOOKUP(BH78+1,商城宝箱!$C$23:$I$42,6,FALSE)</f>
        <v>5331.5</v>
      </c>
      <c r="BM78" s="49"/>
      <c r="BN78" s="101">
        <f t="shared" si="132"/>
        <v>4973200</v>
      </c>
      <c r="BO78" s="63">
        <f t="shared" si="133"/>
        <v>637680</v>
      </c>
      <c r="BP78" s="63">
        <f t="shared" ref="BP78:BR78" si="185">AL78</f>
        <v>424880</v>
      </c>
      <c r="BQ78" s="63">
        <f t="shared" si="185"/>
        <v>1296000</v>
      </c>
      <c r="BR78" s="63">
        <f t="shared" si="185"/>
        <v>0</v>
      </c>
      <c r="BS78" s="63">
        <f t="shared" si="135"/>
        <v>36000</v>
      </c>
      <c r="BT78" s="63">
        <f t="shared" si="136"/>
        <v>111500</v>
      </c>
      <c r="BU78" s="63">
        <f t="shared" si="137"/>
        <v>7479260</v>
      </c>
      <c r="BV78" s="98">
        <f t="shared" si="138"/>
        <v>0.664932092212331</v>
      </c>
      <c r="BW78" s="98">
        <f t="shared" si="139"/>
        <v>0.085259771688643</v>
      </c>
      <c r="BX78" s="98">
        <f t="shared" si="140"/>
        <v>0.0568077590563772</v>
      </c>
      <c r="BY78" s="98">
        <f t="shared" si="141"/>
        <v>0.173279174677709</v>
      </c>
      <c r="BZ78" s="98">
        <f t="shared" si="142"/>
        <v>0</v>
      </c>
      <c r="CA78" s="98">
        <f t="shared" si="143"/>
        <v>0.00481331040771413</v>
      </c>
      <c r="CB78" s="98">
        <f t="shared" si="144"/>
        <v>0.0149078919572257</v>
      </c>
      <c r="CC78" s="49"/>
      <c r="CD78" s="101">
        <f t="shared" si="145"/>
        <v>132</v>
      </c>
      <c r="CE78" s="63">
        <f>INDEX(角色升级!A:A,MATCH(BU77,角色升级!K:K,1))</f>
        <v>646</v>
      </c>
      <c r="CF78" s="71">
        <f>VLOOKUP(CE78,角色升级!A:P,16,FALSE)</f>
        <v>33790.74165</v>
      </c>
      <c r="CG78" s="71">
        <v>37200</v>
      </c>
      <c r="CH78" s="173">
        <v>4.05</v>
      </c>
      <c r="CI78" s="87">
        <f>INDEX(角色升级!Q:Q,MATCH(CE78,角色升级!A:A,0))</f>
        <v>12500</v>
      </c>
      <c r="CJ78" s="80">
        <v>0.4</v>
      </c>
      <c r="CK78" s="49"/>
      <c r="CL78" s="101">
        <f t="shared" si="146"/>
        <v>34122</v>
      </c>
      <c r="CM78" s="63">
        <f t="shared" si="147"/>
        <v>45906</v>
      </c>
      <c r="CN78" s="63">
        <f t="shared" si="148"/>
        <v>832</v>
      </c>
      <c r="CO78" s="63">
        <f t="shared" si="149"/>
        <v>63912.5</v>
      </c>
      <c r="CP78" s="63">
        <f t="shared" si="150"/>
        <v>144772.5</v>
      </c>
      <c r="CQ78" s="98">
        <f t="shared" si="151"/>
        <v>0.235693933585453</v>
      </c>
      <c r="CR78" s="98">
        <f t="shared" si="152"/>
        <v>0.317090607677563</v>
      </c>
      <c r="CS78" s="98">
        <f t="shared" si="153"/>
        <v>0.00574694779740628</v>
      </c>
      <c r="CT78" s="98">
        <f t="shared" si="154"/>
        <v>0.441468510939578</v>
      </c>
      <c r="CU78" s="49"/>
      <c r="CV78" s="87">
        <f t="shared" si="155"/>
        <v>17062</v>
      </c>
      <c r="CW78" s="80">
        <f t="shared" si="156"/>
        <v>22785</v>
      </c>
      <c r="CX78" s="80">
        <f t="shared" si="157"/>
        <v>15184</v>
      </c>
      <c r="CY78" s="80">
        <f t="shared" si="158"/>
        <v>42512</v>
      </c>
      <c r="CZ78" s="80">
        <f t="shared" si="159"/>
        <v>97543</v>
      </c>
      <c r="DA78" s="143">
        <f t="shared" si="160"/>
        <v>0.174917728591493</v>
      </c>
      <c r="DB78" s="143">
        <f t="shared" si="161"/>
        <v>0.233589288826466</v>
      </c>
      <c r="DC78" s="143">
        <f t="shared" si="162"/>
        <v>0.155664681217514</v>
      </c>
      <c r="DD78" s="143">
        <f t="shared" si="163"/>
        <v>0.435828301364526</v>
      </c>
      <c r="DE78" s="49"/>
      <c r="DF78" s="87">
        <f t="shared" si="164"/>
        <v>8131</v>
      </c>
      <c r="DG78" s="80">
        <f t="shared" si="165"/>
        <v>10899</v>
      </c>
      <c r="DH78" s="80">
        <f t="shared" si="166"/>
        <v>7264</v>
      </c>
      <c r="DI78" s="80">
        <f t="shared" si="167"/>
        <v>5331.5</v>
      </c>
      <c r="DJ78" s="80">
        <f t="shared" si="168"/>
        <v>31625.5</v>
      </c>
      <c r="DK78" s="143">
        <f t="shared" si="169"/>
        <v>0.257102654503486</v>
      </c>
      <c r="DL78" s="143">
        <f t="shared" si="170"/>
        <v>0.344626962419566</v>
      </c>
      <c r="DM78" s="143">
        <f t="shared" si="171"/>
        <v>0.229688068172835</v>
      </c>
      <c r="DN78" s="143">
        <f t="shared" si="172"/>
        <v>0.168582314904112</v>
      </c>
      <c r="DO78" s="49"/>
      <c r="DP78" s="62">
        <f t="shared" si="173"/>
        <v>144772.5</v>
      </c>
      <c r="DQ78" s="71">
        <f t="shared" si="174"/>
        <v>97543</v>
      </c>
      <c r="DR78" s="71">
        <f t="shared" si="175"/>
        <v>31625.5</v>
      </c>
      <c r="DS78" s="63">
        <v>0</v>
      </c>
      <c r="DT78" s="63">
        <v>17</v>
      </c>
      <c r="DU78" s="63">
        <f>INDEX(武器升级!A:A,MATCH(DQ78/$DQ$5,武器升级!G:G,1))</f>
        <v>37</v>
      </c>
      <c r="DV78" s="63">
        <f>_xlfn.IFNA(INDEX(武器升级!A:A,MATCH(DR78/$DR$5,武器升级!H:H,1)),1)</f>
        <v>28</v>
      </c>
      <c r="DW78" s="63">
        <v>11</v>
      </c>
      <c r="DX78" s="63">
        <f>ROUND($DX$4*(1.2^(DT78-1)),2)</f>
        <v>11.09</v>
      </c>
      <c r="DY78" s="63">
        <f>ROUND($DY$4*1.2^(DU78-1),2)</f>
        <v>531.6</v>
      </c>
      <c r="DZ78" s="63">
        <f>ROUND($DZ$4*1.2^(DV78-1),2)</f>
        <v>151.11</v>
      </c>
      <c r="EA78" s="71">
        <v>4.5</v>
      </c>
      <c r="EB78" s="67">
        <f t="shared" si="176"/>
        <v>132</v>
      </c>
      <c r="EC78" s="87">
        <v>0</v>
      </c>
      <c r="ED78" s="80">
        <v>0</v>
      </c>
      <c r="EE78" s="80">
        <v>0</v>
      </c>
      <c r="EF78" s="80">
        <v>0</v>
      </c>
      <c r="EG78" s="80">
        <v>0</v>
      </c>
      <c r="EH78" s="80">
        <v>0</v>
      </c>
      <c r="EI78" s="80">
        <v>1</v>
      </c>
      <c r="EJ78" s="80">
        <v>1</v>
      </c>
      <c r="EK78" s="49">
        <f>_xlfn.IFNA(INDEX(DZ:DZ,MATCH(A78,EB:EB,0)),1)</f>
        <v>14.12</v>
      </c>
      <c r="EL78" s="87">
        <v>0</v>
      </c>
      <c r="EM78" s="80">
        <v>0</v>
      </c>
      <c r="EN78" s="80">
        <v>0</v>
      </c>
      <c r="EO78" s="80">
        <v>0</v>
      </c>
      <c r="EP78" s="80">
        <v>0</v>
      </c>
      <c r="EQ78" s="80">
        <v>608.209</v>
      </c>
      <c r="ER78" s="80">
        <v>101.522</v>
      </c>
      <c r="ES78" s="80">
        <v>27.4993</v>
      </c>
      <c r="ET78" s="151">
        <v>0</v>
      </c>
      <c r="EU78" s="151">
        <v>0</v>
      </c>
      <c r="EV78" s="151">
        <v>0</v>
      </c>
      <c r="EW78" s="151">
        <v>1</v>
      </c>
      <c r="EX78" s="151">
        <v>1</v>
      </c>
      <c r="EY78" s="151">
        <v>1</v>
      </c>
      <c r="EZ78" s="49"/>
      <c r="FA78" s="153">
        <f t="shared" si="177"/>
        <v>14.12</v>
      </c>
      <c r="FB78" s="71">
        <v>1</v>
      </c>
      <c r="FC78" s="71">
        <v>1</v>
      </c>
      <c r="FD78" s="80">
        <v>3.3</v>
      </c>
      <c r="FE78" s="155"/>
      <c r="FF78">
        <f t="shared" si="178"/>
        <v>0</v>
      </c>
    </row>
    <row r="79" spans="1:162">
      <c r="A79" s="58">
        <v>73</v>
      </c>
      <c r="B79" s="59">
        <v>52</v>
      </c>
      <c r="C79" s="60">
        <v>40</v>
      </c>
      <c r="D79" s="61">
        <v>464.5</v>
      </c>
      <c r="E79" s="61">
        <v>3</v>
      </c>
      <c r="F79" s="62">
        <v>12</v>
      </c>
      <c r="G79" s="63">
        <v>0</v>
      </c>
      <c r="H79" s="63">
        <v>3</v>
      </c>
      <c r="I79" s="49"/>
      <c r="J79" s="62">
        <v>73</v>
      </c>
      <c r="K79" s="71">
        <f t="shared" si="121"/>
        <v>12</v>
      </c>
      <c r="L79" s="71">
        <f t="shared" si="122"/>
        <v>0</v>
      </c>
      <c r="M79" s="71">
        <f>INDEX($H:$H,MATCH(N79,$A:$A,0))</f>
        <v>3</v>
      </c>
      <c r="N79" s="72">
        <f>INDEX($A:$A,MATCH(SUM($K$7:K79),$D:$D,1))</f>
        <v>134</v>
      </c>
      <c r="O79" s="72">
        <v>0</v>
      </c>
      <c r="P79" s="73">
        <v>0</v>
      </c>
      <c r="Q79" s="63">
        <f>INDEX(关卡产出!$V$8:$V$207,MATCH(N79,$A$7:$A$206,0))</f>
        <v>25300</v>
      </c>
      <c r="R79" s="63">
        <f>INDEX(关卡产出!$W$8:$W$207,MATCH(N79,$A$7:$A$206,0))</f>
        <v>5128800</v>
      </c>
      <c r="S79" s="63">
        <f>INDEX(关卡产出!$X$8:$X$207,MATCH(N79,$A$7:$A$206,0))</f>
        <v>35174</v>
      </c>
      <c r="T79" s="63">
        <f>INDEX(关卡产出!$Y$8:$Y$207,MATCH(N79,$A$7:$A$206,0))</f>
        <v>17588</v>
      </c>
      <c r="U79" s="63">
        <f>INDEX(关卡产出!$Z$8:$Z$207,MATCH(N79,$A$7:$A$206,0))</f>
        <v>8388</v>
      </c>
      <c r="V79" s="63">
        <f>INDEX(关卡产出!$AA$8:$AA$207,MATCH(N79,$A$7:$A$206,0))</f>
        <v>804</v>
      </c>
      <c r="W79" s="80">
        <f>INDEX(关卡产出!$C$8:$C$207,MATCH(N79,关卡产出!$B$8:$B$207,0))*K79</f>
        <v>1272</v>
      </c>
      <c r="X79" s="80">
        <f>INDEX(关卡产出!$D$8:$D$207,MATCH(N79,关卡产出!$B$8:$B$207,0))*K79</f>
        <v>636</v>
      </c>
      <c r="Y79" s="80">
        <f>INDEX(关卡产出!$E$8:$E$207,MATCH(N79,关卡产出!$B$8:$B$207,0))*K79</f>
        <v>312</v>
      </c>
      <c r="Z79" s="80">
        <f>INDEX(关卡产出!$F$8:$F$207,MATCH(N79,关卡产出!$B$8:$B$207,0))*K79</f>
        <v>16680</v>
      </c>
      <c r="AA79" s="80">
        <f>SUM($W$7:W79)</f>
        <v>47178</v>
      </c>
      <c r="AB79" s="80">
        <f>SUM($X$7:X79)</f>
        <v>23421</v>
      </c>
      <c r="AC79" s="80">
        <f>SUM($Y$7:Y79)</f>
        <v>11211</v>
      </c>
      <c r="AD79" s="80">
        <f>SUM($Z$7:Z79)</f>
        <v>654360</v>
      </c>
      <c r="AE79" s="87">
        <f>INDEX(关卡产出!$C$8:$C$207,MATCH(N79,关卡产出!$B$8:$B$207,0))*8</f>
        <v>848</v>
      </c>
      <c r="AF79" s="87">
        <f>INDEX(关卡产出!$D$8:$D$207,MATCH(N79,关卡产出!$B$8:$B$207,0))*8</f>
        <v>424</v>
      </c>
      <c r="AG79" s="87">
        <f>INDEX(关卡产出!$E$8:$E$207,MATCH(N79,关卡产出!$B$8:$B$207,0))*8</f>
        <v>208</v>
      </c>
      <c r="AH79" s="87">
        <f>INDEX(关卡产出!$F$8:$F$207,MATCH(N79,关卡产出!$B$8:$B$207,0))*8</f>
        <v>11120</v>
      </c>
      <c r="AI79" s="87">
        <f>SUM($AE$7:AE79)</f>
        <v>31440</v>
      </c>
      <c r="AJ79" s="87">
        <f>SUM($AF$7:AF79)</f>
        <v>15608</v>
      </c>
      <c r="AK79" s="87">
        <f>SUM($AG$7:AG79)</f>
        <v>7472</v>
      </c>
      <c r="AL79" s="87">
        <f>SUM($AH$7:AH79)</f>
        <v>436000</v>
      </c>
      <c r="AM79" s="92">
        <f>SUM($M$7:M79)*关卡产出!$AS$11</f>
        <v>1314000</v>
      </c>
      <c r="AN79" s="93">
        <v>0</v>
      </c>
      <c r="AO79" s="80">
        <v>0</v>
      </c>
      <c r="AP79" s="96">
        <v>0</v>
      </c>
      <c r="AQ79" s="62">
        <v>500</v>
      </c>
      <c r="AR79" s="97">
        <v>100</v>
      </c>
      <c r="AS79" s="62">
        <f>SUM($AQ$7:AQ79)</f>
        <v>36500</v>
      </c>
      <c r="AT79" s="71">
        <f>SUM($AR$7:AR79)</f>
        <v>7300</v>
      </c>
      <c r="AU79" s="49"/>
      <c r="AV79" s="62">
        <f t="shared" si="123"/>
        <v>25300</v>
      </c>
      <c r="AW79" s="71">
        <v>0</v>
      </c>
      <c r="AX79" s="71">
        <f t="shared" si="124"/>
        <v>7300</v>
      </c>
      <c r="AY79" s="71">
        <f t="shared" si="125"/>
        <v>12500</v>
      </c>
      <c r="AZ79" s="63">
        <f t="shared" si="126"/>
        <v>45100</v>
      </c>
      <c r="BA79" s="80">
        <v>0</v>
      </c>
      <c r="BB79" s="80">
        <f t="shared" si="127"/>
        <v>45100</v>
      </c>
      <c r="BC79" s="98">
        <f t="shared" si="128"/>
        <v>0.560975609756098</v>
      </c>
      <c r="BD79" s="98">
        <f t="shared" si="129"/>
        <v>0</v>
      </c>
      <c r="BE79" s="98">
        <f t="shared" si="130"/>
        <v>0.161862527716186</v>
      </c>
      <c r="BF79" s="98">
        <f t="shared" si="131"/>
        <v>0.277161862527716</v>
      </c>
      <c r="BG79" s="99"/>
      <c r="BH79" s="62">
        <f>INDEX(商城宝箱!$L:$L,MATCH(BB79,商城宝箱!$N:$N,1))</f>
        <v>9</v>
      </c>
      <c r="BI79" s="63">
        <f>INDEX(商城宝箱!$T:$T,MATCH(BH79,商城宝箱!$L:$L,0))+(BB79-VLOOKUP(BH79,商城宝箱!$L$2:$N$22,3,FALSE))/$BH$5*VLOOKUP(BH79+1,商城宝箱!$C$23:$I$42,3,FALSE)</f>
        <v>112750</v>
      </c>
      <c r="BJ79" s="71">
        <f>INDEX(商城宝箱!$U:$U,MATCH(BH79,商城宝箱!$L:$L,0))+(BB79-VLOOKUP(BH79,商城宝箱!$L$2:$N$22,3,FALSE))/$BH$5*VLOOKUP(BH79+1,商城宝箱!$C$23:$I$42,4,FALSE)</f>
        <v>65262.5</v>
      </c>
      <c r="BK79" s="71">
        <f>INDEX(商城宝箱!$V:$V,MATCH(BH79,商城宝箱!$L:$L,0))+(BB79-VLOOKUP(BH79,商城宝箱!$L$2:$N$22,3,FALSE))/$BH$5*VLOOKUP(BH79+1,商城宝箱!$C$23:$I$42,5,FALSE)</f>
        <v>43137</v>
      </c>
      <c r="BL79" s="71">
        <f>INDEX(商城宝箱!$W:$W,MATCH(BH79,商城宝箱!$L:$L,0))+(BB79-VLOOKUP(BH79,商城宝箱!$L$2:$N$22,3,FALSE))/$BH$5*VLOOKUP(BH79+1,商城宝箱!$C$23:$I$42,6,FALSE)</f>
        <v>5431.5</v>
      </c>
      <c r="BM79" s="49"/>
      <c r="BN79" s="101">
        <f t="shared" si="132"/>
        <v>5128800</v>
      </c>
      <c r="BO79" s="63">
        <f t="shared" si="133"/>
        <v>654360</v>
      </c>
      <c r="BP79" s="63">
        <f t="shared" ref="BP79:BR79" si="186">AL79</f>
        <v>436000</v>
      </c>
      <c r="BQ79" s="63">
        <f t="shared" si="186"/>
        <v>1314000</v>
      </c>
      <c r="BR79" s="63">
        <f t="shared" si="186"/>
        <v>0</v>
      </c>
      <c r="BS79" s="63">
        <f t="shared" si="135"/>
        <v>36500</v>
      </c>
      <c r="BT79" s="63">
        <f t="shared" si="136"/>
        <v>112750</v>
      </c>
      <c r="BU79" s="63">
        <f t="shared" si="137"/>
        <v>7682410</v>
      </c>
      <c r="BV79" s="98">
        <f t="shared" si="138"/>
        <v>0.667603004786258</v>
      </c>
      <c r="BW79" s="98">
        <f t="shared" si="139"/>
        <v>0.0851763964693371</v>
      </c>
      <c r="BX79" s="98">
        <f t="shared" si="140"/>
        <v>0.0567530241161302</v>
      </c>
      <c r="BY79" s="98">
        <f t="shared" si="141"/>
        <v>0.17104007726742</v>
      </c>
      <c r="BZ79" s="98">
        <f t="shared" si="142"/>
        <v>0</v>
      </c>
      <c r="CA79" s="98">
        <f t="shared" si="143"/>
        <v>0.00475111325742833</v>
      </c>
      <c r="CB79" s="98">
        <f t="shared" si="144"/>
        <v>0.0146763841034259</v>
      </c>
      <c r="CC79" s="49"/>
      <c r="CD79" s="101">
        <f t="shared" si="145"/>
        <v>134</v>
      </c>
      <c r="CE79" s="63">
        <f>INDEX(角色升级!A:A,MATCH(BU78,角色升级!K:K,1))</f>
        <v>654</v>
      </c>
      <c r="CF79" s="71">
        <f>VLOOKUP(CE79,角色升级!A:P,16,FALSE)</f>
        <v>33963.37573</v>
      </c>
      <c r="CG79" s="71">
        <v>38400</v>
      </c>
      <c r="CH79" s="174">
        <v>4.17</v>
      </c>
      <c r="CI79" s="87">
        <f>INDEX(角色升级!Q:Q,MATCH(CE79,角色升级!A:A,0))</f>
        <v>12500</v>
      </c>
      <c r="CJ79" s="80">
        <v>0.4</v>
      </c>
      <c r="CK79" s="49"/>
      <c r="CL79" s="101">
        <f t="shared" si="146"/>
        <v>35174</v>
      </c>
      <c r="CM79" s="63">
        <f t="shared" si="147"/>
        <v>47178</v>
      </c>
      <c r="CN79" s="63">
        <f t="shared" si="148"/>
        <v>848</v>
      </c>
      <c r="CO79" s="63">
        <f t="shared" si="149"/>
        <v>65262.5</v>
      </c>
      <c r="CP79" s="63">
        <f t="shared" si="150"/>
        <v>148462.5</v>
      </c>
      <c r="CQ79" s="98">
        <f t="shared" si="151"/>
        <v>0.236921781594679</v>
      </c>
      <c r="CR79" s="98">
        <f t="shared" si="152"/>
        <v>0.317777216468805</v>
      </c>
      <c r="CS79" s="98">
        <f t="shared" si="153"/>
        <v>0.00571188010440347</v>
      </c>
      <c r="CT79" s="98">
        <f t="shared" si="154"/>
        <v>0.439589121832112</v>
      </c>
      <c r="CU79" s="49"/>
      <c r="CV79" s="87">
        <f t="shared" si="155"/>
        <v>17588</v>
      </c>
      <c r="CW79" s="80">
        <f t="shared" si="156"/>
        <v>23421</v>
      </c>
      <c r="CX79" s="80">
        <f t="shared" si="157"/>
        <v>15608</v>
      </c>
      <c r="CY79" s="80">
        <f t="shared" si="158"/>
        <v>43137</v>
      </c>
      <c r="CZ79" s="80">
        <f t="shared" si="159"/>
        <v>99754</v>
      </c>
      <c r="DA79" s="143">
        <f t="shared" si="160"/>
        <v>0.176313731780179</v>
      </c>
      <c r="DB79" s="143">
        <f t="shared" si="161"/>
        <v>0.234787577440504</v>
      </c>
      <c r="DC79" s="143">
        <f t="shared" si="162"/>
        <v>0.156464903663011</v>
      </c>
      <c r="DD79" s="143">
        <f t="shared" si="163"/>
        <v>0.432433787116306</v>
      </c>
      <c r="DE79" s="49"/>
      <c r="DF79" s="87">
        <f t="shared" si="164"/>
        <v>8388</v>
      </c>
      <c r="DG79" s="80">
        <f t="shared" si="165"/>
        <v>11211</v>
      </c>
      <c r="DH79" s="80">
        <f t="shared" si="166"/>
        <v>7472</v>
      </c>
      <c r="DI79" s="80">
        <f t="shared" si="167"/>
        <v>5431.5</v>
      </c>
      <c r="DJ79" s="80">
        <f t="shared" si="168"/>
        <v>32502.5</v>
      </c>
      <c r="DK79" s="143">
        <f t="shared" si="169"/>
        <v>0.258072455964926</v>
      </c>
      <c r="DL79" s="143">
        <f t="shared" si="170"/>
        <v>0.344927313283594</v>
      </c>
      <c r="DM79" s="143">
        <f t="shared" si="171"/>
        <v>0.229890008460888</v>
      </c>
      <c r="DN79" s="143">
        <f t="shared" si="172"/>
        <v>0.167110222290593</v>
      </c>
      <c r="DO79" s="49"/>
      <c r="DP79" s="62">
        <f t="shared" si="173"/>
        <v>148462.5</v>
      </c>
      <c r="DQ79" s="71">
        <f t="shared" si="174"/>
        <v>99754</v>
      </c>
      <c r="DR79" s="71">
        <f t="shared" si="175"/>
        <v>32502.5</v>
      </c>
      <c r="DS79" s="63">
        <v>0</v>
      </c>
      <c r="DT79" s="63">
        <v>17</v>
      </c>
      <c r="DU79" s="63">
        <f>INDEX(武器升级!A:A,MATCH(DQ79/$DQ$5,武器升级!G:G,1))</f>
        <v>37</v>
      </c>
      <c r="DV79" s="63">
        <f>_xlfn.IFNA(INDEX(武器升级!A:A,MATCH(DR79/$DR$5,武器升级!H:H,1)),1)</f>
        <v>28</v>
      </c>
      <c r="DW79" s="63">
        <v>11</v>
      </c>
      <c r="DX79" s="63">
        <f>ROUND($DX$4*(1.2^(DT79-1)),2)</f>
        <v>11.09</v>
      </c>
      <c r="DY79" s="63">
        <f>ROUND($DY$4*1.2^(DU79-1),2)</f>
        <v>531.6</v>
      </c>
      <c r="DZ79" s="63">
        <f>ROUND($DZ$4*1.2^(DV79-1),2)</f>
        <v>151.11</v>
      </c>
      <c r="EA79" s="71">
        <v>4.5</v>
      </c>
      <c r="EB79" s="67">
        <f t="shared" si="176"/>
        <v>134</v>
      </c>
      <c r="EC79" s="87">
        <v>0</v>
      </c>
      <c r="ED79" s="80">
        <v>0</v>
      </c>
      <c r="EE79" s="80">
        <v>0</v>
      </c>
      <c r="EF79" s="80">
        <v>0</v>
      </c>
      <c r="EG79" s="80">
        <v>0</v>
      </c>
      <c r="EH79" s="80">
        <v>0</v>
      </c>
      <c r="EI79" s="80">
        <v>1</v>
      </c>
      <c r="EJ79" s="80">
        <v>1</v>
      </c>
      <c r="EK79" s="49">
        <f>_xlfn.IFNA(INDEX(DZ:DZ,MATCH(A79,EB:EB,0)),1)</f>
        <v>14.12</v>
      </c>
      <c r="EL79" s="87">
        <v>0</v>
      </c>
      <c r="EM79" s="80">
        <v>0</v>
      </c>
      <c r="EN79" s="80">
        <v>0</v>
      </c>
      <c r="EO79" s="80">
        <v>0</v>
      </c>
      <c r="EP79" s="80">
        <v>0</v>
      </c>
      <c r="EQ79" s="80">
        <v>616.462</v>
      </c>
      <c r="ER79" s="80">
        <v>102.899</v>
      </c>
      <c r="ES79" s="80">
        <v>27.8724</v>
      </c>
      <c r="ET79" s="151">
        <v>0</v>
      </c>
      <c r="EU79" s="151">
        <v>0</v>
      </c>
      <c r="EV79" s="151">
        <v>0</v>
      </c>
      <c r="EW79" s="151">
        <v>1</v>
      </c>
      <c r="EX79" s="151">
        <v>1</v>
      </c>
      <c r="EY79" s="151">
        <v>1</v>
      </c>
      <c r="EZ79" s="49"/>
      <c r="FA79" s="153">
        <f t="shared" si="177"/>
        <v>14.12</v>
      </c>
      <c r="FB79" s="71">
        <v>1</v>
      </c>
      <c r="FC79" s="71">
        <v>1</v>
      </c>
      <c r="FD79" s="80">
        <v>3.3</v>
      </c>
      <c r="FE79" s="155"/>
      <c r="FF79">
        <f t="shared" si="178"/>
        <v>0</v>
      </c>
    </row>
    <row r="80" spans="1:162">
      <c r="A80" s="58">
        <v>74</v>
      </c>
      <c r="B80" s="59">
        <v>53</v>
      </c>
      <c r="C80" s="60">
        <v>41</v>
      </c>
      <c r="D80" s="61">
        <v>473.5</v>
      </c>
      <c r="E80" s="61">
        <v>3</v>
      </c>
      <c r="F80" s="62">
        <v>12</v>
      </c>
      <c r="G80" s="63">
        <v>0</v>
      </c>
      <c r="H80" s="63">
        <v>3</v>
      </c>
      <c r="I80" s="49"/>
      <c r="J80" s="62">
        <v>74</v>
      </c>
      <c r="K80" s="71">
        <f t="shared" si="121"/>
        <v>12</v>
      </c>
      <c r="L80" s="71">
        <f t="shared" si="122"/>
        <v>0</v>
      </c>
      <c r="M80" s="71">
        <f>INDEX($H:$H,MATCH(N80,$A:$A,0))</f>
        <v>3</v>
      </c>
      <c r="N80" s="72">
        <f>INDEX($A:$A,MATCH(SUM($K$7:K80),$D:$D,1))</f>
        <v>136</v>
      </c>
      <c r="O80" s="72">
        <v>0</v>
      </c>
      <c r="P80" s="73">
        <v>0</v>
      </c>
      <c r="Q80" s="63">
        <f>INDEX(关卡产出!$V$8:$V$207,MATCH(N80,$A$7:$A$206,0))</f>
        <v>25700</v>
      </c>
      <c r="R80" s="63">
        <f>INDEX(关卡产出!$W$8:$W$207,MATCH(N80,$A$7:$A$206,0))</f>
        <v>5286800</v>
      </c>
      <c r="S80" s="63">
        <f>INDEX(关卡产出!$X$8:$X$207,MATCH(N80,$A$7:$A$206,0))</f>
        <v>36242</v>
      </c>
      <c r="T80" s="63">
        <f>INDEX(关卡产出!$Y$8:$Y$207,MATCH(N80,$A$7:$A$206,0))</f>
        <v>18122</v>
      </c>
      <c r="U80" s="63">
        <f>INDEX(关卡产出!$Z$8:$Z$207,MATCH(N80,$A$7:$A$206,0))</f>
        <v>8649</v>
      </c>
      <c r="V80" s="63">
        <f>INDEX(关卡产出!$AA$8:$AA$207,MATCH(N80,$A$7:$A$206,0))</f>
        <v>816</v>
      </c>
      <c r="W80" s="80">
        <f>INDEX(关卡产出!$C$8:$C$207,MATCH(N80,关卡产出!$B$8:$B$207,0))*K80</f>
        <v>1284</v>
      </c>
      <c r="X80" s="80">
        <f>INDEX(关卡产出!$D$8:$D$207,MATCH(N80,关卡产出!$B$8:$B$207,0))*K80</f>
        <v>636</v>
      </c>
      <c r="Y80" s="80">
        <f>INDEX(关卡产出!$E$8:$E$207,MATCH(N80,关卡产出!$B$8:$B$207,0))*K80</f>
        <v>312</v>
      </c>
      <c r="Z80" s="80">
        <f>INDEX(关卡产出!$F$8:$F$207,MATCH(N80,关卡产出!$B$8:$B$207,0))*K80</f>
        <v>16920</v>
      </c>
      <c r="AA80" s="80">
        <f>SUM($W$7:W80)</f>
        <v>48462</v>
      </c>
      <c r="AB80" s="80">
        <f>SUM($X$7:X80)</f>
        <v>24057</v>
      </c>
      <c r="AC80" s="80">
        <f>SUM($Y$7:Y80)</f>
        <v>11523</v>
      </c>
      <c r="AD80" s="80">
        <f>SUM($Z$7:Z80)</f>
        <v>671280</v>
      </c>
      <c r="AE80" s="87">
        <f>INDEX(关卡产出!$C$8:$C$207,MATCH(N80,关卡产出!$B$8:$B$207,0))*8</f>
        <v>856</v>
      </c>
      <c r="AF80" s="87">
        <f>INDEX(关卡产出!$D$8:$D$207,MATCH(N80,关卡产出!$B$8:$B$207,0))*8</f>
        <v>424</v>
      </c>
      <c r="AG80" s="87">
        <f>INDEX(关卡产出!$E$8:$E$207,MATCH(N80,关卡产出!$B$8:$B$207,0))*8</f>
        <v>208</v>
      </c>
      <c r="AH80" s="87">
        <f>INDEX(关卡产出!$F$8:$F$207,MATCH(N80,关卡产出!$B$8:$B$207,0))*8</f>
        <v>11280</v>
      </c>
      <c r="AI80" s="87">
        <f>SUM($AE$7:AE80)</f>
        <v>32296</v>
      </c>
      <c r="AJ80" s="87">
        <f>SUM($AF$7:AF80)</f>
        <v>16032</v>
      </c>
      <c r="AK80" s="87">
        <f>SUM($AG$7:AG80)</f>
        <v>7680</v>
      </c>
      <c r="AL80" s="87">
        <f>SUM($AH$7:AH80)</f>
        <v>447280</v>
      </c>
      <c r="AM80" s="92">
        <f>SUM($M$7:M80)*关卡产出!$AS$11</f>
        <v>1332000</v>
      </c>
      <c r="AN80" s="93">
        <v>0</v>
      </c>
      <c r="AO80" s="80">
        <v>0</v>
      </c>
      <c r="AP80" s="96">
        <v>0</v>
      </c>
      <c r="AQ80" s="62">
        <v>500</v>
      </c>
      <c r="AR80" s="97">
        <v>100</v>
      </c>
      <c r="AS80" s="62">
        <f>SUM($AQ$7:AQ80)</f>
        <v>37000</v>
      </c>
      <c r="AT80" s="71">
        <f>SUM($AR$7:AR80)</f>
        <v>7400</v>
      </c>
      <c r="AU80" s="49"/>
      <c r="AV80" s="62">
        <f t="shared" si="123"/>
        <v>25700</v>
      </c>
      <c r="AW80" s="71">
        <v>0</v>
      </c>
      <c r="AX80" s="71">
        <f t="shared" si="124"/>
        <v>7400</v>
      </c>
      <c r="AY80" s="71">
        <f t="shared" si="125"/>
        <v>12500</v>
      </c>
      <c r="AZ80" s="63">
        <f t="shared" si="126"/>
        <v>45600</v>
      </c>
      <c r="BA80" s="80">
        <v>0</v>
      </c>
      <c r="BB80" s="80">
        <f t="shared" si="127"/>
        <v>45600</v>
      </c>
      <c r="BC80" s="98">
        <f t="shared" si="128"/>
        <v>0.56359649122807</v>
      </c>
      <c r="BD80" s="98">
        <f t="shared" si="129"/>
        <v>0</v>
      </c>
      <c r="BE80" s="98">
        <f t="shared" si="130"/>
        <v>0.162280701754386</v>
      </c>
      <c r="BF80" s="98">
        <f t="shared" si="131"/>
        <v>0.274122807017544</v>
      </c>
      <c r="BG80" s="99"/>
      <c r="BH80" s="62">
        <f>INDEX(商城宝箱!$L:$L,MATCH(BB80,商城宝箱!$N:$N,1))</f>
        <v>9</v>
      </c>
      <c r="BI80" s="63">
        <f>INDEX(商城宝箱!$T:$T,MATCH(BH80,商城宝箱!$L:$L,0))+(BB80-VLOOKUP(BH80,商城宝箱!$L$2:$N$22,3,FALSE))/$BH$5*VLOOKUP(BH80+1,商城宝箱!$C$23:$I$42,3,FALSE)</f>
        <v>114000</v>
      </c>
      <c r="BJ80" s="71">
        <f>INDEX(商城宝箱!$U:$U,MATCH(BH80,商城宝箱!$L:$L,0))+(BB80-VLOOKUP(BH80,商城宝箱!$L$2:$N$22,3,FALSE))/$BH$5*VLOOKUP(BH80+1,商城宝箱!$C$23:$I$42,4,FALSE)</f>
        <v>66612.5</v>
      </c>
      <c r="BK80" s="71">
        <f>INDEX(商城宝箱!$V:$V,MATCH(BH80,商城宝箱!$L:$L,0))+(BB80-VLOOKUP(BH80,商城宝箱!$L$2:$N$22,3,FALSE))/$BH$5*VLOOKUP(BH80+1,商城宝箱!$C$23:$I$42,5,FALSE)</f>
        <v>43762</v>
      </c>
      <c r="BL80" s="71">
        <f>INDEX(商城宝箱!$W:$W,MATCH(BH80,商城宝箱!$L:$L,0))+(BB80-VLOOKUP(BH80,商城宝箱!$L$2:$N$22,3,FALSE))/$BH$5*VLOOKUP(BH80+1,商城宝箱!$C$23:$I$42,6,FALSE)</f>
        <v>5531.5</v>
      </c>
      <c r="BM80" s="49"/>
      <c r="BN80" s="101">
        <f t="shared" si="132"/>
        <v>5286800</v>
      </c>
      <c r="BO80" s="63">
        <f t="shared" si="133"/>
        <v>671280</v>
      </c>
      <c r="BP80" s="63">
        <f t="shared" ref="BP80:BR80" si="187">AL80</f>
        <v>447280</v>
      </c>
      <c r="BQ80" s="63">
        <f t="shared" si="187"/>
        <v>1332000</v>
      </c>
      <c r="BR80" s="63">
        <f t="shared" si="187"/>
        <v>0</v>
      </c>
      <c r="BS80" s="63">
        <f t="shared" si="135"/>
        <v>37000</v>
      </c>
      <c r="BT80" s="63">
        <f t="shared" si="136"/>
        <v>114000</v>
      </c>
      <c r="BU80" s="63">
        <f t="shared" si="137"/>
        <v>7888360</v>
      </c>
      <c r="BV80" s="98">
        <f t="shared" si="138"/>
        <v>0.670202678376748</v>
      </c>
      <c r="BW80" s="98">
        <f t="shared" si="139"/>
        <v>0.0850975361165058</v>
      </c>
      <c r="BX80" s="98">
        <f t="shared" si="140"/>
        <v>0.0567012661693939</v>
      </c>
      <c r="BY80" s="98">
        <f t="shared" si="141"/>
        <v>0.168856390935505</v>
      </c>
      <c r="BZ80" s="98">
        <f t="shared" si="142"/>
        <v>0</v>
      </c>
      <c r="CA80" s="98">
        <f t="shared" si="143"/>
        <v>0.00469045530376403</v>
      </c>
      <c r="CB80" s="98">
        <f t="shared" si="144"/>
        <v>0.0144516730980838</v>
      </c>
      <c r="CC80" s="49"/>
      <c r="CD80" s="101">
        <f t="shared" si="145"/>
        <v>136</v>
      </c>
      <c r="CE80" s="63">
        <f>INDEX(角色升级!A:A,MATCH(BU79,角色升级!K:K,1))</f>
        <v>661</v>
      </c>
      <c r="CF80" s="71">
        <f>VLOOKUP(CE80,角色升级!A:P,16,FALSE)</f>
        <v>34353.0047</v>
      </c>
      <c r="CG80" s="71">
        <v>39600</v>
      </c>
      <c r="CH80" s="175">
        <v>4.3</v>
      </c>
      <c r="CI80" s="87">
        <f>INDEX(角色升级!Q:Q,MATCH(CE80,角色升级!A:A,0))</f>
        <v>12500</v>
      </c>
      <c r="CJ80" s="80">
        <v>0.4</v>
      </c>
      <c r="CK80" s="49"/>
      <c r="CL80" s="101">
        <f t="shared" si="146"/>
        <v>36242</v>
      </c>
      <c r="CM80" s="63">
        <f t="shared" si="147"/>
        <v>48462</v>
      </c>
      <c r="CN80" s="63">
        <f t="shared" si="148"/>
        <v>856</v>
      </c>
      <c r="CO80" s="63">
        <f t="shared" si="149"/>
        <v>66612.5</v>
      </c>
      <c r="CP80" s="63">
        <f t="shared" si="150"/>
        <v>152172.5</v>
      </c>
      <c r="CQ80" s="98">
        <f t="shared" si="151"/>
        <v>0.238163925807883</v>
      </c>
      <c r="CR80" s="98">
        <f t="shared" si="152"/>
        <v>0.318467528627052</v>
      </c>
      <c r="CS80" s="98">
        <f t="shared" si="153"/>
        <v>0.00562519509109727</v>
      </c>
      <c r="CT80" s="98">
        <f t="shared" si="154"/>
        <v>0.437743350473969</v>
      </c>
      <c r="CU80" s="49"/>
      <c r="CV80" s="87">
        <f t="shared" si="155"/>
        <v>18122</v>
      </c>
      <c r="CW80" s="80">
        <f t="shared" si="156"/>
        <v>24057</v>
      </c>
      <c r="CX80" s="80">
        <f t="shared" si="157"/>
        <v>16032</v>
      </c>
      <c r="CY80" s="80">
        <f t="shared" si="158"/>
        <v>43762</v>
      </c>
      <c r="CZ80" s="80">
        <f t="shared" si="159"/>
        <v>101973</v>
      </c>
      <c r="DA80" s="143">
        <f t="shared" si="160"/>
        <v>0.177713708530689</v>
      </c>
      <c r="DB80" s="143">
        <f t="shared" si="161"/>
        <v>0.235915389367774</v>
      </c>
      <c r="DC80" s="143">
        <f t="shared" si="162"/>
        <v>0.157218087140714</v>
      </c>
      <c r="DD80" s="143">
        <f t="shared" si="163"/>
        <v>0.429152814960823</v>
      </c>
      <c r="DE80" s="49"/>
      <c r="DF80" s="87">
        <f t="shared" si="164"/>
        <v>8649</v>
      </c>
      <c r="DG80" s="80">
        <f t="shared" si="165"/>
        <v>11523</v>
      </c>
      <c r="DH80" s="80">
        <f t="shared" si="166"/>
        <v>7680</v>
      </c>
      <c r="DI80" s="80">
        <f t="shared" si="167"/>
        <v>5531.5</v>
      </c>
      <c r="DJ80" s="80">
        <f t="shared" si="168"/>
        <v>33383.5</v>
      </c>
      <c r="DK80" s="143">
        <f t="shared" si="169"/>
        <v>0.259080084472868</v>
      </c>
      <c r="DL80" s="143">
        <f t="shared" si="170"/>
        <v>0.345170518369853</v>
      </c>
      <c r="DM80" s="143">
        <f t="shared" si="171"/>
        <v>0.230053769077538</v>
      </c>
      <c r="DN80" s="143">
        <f t="shared" si="172"/>
        <v>0.16569562807974</v>
      </c>
      <c r="DO80" s="49"/>
      <c r="DP80" s="62">
        <f t="shared" si="173"/>
        <v>152172.5</v>
      </c>
      <c r="DQ80" s="71">
        <f t="shared" si="174"/>
        <v>101973</v>
      </c>
      <c r="DR80" s="71">
        <f t="shared" si="175"/>
        <v>33383.5</v>
      </c>
      <c r="DS80" s="63">
        <v>0</v>
      </c>
      <c r="DT80" s="63">
        <v>17</v>
      </c>
      <c r="DU80" s="63">
        <f>INDEX(武器升级!A:A,MATCH(DQ80/$DQ$5,武器升级!G:G,1))</f>
        <v>37</v>
      </c>
      <c r="DV80" s="63">
        <f>_xlfn.IFNA(INDEX(武器升级!A:A,MATCH(DR80/$DR$5,武器升级!H:H,1)),1)</f>
        <v>29</v>
      </c>
      <c r="DW80" s="63">
        <v>11</v>
      </c>
      <c r="DX80" s="63">
        <f>ROUND($DX$4*(1.2^(DT80-1)),2)</f>
        <v>11.09</v>
      </c>
      <c r="DY80" s="63">
        <f>ROUND($DY$4*1.2^(DU80-1),2)</f>
        <v>531.6</v>
      </c>
      <c r="DZ80" s="63">
        <f>ROUND($DZ$4*1.2^(DV80-1),2)</f>
        <v>181.33</v>
      </c>
      <c r="EA80" s="71">
        <v>4.5</v>
      </c>
      <c r="EB80" s="67">
        <f t="shared" si="176"/>
        <v>136</v>
      </c>
      <c r="EC80" s="87">
        <v>0</v>
      </c>
      <c r="ED80" s="80">
        <v>0</v>
      </c>
      <c r="EE80" s="80">
        <v>0</v>
      </c>
      <c r="EF80" s="80">
        <v>0</v>
      </c>
      <c r="EG80" s="80">
        <v>0</v>
      </c>
      <c r="EH80" s="80">
        <v>0</v>
      </c>
      <c r="EI80" s="80">
        <v>1</v>
      </c>
      <c r="EJ80" s="80">
        <v>1</v>
      </c>
      <c r="EK80" s="49">
        <f>_xlfn.IFNA(INDEX(DZ:DZ,MATCH(A80,EB:EB,0)),1)</f>
        <v>1</v>
      </c>
      <c r="EL80" s="87">
        <v>0</v>
      </c>
      <c r="EM80" s="80">
        <v>0</v>
      </c>
      <c r="EN80" s="80">
        <v>0</v>
      </c>
      <c r="EO80" s="80">
        <v>0</v>
      </c>
      <c r="EP80" s="80">
        <v>0</v>
      </c>
      <c r="EQ80" s="80">
        <v>624.714</v>
      </c>
      <c r="ER80" s="80">
        <v>104.277</v>
      </c>
      <c r="ES80" s="80">
        <v>28.2456</v>
      </c>
      <c r="ET80" s="151">
        <v>0</v>
      </c>
      <c r="EU80" s="151">
        <v>0</v>
      </c>
      <c r="EV80" s="151">
        <v>0</v>
      </c>
      <c r="EW80" s="151">
        <v>1</v>
      </c>
      <c r="EX80" s="151">
        <v>1</v>
      </c>
      <c r="EY80" s="151">
        <v>1</v>
      </c>
      <c r="EZ80" s="49"/>
      <c r="FA80" s="153">
        <f t="shared" si="177"/>
        <v>1</v>
      </c>
      <c r="FB80" s="71">
        <v>1</v>
      </c>
      <c r="FC80" s="71">
        <v>1</v>
      </c>
      <c r="FD80" s="80">
        <v>3.3</v>
      </c>
      <c r="FE80" s="155"/>
      <c r="FF80">
        <f t="shared" si="178"/>
        <v>0</v>
      </c>
    </row>
    <row r="81" spans="1:162">
      <c r="A81" s="58">
        <v>75</v>
      </c>
      <c r="B81" s="59">
        <v>54</v>
      </c>
      <c r="C81" s="60">
        <v>42</v>
      </c>
      <c r="D81" s="61">
        <v>482.5</v>
      </c>
      <c r="E81" s="61">
        <v>3</v>
      </c>
      <c r="F81" s="62">
        <v>12</v>
      </c>
      <c r="G81" s="63">
        <v>0</v>
      </c>
      <c r="H81" s="63">
        <v>3</v>
      </c>
      <c r="I81" s="49"/>
      <c r="J81" s="62">
        <v>75</v>
      </c>
      <c r="K81" s="71">
        <f t="shared" si="121"/>
        <v>12</v>
      </c>
      <c r="L81" s="71">
        <f t="shared" si="122"/>
        <v>0</v>
      </c>
      <c r="M81" s="71">
        <f>INDEX($H:$H,MATCH(N81,$A:$A,0))</f>
        <v>3</v>
      </c>
      <c r="N81" s="72">
        <f>INDEX($A:$A,MATCH(SUM($K$7:K81),$D:$D,1))</f>
        <v>138</v>
      </c>
      <c r="O81" s="72">
        <v>0</v>
      </c>
      <c r="P81" s="73">
        <v>0</v>
      </c>
      <c r="Q81" s="63">
        <f>INDEX(关卡产出!$V$8:$V$207,MATCH(N81,$A$7:$A$206,0))</f>
        <v>26100</v>
      </c>
      <c r="R81" s="63">
        <f>INDEX(关卡产出!$W$8:$W$207,MATCH(N81,$A$7:$A$206,0))</f>
        <v>5447200</v>
      </c>
      <c r="S81" s="63">
        <f>INDEX(关卡产出!$X$8:$X$207,MATCH(N81,$A$7:$A$206,0))</f>
        <v>37326</v>
      </c>
      <c r="T81" s="63">
        <f>INDEX(关卡产出!$Y$8:$Y$207,MATCH(N81,$A$7:$A$206,0))</f>
        <v>18664</v>
      </c>
      <c r="U81" s="63">
        <f>INDEX(关卡产出!$Z$8:$Z$207,MATCH(N81,$A$7:$A$206,0))</f>
        <v>8914</v>
      </c>
      <c r="V81" s="63">
        <f>INDEX(关卡产出!$AA$8:$AA$207,MATCH(N81,$A$7:$A$206,0))</f>
        <v>828</v>
      </c>
      <c r="W81" s="80">
        <f>INDEX(关卡产出!$C$8:$C$207,MATCH(N81,关卡产出!$B$8:$B$207,0))*K81</f>
        <v>1308</v>
      </c>
      <c r="X81" s="80">
        <f>INDEX(关卡产出!$D$8:$D$207,MATCH(N81,关卡产出!$B$8:$B$207,0))*K81</f>
        <v>648</v>
      </c>
      <c r="Y81" s="80">
        <f>INDEX(关卡产出!$E$8:$E$207,MATCH(N81,关卡产出!$B$8:$B$207,0))*K81</f>
        <v>324</v>
      </c>
      <c r="Z81" s="80">
        <f>INDEX(关卡产出!$F$8:$F$207,MATCH(N81,关卡产出!$B$8:$B$207,0))*K81</f>
        <v>17160</v>
      </c>
      <c r="AA81" s="80">
        <f>SUM($W$7:W81)</f>
        <v>49770</v>
      </c>
      <c r="AB81" s="80">
        <f>SUM($X$7:X81)</f>
        <v>24705</v>
      </c>
      <c r="AC81" s="80">
        <f>SUM($Y$7:Y81)</f>
        <v>11847</v>
      </c>
      <c r="AD81" s="80">
        <f>SUM($Z$7:Z81)</f>
        <v>688440</v>
      </c>
      <c r="AE81" s="87">
        <f>INDEX(关卡产出!$C$8:$C$207,MATCH(N81,关卡产出!$B$8:$B$207,0))*8</f>
        <v>872</v>
      </c>
      <c r="AF81" s="87">
        <f>INDEX(关卡产出!$D$8:$D$207,MATCH(N81,关卡产出!$B$8:$B$207,0))*8</f>
        <v>432</v>
      </c>
      <c r="AG81" s="87">
        <f>INDEX(关卡产出!$E$8:$E$207,MATCH(N81,关卡产出!$B$8:$B$207,0))*8</f>
        <v>216</v>
      </c>
      <c r="AH81" s="87">
        <f>INDEX(关卡产出!$F$8:$F$207,MATCH(N81,关卡产出!$B$8:$B$207,0))*8</f>
        <v>11440</v>
      </c>
      <c r="AI81" s="87">
        <f>SUM($AE$7:AE81)</f>
        <v>33168</v>
      </c>
      <c r="AJ81" s="87">
        <f>SUM($AF$7:AF81)</f>
        <v>16464</v>
      </c>
      <c r="AK81" s="87">
        <f>SUM($AG$7:AG81)</f>
        <v>7896</v>
      </c>
      <c r="AL81" s="87">
        <f>SUM($AH$7:AH81)</f>
        <v>458720</v>
      </c>
      <c r="AM81" s="92">
        <f>SUM($M$7:M81)*关卡产出!$AS$11</f>
        <v>1350000</v>
      </c>
      <c r="AN81" s="93">
        <v>0</v>
      </c>
      <c r="AO81" s="80">
        <v>0</v>
      </c>
      <c r="AP81" s="96">
        <v>0</v>
      </c>
      <c r="AQ81" s="62">
        <v>500</v>
      </c>
      <c r="AR81" s="97">
        <v>100</v>
      </c>
      <c r="AS81" s="62">
        <f>SUM($AQ$7:AQ81)</f>
        <v>37500</v>
      </c>
      <c r="AT81" s="71">
        <f>SUM($AR$7:AR81)</f>
        <v>7500</v>
      </c>
      <c r="AU81" s="49"/>
      <c r="AV81" s="62">
        <f t="shared" si="123"/>
        <v>26100</v>
      </c>
      <c r="AW81" s="71">
        <v>0</v>
      </c>
      <c r="AX81" s="71">
        <f t="shared" si="124"/>
        <v>7500</v>
      </c>
      <c r="AY81" s="71">
        <f t="shared" si="125"/>
        <v>12500</v>
      </c>
      <c r="AZ81" s="63">
        <f t="shared" si="126"/>
        <v>46100</v>
      </c>
      <c r="BA81" s="80">
        <v>0</v>
      </c>
      <c r="BB81" s="80">
        <f t="shared" si="127"/>
        <v>46100</v>
      </c>
      <c r="BC81" s="98">
        <f t="shared" si="128"/>
        <v>0.566160520607375</v>
      </c>
      <c r="BD81" s="98">
        <f t="shared" si="129"/>
        <v>0</v>
      </c>
      <c r="BE81" s="98">
        <f t="shared" si="130"/>
        <v>0.162689804772234</v>
      </c>
      <c r="BF81" s="98">
        <f t="shared" si="131"/>
        <v>0.27114967462039</v>
      </c>
      <c r="BG81" s="99"/>
      <c r="BH81" s="62">
        <f>INDEX(商城宝箱!$L:$L,MATCH(BB81,商城宝箱!$N:$N,1))</f>
        <v>9</v>
      </c>
      <c r="BI81" s="63">
        <f>INDEX(商城宝箱!$T:$T,MATCH(BH81,商城宝箱!$L:$L,0))+(BB81-VLOOKUP(BH81,商城宝箱!$L$2:$N$22,3,FALSE))/$BH$5*VLOOKUP(BH81+1,商城宝箱!$C$23:$I$42,3,FALSE)</f>
        <v>115250</v>
      </c>
      <c r="BJ81" s="71">
        <f>INDEX(商城宝箱!$U:$U,MATCH(BH81,商城宝箱!$L:$L,0))+(BB81-VLOOKUP(BH81,商城宝箱!$L$2:$N$22,3,FALSE))/$BH$5*VLOOKUP(BH81+1,商城宝箱!$C$23:$I$42,4,FALSE)</f>
        <v>67962.5</v>
      </c>
      <c r="BK81" s="71">
        <f>INDEX(商城宝箱!$V:$V,MATCH(BH81,商城宝箱!$L:$L,0))+(BB81-VLOOKUP(BH81,商城宝箱!$L$2:$N$22,3,FALSE))/$BH$5*VLOOKUP(BH81+1,商城宝箱!$C$23:$I$42,5,FALSE)</f>
        <v>44387</v>
      </c>
      <c r="BL81" s="71">
        <f>INDEX(商城宝箱!$W:$W,MATCH(BH81,商城宝箱!$L:$L,0))+(BB81-VLOOKUP(BH81,商城宝箱!$L$2:$N$22,3,FALSE))/$BH$5*VLOOKUP(BH81+1,商城宝箱!$C$23:$I$42,6,FALSE)</f>
        <v>5631.5</v>
      </c>
      <c r="BM81" s="49"/>
      <c r="BN81" s="101">
        <f t="shared" si="132"/>
        <v>5447200</v>
      </c>
      <c r="BO81" s="63">
        <f t="shared" si="133"/>
        <v>688440</v>
      </c>
      <c r="BP81" s="63">
        <f t="shared" ref="BP81:BR81" si="188">AL81</f>
        <v>458720</v>
      </c>
      <c r="BQ81" s="63">
        <f t="shared" si="188"/>
        <v>1350000</v>
      </c>
      <c r="BR81" s="63">
        <f t="shared" si="188"/>
        <v>0</v>
      </c>
      <c r="BS81" s="63">
        <f t="shared" si="135"/>
        <v>37500</v>
      </c>
      <c r="BT81" s="63">
        <f t="shared" si="136"/>
        <v>115250</v>
      </c>
      <c r="BU81" s="63">
        <f t="shared" si="137"/>
        <v>8097110</v>
      </c>
      <c r="BV81" s="98">
        <f t="shared" si="138"/>
        <v>0.672733851954586</v>
      </c>
      <c r="BW81" s="98">
        <f t="shared" si="139"/>
        <v>0.0850229279335467</v>
      </c>
      <c r="BX81" s="98">
        <f t="shared" si="140"/>
        <v>0.0566523117507358</v>
      </c>
      <c r="BY81" s="98">
        <f t="shared" si="141"/>
        <v>0.166726152911347</v>
      </c>
      <c r="BZ81" s="98">
        <f t="shared" si="142"/>
        <v>0</v>
      </c>
      <c r="CA81" s="98">
        <f t="shared" si="143"/>
        <v>0.00463128202531521</v>
      </c>
      <c r="CB81" s="98">
        <f t="shared" si="144"/>
        <v>0.0142334734244687</v>
      </c>
      <c r="CC81" s="49"/>
      <c r="CD81" s="101">
        <f t="shared" si="145"/>
        <v>138</v>
      </c>
      <c r="CE81" s="63">
        <f>INDEX(角色升级!A:A,MATCH(BU80,角色升级!K:K,1))</f>
        <v>666</v>
      </c>
      <c r="CF81" s="71">
        <f>VLOOKUP(CE81,角色升级!A:P,16,FALSE)</f>
        <v>35908.35728</v>
      </c>
      <c r="CG81" s="71">
        <v>40800</v>
      </c>
      <c r="CH81" s="176">
        <v>4.36</v>
      </c>
      <c r="CI81" s="87">
        <f>INDEX(角色升级!Q:Q,MATCH(CE81,角色升级!A:A,0))</f>
        <v>12500</v>
      </c>
      <c r="CJ81" s="80">
        <v>0.4</v>
      </c>
      <c r="CK81" s="49"/>
      <c r="CL81" s="101">
        <f t="shared" si="146"/>
        <v>37326</v>
      </c>
      <c r="CM81" s="63">
        <f t="shared" si="147"/>
        <v>49770</v>
      </c>
      <c r="CN81" s="63">
        <f t="shared" si="148"/>
        <v>872</v>
      </c>
      <c r="CO81" s="63">
        <f t="shared" si="149"/>
        <v>67962.5</v>
      </c>
      <c r="CP81" s="63">
        <f t="shared" si="150"/>
        <v>155930.5</v>
      </c>
      <c r="CQ81" s="98">
        <f t="shared" si="151"/>
        <v>0.239375875790817</v>
      </c>
      <c r="CR81" s="98">
        <f t="shared" si="152"/>
        <v>0.319180660614825</v>
      </c>
      <c r="CS81" s="98">
        <f t="shared" si="153"/>
        <v>0.00559223500213236</v>
      </c>
      <c r="CT81" s="98">
        <f t="shared" si="154"/>
        <v>0.435851228592225</v>
      </c>
      <c r="CU81" s="49"/>
      <c r="CV81" s="87">
        <f t="shared" si="155"/>
        <v>18664</v>
      </c>
      <c r="CW81" s="80">
        <f t="shared" si="156"/>
        <v>24705</v>
      </c>
      <c r="CX81" s="80">
        <f t="shared" si="157"/>
        <v>16464</v>
      </c>
      <c r="CY81" s="80">
        <f t="shared" si="158"/>
        <v>44387</v>
      </c>
      <c r="CZ81" s="80">
        <f t="shared" si="159"/>
        <v>104220</v>
      </c>
      <c r="DA81" s="143">
        <f t="shared" si="160"/>
        <v>0.179082709652658</v>
      </c>
      <c r="DB81" s="143">
        <f t="shared" si="161"/>
        <v>0.237046632124352</v>
      </c>
      <c r="DC81" s="143">
        <f t="shared" si="162"/>
        <v>0.15797351755901</v>
      </c>
      <c r="DD81" s="143">
        <f t="shared" si="163"/>
        <v>0.42589714066398</v>
      </c>
      <c r="DE81" s="49"/>
      <c r="DF81" s="87">
        <f t="shared" si="164"/>
        <v>8914</v>
      </c>
      <c r="DG81" s="80">
        <f t="shared" si="165"/>
        <v>11847</v>
      </c>
      <c r="DH81" s="80">
        <f t="shared" si="166"/>
        <v>7896</v>
      </c>
      <c r="DI81" s="80">
        <f t="shared" si="167"/>
        <v>5631.5</v>
      </c>
      <c r="DJ81" s="80">
        <f t="shared" si="168"/>
        <v>34288.5</v>
      </c>
      <c r="DK81" s="143">
        <f t="shared" si="169"/>
        <v>0.259970544059962</v>
      </c>
      <c r="DL81" s="143">
        <f t="shared" si="170"/>
        <v>0.345509427359027</v>
      </c>
      <c r="DM81" s="143">
        <f t="shared" si="171"/>
        <v>0.230281289645216</v>
      </c>
      <c r="DN81" s="143">
        <f t="shared" si="172"/>
        <v>0.164238738935795</v>
      </c>
      <c r="DO81" s="49"/>
      <c r="DP81" s="62">
        <f t="shared" si="173"/>
        <v>155930.5</v>
      </c>
      <c r="DQ81" s="71">
        <f t="shared" si="174"/>
        <v>104220</v>
      </c>
      <c r="DR81" s="71">
        <f t="shared" si="175"/>
        <v>34288.5</v>
      </c>
      <c r="DS81" s="63">
        <v>0</v>
      </c>
      <c r="DT81" s="63">
        <v>17</v>
      </c>
      <c r="DU81" s="63">
        <f>INDEX(武器升级!A:A,MATCH(DQ81/$DQ$5,武器升级!G:G,1))</f>
        <v>38</v>
      </c>
      <c r="DV81" s="63">
        <f>_xlfn.IFNA(INDEX(武器升级!A:A,MATCH(DR81/$DR$5,武器升级!H:H,1)),1)</f>
        <v>29</v>
      </c>
      <c r="DW81" s="63">
        <v>11</v>
      </c>
      <c r="DX81" s="63">
        <f>ROUND($DX$4*(1.2^(DT81-1)),2)</f>
        <v>11.09</v>
      </c>
      <c r="DY81" s="63">
        <f>ROUND($DY$4*1.2^(DU81-1),2)</f>
        <v>637.92</v>
      </c>
      <c r="DZ81" s="63">
        <f>ROUND($DZ$4*1.2^(DV81-1),2)</f>
        <v>181.33</v>
      </c>
      <c r="EA81" s="71">
        <v>4.5</v>
      </c>
      <c r="EB81" s="67">
        <f t="shared" si="176"/>
        <v>138</v>
      </c>
      <c r="EC81" s="87">
        <v>0</v>
      </c>
      <c r="ED81" s="80">
        <v>0</v>
      </c>
      <c r="EE81" s="80">
        <v>0</v>
      </c>
      <c r="EF81" s="80">
        <v>0</v>
      </c>
      <c r="EG81" s="80">
        <v>0</v>
      </c>
      <c r="EH81" s="80">
        <v>0</v>
      </c>
      <c r="EI81" s="80">
        <v>1</v>
      </c>
      <c r="EJ81" s="80">
        <v>1</v>
      </c>
      <c r="EK81" s="49">
        <f>_xlfn.IFNA(INDEX(DZ:DZ,MATCH(A81,EB:EB,0)),1)</f>
        <v>16.95</v>
      </c>
      <c r="EL81" s="87">
        <v>0</v>
      </c>
      <c r="EM81" s="80">
        <v>0</v>
      </c>
      <c r="EN81" s="80">
        <v>0</v>
      </c>
      <c r="EO81" s="80">
        <v>0</v>
      </c>
      <c r="EP81" s="80">
        <v>0</v>
      </c>
      <c r="EQ81" s="80">
        <v>632.967</v>
      </c>
      <c r="ER81" s="80">
        <v>105.654</v>
      </c>
      <c r="ES81" s="80">
        <v>28.6187</v>
      </c>
      <c r="ET81" s="151">
        <v>0</v>
      </c>
      <c r="EU81" s="151">
        <v>0</v>
      </c>
      <c r="EV81" s="151">
        <v>0</v>
      </c>
      <c r="EW81" s="151">
        <v>1</v>
      </c>
      <c r="EX81" s="151">
        <v>1</v>
      </c>
      <c r="EY81" s="151">
        <v>1</v>
      </c>
      <c r="EZ81" s="49"/>
      <c r="FA81" s="153">
        <f t="shared" si="177"/>
        <v>16.95</v>
      </c>
      <c r="FB81" s="71">
        <v>1</v>
      </c>
      <c r="FC81" s="71">
        <v>1</v>
      </c>
      <c r="FD81" s="80">
        <v>3.3</v>
      </c>
      <c r="FE81" s="155"/>
      <c r="FF81">
        <f t="shared" si="178"/>
        <v>0</v>
      </c>
    </row>
    <row r="82" spans="1:162">
      <c r="A82" s="58">
        <v>76</v>
      </c>
      <c r="B82" s="59">
        <v>55</v>
      </c>
      <c r="C82" s="60">
        <v>43</v>
      </c>
      <c r="D82" s="61">
        <v>491.5</v>
      </c>
      <c r="E82" s="61">
        <v>3</v>
      </c>
      <c r="F82" s="62">
        <v>12</v>
      </c>
      <c r="G82" s="63">
        <v>0</v>
      </c>
      <c r="H82" s="63">
        <v>3</v>
      </c>
      <c r="I82" s="49"/>
      <c r="J82" s="62">
        <v>76</v>
      </c>
      <c r="K82" s="71">
        <f t="shared" si="121"/>
        <v>12</v>
      </c>
      <c r="L82" s="71">
        <f t="shared" si="122"/>
        <v>0</v>
      </c>
      <c r="M82" s="71">
        <f>INDEX($H:$H,MATCH(N82,$A:$A,0))</f>
        <v>3</v>
      </c>
      <c r="N82" s="72">
        <f>INDEX($A:$A,MATCH(SUM($K$7:K82),$D:$D,1))</f>
        <v>141</v>
      </c>
      <c r="O82" s="72">
        <v>0</v>
      </c>
      <c r="P82" s="73">
        <v>0</v>
      </c>
      <c r="Q82" s="63">
        <f>INDEX(关卡产出!$V$8:$V$207,MATCH(N82,$A$7:$A$206,0))</f>
        <v>26700</v>
      </c>
      <c r="R82" s="63">
        <f>INDEX(关卡产出!$W$8:$W$207,MATCH(N82,$A$7:$A$206,0))</f>
        <v>5692300</v>
      </c>
      <c r="S82" s="63">
        <f>INDEX(关卡产出!$X$8:$X$207,MATCH(N82,$A$7:$A$206,0))</f>
        <v>38982</v>
      </c>
      <c r="T82" s="63">
        <f>INDEX(关卡产出!$Y$8:$Y$207,MATCH(N82,$A$7:$A$206,0))</f>
        <v>19492</v>
      </c>
      <c r="U82" s="63">
        <f>INDEX(关卡产出!$Z$8:$Z$207,MATCH(N82,$A$7:$A$206,0))</f>
        <v>9319</v>
      </c>
      <c r="V82" s="63">
        <f>INDEX(关卡产出!$AA$8:$AA$207,MATCH(N82,$A$7:$A$206,0))</f>
        <v>846</v>
      </c>
      <c r="W82" s="80">
        <f>INDEX(关卡产出!$C$8:$C$207,MATCH(N82,关卡产出!$B$8:$B$207,0))*K82</f>
        <v>1332</v>
      </c>
      <c r="X82" s="80">
        <f>INDEX(关卡产出!$D$8:$D$207,MATCH(N82,关卡产出!$B$8:$B$207,0))*K82</f>
        <v>660</v>
      </c>
      <c r="Y82" s="80">
        <f>INDEX(关卡产出!$E$8:$E$207,MATCH(N82,关卡产出!$B$8:$B$207,0))*K82</f>
        <v>324</v>
      </c>
      <c r="Z82" s="80">
        <f>INDEX(关卡产出!$F$8:$F$207,MATCH(N82,关卡产出!$B$8:$B$207,0))*K82</f>
        <v>17640</v>
      </c>
      <c r="AA82" s="80">
        <f>SUM($W$7:W82)</f>
        <v>51102</v>
      </c>
      <c r="AB82" s="80">
        <f>SUM($X$7:X82)</f>
        <v>25365</v>
      </c>
      <c r="AC82" s="80">
        <f>SUM($Y$7:Y82)</f>
        <v>12171</v>
      </c>
      <c r="AD82" s="80">
        <f>SUM($Z$7:Z82)</f>
        <v>706080</v>
      </c>
      <c r="AE82" s="87">
        <f>INDEX(关卡产出!$C$8:$C$207,MATCH(N82,关卡产出!$B$8:$B$207,0))*8</f>
        <v>888</v>
      </c>
      <c r="AF82" s="87">
        <f>INDEX(关卡产出!$D$8:$D$207,MATCH(N82,关卡产出!$B$8:$B$207,0))*8</f>
        <v>440</v>
      </c>
      <c r="AG82" s="87">
        <f>INDEX(关卡产出!$E$8:$E$207,MATCH(N82,关卡产出!$B$8:$B$207,0))*8</f>
        <v>216</v>
      </c>
      <c r="AH82" s="87">
        <f>INDEX(关卡产出!$F$8:$F$207,MATCH(N82,关卡产出!$B$8:$B$207,0))*8</f>
        <v>11760</v>
      </c>
      <c r="AI82" s="87">
        <f>SUM($AE$7:AE82)</f>
        <v>34056</v>
      </c>
      <c r="AJ82" s="87">
        <f>SUM($AF$7:AF82)</f>
        <v>16904</v>
      </c>
      <c r="AK82" s="87">
        <f>SUM($AG$7:AG82)</f>
        <v>8112</v>
      </c>
      <c r="AL82" s="87">
        <f>SUM($AH$7:AH82)</f>
        <v>470480</v>
      </c>
      <c r="AM82" s="92">
        <f>SUM($M$7:M82)*关卡产出!$AS$11</f>
        <v>1368000</v>
      </c>
      <c r="AN82" s="93">
        <v>0</v>
      </c>
      <c r="AO82" s="80">
        <v>0</v>
      </c>
      <c r="AP82" s="96">
        <v>0</v>
      </c>
      <c r="AQ82" s="62">
        <v>500</v>
      </c>
      <c r="AR82" s="97">
        <v>100</v>
      </c>
      <c r="AS82" s="62">
        <f>SUM($AQ$7:AQ82)</f>
        <v>38000</v>
      </c>
      <c r="AT82" s="71">
        <f>SUM($AR$7:AR82)</f>
        <v>7600</v>
      </c>
      <c r="AU82" s="49"/>
      <c r="AV82" s="62">
        <f t="shared" si="123"/>
        <v>26700</v>
      </c>
      <c r="AW82" s="71">
        <v>0</v>
      </c>
      <c r="AX82" s="71">
        <f t="shared" si="124"/>
        <v>7600</v>
      </c>
      <c r="AY82" s="71">
        <f t="shared" si="125"/>
        <v>14300</v>
      </c>
      <c r="AZ82" s="63">
        <f t="shared" si="126"/>
        <v>48600</v>
      </c>
      <c r="BA82" s="80">
        <v>0</v>
      </c>
      <c r="BB82" s="80">
        <f t="shared" si="127"/>
        <v>48600</v>
      </c>
      <c r="BC82" s="98">
        <f t="shared" si="128"/>
        <v>0.549382716049383</v>
      </c>
      <c r="BD82" s="98">
        <f t="shared" si="129"/>
        <v>0</v>
      </c>
      <c r="BE82" s="98">
        <f t="shared" si="130"/>
        <v>0.156378600823045</v>
      </c>
      <c r="BF82" s="98">
        <f t="shared" si="131"/>
        <v>0.294238683127572</v>
      </c>
      <c r="BG82" s="99"/>
      <c r="BH82" s="62">
        <f>INDEX(商城宝箱!$L:$L,MATCH(BB82,商城宝箱!$N:$N,1))</f>
        <v>9</v>
      </c>
      <c r="BI82" s="63">
        <f>INDEX(商城宝箱!$T:$T,MATCH(BH82,商城宝箱!$L:$L,0))+(BB82-VLOOKUP(BH82,商城宝箱!$L$2:$N$22,3,FALSE))/$BH$5*VLOOKUP(BH82+1,商城宝箱!$C$23:$I$42,3,FALSE)</f>
        <v>121500</v>
      </c>
      <c r="BJ82" s="71">
        <f>INDEX(商城宝箱!$U:$U,MATCH(BH82,商城宝箱!$L:$L,0))+(BB82-VLOOKUP(BH82,商城宝箱!$L$2:$N$22,3,FALSE))/$BH$5*VLOOKUP(BH82+1,商城宝箱!$C$23:$I$42,4,FALSE)</f>
        <v>74712.5</v>
      </c>
      <c r="BK82" s="71">
        <f>INDEX(商城宝箱!$V:$V,MATCH(BH82,商城宝箱!$L:$L,0))+(BB82-VLOOKUP(BH82,商城宝箱!$L$2:$N$22,3,FALSE))/$BH$5*VLOOKUP(BH82+1,商城宝箱!$C$23:$I$42,5,FALSE)</f>
        <v>47512</v>
      </c>
      <c r="BL82" s="71">
        <f>INDEX(商城宝箱!$W:$W,MATCH(BH82,商城宝箱!$L:$L,0))+(BB82-VLOOKUP(BH82,商城宝箱!$L$2:$N$22,3,FALSE))/$BH$5*VLOOKUP(BH82+1,商城宝箱!$C$23:$I$42,6,FALSE)</f>
        <v>6131.5</v>
      </c>
      <c r="BM82" s="49"/>
      <c r="BN82" s="101">
        <f t="shared" si="132"/>
        <v>5692300</v>
      </c>
      <c r="BO82" s="63">
        <f t="shared" si="133"/>
        <v>706080</v>
      </c>
      <c r="BP82" s="63">
        <f t="shared" ref="BP82:BR82" si="189">AL82</f>
        <v>470480</v>
      </c>
      <c r="BQ82" s="63">
        <f t="shared" si="189"/>
        <v>1368000</v>
      </c>
      <c r="BR82" s="63">
        <f t="shared" si="189"/>
        <v>0</v>
      </c>
      <c r="BS82" s="63">
        <f t="shared" si="135"/>
        <v>38000</v>
      </c>
      <c r="BT82" s="63">
        <f t="shared" si="136"/>
        <v>121500</v>
      </c>
      <c r="BU82" s="63">
        <f t="shared" si="137"/>
        <v>8396360</v>
      </c>
      <c r="BV82" s="98">
        <f t="shared" si="138"/>
        <v>0.677948539605257</v>
      </c>
      <c r="BW82" s="98">
        <f t="shared" si="139"/>
        <v>0.0840935834099538</v>
      </c>
      <c r="BX82" s="98">
        <f t="shared" si="140"/>
        <v>0.056033805125078</v>
      </c>
      <c r="BY82" s="98">
        <f t="shared" si="141"/>
        <v>0.162927744879924</v>
      </c>
      <c r="BZ82" s="98">
        <f t="shared" si="142"/>
        <v>0</v>
      </c>
      <c r="CA82" s="98">
        <f t="shared" si="143"/>
        <v>0.004525770691109</v>
      </c>
      <c r="CB82" s="98">
        <f t="shared" si="144"/>
        <v>0.0144705562886775</v>
      </c>
      <c r="CC82" s="49"/>
      <c r="CD82" s="101">
        <f t="shared" si="145"/>
        <v>141</v>
      </c>
      <c r="CE82" s="63">
        <f>INDEX(角色升级!A:A,MATCH(BU81,角色升级!K:K,1))</f>
        <v>670</v>
      </c>
      <c r="CF82" s="71">
        <f>VLOOKUP(CE82,角色升级!A:P,16,FALSE)</f>
        <v>37152.63934</v>
      </c>
      <c r="CG82" s="71">
        <v>42000</v>
      </c>
      <c r="CH82" s="177">
        <v>4.21</v>
      </c>
      <c r="CI82" s="87">
        <f>INDEX(角色升级!Q:Q,MATCH(CE82,角色升级!A:A,0))</f>
        <v>14300</v>
      </c>
      <c r="CJ82" s="80">
        <v>0.4</v>
      </c>
      <c r="CK82" s="49"/>
      <c r="CL82" s="101">
        <f t="shared" si="146"/>
        <v>38982</v>
      </c>
      <c r="CM82" s="63">
        <f t="shared" si="147"/>
        <v>51102</v>
      </c>
      <c r="CN82" s="63">
        <f t="shared" si="148"/>
        <v>888</v>
      </c>
      <c r="CO82" s="63">
        <f t="shared" si="149"/>
        <v>74712.5</v>
      </c>
      <c r="CP82" s="63">
        <f t="shared" si="150"/>
        <v>165684.5</v>
      </c>
      <c r="CQ82" s="98">
        <f t="shared" si="151"/>
        <v>0.235278496177977</v>
      </c>
      <c r="CR82" s="98">
        <f t="shared" si="152"/>
        <v>0.308429575488353</v>
      </c>
      <c r="CS82" s="98">
        <f t="shared" si="153"/>
        <v>0.00535958402868102</v>
      </c>
      <c r="CT82" s="98">
        <f t="shared" si="154"/>
        <v>0.450932344304989</v>
      </c>
      <c r="CU82" s="49"/>
      <c r="CV82" s="87">
        <f t="shared" si="155"/>
        <v>19492</v>
      </c>
      <c r="CW82" s="80">
        <f t="shared" si="156"/>
        <v>25365</v>
      </c>
      <c r="CX82" s="80">
        <f t="shared" si="157"/>
        <v>16904</v>
      </c>
      <c r="CY82" s="80">
        <f t="shared" si="158"/>
        <v>47512</v>
      </c>
      <c r="CZ82" s="80">
        <f t="shared" si="159"/>
        <v>109273</v>
      </c>
      <c r="DA82" s="143">
        <f t="shared" si="160"/>
        <v>0.178378922515168</v>
      </c>
      <c r="DB82" s="143">
        <f t="shared" si="161"/>
        <v>0.232125044613033</v>
      </c>
      <c r="DC82" s="143">
        <f t="shared" si="162"/>
        <v>0.154695121393208</v>
      </c>
      <c r="DD82" s="143">
        <f t="shared" si="163"/>
        <v>0.43480091147859</v>
      </c>
      <c r="DE82" s="49"/>
      <c r="DF82" s="87">
        <f t="shared" si="164"/>
        <v>9319</v>
      </c>
      <c r="DG82" s="80">
        <f t="shared" si="165"/>
        <v>12171</v>
      </c>
      <c r="DH82" s="80">
        <f t="shared" si="166"/>
        <v>8112</v>
      </c>
      <c r="DI82" s="80">
        <f t="shared" si="167"/>
        <v>6131.5</v>
      </c>
      <c r="DJ82" s="80">
        <f t="shared" si="168"/>
        <v>35733.5</v>
      </c>
      <c r="DK82" s="143">
        <f t="shared" si="169"/>
        <v>0.260791694068591</v>
      </c>
      <c r="DL82" s="143">
        <f t="shared" si="170"/>
        <v>0.340604754642003</v>
      </c>
      <c r="DM82" s="143">
        <f t="shared" si="171"/>
        <v>0.227013866539802</v>
      </c>
      <c r="DN82" s="143">
        <f t="shared" si="172"/>
        <v>0.171589684749605</v>
      </c>
      <c r="DO82" s="49"/>
      <c r="DP82" s="62">
        <f t="shared" si="173"/>
        <v>165684.5</v>
      </c>
      <c r="DQ82" s="71">
        <f t="shared" si="174"/>
        <v>109273</v>
      </c>
      <c r="DR82" s="71">
        <f t="shared" si="175"/>
        <v>35733.5</v>
      </c>
      <c r="DS82" s="63">
        <v>0</v>
      </c>
      <c r="DT82" s="63">
        <v>17</v>
      </c>
      <c r="DU82" s="63">
        <f>INDEX(武器升级!A:A,MATCH(DQ82/$DQ$5,武器升级!G:G,1))</f>
        <v>39</v>
      </c>
      <c r="DV82" s="63">
        <f>_xlfn.IFNA(INDEX(武器升级!A:A,MATCH(DR82/$DR$5,武器升级!H:H,1)),1)</f>
        <v>30</v>
      </c>
      <c r="DW82" s="63">
        <v>12</v>
      </c>
      <c r="DX82" s="63">
        <f>ROUND($DX$4*(1.2^(DT82-1)),2)</f>
        <v>11.09</v>
      </c>
      <c r="DY82" s="63">
        <f>ROUND($DY$4*1.2^(DU82-1),2)</f>
        <v>765.51</v>
      </c>
      <c r="DZ82" s="63">
        <f>ROUND($DZ$4*1.2^(DV82-1),2)</f>
        <v>217.59</v>
      </c>
      <c r="EA82" s="71">
        <v>4.8</v>
      </c>
      <c r="EB82" s="67">
        <f t="shared" si="176"/>
        <v>141</v>
      </c>
      <c r="EC82" s="87">
        <v>0</v>
      </c>
      <c r="ED82" s="80">
        <v>0</v>
      </c>
      <c r="EE82" s="80">
        <v>0</v>
      </c>
      <c r="EF82" s="80">
        <v>0</v>
      </c>
      <c r="EG82" s="80">
        <v>0</v>
      </c>
      <c r="EH82" s="80">
        <v>0</v>
      </c>
      <c r="EI82" s="80">
        <v>1</v>
      </c>
      <c r="EJ82" s="80">
        <v>1</v>
      </c>
      <c r="EK82" s="49">
        <f>_xlfn.IFNA(INDEX(DZ:DZ,MATCH(A82,EB:EB,0)),1)</f>
        <v>16.95</v>
      </c>
      <c r="EL82" s="87">
        <v>0</v>
      </c>
      <c r="EM82" s="80">
        <v>0</v>
      </c>
      <c r="EN82" s="80">
        <v>0</v>
      </c>
      <c r="EO82" s="80">
        <v>0</v>
      </c>
      <c r="EP82" s="80">
        <v>0</v>
      </c>
      <c r="EQ82" s="80">
        <v>641.219</v>
      </c>
      <c r="ER82" s="80">
        <v>107.032</v>
      </c>
      <c r="ES82" s="80">
        <v>28.9918</v>
      </c>
      <c r="ET82" s="151">
        <v>0</v>
      </c>
      <c r="EU82" s="151">
        <v>0</v>
      </c>
      <c r="EV82" s="151">
        <v>0</v>
      </c>
      <c r="EW82" s="151">
        <v>1</v>
      </c>
      <c r="EX82" s="151">
        <v>1</v>
      </c>
      <c r="EY82" s="151">
        <v>1</v>
      </c>
      <c r="EZ82" s="49"/>
      <c r="FA82" s="153">
        <f t="shared" si="177"/>
        <v>16.95</v>
      </c>
      <c r="FB82" s="71">
        <v>1</v>
      </c>
      <c r="FC82" s="71">
        <v>1</v>
      </c>
      <c r="FD82" s="80">
        <v>3.3</v>
      </c>
      <c r="FE82" s="155"/>
      <c r="FF82">
        <f t="shared" si="178"/>
        <v>0</v>
      </c>
    </row>
    <row r="83" spans="1:162">
      <c r="A83" s="58">
        <v>77</v>
      </c>
      <c r="B83" s="59">
        <v>56</v>
      </c>
      <c r="C83" s="60">
        <v>44</v>
      </c>
      <c r="D83" s="61">
        <v>500.5</v>
      </c>
      <c r="E83" s="61">
        <v>3</v>
      </c>
      <c r="F83" s="62">
        <v>12</v>
      </c>
      <c r="G83" s="63">
        <v>0</v>
      </c>
      <c r="H83" s="63">
        <v>3</v>
      </c>
      <c r="I83" s="49"/>
      <c r="J83" s="62">
        <v>77</v>
      </c>
      <c r="K83" s="71">
        <f t="shared" si="121"/>
        <v>12</v>
      </c>
      <c r="L83" s="71">
        <f t="shared" si="122"/>
        <v>0</v>
      </c>
      <c r="M83" s="71">
        <f>INDEX($H:$H,MATCH(N83,$A:$A,0))</f>
        <v>3</v>
      </c>
      <c r="N83" s="72">
        <f>INDEX($A:$A,MATCH(SUM($K$7:K83),$D:$D,1))</f>
        <v>143</v>
      </c>
      <c r="O83" s="72">
        <v>0</v>
      </c>
      <c r="P83" s="73">
        <v>0</v>
      </c>
      <c r="Q83" s="63">
        <f>INDEX(关卡产出!$V$8:$V$207,MATCH(N83,$A$7:$A$206,0))</f>
        <v>27100</v>
      </c>
      <c r="R83" s="63">
        <f>INDEX(关卡产出!$W$8:$W$207,MATCH(N83,$A$7:$A$206,0))</f>
        <v>5858700</v>
      </c>
      <c r="S83" s="63">
        <f>INDEX(关卡产出!$X$8:$X$207,MATCH(N83,$A$7:$A$206,0))</f>
        <v>40106</v>
      </c>
      <c r="T83" s="63">
        <f>INDEX(关卡产出!$Y$8:$Y$207,MATCH(N83,$A$7:$A$206,0))</f>
        <v>20054</v>
      </c>
      <c r="U83" s="63">
        <f>INDEX(关卡产出!$Z$8:$Z$207,MATCH(N83,$A$7:$A$206,0))</f>
        <v>9594</v>
      </c>
      <c r="V83" s="63">
        <f>INDEX(关卡产出!$AA$8:$AA$207,MATCH(N83,$A$7:$A$206,0))</f>
        <v>858</v>
      </c>
      <c r="W83" s="80">
        <f>INDEX(关卡产出!$C$8:$C$207,MATCH(N83,关卡产出!$B$8:$B$207,0))*K83</f>
        <v>1356</v>
      </c>
      <c r="X83" s="80">
        <f>INDEX(关卡产出!$D$8:$D$207,MATCH(N83,关卡产出!$B$8:$B$207,0))*K83</f>
        <v>672</v>
      </c>
      <c r="Y83" s="80">
        <f>INDEX(关卡产出!$E$8:$E$207,MATCH(N83,关卡产出!$B$8:$B$207,0))*K83</f>
        <v>336</v>
      </c>
      <c r="Z83" s="80">
        <f>INDEX(关卡产出!$F$8:$F$207,MATCH(N83,关卡产出!$B$8:$B$207,0))*K83</f>
        <v>17880</v>
      </c>
      <c r="AA83" s="80">
        <f>SUM($W$7:W83)</f>
        <v>52458</v>
      </c>
      <c r="AB83" s="80">
        <f>SUM($X$7:X83)</f>
        <v>26037</v>
      </c>
      <c r="AC83" s="80">
        <f>SUM($Y$7:Y83)</f>
        <v>12507</v>
      </c>
      <c r="AD83" s="80">
        <f>SUM($Z$7:Z83)</f>
        <v>723960</v>
      </c>
      <c r="AE83" s="87">
        <f>INDEX(关卡产出!$C$8:$C$207,MATCH(N83,关卡产出!$B$8:$B$207,0))*8</f>
        <v>904</v>
      </c>
      <c r="AF83" s="87">
        <f>INDEX(关卡产出!$D$8:$D$207,MATCH(N83,关卡产出!$B$8:$B$207,0))*8</f>
        <v>448</v>
      </c>
      <c r="AG83" s="87">
        <f>INDEX(关卡产出!$E$8:$E$207,MATCH(N83,关卡产出!$B$8:$B$207,0))*8</f>
        <v>224</v>
      </c>
      <c r="AH83" s="87">
        <f>INDEX(关卡产出!$F$8:$F$207,MATCH(N83,关卡产出!$B$8:$B$207,0))*8</f>
        <v>11920</v>
      </c>
      <c r="AI83" s="87">
        <f>SUM($AE$7:AE83)</f>
        <v>34960</v>
      </c>
      <c r="AJ83" s="87">
        <f>SUM($AF$7:AF83)</f>
        <v>17352</v>
      </c>
      <c r="AK83" s="87">
        <f>SUM($AG$7:AG83)</f>
        <v>8336</v>
      </c>
      <c r="AL83" s="87">
        <f>SUM($AH$7:AH83)</f>
        <v>482400</v>
      </c>
      <c r="AM83" s="92">
        <f>SUM($M$7:M83)*关卡产出!$AS$11</f>
        <v>1386000</v>
      </c>
      <c r="AN83" s="93">
        <v>0</v>
      </c>
      <c r="AO83" s="80">
        <v>0</v>
      </c>
      <c r="AP83" s="96">
        <v>0</v>
      </c>
      <c r="AQ83" s="62">
        <v>500</v>
      </c>
      <c r="AR83" s="97">
        <v>100</v>
      </c>
      <c r="AS83" s="62">
        <f>SUM($AQ$7:AQ83)</f>
        <v>38500</v>
      </c>
      <c r="AT83" s="71">
        <f>SUM($AR$7:AR83)</f>
        <v>7700</v>
      </c>
      <c r="AU83" s="49"/>
      <c r="AV83" s="62">
        <f t="shared" si="123"/>
        <v>27100</v>
      </c>
      <c r="AW83" s="71">
        <v>0</v>
      </c>
      <c r="AX83" s="71">
        <f t="shared" si="124"/>
        <v>7700</v>
      </c>
      <c r="AY83" s="71">
        <f t="shared" si="125"/>
        <v>14300</v>
      </c>
      <c r="AZ83" s="63">
        <f t="shared" si="126"/>
        <v>49100</v>
      </c>
      <c r="BA83" s="80">
        <v>0</v>
      </c>
      <c r="BB83" s="80">
        <f t="shared" si="127"/>
        <v>49100</v>
      </c>
      <c r="BC83" s="98">
        <f t="shared" si="128"/>
        <v>0.55193482688391</v>
      </c>
      <c r="BD83" s="98">
        <f t="shared" si="129"/>
        <v>0</v>
      </c>
      <c r="BE83" s="98">
        <f t="shared" si="130"/>
        <v>0.156822810590631</v>
      </c>
      <c r="BF83" s="98">
        <f t="shared" si="131"/>
        <v>0.291242362525458</v>
      </c>
      <c r="BG83" s="99"/>
      <c r="BH83" s="62">
        <f>INDEX(商城宝箱!$L:$L,MATCH(BB83,商城宝箱!$N:$N,1))</f>
        <v>9</v>
      </c>
      <c r="BI83" s="63">
        <f>INDEX(商城宝箱!$T:$T,MATCH(BH83,商城宝箱!$L:$L,0))+(BB83-VLOOKUP(BH83,商城宝箱!$L$2:$N$22,3,FALSE))/$BH$5*VLOOKUP(BH83+1,商城宝箱!$C$23:$I$42,3,FALSE)</f>
        <v>122750</v>
      </c>
      <c r="BJ83" s="71">
        <f>INDEX(商城宝箱!$U:$U,MATCH(BH83,商城宝箱!$L:$L,0))+(BB83-VLOOKUP(BH83,商城宝箱!$L$2:$N$22,3,FALSE))/$BH$5*VLOOKUP(BH83+1,商城宝箱!$C$23:$I$42,4,FALSE)</f>
        <v>76062.5</v>
      </c>
      <c r="BK83" s="71">
        <f>INDEX(商城宝箱!$V:$V,MATCH(BH83,商城宝箱!$L:$L,0))+(BB83-VLOOKUP(BH83,商城宝箱!$L$2:$N$22,3,FALSE))/$BH$5*VLOOKUP(BH83+1,商城宝箱!$C$23:$I$42,5,FALSE)</f>
        <v>48137</v>
      </c>
      <c r="BL83" s="71">
        <f>INDEX(商城宝箱!$W:$W,MATCH(BH83,商城宝箱!$L:$L,0))+(BB83-VLOOKUP(BH83,商城宝箱!$L$2:$N$22,3,FALSE))/$BH$5*VLOOKUP(BH83+1,商城宝箱!$C$23:$I$42,6,FALSE)</f>
        <v>6231.5</v>
      </c>
      <c r="BM83" s="49"/>
      <c r="BN83" s="101">
        <f t="shared" si="132"/>
        <v>5858700</v>
      </c>
      <c r="BO83" s="63">
        <f t="shared" si="133"/>
        <v>723960</v>
      </c>
      <c r="BP83" s="63">
        <f t="shared" ref="BP83:BR83" si="190">AL83</f>
        <v>482400</v>
      </c>
      <c r="BQ83" s="63">
        <f t="shared" si="190"/>
        <v>1386000</v>
      </c>
      <c r="BR83" s="63">
        <f t="shared" si="190"/>
        <v>0</v>
      </c>
      <c r="BS83" s="63">
        <f t="shared" si="135"/>
        <v>38500</v>
      </c>
      <c r="BT83" s="63">
        <f t="shared" si="136"/>
        <v>122750</v>
      </c>
      <c r="BU83" s="63">
        <f t="shared" si="137"/>
        <v>8612310</v>
      </c>
      <c r="BV83" s="98">
        <f t="shared" si="138"/>
        <v>0.680270450088304</v>
      </c>
      <c r="BW83" s="98">
        <f t="shared" si="139"/>
        <v>0.0840610707231858</v>
      </c>
      <c r="BX83" s="98">
        <f t="shared" si="140"/>
        <v>0.056012846727533</v>
      </c>
      <c r="BY83" s="98">
        <f t="shared" si="141"/>
        <v>0.160932432761942</v>
      </c>
      <c r="BZ83" s="98">
        <f t="shared" si="142"/>
        <v>0</v>
      </c>
      <c r="CA83" s="98">
        <f t="shared" si="143"/>
        <v>0.00447034535449839</v>
      </c>
      <c r="CB83" s="98">
        <f t="shared" si="144"/>
        <v>0.0142528543445371</v>
      </c>
      <c r="CC83" s="49"/>
      <c r="CD83" s="101">
        <f t="shared" si="145"/>
        <v>143</v>
      </c>
      <c r="CE83" s="63">
        <f>INDEX(角色升级!A:A,MATCH(BU82,角色升级!K:K,1))</f>
        <v>679</v>
      </c>
      <c r="CF83" s="71">
        <f>VLOOKUP(CE83,角色升级!A:P,16,FALSE)</f>
        <v>37426.94102</v>
      </c>
      <c r="CG83" s="71">
        <v>42000</v>
      </c>
      <c r="CH83" s="178">
        <v>4.14</v>
      </c>
      <c r="CI83" s="87">
        <f>INDEX(角色升级!Q:Q,MATCH(CE83,角色升级!A:A,0))</f>
        <v>14300</v>
      </c>
      <c r="CJ83" s="80">
        <v>0.4</v>
      </c>
      <c r="CK83" s="49"/>
      <c r="CL83" s="101">
        <f t="shared" si="146"/>
        <v>40106</v>
      </c>
      <c r="CM83" s="63">
        <f t="shared" si="147"/>
        <v>52458</v>
      </c>
      <c r="CN83" s="63">
        <f t="shared" si="148"/>
        <v>904</v>
      </c>
      <c r="CO83" s="63">
        <f t="shared" si="149"/>
        <v>76062.5</v>
      </c>
      <c r="CP83" s="63">
        <f t="shared" si="150"/>
        <v>169530.5</v>
      </c>
      <c r="CQ83" s="98">
        <f t="shared" si="151"/>
        <v>0.236571000498435</v>
      </c>
      <c r="CR83" s="98">
        <f t="shared" si="152"/>
        <v>0.309431046330896</v>
      </c>
      <c r="CS83" s="98">
        <f t="shared" si="153"/>
        <v>0.00533237382063994</v>
      </c>
      <c r="CT83" s="98">
        <f t="shared" si="154"/>
        <v>0.448665579350028</v>
      </c>
      <c r="CU83" s="49"/>
      <c r="CV83" s="87">
        <f t="shared" si="155"/>
        <v>20054</v>
      </c>
      <c r="CW83" s="80">
        <f t="shared" si="156"/>
        <v>26037</v>
      </c>
      <c r="CX83" s="80">
        <f t="shared" si="157"/>
        <v>17352</v>
      </c>
      <c r="CY83" s="80">
        <f t="shared" si="158"/>
        <v>48137</v>
      </c>
      <c r="CZ83" s="80">
        <f t="shared" si="159"/>
        <v>111580</v>
      </c>
      <c r="DA83" s="143">
        <f t="shared" si="160"/>
        <v>0.179727549740097</v>
      </c>
      <c r="DB83" s="143">
        <f t="shared" si="161"/>
        <v>0.233348270299337</v>
      </c>
      <c r="DC83" s="143">
        <f t="shared" si="162"/>
        <v>0.155511740455279</v>
      </c>
      <c r="DD83" s="143">
        <f t="shared" si="163"/>
        <v>0.431412439505288</v>
      </c>
      <c r="DE83" s="49"/>
      <c r="DF83" s="87">
        <f t="shared" si="164"/>
        <v>9594</v>
      </c>
      <c r="DG83" s="80">
        <f t="shared" si="165"/>
        <v>12507</v>
      </c>
      <c r="DH83" s="80">
        <f t="shared" si="166"/>
        <v>8336</v>
      </c>
      <c r="DI83" s="80">
        <f t="shared" si="167"/>
        <v>6231.5</v>
      </c>
      <c r="DJ83" s="80">
        <f t="shared" si="168"/>
        <v>36668.5</v>
      </c>
      <c r="DK83" s="143">
        <f t="shared" si="169"/>
        <v>0.261641463381376</v>
      </c>
      <c r="DL83" s="143">
        <f t="shared" si="170"/>
        <v>0.341082945852707</v>
      </c>
      <c r="DM83" s="143">
        <f t="shared" si="171"/>
        <v>0.227334087841062</v>
      </c>
      <c r="DN83" s="143">
        <f t="shared" si="172"/>
        <v>0.169941502924854</v>
      </c>
      <c r="DO83" s="49"/>
      <c r="DP83" s="62">
        <f t="shared" si="173"/>
        <v>169530.5</v>
      </c>
      <c r="DQ83" s="71">
        <f t="shared" si="174"/>
        <v>111580</v>
      </c>
      <c r="DR83" s="71">
        <f t="shared" si="175"/>
        <v>36668.5</v>
      </c>
      <c r="DS83" s="63">
        <v>0</v>
      </c>
      <c r="DT83" s="63">
        <v>18</v>
      </c>
      <c r="DU83" s="63">
        <f>INDEX(武器升级!A:A,MATCH(DQ83/$DQ$5,武器升级!G:G,1))</f>
        <v>39</v>
      </c>
      <c r="DV83" s="63">
        <f>_xlfn.IFNA(INDEX(武器升级!A:A,MATCH(DR83/$DR$5,武器升级!H:H,1)),1)</f>
        <v>30</v>
      </c>
      <c r="DW83" s="63">
        <v>12</v>
      </c>
      <c r="DX83" s="63">
        <f>ROUND($DX$4*(1.2^(DT83-1)),2)</f>
        <v>13.31</v>
      </c>
      <c r="DY83" s="63">
        <f>ROUND($DY$4*1.2^(DU83-1),2)</f>
        <v>765.51</v>
      </c>
      <c r="DZ83" s="63">
        <f>ROUND($DZ$4*1.2^(DV83-1),2)</f>
        <v>217.59</v>
      </c>
      <c r="EA83" s="71">
        <v>4.8</v>
      </c>
      <c r="EB83" s="67">
        <f t="shared" si="176"/>
        <v>143</v>
      </c>
      <c r="EC83" s="87">
        <v>0</v>
      </c>
      <c r="ED83" s="80">
        <v>0</v>
      </c>
      <c r="EE83" s="80">
        <v>0</v>
      </c>
      <c r="EF83" s="80">
        <v>0</v>
      </c>
      <c r="EG83" s="80">
        <v>0</v>
      </c>
      <c r="EH83" s="80">
        <v>0</v>
      </c>
      <c r="EI83" s="80">
        <v>1</v>
      </c>
      <c r="EJ83" s="80">
        <v>1</v>
      </c>
      <c r="EK83" s="49">
        <f>_xlfn.IFNA(INDEX(DZ:DZ,MATCH(A83,EB:EB,0)),1)</f>
        <v>16.95</v>
      </c>
      <c r="EL83" s="87">
        <v>0</v>
      </c>
      <c r="EM83" s="80">
        <v>0</v>
      </c>
      <c r="EN83" s="80">
        <v>0</v>
      </c>
      <c r="EO83" s="80">
        <v>0</v>
      </c>
      <c r="EP83" s="80">
        <v>0</v>
      </c>
      <c r="EQ83" s="80">
        <v>647.821</v>
      </c>
      <c r="ER83" s="80">
        <v>108.134</v>
      </c>
      <c r="ES83" s="80">
        <v>29.2903</v>
      </c>
      <c r="ET83" s="151">
        <v>0</v>
      </c>
      <c r="EU83" s="151">
        <v>0</v>
      </c>
      <c r="EV83" s="151">
        <v>0</v>
      </c>
      <c r="EW83" s="151">
        <v>1</v>
      </c>
      <c r="EX83" s="151">
        <v>1</v>
      </c>
      <c r="EY83" s="151">
        <v>1</v>
      </c>
      <c r="EZ83" s="49"/>
      <c r="FA83" s="153">
        <f t="shared" si="177"/>
        <v>16.95</v>
      </c>
      <c r="FB83" s="71">
        <v>1</v>
      </c>
      <c r="FC83" s="71">
        <v>1</v>
      </c>
      <c r="FD83" s="80">
        <v>3.3</v>
      </c>
      <c r="FE83" s="155"/>
      <c r="FF83">
        <f t="shared" si="178"/>
        <v>0</v>
      </c>
    </row>
    <row r="84" spans="1:162">
      <c r="A84" s="58">
        <v>78</v>
      </c>
      <c r="B84" s="59">
        <v>57</v>
      </c>
      <c r="C84" s="60">
        <v>45</v>
      </c>
      <c r="D84" s="61">
        <v>509.5</v>
      </c>
      <c r="E84" s="61">
        <v>3</v>
      </c>
      <c r="F84" s="62">
        <v>12</v>
      </c>
      <c r="G84" s="63">
        <v>0</v>
      </c>
      <c r="H84" s="63">
        <v>3</v>
      </c>
      <c r="I84" s="49"/>
      <c r="J84" s="62">
        <v>78</v>
      </c>
      <c r="K84" s="71">
        <f t="shared" si="121"/>
        <v>12</v>
      </c>
      <c r="L84" s="71">
        <f t="shared" si="122"/>
        <v>0</v>
      </c>
      <c r="M84" s="71">
        <f>INDEX($H:$H,MATCH(N84,$A:$A,0))</f>
        <v>3</v>
      </c>
      <c r="N84" s="72">
        <f>INDEX($A:$A,MATCH(SUM($K$7:K84),$D:$D,1))</f>
        <v>145</v>
      </c>
      <c r="O84" s="72">
        <v>0</v>
      </c>
      <c r="P84" s="73">
        <v>0</v>
      </c>
      <c r="Q84" s="63">
        <f>INDEX(关卡产出!$V$8:$V$207,MATCH(N84,$A$7:$A$206,0))</f>
        <v>27500</v>
      </c>
      <c r="R84" s="63">
        <f>INDEX(关卡产出!$W$8:$W$207,MATCH(N84,$A$7:$A$206,0))</f>
        <v>6027500</v>
      </c>
      <c r="S84" s="63">
        <f>INDEX(关卡产出!$X$8:$X$207,MATCH(N84,$A$7:$A$206,0))</f>
        <v>41246</v>
      </c>
      <c r="T84" s="63">
        <f>INDEX(关卡产出!$Y$8:$Y$207,MATCH(N84,$A$7:$A$206,0))</f>
        <v>20624</v>
      </c>
      <c r="U84" s="63">
        <f>INDEX(关卡产出!$Z$8:$Z$207,MATCH(N84,$A$7:$A$206,0))</f>
        <v>9873</v>
      </c>
      <c r="V84" s="63">
        <f>INDEX(关卡产出!$AA$8:$AA$207,MATCH(N84,$A$7:$A$206,0))</f>
        <v>870</v>
      </c>
      <c r="W84" s="80">
        <f>INDEX(关卡产出!$C$8:$C$207,MATCH(N84,关卡产出!$B$8:$B$207,0))*K84</f>
        <v>1368</v>
      </c>
      <c r="X84" s="80">
        <f>INDEX(关卡产出!$D$8:$D$207,MATCH(N84,关卡产出!$B$8:$B$207,0))*K84</f>
        <v>684</v>
      </c>
      <c r="Y84" s="80">
        <f>INDEX(关卡产出!$E$8:$E$207,MATCH(N84,关卡产出!$B$8:$B$207,0))*K84</f>
        <v>336</v>
      </c>
      <c r="Z84" s="80">
        <f>INDEX(关卡产出!$F$8:$F$207,MATCH(N84,关卡产出!$B$8:$B$207,0))*K84</f>
        <v>18120</v>
      </c>
      <c r="AA84" s="80">
        <f>SUM($W$7:W84)</f>
        <v>53826</v>
      </c>
      <c r="AB84" s="80">
        <f>SUM($X$7:X84)</f>
        <v>26721</v>
      </c>
      <c r="AC84" s="80">
        <f>SUM($Y$7:Y84)</f>
        <v>12843</v>
      </c>
      <c r="AD84" s="80">
        <f>SUM($Z$7:Z84)</f>
        <v>742080</v>
      </c>
      <c r="AE84" s="87">
        <f>INDEX(关卡产出!$C$8:$C$207,MATCH(N84,关卡产出!$B$8:$B$207,0))*8</f>
        <v>912</v>
      </c>
      <c r="AF84" s="87">
        <f>INDEX(关卡产出!$D$8:$D$207,MATCH(N84,关卡产出!$B$8:$B$207,0))*8</f>
        <v>456</v>
      </c>
      <c r="AG84" s="87">
        <f>INDEX(关卡产出!$E$8:$E$207,MATCH(N84,关卡产出!$B$8:$B$207,0))*8</f>
        <v>224</v>
      </c>
      <c r="AH84" s="87">
        <f>INDEX(关卡产出!$F$8:$F$207,MATCH(N84,关卡产出!$B$8:$B$207,0))*8</f>
        <v>12080</v>
      </c>
      <c r="AI84" s="87">
        <f>SUM($AE$7:AE84)</f>
        <v>35872</v>
      </c>
      <c r="AJ84" s="87">
        <f>SUM($AF$7:AF84)</f>
        <v>17808</v>
      </c>
      <c r="AK84" s="87">
        <f>SUM($AG$7:AG84)</f>
        <v>8560</v>
      </c>
      <c r="AL84" s="87">
        <f>SUM($AH$7:AH84)</f>
        <v>494480</v>
      </c>
      <c r="AM84" s="92">
        <f>SUM($M$7:M84)*关卡产出!$AS$11</f>
        <v>1404000</v>
      </c>
      <c r="AN84" s="93">
        <v>0</v>
      </c>
      <c r="AO84" s="80">
        <v>0</v>
      </c>
      <c r="AP84" s="96">
        <v>0</v>
      </c>
      <c r="AQ84" s="62">
        <v>500</v>
      </c>
      <c r="AR84" s="97">
        <v>100</v>
      </c>
      <c r="AS84" s="62">
        <f>SUM($AQ$7:AQ84)</f>
        <v>39000</v>
      </c>
      <c r="AT84" s="71">
        <f>SUM($AR$7:AR84)</f>
        <v>7800</v>
      </c>
      <c r="AU84" s="49"/>
      <c r="AV84" s="62">
        <f t="shared" si="123"/>
        <v>27500</v>
      </c>
      <c r="AW84" s="71">
        <v>0</v>
      </c>
      <c r="AX84" s="71">
        <f t="shared" si="124"/>
        <v>7800</v>
      </c>
      <c r="AY84" s="71">
        <f t="shared" si="125"/>
        <v>14300</v>
      </c>
      <c r="AZ84" s="63">
        <f t="shared" si="126"/>
        <v>49600</v>
      </c>
      <c r="BA84" s="80">
        <v>0</v>
      </c>
      <c r="BB84" s="80">
        <f t="shared" si="127"/>
        <v>49600</v>
      </c>
      <c r="BC84" s="98">
        <f t="shared" si="128"/>
        <v>0.554435483870968</v>
      </c>
      <c r="BD84" s="98">
        <f t="shared" si="129"/>
        <v>0</v>
      </c>
      <c r="BE84" s="98">
        <f t="shared" si="130"/>
        <v>0.157258064516129</v>
      </c>
      <c r="BF84" s="98">
        <f t="shared" si="131"/>
        <v>0.288306451612903</v>
      </c>
      <c r="BG84" s="99"/>
      <c r="BH84" s="62">
        <f>INDEX(商城宝箱!$L:$L,MATCH(BB84,商城宝箱!$N:$N,1))</f>
        <v>9</v>
      </c>
      <c r="BI84" s="63">
        <f>INDEX(商城宝箱!$T:$T,MATCH(BH84,商城宝箱!$L:$L,0))+(BB84-VLOOKUP(BH84,商城宝箱!$L$2:$N$22,3,FALSE))/$BH$5*VLOOKUP(BH84+1,商城宝箱!$C$23:$I$42,3,FALSE)</f>
        <v>124000</v>
      </c>
      <c r="BJ84" s="71">
        <f>INDEX(商城宝箱!$U:$U,MATCH(BH84,商城宝箱!$L:$L,0))+(BB84-VLOOKUP(BH84,商城宝箱!$L$2:$N$22,3,FALSE))/$BH$5*VLOOKUP(BH84+1,商城宝箱!$C$23:$I$42,4,FALSE)</f>
        <v>77412.5</v>
      </c>
      <c r="BK84" s="71">
        <f>INDEX(商城宝箱!$V:$V,MATCH(BH84,商城宝箱!$L:$L,0))+(BB84-VLOOKUP(BH84,商城宝箱!$L$2:$N$22,3,FALSE))/$BH$5*VLOOKUP(BH84+1,商城宝箱!$C$23:$I$42,5,FALSE)</f>
        <v>48762</v>
      </c>
      <c r="BL84" s="71">
        <f>INDEX(商城宝箱!$W:$W,MATCH(BH84,商城宝箱!$L:$L,0))+(BB84-VLOOKUP(BH84,商城宝箱!$L$2:$N$22,3,FALSE))/$BH$5*VLOOKUP(BH84+1,商城宝箱!$C$23:$I$42,6,FALSE)</f>
        <v>6331.5</v>
      </c>
      <c r="BM84" s="49"/>
      <c r="BN84" s="101">
        <f t="shared" si="132"/>
        <v>6027500</v>
      </c>
      <c r="BO84" s="63">
        <f t="shared" si="133"/>
        <v>742080</v>
      </c>
      <c r="BP84" s="63">
        <f t="shared" ref="BP84:BR84" si="191">AL84</f>
        <v>494480</v>
      </c>
      <c r="BQ84" s="63">
        <f t="shared" si="191"/>
        <v>1404000</v>
      </c>
      <c r="BR84" s="63">
        <f t="shared" si="191"/>
        <v>0</v>
      </c>
      <c r="BS84" s="63">
        <f t="shared" si="135"/>
        <v>39000</v>
      </c>
      <c r="BT84" s="63">
        <f t="shared" si="136"/>
        <v>124000</v>
      </c>
      <c r="BU84" s="63">
        <f t="shared" si="137"/>
        <v>8831060</v>
      </c>
      <c r="BV84" s="98">
        <f t="shared" si="138"/>
        <v>0.682534146523747</v>
      </c>
      <c r="BW84" s="98">
        <f t="shared" si="139"/>
        <v>0.0840306826134122</v>
      </c>
      <c r="BX84" s="98">
        <f t="shared" si="140"/>
        <v>0.0559932782701057</v>
      </c>
      <c r="BY84" s="98">
        <f t="shared" si="141"/>
        <v>0.158984312189024</v>
      </c>
      <c r="BZ84" s="98">
        <f t="shared" si="142"/>
        <v>0</v>
      </c>
      <c r="CA84" s="98">
        <f t="shared" si="143"/>
        <v>0.00441623089413955</v>
      </c>
      <c r="CB84" s="98">
        <f t="shared" si="144"/>
        <v>0.0140413495095719</v>
      </c>
      <c r="CC84" s="49"/>
      <c r="CD84" s="101">
        <f t="shared" si="145"/>
        <v>145</v>
      </c>
      <c r="CE84" s="63">
        <f>INDEX(角色升级!A:A,MATCH(BU83,角色升级!K:K,1))</f>
        <v>689</v>
      </c>
      <c r="CF84" s="71">
        <f>VLOOKUP(CE84,角色升级!A:P,16,FALSE)</f>
        <v>37609.34182</v>
      </c>
      <c r="CG84" s="71">
        <v>43200</v>
      </c>
      <c r="CH84" s="179">
        <v>4.08</v>
      </c>
      <c r="CI84" s="87">
        <f>INDEX(角色升级!Q:Q,MATCH(CE84,角色升级!A:A,0))</f>
        <v>14300</v>
      </c>
      <c r="CJ84" s="80">
        <v>0.4</v>
      </c>
      <c r="CK84" s="49"/>
      <c r="CL84" s="101">
        <f t="shared" si="146"/>
        <v>41246</v>
      </c>
      <c r="CM84" s="63">
        <f t="shared" si="147"/>
        <v>53826</v>
      </c>
      <c r="CN84" s="63">
        <f t="shared" si="148"/>
        <v>912</v>
      </c>
      <c r="CO84" s="63">
        <f t="shared" si="149"/>
        <v>77412.5</v>
      </c>
      <c r="CP84" s="63">
        <f t="shared" si="150"/>
        <v>173396.5</v>
      </c>
      <c r="CQ84" s="98">
        <f t="shared" si="151"/>
        <v>0.237871006623548</v>
      </c>
      <c r="CR84" s="98">
        <f t="shared" si="152"/>
        <v>0.310421490629857</v>
      </c>
      <c r="CS84" s="98">
        <f t="shared" si="153"/>
        <v>0.0052596217340027</v>
      </c>
      <c r="CT84" s="98">
        <f t="shared" si="154"/>
        <v>0.446447881012593</v>
      </c>
      <c r="CU84" s="49"/>
      <c r="CV84" s="87">
        <f t="shared" si="155"/>
        <v>20624</v>
      </c>
      <c r="CW84" s="80">
        <f t="shared" si="156"/>
        <v>26721</v>
      </c>
      <c r="CX84" s="80">
        <f t="shared" si="157"/>
        <v>17808</v>
      </c>
      <c r="CY84" s="80">
        <f t="shared" si="158"/>
        <v>48762</v>
      </c>
      <c r="CZ84" s="80">
        <f t="shared" si="159"/>
        <v>113915</v>
      </c>
      <c r="DA84" s="143">
        <f t="shared" si="160"/>
        <v>0.181047272088838</v>
      </c>
      <c r="DB84" s="143">
        <f t="shared" si="161"/>
        <v>0.234569635254356</v>
      </c>
      <c r="DC84" s="143">
        <f t="shared" si="162"/>
        <v>0.156327085985164</v>
      </c>
      <c r="DD84" s="143">
        <f t="shared" si="163"/>
        <v>0.428056006671641</v>
      </c>
      <c r="DE84" s="49"/>
      <c r="DF84" s="87">
        <f t="shared" si="164"/>
        <v>9873</v>
      </c>
      <c r="DG84" s="80">
        <f t="shared" si="165"/>
        <v>12843</v>
      </c>
      <c r="DH84" s="80">
        <f t="shared" si="166"/>
        <v>8560</v>
      </c>
      <c r="DI84" s="80">
        <f t="shared" si="167"/>
        <v>6331.5</v>
      </c>
      <c r="DJ84" s="80">
        <f t="shared" si="168"/>
        <v>37607.5</v>
      </c>
      <c r="DK84" s="143">
        <f t="shared" si="169"/>
        <v>0.26252742139201</v>
      </c>
      <c r="DL84" s="143">
        <f t="shared" si="170"/>
        <v>0.341501030379579</v>
      </c>
      <c r="DM84" s="143">
        <f t="shared" si="171"/>
        <v>0.227614172704913</v>
      </c>
      <c r="DN84" s="143">
        <f t="shared" si="172"/>
        <v>0.168357375523499</v>
      </c>
      <c r="DO84" s="49"/>
      <c r="DP84" s="62">
        <f t="shared" si="173"/>
        <v>173396.5</v>
      </c>
      <c r="DQ84" s="71">
        <f t="shared" si="174"/>
        <v>113915</v>
      </c>
      <c r="DR84" s="71">
        <f t="shared" si="175"/>
        <v>37607.5</v>
      </c>
      <c r="DS84" s="63">
        <v>0</v>
      </c>
      <c r="DT84" s="63">
        <v>18</v>
      </c>
      <c r="DU84" s="63">
        <f>INDEX(武器升级!A:A,MATCH(DQ84/$DQ$5,武器升级!G:G,1))</f>
        <v>39</v>
      </c>
      <c r="DV84" s="63">
        <f>_xlfn.IFNA(INDEX(武器升级!A:A,MATCH(DR84/$DR$5,武器升级!H:H,1)),1)</f>
        <v>30</v>
      </c>
      <c r="DW84" s="63">
        <v>12</v>
      </c>
      <c r="DX84" s="63">
        <f>ROUND($DX$4*(1.2^(DT84-1)),2)</f>
        <v>13.31</v>
      </c>
      <c r="DY84" s="63">
        <f>ROUND($DY$4*1.2^(DU84-1),2)</f>
        <v>765.51</v>
      </c>
      <c r="DZ84" s="63">
        <f>ROUND($DZ$4*1.2^(DV84-1),2)</f>
        <v>217.59</v>
      </c>
      <c r="EA84" s="71">
        <v>4.8</v>
      </c>
      <c r="EB84" s="67">
        <f t="shared" si="176"/>
        <v>145</v>
      </c>
      <c r="EC84" s="87">
        <v>0</v>
      </c>
      <c r="ED84" s="80">
        <v>0</v>
      </c>
      <c r="EE84" s="80">
        <v>0</v>
      </c>
      <c r="EF84" s="80">
        <v>0</v>
      </c>
      <c r="EG84" s="80">
        <v>0</v>
      </c>
      <c r="EH84" s="80">
        <v>0</v>
      </c>
      <c r="EI84" s="80">
        <v>1</v>
      </c>
      <c r="EJ84" s="80">
        <v>1</v>
      </c>
      <c r="EK84" s="49">
        <f>_xlfn.IFNA(INDEX(DZ:DZ,MATCH(A84,EB:EB,0)),1)</f>
        <v>1</v>
      </c>
      <c r="EL84" s="87">
        <v>0</v>
      </c>
      <c r="EM84" s="80">
        <v>0</v>
      </c>
      <c r="EN84" s="80">
        <v>0</v>
      </c>
      <c r="EO84" s="80">
        <v>0</v>
      </c>
      <c r="EP84" s="80">
        <v>0</v>
      </c>
      <c r="EQ84" s="80">
        <v>656.074</v>
      </c>
      <c r="ER84" s="80">
        <v>109.511</v>
      </c>
      <c r="ES84" s="80">
        <v>29.6634</v>
      </c>
      <c r="ET84" s="151">
        <v>0</v>
      </c>
      <c r="EU84" s="151">
        <v>0</v>
      </c>
      <c r="EV84" s="151">
        <v>0</v>
      </c>
      <c r="EW84" s="151">
        <v>1</v>
      </c>
      <c r="EX84" s="151">
        <v>1</v>
      </c>
      <c r="EY84" s="151">
        <v>1</v>
      </c>
      <c r="EZ84" s="49"/>
      <c r="FA84" s="153">
        <f t="shared" si="177"/>
        <v>1</v>
      </c>
      <c r="FB84" s="71">
        <v>1</v>
      </c>
      <c r="FC84" s="71">
        <v>1</v>
      </c>
      <c r="FD84" s="80">
        <v>3.3</v>
      </c>
      <c r="FE84" s="155"/>
      <c r="FF84">
        <f t="shared" si="178"/>
        <v>0</v>
      </c>
    </row>
    <row r="85" spans="1:162">
      <c r="A85" s="58">
        <v>79</v>
      </c>
      <c r="B85" s="59">
        <v>58</v>
      </c>
      <c r="C85" s="60">
        <v>46</v>
      </c>
      <c r="D85" s="61">
        <v>518.5</v>
      </c>
      <c r="E85" s="61">
        <v>3</v>
      </c>
      <c r="F85" s="62">
        <v>12</v>
      </c>
      <c r="G85" s="63">
        <v>0</v>
      </c>
      <c r="H85" s="63">
        <v>3</v>
      </c>
      <c r="I85" s="49"/>
      <c r="J85" s="62">
        <v>79</v>
      </c>
      <c r="K85" s="71">
        <f t="shared" si="121"/>
        <v>12</v>
      </c>
      <c r="L85" s="71">
        <f t="shared" si="122"/>
        <v>0</v>
      </c>
      <c r="M85" s="71">
        <f>INDEX($H:$H,MATCH(N85,$A:$A,0))</f>
        <v>3</v>
      </c>
      <c r="N85" s="72">
        <f>INDEX($A:$A,MATCH(SUM($K$7:K85),$D:$D,1))</f>
        <v>147</v>
      </c>
      <c r="O85" s="72">
        <v>0</v>
      </c>
      <c r="P85" s="73">
        <v>0</v>
      </c>
      <c r="Q85" s="63">
        <f>INDEX(关卡产出!$V$8:$V$207,MATCH(N85,$A$7:$A$206,0))</f>
        <v>27900</v>
      </c>
      <c r="R85" s="63">
        <f>INDEX(关卡产出!$W$8:$W$207,MATCH(N85,$A$7:$A$206,0))</f>
        <v>6198700</v>
      </c>
      <c r="S85" s="63">
        <f>INDEX(关卡产出!$X$8:$X$207,MATCH(N85,$A$7:$A$206,0))</f>
        <v>42402</v>
      </c>
      <c r="T85" s="63">
        <f>INDEX(关卡产出!$Y$8:$Y$207,MATCH(N85,$A$7:$A$206,0))</f>
        <v>21202</v>
      </c>
      <c r="U85" s="63">
        <f>INDEX(关卡产出!$Z$8:$Z$207,MATCH(N85,$A$7:$A$206,0))</f>
        <v>10156</v>
      </c>
      <c r="V85" s="63">
        <f>INDEX(关卡产出!$AA$8:$AA$207,MATCH(N85,$A$7:$A$206,0))</f>
        <v>882</v>
      </c>
      <c r="W85" s="80">
        <f>INDEX(关卡产出!$C$8:$C$207,MATCH(N85,关卡产出!$B$8:$B$207,0))*K85</f>
        <v>1392</v>
      </c>
      <c r="X85" s="80">
        <f>INDEX(关卡产出!$D$8:$D$207,MATCH(N85,关卡产出!$B$8:$B$207,0))*K85</f>
        <v>696</v>
      </c>
      <c r="Y85" s="80">
        <f>INDEX(关卡产出!$E$8:$E$207,MATCH(N85,关卡产出!$B$8:$B$207,0))*K85</f>
        <v>336</v>
      </c>
      <c r="Z85" s="80">
        <f>INDEX(关卡产出!$F$8:$F$207,MATCH(N85,关卡产出!$B$8:$B$207,0))*K85</f>
        <v>18360</v>
      </c>
      <c r="AA85" s="80">
        <f>SUM($W$7:W85)</f>
        <v>55218</v>
      </c>
      <c r="AB85" s="80">
        <f>SUM($X$7:X85)</f>
        <v>27417</v>
      </c>
      <c r="AC85" s="80">
        <f>SUM($Y$7:Y85)</f>
        <v>13179</v>
      </c>
      <c r="AD85" s="80">
        <f>SUM($Z$7:Z85)</f>
        <v>760440</v>
      </c>
      <c r="AE85" s="87">
        <f>INDEX(关卡产出!$C$8:$C$207,MATCH(N85,关卡产出!$B$8:$B$207,0))*8</f>
        <v>928</v>
      </c>
      <c r="AF85" s="87">
        <f>INDEX(关卡产出!$D$8:$D$207,MATCH(N85,关卡产出!$B$8:$B$207,0))*8</f>
        <v>464</v>
      </c>
      <c r="AG85" s="87">
        <f>INDEX(关卡产出!$E$8:$E$207,MATCH(N85,关卡产出!$B$8:$B$207,0))*8</f>
        <v>224</v>
      </c>
      <c r="AH85" s="87">
        <f>INDEX(关卡产出!$F$8:$F$207,MATCH(N85,关卡产出!$B$8:$B$207,0))*8</f>
        <v>12240</v>
      </c>
      <c r="AI85" s="87">
        <f>SUM($AE$7:AE85)</f>
        <v>36800</v>
      </c>
      <c r="AJ85" s="87">
        <f>SUM($AF$7:AF85)</f>
        <v>18272</v>
      </c>
      <c r="AK85" s="87">
        <f>SUM($AG$7:AG85)</f>
        <v>8784</v>
      </c>
      <c r="AL85" s="87">
        <f>SUM($AH$7:AH85)</f>
        <v>506720</v>
      </c>
      <c r="AM85" s="92">
        <f>SUM($M$7:M85)*关卡产出!$AS$11</f>
        <v>1422000</v>
      </c>
      <c r="AN85" s="93">
        <v>0</v>
      </c>
      <c r="AO85" s="80">
        <v>0</v>
      </c>
      <c r="AP85" s="96">
        <v>0</v>
      </c>
      <c r="AQ85" s="62">
        <v>500</v>
      </c>
      <c r="AR85" s="97">
        <v>100</v>
      </c>
      <c r="AS85" s="62">
        <f>SUM($AQ$7:AQ85)</f>
        <v>39500</v>
      </c>
      <c r="AT85" s="71">
        <f>SUM($AR$7:AR85)</f>
        <v>7900</v>
      </c>
      <c r="AU85" s="49"/>
      <c r="AV85" s="62">
        <f t="shared" si="123"/>
        <v>27900</v>
      </c>
      <c r="AW85" s="71">
        <v>0</v>
      </c>
      <c r="AX85" s="71">
        <f t="shared" si="124"/>
        <v>7900</v>
      </c>
      <c r="AY85" s="71">
        <f t="shared" si="125"/>
        <v>14300</v>
      </c>
      <c r="AZ85" s="63">
        <f t="shared" si="126"/>
        <v>50100</v>
      </c>
      <c r="BA85" s="80">
        <v>0</v>
      </c>
      <c r="BB85" s="80">
        <f t="shared" si="127"/>
        <v>50100</v>
      </c>
      <c r="BC85" s="98">
        <f t="shared" si="128"/>
        <v>0.55688622754491</v>
      </c>
      <c r="BD85" s="98">
        <f t="shared" si="129"/>
        <v>0</v>
      </c>
      <c r="BE85" s="98">
        <f t="shared" si="130"/>
        <v>0.157684630738523</v>
      </c>
      <c r="BF85" s="98">
        <f t="shared" si="131"/>
        <v>0.285429141716567</v>
      </c>
      <c r="BG85" s="99"/>
      <c r="BH85" s="62">
        <f>INDEX(商城宝箱!$L:$L,MATCH(BB85,商城宝箱!$N:$N,1))</f>
        <v>9</v>
      </c>
      <c r="BI85" s="63">
        <f>INDEX(商城宝箱!$T:$T,MATCH(BH85,商城宝箱!$L:$L,0))+(BB85-VLOOKUP(BH85,商城宝箱!$L$2:$N$22,3,FALSE))/$BH$5*VLOOKUP(BH85+1,商城宝箱!$C$23:$I$42,3,FALSE)</f>
        <v>125250</v>
      </c>
      <c r="BJ85" s="71">
        <f>INDEX(商城宝箱!$U:$U,MATCH(BH85,商城宝箱!$L:$L,0))+(BB85-VLOOKUP(BH85,商城宝箱!$L$2:$N$22,3,FALSE))/$BH$5*VLOOKUP(BH85+1,商城宝箱!$C$23:$I$42,4,FALSE)</f>
        <v>78762.5</v>
      </c>
      <c r="BK85" s="71">
        <f>INDEX(商城宝箱!$V:$V,MATCH(BH85,商城宝箱!$L:$L,0))+(BB85-VLOOKUP(BH85,商城宝箱!$L$2:$N$22,3,FALSE))/$BH$5*VLOOKUP(BH85+1,商城宝箱!$C$23:$I$42,5,FALSE)</f>
        <v>49387</v>
      </c>
      <c r="BL85" s="71">
        <f>INDEX(商城宝箱!$W:$W,MATCH(BH85,商城宝箱!$L:$L,0))+(BB85-VLOOKUP(BH85,商城宝箱!$L$2:$N$22,3,FALSE))/$BH$5*VLOOKUP(BH85+1,商城宝箱!$C$23:$I$42,6,FALSE)</f>
        <v>6431.5</v>
      </c>
      <c r="BM85" s="49"/>
      <c r="BN85" s="101">
        <f t="shared" si="132"/>
        <v>6198700</v>
      </c>
      <c r="BO85" s="63">
        <f t="shared" si="133"/>
        <v>760440</v>
      </c>
      <c r="BP85" s="63">
        <f t="shared" ref="BP85:BR85" si="192">AL85</f>
        <v>506720</v>
      </c>
      <c r="BQ85" s="63">
        <f t="shared" si="192"/>
        <v>1422000</v>
      </c>
      <c r="BR85" s="63">
        <f t="shared" si="192"/>
        <v>0</v>
      </c>
      <c r="BS85" s="63">
        <f t="shared" si="135"/>
        <v>39500</v>
      </c>
      <c r="BT85" s="63">
        <f t="shared" si="136"/>
        <v>125250</v>
      </c>
      <c r="BU85" s="63">
        <f t="shared" si="137"/>
        <v>9052610</v>
      </c>
      <c r="BV85" s="98">
        <f t="shared" si="138"/>
        <v>0.684741748512308</v>
      </c>
      <c r="BW85" s="98">
        <f t="shared" si="139"/>
        <v>0.0840022932612804</v>
      </c>
      <c r="BX85" s="98">
        <f t="shared" si="140"/>
        <v>0.0559750171497502</v>
      </c>
      <c r="BY85" s="98">
        <f t="shared" si="141"/>
        <v>0.15708176978794</v>
      </c>
      <c r="BZ85" s="98">
        <f t="shared" si="142"/>
        <v>0</v>
      </c>
      <c r="CA85" s="98">
        <f t="shared" si="143"/>
        <v>0.00436338249410943</v>
      </c>
      <c r="CB85" s="98">
        <f t="shared" si="144"/>
        <v>0.0138357887946128</v>
      </c>
      <c r="CC85" s="49"/>
      <c r="CD85" s="101">
        <f t="shared" si="145"/>
        <v>147</v>
      </c>
      <c r="CE85" s="63">
        <f>INDEX(角色升级!A:A,MATCH(BU84,角色升级!K:K,1))</f>
        <v>693</v>
      </c>
      <c r="CF85" s="71">
        <f>VLOOKUP(CE85,角色升级!A:P,16,FALSE)</f>
        <v>38598.72369</v>
      </c>
      <c r="CG85" s="71">
        <v>44400</v>
      </c>
      <c r="CH85" s="180">
        <v>4.12</v>
      </c>
      <c r="CI85" s="87">
        <f>INDEX(角色升级!Q:Q,MATCH(CE85,角色升级!A:A,0))</f>
        <v>14300</v>
      </c>
      <c r="CJ85" s="80">
        <v>0.4</v>
      </c>
      <c r="CK85" s="49"/>
      <c r="CL85" s="101">
        <f t="shared" si="146"/>
        <v>42402</v>
      </c>
      <c r="CM85" s="63">
        <f t="shared" si="147"/>
        <v>55218</v>
      </c>
      <c r="CN85" s="63">
        <f t="shared" si="148"/>
        <v>928</v>
      </c>
      <c r="CO85" s="63">
        <f t="shared" si="149"/>
        <v>78762.5</v>
      </c>
      <c r="CP85" s="63">
        <f t="shared" si="150"/>
        <v>177310.5</v>
      </c>
      <c r="CQ85" s="98">
        <f t="shared" si="151"/>
        <v>0.239139814055005</v>
      </c>
      <c r="CR85" s="98">
        <f t="shared" si="152"/>
        <v>0.311419797473923</v>
      </c>
      <c r="CS85" s="98">
        <f t="shared" si="153"/>
        <v>0.00523375660211888</v>
      </c>
      <c r="CT85" s="98">
        <f t="shared" si="154"/>
        <v>0.444206631868953</v>
      </c>
      <c r="CU85" s="49"/>
      <c r="CV85" s="87">
        <f t="shared" si="155"/>
        <v>21202</v>
      </c>
      <c r="CW85" s="80">
        <f t="shared" si="156"/>
        <v>27417</v>
      </c>
      <c r="CX85" s="80">
        <f t="shared" si="157"/>
        <v>18272</v>
      </c>
      <c r="CY85" s="80">
        <f t="shared" si="158"/>
        <v>49387</v>
      </c>
      <c r="CZ85" s="80">
        <f t="shared" si="159"/>
        <v>116278</v>
      </c>
      <c r="DA85" s="143">
        <f t="shared" si="160"/>
        <v>0.182338877517673</v>
      </c>
      <c r="DB85" s="143">
        <f t="shared" si="161"/>
        <v>0.235788369252997</v>
      </c>
      <c r="DC85" s="143">
        <f t="shared" si="162"/>
        <v>0.15714064569394</v>
      </c>
      <c r="DD85" s="143">
        <f t="shared" si="163"/>
        <v>0.424732107535389</v>
      </c>
      <c r="DE85" s="49"/>
      <c r="DF85" s="87">
        <f t="shared" si="164"/>
        <v>10156</v>
      </c>
      <c r="DG85" s="80">
        <f t="shared" si="165"/>
        <v>13179</v>
      </c>
      <c r="DH85" s="80">
        <f t="shared" si="166"/>
        <v>8784</v>
      </c>
      <c r="DI85" s="80">
        <f t="shared" si="167"/>
        <v>6431.5</v>
      </c>
      <c r="DJ85" s="80">
        <f t="shared" si="168"/>
        <v>38550.5</v>
      </c>
      <c r="DK85" s="143">
        <f t="shared" si="169"/>
        <v>0.263446647903399</v>
      </c>
      <c r="DL85" s="143">
        <f t="shared" si="170"/>
        <v>0.341863270255898</v>
      </c>
      <c r="DM85" s="143">
        <f t="shared" si="171"/>
        <v>0.227856966835709</v>
      </c>
      <c r="DN85" s="143">
        <f t="shared" si="172"/>
        <v>0.166833115004993</v>
      </c>
      <c r="DO85" s="49"/>
      <c r="DP85" s="62">
        <f t="shared" si="173"/>
        <v>177310.5</v>
      </c>
      <c r="DQ85" s="71">
        <f t="shared" si="174"/>
        <v>116278</v>
      </c>
      <c r="DR85" s="71">
        <f t="shared" si="175"/>
        <v>38550.5</v>
      </c>
      <c r="DS85" s="63">
        <v>0</v>
      </c>
      <c r="DT85" s="63">
        <v>18</v>
      </c>
      <c r="DU85" s="63">
        <f>INDEX(武器升级!A:A,MATCH(DQ85/$DQ$5,武器升级!G:G,1))</f>
        <v>40</v>
      </c>
      <c r="DV85" s="63">
        <f>_xlfn.IFNA(INDEX(武器升级!A:A,MATCH(DR85/$DR$5,武器升级!H:H,1)),1)</f>
        <v>31</v>
      </c>
      <c r="DW85" s="63">
        <v>12</v>
      </c>
      <c r="DX85" s="63">
        <f>ROUND($DX$4*(1.2^(DT85-1)),2)</f>
        <v>13.31</v>
      </c>
      <c r="DY85" s="63">
        <f>ROUND($DY$4*1.2^(DU85-1),2)</f>
        <v>918.61</v>
      </c>
      <c r="DZ85" s="63">
        <f>ROUND($DZ$4*1.2^(DV85-1),2)</f>
        <v>261.11</v>
      </c>
      <c r="EA85" s="71">
        <v>4.8</v>
      </c>
      <c r="EB85" s="67">
        <f t="shared" si="176"/>
        <v>147</v>
      </c>
      <c r="EC85" s="87">
        <v>0</v>
      </c>
      <c r="ED85" s="80">
        <v>0</v>
      </c>
      <c r="EE85" s="80">
        <v>0</v>
      </c>
      <c r="EF85" s="80">
        <v>0</v>
      </c>
      <c r="EG85" s="80">
        <v>0</v>
      </c>
      <c r="EH85" s="80">
        <v>0</v>
      </c>
      <c r="EI85" s="80">
        <v>1</v>
      </c>
      <c r="EJ85" s="80">
        <v>1</v>
      </c>
      <c r="EK85" s="49">
        <f>_xlfn.IFNA(INDEX(DZ:DZ,MATCH(A85,EB:EB,0)),1)</f>
        <v>20.34</v>
      </c>
      <c r="EL85" s="87">
        <v>0</v>
      </c>
      <c r="EM85" s="80">
        <v>0</v>
      </c>
      <c r="EN85" s="80">
        <v>0</v>
      </c>
      <c r="EO85" s="80">
        <v>0</v>
      </c>
      <c r="EP85" s="80">
        <v>0</v>
      </c>
      <c r="EQ85" s="80">
        <v>664.326</v>
      </c>
      <c r="ER85" s="80">
        <v>110.889</v>
      </c>
      <c r="ES85" s="80">
        <v>30.0366</v>
      </c>
      <c r="ET85" s="151">
        <v>0</v>
      </c>
      <c r="EU85" s="151">
        <v>0</v>
      </c>
      <c r="EV85" s="151">
        <v>0</v>
      </c>
      <c r="EW85" s="151">
        <v>1</v>
      </c>
      <c r="EX85" s="151">
        <v>1</v>
      </c>
      <c r="EY85" s="151">
        <v>1</v>
      </c>
      <c r="EZ85" s="49"/>
      <c r="FA85" s="153">
        <f t="shared" si="177"/>
        <v>20.34</v>
      </c>
      <c r="FB85" s="71">
        <v>1</v>
      </c>
      <c r="FC85" s="71">
        <v>1</v>
      </c>
      <c r="FD85" s="80">
        <v>3.3</v>
      </c>
      <c r="FE85" s="155"/>
      <c r="FF85">
        <f t="shared" si="178"/>
        <v>0</v>
      </c>
    </row>
    <row r="86" spans="1:162">
      <c r="A86" s="58">
        <v>80</v>
      </c>
      <c r="B86" s="59">
        <v>59</v>
      </c>
      <c r="C86" s="60">
        <v>47</v>
      </c>
      <c r="D86" s="61">
        <v>527.5</v>
      </c>
      <c r="E86" s="61">
        <v>3</v>
      </c>
      <c r="F86" s="62">
        <v>12</v>
      </c>
      <c r="G86" s="63">
        <v>0</v>
      </c>
      <c r="H86" s="63">
        <v>3</v>
      </c>
      <c r="I86" s="49"/>
      <c r="J86" s="62">
        <v>80</v>
      </c>
      <c r="K86" s="71">
        <f t="shared" si="121"/>
        <v>12</v>
      </c>
      <c r="L86" s="71">
        <f t="shared" si="122"/>
        <v>0</v>
      </c>
      <c r="M86" s="71">
        <f>INDEX($H:$H,MATCH(N86,$A:$A,0))</f>
        <v>3</v>
      </c>
      <c r="N86" s="72">
        <f>INDEX($A:$A,MATCH(SUM($K$7:K86),$D:$D,1))</f>
        <v>150</v>
      </c>
      <c r="O86" s="72">
        <v>0</v>
      </c>
      <c r="P86" s="73">
        <v>0</v>
      </c>
      <c r="Q86" s="63">
        <f>INDEX(关卡产出!$V$8:$V$207,MATCH(N86,$A$7:$A$206,0))</f>
        <v>28500</v>
      </c>
      <c r="R86" s="63">
        <f>INDEX(关卡产出!$W$8:$W$207,MATCH(N86,$A$7:$A$206,0))</f>
        <v>6460000</v>
      </c>
      <c r="S86" s="63">
        <f>INDEX(关卡产出!$X$8:$X$207,MATCH(N86,$A$7:$A$206,0))</f>
        <v>44166</v>
      </c>
      <c r="T86" s="63">
        <f>INDEX(关卡产出!$Y$8:$Y$207,MATCH(N86,$A$7:$A$206,0))</f>
        <v>22084</v>
      </c>
      <c r="U86" s="63">
        <f>INDEX(关卡产出!$Z$8:$Z$207,MATCH(N86,$A$7:$A$206,0))</f>
        <v>10588</v>
      </c>
      <c r="V86" s="63">
        <f>INDEX(关卡产出!$AA$8:$AA$207,MATCH(N86,$A$7:$A$206,0))</f>
        <v>900</v>
      </c>
      <c r="W86" s="80">
        <f>INDEX(关卡产出!$C$8:$C$207,MATCH(N86,关卡产出!$B$8:$B$207,0))*K86</f>
        <v>1416</v>
      </c>
      <c r="X86" s="80">
        <f>INDEX(关卡产出!$D$8:$D$207,MATCH(N86,关卡产出!$B$8:$B$207,0))*K86</f>
        <v>708</v>
      </c>
      <c r="Y86" s="80">
        <f>INDEX(关卡产出!$E$8:$E$207,MATCH(N86,关卡产出!$B$8:$B$207,0))*K86</f>
        <v>348</v>
      </c>
      <c r="Z86" s="80">
        <f>INDEX(关卡产出!$F$8:$F$207,MATCH(N86,关卡产出!$B$8:$B$207,0))*K86</f>
        <v>18600</v>
      </c>
      <c r="AA86" s="80">
        <f>SUM($W$7:W86)</f>
        <v>56634</v>
      </c>
      <c r="AB86" s="80">
        <f>SUM($X$7:X86)</f>
        <v>28125</v>
      </c>
      <c r="AC86" s="80">
        <f>SUM($Y$7:Y86)</f>
        <v>13527</v>
      </c>
      <c r="AD86" s="80">
        <f>SUM($Z$7:Z86)</f>
        <v>779040</v>
      </c>
      <c r="AE86" s="87">
        <f>INDEX(关卡产出!$C$8:$C$207,MATCH(N86,关卡产出!$B$8:$B$207,0))*8</f>
        <v>944</v>
      </c>
      <c r="AF86" s="87">
        <f>INDEX(关卡产出!$D$8:$D$207,MATCH(N86,关卡产出!$B$8:$B$207,0))*8</f>
        <v>472</v>
      </c>
      <c r="AG86" s="87">
        <f>INDEX(关卡产出!$E$8:$E$207,MATCH(N86,关卡产出!$B$8:$B$207,0))*8</f>
        <v>232</v>
      </c>
      <c r="AH86" s="87">
        <f>INDEX(关卡产出!$F$8:$F$207,MATCH(N86,关卡产出!$B$8:$B$207,0))*8</f>
        <v>12400</v>
      </c>
      <c r="AI86" s="87">
        <f>SUM($AE$7:AE86)</f>
        <v>37744</v>
      </c>
      <c r="AJ86" s="87">
        <f>SUM($AF$7:AF86)</f>
        <v>18744</v>
      </c>
      <c r="AK86" s="87">
        <f>SUM($AG$7:AG86)</f>
        <v>9016</v>
      </c>
      <c r="AL86" s="87">
        <f>SUM($AH$7:AH86)</f>
        <v>519120</v>
      </c>
      <c r="AM86" s="92">
        <f>SUM($M$7:M86)*关卡产出!$AS$11</f>
        <v>1440000</v>
      </c>
      <c r="AN86" s="93">
        <v>0</v>
      </c>
      <c r="AO86" s="80">
        <v>0</v>
      </c>
      <c r="AP86" s="96">
        <v>0</v>
      </c>
      <c r="AQ86" s="62">
        <v>500</v>
      </c>
      <c r="AR86" s="97">
        <v>100</v>
      </c>
      <c r="AS86" s="62">
        <f>SUM($AQ$7:AQ86)</f>
        <v>40000</v>
      </c>
      <c r="AT86" s="71">
        <f>SUM($AR$7:AR86)</f>
        <v>8000</v>
      </c>
      <c r="AU86" s="49"/>
      <c r="AV86" s="62">
        <f t="shared" si="123"/>
        <v>28500</v>
      </c>
      <c r="AW86" s="71">
        <v>0</v>
      </c>
      <c r="AX86" s="71">
        <f t="shared" si="124"/>
        <v>8000</v>
      </c>
      <c r="AY86" s="71">
        <f t="shared" si="125"/>
        <v>14300</v>
      </c>
      <c r="AZ86" s="63">
        <f t="shared" si="126"/>
        <v>50800</v>
      </c>
      <c r="BA86" s="80">
        <v>0</v>
      </c>
      <c r="BB86" s="80">
        <f t="shared" si="127"/>
        <v>50800</v>
      </c>
      <c r="BC86" s="98">
        <f t="shared" si="128"/>
        <v>0.561023622047244</v>
      </c>
      <c r="BD86" s="98">
        <f t="shared" si="129"/>
        <v>0</v>
      </c>
      <c r="BE86" s="98">
        <f t="shared" si="130"/>
        <v>0.15748031496063</v>
      </c>
      <c r="BF86" s="98">
        <f t="shared" si="131"/>
        <v>0.281496062992126</v>
      </c>
      <c r="BG86" s="99"/>
      <c r="BH86" s="62">
        <f>INDEX(商城宝箱!$L:$L,MATCH(BB86,商城宝箱!$N:$N,1))</f>
        <v>9</v>
      </c>
      <c r="BI86" s="63">
        <f>INDEX(商城宝箱!$T:$T,MATCH(BH86,商城宝箱!$L:$L,0))+(BB86-VLOOKUP(BH86,商城宝箱!$L$2:$N$22,3,FALSE))/$BH$5*VLOOKUP(BH86+1,商城宝箱!$C$23:$I$42,3,FALSE)</f>
        <v>127000</v>
      </c>
      <c r="BJ86" s="71">
        <f>INDEX(商城宝箱!$U:$U,MATCH(BH86,商城宝箱!$L:$L,0))+(BB86-VLOOKUP(BH86,商城宝箱!$L$2:$N$22,3,FALSE))/$BH$5*VLOOKUP(BH86+1,商城宝箱!$C$23:$I$42,4,FALSE)</f>
        <v>80652.5</v>
      </c>
      <c r="BK86" s="71">
        <f>INDEX(商城宝箱!$V:$V,MATCH(BH86,商城宝箱!$L:$L,0))+(BB86-VLOOKUP(BH86,商城宝箱!$L$2:$N$22,3,FALSE))/$BH$5*VLOOKUP(BH86+1,商城宝箱!$C$23:$I$42,5,FALSE)</f>
        <v>50262</v>
      </c>
      <c r="BL86" s="71">
        <f>INDEX(商城宝箱!$W:$W,MATCH(BH86,商城宝箱!$L:$L,0))+(BB86-VLOOKUP(BH86,商城宝箱!$L$2:$N$22,3,FALSE))/$BH$5*VLOOKUP(BH86+1,商城宝箱!$C$23:$I$42,6,FALSE)</f>
        <v>6571.5</v>
      </c>
      <c r="BM86" s="49"/>
      <c r="BN86" s="101">
        <f t="shared" si="132"/>
        <v>6460000</v>
      </c>
      <c r="BO86" s="63">
        <f t="shared" si="133"/>
        <v>779040</v>
      </c>
      <c r="BP86" s="63">
        <f t="shared" ref="BP86:BR86" si="193">AL86</f>
        <v>519120</v>
      </c>
      <c r="BQ86" s="63">
        <f t="shared" si="193"/>
        <v>1440000</v>
      </c>
      <c r="BR86" s="63">
        <f t="shared" si="193"/>
        <v>0</v>
      </c>
      <c r="BS86" s="63">
        <f t="shared" si="135"/>
        <v>40000</v>
      </c>
      <c r="BT86" s="63">
        <f t="shared" si="136"/>
        <v>127000</v>
      </c>
      <c r="BU86" s="63">
        <f t="shared" si="137"/>
        <v>9365160</v>
      </c>
      <c r="BV86" s="98">
        <f t="shared" si="138"/>
        <v>0.689790670954901</v>
      </c>
      <c r="BW86" s="98">
        <f t="shared" si="139"/>
        <v>0.0831849108824622</v>
      </c>
      <c r="BX86" s="98">
        <f t="shared" si="140"/>
        <v>0.0554309803569827</v>
      </c>
      <c r="BY86" s="98">
        <f t="shared" si="141"/>
        <v>0.153761387952795</v>
      </c>
      <c r="BZ86" s="98">
        <f t="shared" si="142"/>
        <v>0</v>
      </c>
      <c r="CA86" s="98">
        <f t="shared" si="143"/>
        <v>0.00427114966535542</v>
      </c>
      <c r="CB86" s="98">
        <f t="shared" si="144"/>
        <v>0.0135609001875035</v>
      </c>
      <c r="CC86" s="49"/>
      <c r="CD86" s="101">
        <f t="shared" si="145"/>
        <v>150</v>
      </c>
      <c r="CE86" s="63">
        <f>INDEX(角色升级!A:A,MATCH(BU85,角色升级!K:K,1))</f>
        <v>698</v>
      </c>
      <c r="CF86" s="71">
        <f>VLOOKUP(CE86,角色升级!A:P,16,FALSE)</f>
        <v>40242.38829</v>
      </c>
      <c r="CG86" s="71">
        <v>45600</v>
      </c>
      <c r="CH86" s="177">
        <v>4.22</v>
      </c>
      <c r="CI86" s="87">
        <f>INDEX(角色升级!Q:Q,MATCH(CE86,角色升级!A:A,0))</f>
        <v>14300</v>
      </c>
      <c r="CJ86" s="80">
        <v>0.4</v>
      </c>
      <c r="CK86" s="49"/>
      <c r="CL86" s="101">
        <f t="shared" si="146"/>
        <v>44166</v>
      </c>
      <c r="CM86" s="63">
        <f t="shared" si="147"/>
        <v>56634</v>
      </c>
      <c r="CN86" s="63">
        <f t="shared" si="148"/>
        <v>944</v>
      </c>
      <c r="CO86" s="63">
        <f t="shared" si="149"/>
        <v>80652.5</v>
      </c>
      <c r="CP86" s="63">
        <f t="shared" si="150"/>
        <v>182396.5</v>
      </c>
      <c r="CQ86" s="98">
        <f t="shared" si="151"/>
        <v>0.242142804275301</v>
      </c>
      <c r="CR86" s="98">
        <f t="shared" si="152"/>
        <v>0.310499379099928</v>
      </c>
      <c r="CS86" s="98">
        <f t="shared" si="153"/>
        <v>0.00517553790779977</v>
      </c>
      <c r="CT86" s="98">
        <f t="shared" si="154"/>
        <v>0.442182278716971</v>
      </c>
      <c r="CU86" s="49"/>
      <c r="CV86" s="87">
        <f t="shared" si="155"/>
        <v>22084</v>
      </c>
      <c r="CW86" s="80">
        <f t="shared" si="156"/>
        <v>28125</v>
      </c>
      <c r="CX86" s="80">
        <f t="shared" si="157"/>
        <v>18744</v>
      </c>
      <c r="CY86" s="80">
        <f t="shared" si="158"/>
        <v>50262</v>
      </c>
      <c r="CZ86" s="80">
        <f t="shared" si="159"/>
        <v>119215</v>
      </c>
      <c r="DA86" s="143">
        <f t="shared" si="160"/>
        <v>0.185245145325672</v>
      </c>
      <c r="DB86" s="143">
        <f t="shared" si="161"/>
        <v>0.235918298871786</v>
      </c>
      <c r="DC86" s="143">
        <f t="shared" si="162"/>
        <v>0.157228536677432</v>
      </c>
      <c r="DD86" s="143">
        <f t="shared" si="163"/>
        <v>0.42160801912511</v>
      </c>
      <c r="DE86" s="49"/>
      <c r="DF86" s="87">
        <f t="shared" si="164"/>
        <v>10588</v>
      </c>
      <c r="DG86" s="80">
        <f t="shared" si="165"/>
        <v>13527</v>
      </c>
      <c r="DH86" s="80">
        <f t="shared" si="166"/>
        <v>9016</v>
      </c>
      <c r="DI86" s="80">
        <f t="shared" si="167"/>
        <v>6571.5</v>
      </c>
      <c r="DJ86" s="80">
        <f t="shared" si="168"/>
        <v>39702.5</v>
      </c>
      <c r="DK86" s="143">
        <f t="shared" si="169"/>
        <v>0.266683458220515</v>
      </c>
      <c r="DL86" s="143">
        <f t="shared" si="170"/>
        <v>0.340709023361249</v>
      </c>
      <c r="DM86" s="143">
        <f t="shared" si="171"/>
        <v>0.227088974245954</v>
      </c>
      <c r="DN86" s="143">
        <f t="shared" si="172"/>
        <v>0.165518544172281</v>
      </c>
      <c r="DO86" s="49"/>
      <c r="DP86" s="62">
        <f t="shared" si="173"/>
        <v>182396.5</v>
      </c>
      <c r="DQ86" s="71">
        <f t="shared" si="174"/>
        <v>119215</v>
      </c>
      <c r="DR86" s="71">
        <f t="shared" si="175"/>
        <v>39702.5</v>
      </c>
      <c r="DS86" s="63">
        <v>0</v>
      </c>
      <c r="DT86" s="63">
        <v>18</v>
      </c>
      <c r="DU86" s="63">
        <f>INDEX(武器升级!A:A,MATCH(DQ86/$DQ$5,武器升级!G:G,1))</f>
        <v>40</v>
      </c>
      <c r="DV86" s="63">
        <f>_xlfn.IFNA(INDEX(武器升级!A:A,MATCH(DR86/$DR$5,武器升级!H:H,1)),1)</f>
        <v>31</v>
      </c>
      <c r="DW86" s="63">
        <v>12</v>
      </c>
      <c r="DX86" s="63">
        <f>ROUND($DX$4*(1.2^(DT86-1)),2)</f>
        <v>13.31</v>
      </c>
      <c r="DY86" s="63">
        <f>ROUND($DY$4*1.2^(DU86-1),2)</f>
        <v>918.61</v>
      </c>
      <c r="DZ86" s="63">
        <f>ROUND($DZ$4*1.2^(DV86-1),2)</f>
        <v>261.11</v>
      </c>
      <c r="EA86" s="71">
        <v>4.8</v>
      </c>
      <c r="EB86" s="67">
        <f t="shared" si="176"/>
        <v>150</v>
      </c>
      <c r="EC86" s="87">
        <v>0</v>
      </c>
      <c r="ED86" s="80">
        <v>0</v>
      </c>
      <c r="EE86" s="80">
        <v>0</v>
      </c>
      <c r="EF86" s="80">
        <v>0</v>
      </c>
      <c r="EG86" s="80">
        <v>0</v>
      </c>
      <c r="EH86" s="80">
        <v>0</v>
      </c>
      <c r="EI86" s="80">
        <v>1</v>
      </c>
      <c r="EJ86" s="80">
        <v>1</v>
      </c>
      <c r="EK86" s="49">
        <f>_xlfn.IFNA(INDEX(DZ:DZ,MATCH(A86,EB:EB,0)),1)</f>
        <v>20.34</v>
      </c>
      <c r="EL86" s="87">
        <v>0</v>
      </c>
      <c r="EM86" s="80">
        <v>0</v>
      </c>
      <c r="EN86" s="80">
        <v>0</v>
      </c>
      <c r="EO86" s="80">
        <v>0</v>
      </c>
      <c r="EP86" s="80">
        <v>0</v>
      </c>
      <c r="EQ86" s="80">
        <v>681.657</v>
      </c>
      <c r="ER86" s="80">
        <v>113.782</v>
      </c>
      <c r="ES86" s="80">
        <v>30.8201</v>
      </c>
      <c r="ET86" s="151">
        <v>0</v>
      </c>
      <c r="EU86" s="151">
        <v>0</v>
      </c>
      <c r="EV86" s="151">
        <v>0</v>
      </c>
      <c r="EW86" s="151">
        <v>1</v>
      </c>
      <c r="EX86" s="151">
        <v>1</v>
      </c>
      <c r="EY86" s="151">
        <v>1</v>
      </c>
      <c r="EZ86" s="49"/>
      <c r="FA86" s="153">
        <f t="shared" si="177"/>
        <v>20.34</v>
      </c>
      <c r="FB86" s="71">
        <v>1</v>
      </c>
      <c r="FC86" s="71">
        <v>1</v>
      </c>
      <c r="FD86" s="80">
        <v>3.52</v>
      </c>
      <c r="FE86" s="155"/>
      <c r="FF86">
        <f t="shared" si="178"/>
        <v>0</v>
      </c>
    </row>
    <row r="87" spans="1:162">
      <c r="A87" s="58">
        <v>81</v>
      </c>
      <c r="B87" s="59">
        <v>60</v>
      </c>
      <c r="C87" s="60">
        <v>48</v>
      </c>
      <c r="D87" s="61">
        <v>536.5</v>
      </c>
      <c r="E87" s="61">
        <v>3</v>
      </c>
      <c r="F87" s="62">
        <v>12</v>
      </c>
      <c r="G87" s="63">
        <v>0</v>
      </c>
      <c r="H87" s="63">
        <v>3</v>
      </c>
      <c r="I87" s="49"/>
      <c r="J87" s="62">
        <v>81</v>
      </c>
      <c r="K87" s="71">
        <f t="shared" si="121"/>
        <v>12</v>
      </c>
      <c r="L87" s="71">
        <f t="shared" si="122"/>
        <v>0</v>
      </c>
      <c r="M87" s="71">
        <f>INDEX($H:$H,MATCH(N87,$A:$A,0))</f>
        <v>3</v>
      </c>
      <c r="N87" s="72">
        <f>INDEX($A:$A,MATCH(SUM($K$7:K87),$D:$D,1))</f>
        <v>152</v>
      </c>
      <c r="O87" s="72">
        <v>0</v>
      </c>
      <c r="P87" s="73">
        <v>0</v>
      </c>
      <c r="Q87" s="63">
        <f>INDEX(关卡产出!$V$8:$V$207,MATCH(N87,$A$7:$A$206,0))</f>
        <v>28900</v>
      </c>
      <c r="R87" s="63">
        <f>INDEX(关卡产出!$W$8:$W$207,MATCH(N87,$A$7:$A$206,0))</f>
        <v>6637200</v>
      </c>
      <c r="S87" s="63">
        <f>INDEX(关卡产出!$X$8:$X$207,MATCH(N87,$A$7:$A$206,0))</f>
        <v>45362</v>
      </c>
      <c r="T87" s="63">
        <f>INDEX(关卡产出!$Y$8:$Y$207,MATCH(N87,$A$7:$A$206,0))</f>
        <v>22682</v>
      </c>
      <c r="U87" s="63">
        <f>INDEX(关卡产出!$Z$8:$Z$207,MATCH(N87,$A$7:$A$206,0))</f>
        <v>10881</v>
      </c>
      <c r="V87" s="63">
        <f>INDEX(关卡产出!$AA$8:$AA$207,MATCH(N87,$A$7:$A$206,0))</f>
        <v>912</v>
      </c>
      <c r="W87" s="80">
        <f>INDEX(关卡产出!$C$8:$C$207,MATCH(N87,关卡产出!$B$8:$B$207,0))*K87</f>
        <v>1440</v>
      </c>
      <c r="X87" s="80">
        <f>INDEX(关卡产出!$D$8:$D$207,MATCH(N87,关卡产出!$B$8:$B$207,0))*K87</f>
        <v>720</v>
      </c>
      <c r="Y87" s="80">
        <f>INDEX(关卡产出!$E$8:$E$207,MATCH(N87,关卡产出!$B$8:$B$207,0))*K87</f>
        <v>348</v>
      </c>
      <c r="Z87" s="80">
        <f>INDEX(关卡产出!$F$8:$F$207,MATCH(N87,关卡产出!$B$8:$B$207,0))*K87</f>
        <v>18840</v>
      </c>
      <c r="AA87" s="80">
        <f>SUM($W$7:W87)</f>
        <v>58074</v>
      </c>
      <c r="AB87" s="80">
        <f>SUM($X$7:X87)</f>
        <v>28845</v>
      </c>
      <c r="AC87" s="80">
        <f>SUM($Y$7:Y87)</f>
        <v>13875</v>
      </c>
      <c r="AD87" s="80">
        <f>SUM($Z$7:Z87)</f>
        <v>797880</v>
      </c>
      <c r="AE87" s="87">
        <f>INDEX(关卡产出!$C$8:$C$207,MATCH(N87,关卡产出!$B$8:$B$207,0))*8</f>
        <v>960</v>
      </c>
      <c r="AF87" s="87">
        <f>INDEX(关卡产出!$D$8:$D$207,MATCH(N87,关卡产出!$B$8:$B$207,0))*8</f>
        <v>480</v>
      </c>
      <c r="AG87" s="87">
        <f>INDEX(关卡产出!$E$8:$E$207,MATCH(N87,关卡产出!$B$8:$B$207,0))*8</f>
        <v>232</v>
      </c>
      <c r="AH87" s="87">
        <f>INDEX(关卡产出!$F$8:$F$207,MATCH(N87,关卡产出!$B$8:$B$207,0))*8</f>
        <v>12560</v>
      </c>
      <c r="AI87" s="87">
        <f>SUM($AE$7:AE87)</f>
        <v>38704</v>
      </c>
      <c r="AJ87" s="87">
        <f>SUM($AF$7:AF87)</f>
        <v>19224</v>
      </c>
      <c r="AK87" s="87">
        <f>SUM($AG$7:AG87)</f>
        <v>9248</v>
      </c>
      <c r="AL87" s="87">
        <f>SUM($AH$7:AH87)</f>
        <v>531680</v>
      </c>
      <c r="AM87" s="92">
        <f>SUM($M$7:M87)*关卡产出!$AS$11</f>
        <v>1458000</v>
      </c>
      <c r="AN87" s="93">
        <v>0</v>
      </c>
      <c r="AO87" s="80">
        <v>0</v>
      </c>
      <c r="AP87" s="96">
        <v>0</v>
      </c>
      <c r="AQ87" s="62">
        <v>500</v>
      </c>
      <c r="AR87" s="97">
        <v>100</v>
      </c>
      <c r="AS87" s="62">
        <f>SUM($AQ$7:AQ87)</f>
        <v>40500</v>
      </c>
      <c r="AT87" s="71">
        <f>SUM($AR$7:AR87)</f>
        <v>8100</v>
      </c>
      <c r="AU87" s="49"/>
      <c r="AV87" s="62">
        <f t="shared" si="123"/>
        <v>28900</v>
      </c>
      <c r="AW87" s="71">
        <v>0</v>
      </c>
      <c r="AX87" s="71">
        <f t="shared" si="124"/>
        <v>8100</v>
      </c>
      <c r="AY87" s="71">
        <f t="shared" si="125"/>
        <v>16200</v>
      </c>
      <c r="AZ87" s="63">
        <f t="shared" si="126"/>
        <v>53200</v>
      </c>
      <c r="BA87" s="80">
        <v>0</v>
      </c>
      <c r="BB87" s="80">
        <f t="shared" si="127"/>
        <v>53200</v>
      </c>
      <c r="BC87" s="98">
        <f t="shared" si="128"/>
        <v>0.543233082706767</v>
      </c>
      <c r="BD87" s="98">
        <f t="shared" si="129"/>
        <v>0</v>
      </c>
      <c r="BE87" s="98">
        <f t="shared" si="130"/>
        <v>0.152255639097744</v>
      </c>
      <c r="BF87" s="98">
        <f t="shared" si="131"/>
        <v>0.304511278195489</v>
      </c>
      <c r="BG87" s="99"/>
      <c r="BH87" s="62">
        <f>INDEX(商城宝箱!$L:$L,MATCH(BB87,商城宝箱!$N:$N,1))</f>
        <v>9</v>
      </c>
      <c r="BI87" s="63">
        <f>INDEX(商城宝箱!$T:$T,MATCH(BH87,商城宝箱!$L:$L,0))+(BB87-VLOOKUP(BH87,商城宝箱!$L$2:$N$22,3,FALSE))/$BH$5*VLOOKUP(BH87+1,商城宝箱!$C$23:$I$42,3,FALSE)</f>
        <v>133000</v>
      </c>
      <c r="BJ87" s="71">
        <f>INDEX(商城宝箱!$U:$U,MATCH(BH87,商城宝箱!$L:$L,0))+(BB87-VLOOKUP(BH87,商城宝箱!$L$2:$N$22,3,FALSE))/$BH$5*VLOOKUP(BH87+1,商城宝箱!$C$23:$I$42,4,FALSE)</f>
        <v>87132.5</v>
      </c>
      <c r="BK87" s="71">
        <f>INDEX(商城宝箱!$V:$V,MATCH(BH87,商城宝箱!$L:$L,0))+(BB87-VLOOKUP(BH87,商城宝箱!$L$2:$N$22,3,FALSE))/$BH$5*VLOOKUP(BH87+1,商城宝箱!$C$23:$I$42,5,FALSE)</f>
        <v>53262</v>
      </c>
      <c r="BL87" s="71">
        <f>INDEX(商城宝箱!$W:$W,MATCH(BH87,商城宝箱!$L:$L,0))+(BB87-VLOOKUP(BH87,商城宝箱!$L$2:$N$22,3,FALSE))/$BH$5*VLOOKUP(BH87+1,商城宝箱!$C$23:$I$42,6,FALSE)</f>
        <v>7051.5</v>
      </c>
      <c r="BM87" s="49"/>
      <c r="BN87" s="101">
        <f t="shared" si="132"/>
        <v>6637200</v>
      </c>
      <c r="BO87" s="63">
        <f t="shared" si="133"/>
        <v>797880</v>
      </c>
      <c r="BP87" s="63">
        <f t="shared" ref="BP87:BR87" si="194">AL87</f>
        <v>531680</v>
      </c>
      <c r="BQ87" s="63">
        <f t="shared" si="194"/>
        <v>1458000</v>
      </c>
      <c r="BR87" s="63">
        <f t="shared" si="194"/>
        <v>0</v>
      </c>
      <c r="BS87" s="63">
        <f t="shared" si="135"/>
        <v>40500</v>
      </c>
      <c r="BT87" s="63">
        <f t="shared" si="136"/>
        <v>133000</v>
      </c>
      <c r="BU87" s="63">
        <f t="shared" si="137"/>
        <v>9598260</v>
      </c>
      <c r="BV87" s="98">
        <f t="shared" si="138"/>
        <v>0.691500334435616</v>
      </c>
      <c r="BW87" s="98">
        <f t="shared" si="139"/>
        <v>0.0831275668714955</v>
      </c>
      <c r="BX87" s="98">
        <f t="shared" si="140"/>
        <v>0.0553933733822589</v>
      </c>
      <c r="BY87" s="98">
        <f t="shared" si="141"/>
        <v>0.151902532333986</v>
      </c>
      <c r="BZ87" s="98">
        <f t="shared" si="142"/>
        <v>0</v>
      </c>
      <c r="CA87" s="98">
        <f t="shared" si="143"/>
        <v>0.00421951478705515</v>
      </c>
      <c r="CB87" s="98">
        <f t="shared" si="144"/>
        <v>0.0138566781895885</v>
      </c>
      <c r="CC87" s="49"/>
      <c r="CD87" s="101">
        <f t="shared" si="145"/>
        <v>152</v>
      </c>
      <c r="CE87" s="63">
        <f>INDEX(角色升级!A:A,MATCH(BU86,角色升级!K:K,1))</f>
        <v>707</v>
      </c>
      <c r="CF87" s="71">
        <f>VLOOKUP(CE87,角色升级!A:P,16,FALSE)</f>
        <v>41132.80692</v>
      </c>
      <c r="CG87" s="71">
        <v>46800</v>
      </c>
      <c r="CH87" s="181">
        <v>4.32</v>
      </c>
      <c r="CI87" s="87">
        <f>INDEX(角色升级!Q:Q,MATCH(CE87,角色升级!A:A,0))</f>
        <v>16200</v>
      </c>
      <c r="CJ87" s="80">
        <v>0.4</v>
      </c>
      <c r="CK87" s="49"/>
      <c r="CL87" s="101">
        <f t="shared" si="146"/>
        <v>45362</v>
      </c>
      <c r="CM87" s="63">
        <f t="shared" si="147"/>
        <v>58074</v>
      </c>
      <c r="CN87" s="63">
        <f t="shared" si="148"/>
        <v>960</v>
      </c>
      <c r="CO87" s="63">
        <f t="shared" si="149"/>
        <v>87132.5</v>
      </c>
      <c r="CP87" s="63">
        <f t="shared" si="150"/>
        <v>191528.5</v>
      </c>
      <c r="CQ87" s="98">
        <f t="shared" si="151"/>
        <v>0.236842036563749</v>
      </c>
      <c r="CR87" s="98">
        <f t="shared" si="152"/>
        <v>0.303213359891609</v>
      </c>
      <c r="CS87" s="98">
        <f t="shared" si="153"/>
        <v>0.00501230887309199</v>
      </c>
      <c r="CT87" s="98">
        <f t="shared" si="154"/>
        <v>0.45493229467155</v>
      </c>
      <c r="CU87" s="49"/>
      <c r="CV87" s="87">
        <f t="shared" si="155"/>
        <v>22682</v>
      </c>
      <c r="CW87" s="80">
        <f t="shared" si="156"/>
        <v>28845</v>
      </c>
      <c r="CX87" s="80">
        <f t="shared" si="157"/>
        <v>19224</v>
      </c>
      <c r="CY87" s="80">
        <f t="shared" si="158"/>
        <v>53262</v>
      </c>
      <c r="CZ87" s="80">
        <f t="shared" si="159"/>
        <v>124013</v>
      </c>
      <c r="DA87" s="143">
        <f t="shared" si="160"/>
        <v>0.182900179819858</v>
      </c>
      <c r="DB87" s="143">
        <f t="shared" si="161"/>
        <v>0.232596582616339</v>
      </c>
      <c r="DC87" s="143">
        <f t="shared" si="162"/>
        <v>0.155016006386427</v>
      </c>
      <c r="DD87" s="143">
        <f t="shared" si="163"/>
        <v>0.429487231177377</v>
      </c>
      <c r="DE87" s="49"/>
      <c r="DF87" s="87">
        <f t="shared" si="164"/>
        <v>10881</v>
      </c>
      <c r="DG87" s="80">
        <f t="shared" si="165"/>
        <v>13875</v>
      </c>
      <c r="DH87" s="80">
        <f t="shared" si="166"/>
        <v>9248</v>
      </c>
      <c r="DI87" s="80">
        <f t="shared" si="167"/>
        <v>7051.5</v>
      </c>
      <c r="DJ87" s="80">
        <f t="shared" si="168"/>
        <v>41055.5</v>
      </c>
      <c r="DK87" s="143">
        <f t="shared" si="169"/>
        <v>0.265031481774671</v>
      </c>
      <c r="DL87" s="143">
        <f t="shared" si="170"/>
        <v>0.337957155557721</v>
      </c>
      <c r="DM87" s="143">
        <f t="shared" si="171"/>
        <v>0.225256055826869</v>
      </c>
      <c r="DN87" s="143">
        <f t="shared" si="172"/>
        <v>0.17175530684074</v>
      </c>
      <c r="DO87" s="49"/>
      <c r="DP87" s="62">
        <f t="shared" si="173"/>
        <v>191528.5</v>
      </c>
      <c r="DQ87" s="71">
        <f t="shared" si="174"/>
        <v>124013</v>
      </c>
      <c r="DR87" s="71">
        <f t="shared" si="175"/>
        <v>41055.5</v>
      </c>
      <c r="DS87" s="63">
        <v>0</v>
      </c>
      <c r="DT87" s="63">
        <v>18</v>
      </c>
      <c r="DU87" s="63">
        <f>INDEX(武器升级!A:A,MATCH(DQ87/$DQ$5,武器升级!G:G,1))</f>
        <v>41</v>
      </c>
      <c r="DV87" s="63">
        <f>_xlfn.IFNA(INDEX(武器升级!A:A,MATCH(DR87/$DR$5,武器升级!H:H,1)),1)</f>
        <v>32</v>
      </c>
      <c r="DW87" s="63">
        <v>12</v>
      </c>
      <c r="DX87" s="63">
        <f>ROUND($DX$4*(1.2^(DT87-1)),2)</f>
        <v>13.31</v>
      </c>
      <c r="DY87" s="63">
        <f>ROUND($DY$4*1.2^(DU87-1),2)</f>
        <v>1102.33</v>
      </c>
      <c r="DZ87" s="63">
        <f>ROUND($DZ$4*1.2^(DV87-1),2)</f>
        <v>313.34</v>
      </c>
      <c r="EA87" s="71">
        <v>4.8</v>
      </c>
      <c r="EB87" s="67">
        <f t="shared" si="176"/>
        <v>152</v>
      </c>
      <c r="EC87" s="87">
        <v>0</v>
      </c>
      <c r="ED87" s="80">
        <v>0</v>
      </c>
      <c r="EE87" s="80">
        <v>0</v>
      </c>
      <c r="EF87" s="80">
        <v>0</v>
      </c>
      <c r="EG87" s="80">
        <v>0</v>
      </c>
      <c r="EH87" s="80">
        <v>0</v>
      </c>
      <c r="EI87" s="80">
        <v>1</v>
      </c>
      <c r="EJ87" s="80">
        <v>1</v>
      </c>
      <c r="EK87" s="49">
        <f>_xlfn.IFNA(INDEX(DZ:DZ,MATCH(A87,EB:EB,0)),1)</f>
        <v>20.34</v>
      </c>
      <c r="EL87" s="87">
        <v>0</v>
      </c>
      <c r="EM87" s="80">
        <v>0</v>
      </c>
      <c r="EN87" s="80">
        <v>0</v>
      </c>
      <c r="EO87" s="80">
        <v>0</v>
      </c>
      <c r="EP87" s="80">
        <v>0</v>
      </c>
      <c r="EQ87" s="80">
        <v>689.909</v>
      </c>
      <c r="ER87" s="80">
        <v>115.159</v>
      </c>
      <c r="ES87" s="80">
        <v>31.1933</v>
      </c>
      <c r="ET87" s="151">
        <v>0</v>
      </c>
      <c r="EU87" s="151">
        <v>0</v>
      </c>
      <c r="EV87" s="151">
        <v>0</v>
      </c>
      <c r="EW87" s="151">
        <v>1</v>
      </c>
      <c r="EX87" s="151">
        <v>1</v>
      </c>
      <c r="EY87" s="151">
        <v>1</v>
      </c>
      <c r="EZ87" s="49"/>
      <c r="FA87" s="153">
        <f t="shared" si="177"/>
        <v>20.34</v>
      </c>
      <c r="FB87" s="71">
        <v>1</v>
      </c>
      <c r="FC87" s="71">
        <v>1</v>
      </c>
      <c r="FD87" s="80">
        <v>3.52</v>
      </c>
      <c r="FE87" s="155"/>
      <c r="FF87">
        <f t="shared" si="178"/>
        <v>0</v>
      </c>
    </row>
    <row r="88" spans="1:162">
      <c r="A88" s="58">
        <v>82</v>
      </c>
      <c r="B88" s="59">
        <v>61</v>
      </c>
      <c r="C88" s="60">
        <v>50</v>
      </c>
      <c r="D88" s="61">
        <v>548.5</v>
      </c>
      <c r="E88" s="61">
        <v>3</v>
      </c>
      <c r="F88" s="62">
        <v>12</v>
      </c>
      <c r="G88" s="63">
        <v>0</v>
      </c>
      <c r="H88" s="63">
        <v>3</v>
      </c>
      <c r="I88" s="49"/>
      <c r="J88" s="62">
        <v>82</v>
      </c>
      <c r="K88" s="71">
        <f t="shared" si="121"/>
        <v>12</v>
      </c>
      <c r="L88" s="71">
        <f t="shared" si="122"/>
        <v>0</v>
      </c>
      <c r="M88" s="71">
        <f>INDEX($H:$H,MATCH(N88,$A:$A,0))</f>
        <v>3</v>
      </c>
      <c r="N88" s="72">
        <f>INDEX($A:$A,MATCH(SUM($K$7:K88),$D:$D,1))</f>
        <v>154</v>
      </c>
      <c r="O88" s="72">
        <v>0</v>
      </c>
      <c r="P88" s="73">
        <v>0</v>
      </c>
      <c r="Q88" s="63">
        <f>INDEX(关卡产出!$V$8:$V$207,MATCH(N88,$A$7:$A$206,0))</f>
        <v>29300</v>
      </c>
      <c r="R88" s="63">
        <f>INDEX(关卡产出!$W$8:$W$207,MATCH(N88,$A$7:$A$206,0))</f>
        <v>6816800</v>
      </c>
      <c r="S88" s="63">
        <f>INDEX(关卡产出!$X$8:$X$207,MATCH(N88,$A$7:$A$206,0))</f>
        <v>46574</v>
      </c>
      <c r="T88" s="63">
        <f>INDEX(关卡产出!$Y$8:$Y$207,MATCH(N88,$A$7:$A$206,0))</f>
        <v>23288</v>
      </c>
      <c r="U88" s="63">
        <f>INDEX(关卡产出!$Z$8:$Z$207,MATCH(N88,$A$7:$A$206,0))</f>
        <v>11178</v>
      </c>
      <c r="V88" s="63">
        <f>INDEX(关卡产出!$AA$8:$AA$207,MATCH(N88,$A$7:$A$206,0))</f>
        <v>924</v>
      </c>
      <c r="W88" s="80">
        <f>INDEX(关卡产出!$C$8:$C$207,MATCH(N88,关卡产出!$B$8:$B$207,0))*K88</f>
        <v>1464</v>
      </c>
      <c r="X88" s="80">
        <f>INDEX(关卡产出!$D$8:$D$207,MATCH(N88,关卡产出!$B$8:$B$207,0))*K88</f>
        <v>732</v>
      </c>
      <c r="Y88" s="80">
        <f>INDEX(关卡产出!$E$8:$E$207,MATCH(N88,关卡产出!$B$8:$B$207,0))*K88</f>
        <v>360</v>
      </c>
      <c r="Z88" s="80">
        <f>INDEX(关卡产出!$F$8:$F$207,MATCH(N88,关卡产出!$B$8:$B$207,0))*K88</f>
        <v>19080</v>
      </c>
      <c r="AA88" s="80">
        <f>SUM($W$7:W88)</f>
        <v>59538</v>
      </c>
      <c r="AB88" s="80">
        <f>SUM($X$7:X88)</f>
        <v>29577</v>
      </c>
      <c r="AC88" s="80">
        <f>SUM($Y$7:Y88)</f>
        <v>14235</v>
      </c>
      <c r="AD88" s="80">
        <f>SUM($Z$7:Z88)</f>
        <v>816960</v>
      </c>
      <c r="AE88" s="87">
        <f>INDEX(关卡产出!$C$8:$C$207,MATCH(N88,关卡产出!$B$8:$B$207,0))*8</f>
        <v>976</v>
      </c>
      <c r="AF88" s="87">
        <f>INDEX(关卡产出!$D$8:$D$207,MATCH(N88,关卡产出!$B$8:$B$207,0))*8</f>
        <v>488</v>
      </c>
      <c r="AG88" s="87">
        <f>INDEX(关卡产出!$E$8:$E$207,MATCH(N88,关卡产出!$B$8:$B$207,0))*8</f>
        <v>240</v>
      </c>
      <c r="AH88" s="87">
        <f>INDEX(关卡产出!$F$8:$F$207,MATCH(N88,关卡产出!$B$8:$B$207,0))*8</f>
        <v>12720</v>
      </c>
      <c r="AI88" s="87">
        <f>SUM($AE$7:AE88)</f>
        <v>39680</v>
      </c>
      <c r="AJ88" s="87">
        <f>SUM($AF$7:AF88)</f>
        <v>19712</v>
      </c>
      <c r="AK88" s="87">
        <f>SUM($AG$7:AG88)</f>
        <v>9488</v>
      </c>
      <c r="AL88" s="87">
        <f>SUM($AH$7:AH88)</f>
        <v>544400</v>
      </c>
      <c r="AM88" s="92">
        <f>SUM($M$7:M88)*关卡产出!$AS$11</f>
        <v>1476000</v>
      </c>
      <c r="AN88" s="93">
        <v>0</v>
      </c>
      <c r="AO88" s="80">
        <v>0</v>
      </c>
      <c r="AP88" s="96">
        <v>0</v>
      </c>
      <c r="AQ88" s="62">
        <v>500</v>
      </c>
      <c r="AR88" s="97">
        <v>100</v>
      </c>
      <c r="AS88" s="62">
        <f>SUM($AQ$7:AQ88)</f>
        <v>41000</v>
      </c>
      <c r="AT88" s="71">
        <f>SUM($AR$7:AR88)</f>
        <v>8200</v>
      </c>
      <c r="AU88" s="49"/>
      <c r="AV88" s="62">
        <f t="shared" si="123"/>
        <v>29300</v>
      </c>
      <c r="AW88" s="71">
        <v>0</v>
      </c>
      <c r="AX88" s="71">
        <f t="shared" si="124"/>
        <v>8200</v>
      </c>
      <c r="AY88" s="71">
        <f t="shared" si="125"/>
        <v>16200</v>
      </c>
      <c r="AZ88" s="63">
        <f t="shared" si="126"/>
        <v>53700</v>
      </c>
      <c r="BA88" s="80">
        <v>0</v>
      </c>
      <c r="BB88" s="80">
        <f t="shared" si="127"/>
        <v>53700</v>
      </c>
      <c r="BC88" s="98">
        <f t="shared" si="128"/>
        <v>0.545623836126629</v>
      </c>
      <c r="BD88" s="98">
        <f t="shared" si="129"/>
        <v>0</v>
      </c>
      <c r="BE88" s="98">
        <f t="shared" si="130"/>
        <v>0.152700186219739</v>
      </c>
      <c r="BF88" s="98">
        <f t="shared" si="131"/>
        <v>0.301675977653631</v>
      </c>
      <c r="BG88" s="99"/>
      <c r="BH88" s="62">
        <f>INDEX(商城宝箱!$L:$L,MATCH(BB88,商城宝箱!$N:$N,1))</f>
        <v>9</v>
      </c>
      <c r="BI88" s="63">
        <f>INDEX(商城宝箱!$T:$T,MATCH(BH88,商城宝箱!$L:$L,0))+(BB88-VLOOKUP(BH88,商城宝箱!$L$2:$N$22,3,FALSE))/$BH$5*VLOOKUP(BH88+1,商城宝箱!$C$23:$I$42,3,FALSE)</f>
        <v>134250</v>
      </c>
      <c r="BJ88" s="71">
        <f>INDEX(商城宝箱!$U:$U,MATCH(BH88,商城宝箱!$L:$L,0))+(BB88-VLOOKUP(BH88,商城宝箱!$L$2:$N$22,3,FALSE))/$BH$5*VLOOKUP(BH88+1,商城宝箱!$C$23:$I$42,4,FALSE)</f>
        <v>88482.5</v>
      </c>
      <c r="BK88" s="71">
        <f>INDEX(商城宝箱!$V:$V,MATCH(BH88,商城宝箱!$L:$L,0))+(BB88-VLOOKUP(BH88,商城宝箱!$L$2:$N$22,3,FALSE))/$BH$5*VLOOKUP(BH88+1,商城宝箱!$C$23:$I$42,5,FALSE)</f>
        <v>53887</v>
      </c>
      <c r="BL88" s="71">
        <f>INDEX(商城宝箱!$W:$W,MATCH(BH88,商城宝箱!$L:$L,0))+(BB88-VLOOKUP(BH88,商城宝箱!$L$2:$N$22,3,FALSE))/$BH$5*VLOOKUP(BH88+1,商城宝箱!$C$23:$I$42,6,FALSE)</f>
        <v>7151.5</v>
      </c>
      <c r="BM88" s="49"/>
      <c r="BN88" s="101">
        <f t="shared" si="132"/>
        <v>6816800</v>
      </c>
      <c r="BO88" s="63">
        <f t="shared" si="133"/>
        <v>816960</v>
      </c>
      <c r="BP88" s="63">
        <f t="shared" ref="BP88:BR88" si="195">AL88</f>
        <v>544400</v>
      </c>
      <c r="BQ88" s="63">
        <f t="shared" si="195"/>
        <v>1476000</v>
      </c>
      <c r="BR88" s="63">
        <f t="shared" si="195"/>
        <v>0</v>
      </c>
      <c r="BS88" s="63">
        <f t="shared" si="135"/>
        <v>41000</v>
      </c>
      <c r="BT88" s="63">
        <f t="shared" si="136"/>
        <v>134250</v>
      </c>
      <c r="BU88" s="63">
        <f t="shared" si="137"/>
        <v>9829410</v>
      </c>
      <c r="BV88" s="98">
        <f t="shared" si="138"/>
        <v>0.693510597278982</v>
      </c>
      <c r="BW88" s="98">
        <f t="shared" si="139"/>
        <v>0.0831138389791452</v>
      </c>
      <c r="BX88" s="98">
        <f t="shared" si="140"/>
        <v>0.0553848094646576</v>
      </c>
      <c r="BY88" s="98">
        <f t="shared" si="141"/>
        <v>0.150161606851276</v>
      </c>
      <c r="BZ88" s="98">
        <f t="shared" si="142"/>
        <v>0</v>
      </c>
      <c r="CA88" s="98">
        <f t="shared" si="143"/>
        <v>0.00417115574586878</v>
      </c>
      <c r="CB88" s="98">
        <f t="shared" si="144"/>
        <v>0.0136579916800703</v>
      </c>
      <c r="CC88" s="49"/>
      <c r="CD88" s="101">
        <f t="shared" si="145"/>
        <v>154</v>
      </c>
      <c r="CE88" s="63">
        <f>INDEX(角色升级!A:A,MATCH(BU87,角色升级!K:K,1))</f>
        <v>715</v>
      </c>
      <c r="CF88" s="71">
        <f>VLOOKUP(CE88,角色升级!A:P,16,FALSE)</f>
        <v>41325.13518</v>
      </c>
      <c r="CG88" s="71">
        <v>48000</v>
      </c>
      <c r="CH88" s="182">
        <v>4.42</v>
      </c>
      <c r="CI88" s="87">
        <f>INDEX(角色升级!Q:Q,MATCH(CE88,角色升级!A:A,0))</f>
        <v>16200</v>
      </c>
      <c r="CJ88" s="80">
        <v>0.5</v>
      </c>
      <c r="CK88" s="49"/>
      <c r="CL88" s="101">
        <f t="shared" si="146"/>
        <v>46574</v>
      </c>
      <c r="CM88" s="63">
        <f t="shared" si="147"/>
        <v>59538</v>
      </c>
      <c r="CN88" s="63">
        <f t="shared" si="148"/>
        <v>976</v>
      </c>
      <c r="CO88" s="63">
        <f t="shared" si="149"/>
        <v>88482.5</v>
      </c>
      <c r="CP88" s="63">
        <f t="shared" si="150"/>
        <v>195570.5</v>
      </c>
      <c r="CQ88" s="98">
        <f t="shared" si="151"/>
        <v>0.238144300904277</v>
      </c>
      <c r="CR88" s="98">
        <f t="shared" si="152"/>
        <v>0.3044324169545</v>
      </c>
      <c r="CS88" s="98">
        <f t="shared" si="153"/>
        <v>0.00499052771251288</v>
      </c>
      <c r="CT88" s="98">
        <f t="shared" si="154"/>
        <v>0.45243275442871</v>
      </c>
      <c r="CU88" s="49"/>
      <c r="CV88" s="87">
        <f t="shared" si="155"/>
        <v>23288</v>
      </c>
      <c r="CW88" s="80">
        <f t="shared" si="156"/>
        <v>29577</v>
      </c>
      <c r="CX88" s="80">
        <f t="shared" si="157"/>
        <v>19712</v>
      </c>
      <c r="CY88" s="80">
        <f t="shared" si="158"/>
        <v>53887</v>
      </c>
      <c r="CZ88" s="80">
        <f t="shared" si="159"/>
        <v>126464</v>
      </c>
      <c r="DA88" s="143">
        <f t="shared" si="160"/>
        <v>0.184147267206478</v>
      </c>
      <c r="DB88" s="143">
        <f t="shared" si="161"/>
        <v>0.23387683451417</v>
      </c>
      <c r="DC88" s="143">
        <f t="shared" si="162"/>
        <v>0.15587044534413</v>
      </c>
      <c r="DD88" s="143">
        <f t="shared" si="163"/>
        <v>0.426105452935223</v>
      </c>
      <c r="DE88" s="49"/>
      <c r="DF88" s="87">
        <f t="shared" si="164"/>
        <v>11178</v>
      </c>
      <c r="DG88" s="80">
        <f t="shared" si="165"/>
        <v>14235</v>
      </c>
      <c r="DH88" s="80">
        <f t="shared" si="166"/>
        <v>9488</v>
      </c>
      <c r="DI88" s="80">
        <f t="shared" si="167"/>
        <v>7151.5</v>
      </c>
      <c r="DJ88" s="80">
        <f t="shared" si="168"/>
        <v>42052.5</v>
      </c>
      <c r="DK88" s="143">
        <f t="shared" si="169"/>
        <v>0.265810593900482</v>
      </c>
      <c r="DL88" s="143">
        <f t="shared" si="170"/>
        <v>0.338505439629035</v>
      </c>
      <c r="DM88" s="143">
        <f t="shared" si="171"/>
        <v>0.225622733487902</v>
      </c>
      <c r="DN88" s="143">
        <f t="shared" si="172"/>
        <v>0.170061232982581</v>
      </c>
      <c r="DO88" s="49"/>
      <c r="DP88" s="62">
        <f t="shared" si="173"/>
        <v>195570.5</v>
      </c>
      <c r="DQ88" s="71">
        <f t="shared" si="174"/>
        <v>126464</v>
      </c>
      <c r="DR88" s="71">
        <f t="shared" si="175"/>
        <v>42052.5</v>
      </c>
      <c r="DS88" s="63">
        <v>0</v>
      </c>
      <c r="DT88" s="63">
        <v>18</v>
      </c>
      <c r="DU88" s="63">
        <f>INDEX(武器升级!A:A,MATCH(DQ88/$DQ$5,武器升级!G:G,1))</f>
        <v>41</v>
      </c>
      <c r="DV88" s="63">
        <f>_xlfn.IFNA(INDEX(武器升级!A:A,MATCH(DR88/$DR$5,武器升级!H:H,1)),1)</f>
        <v>32</v>
      </c>
      <c r="DW88" s="63">
        <v>12</v>
      </c>
      <c r="DX88" s="63">
        <f>ROUND($DX$4*(1.2^(DT88-1)),2)</f>
        <v>13.31</v>
      </c>
      <c r="DY88" s="63">
        <f>ROUND($DY$4*1.2^(DU88-1),2)</f>
        <v>1102.33</v>
      </c>
      <c r="DZ88" s="63">
        <f>ROUND($DZ$4*1.2^(DV88-1),2)</f>
        <v>313.34</v>
      </c>
      <c r="EA88" s="71">
        <v>4.8</v>
      </c>
      <c r="EB88" s="67">
        <f t="shared" si="176"/>
        <v>154</v>
      </c>
      <c r="EC88" s="87">
        <v>0</v>
      </c>
      <c r="ED88" s="80">
        <v>0</v>
      </c>
      <c r="EE88" s="80">
        <v>0</v>
      </c>
      <c r="EF88" s="80">
        <v>0</v>
      </c>
      <c r="EG88" s="80">
        <v>0</v>
      </c>
      <c r="EH88" s="80">
        <v>0</v>
      </c>
      <c r="EI88" s="80">
        <v>1</v>
      </c>
      <c r="EJ88" s="80">
        <v>1</v>
      </c>
      <c r="EK88" s="49">
        <f>_xlfn.IFNA(INDEX(DZ:DZ,MATCH(A88,EB:EB,0)),1)</f>
        <v>1</v>
      </c>
      <c r="EL88" s="87">
        <v>0</v>
      </c>
      <c r="EM88" s="80">
        <v>0</v>
      </c>
      <c r="EN88" s="80">
        <v>0</v>
      </c>
      <c r="EO88" s="80">
        <v>0</v>
      </c>
      <c r="EP88" s="80">
        <v>0</v>
      </c>
      <c r="EQ88" s="80">
        <v>698.162</v>
      </c>
      <c r="ER88" s="80">
        <v>116.537</v>
      </c>
      <c r="ES88" s="80">
        <v>31.5664</v>
      </c>
      <c r="ET88" s="151">
        <v>0</v>
      </c>
      <c r="EU88" s="151">
        <v>0</v>
      </c>
      <c r="EV88" s="151">
        <v>0</v>
      </c>
      <c r="EW88" s="151">
        <v>1</v>
      </c>
      <c r="EX88" s="151">
        <v>1</v>
      </c>
      <c r="EY88" s="151">
        <v>1</v>
      </c>
      <c r="EZ88" s="49"/>
      <c r="FA88" s="153">
        <f t="shared" si="177"/>
        <v>1</v>
      </c>
      <c r="FB88" s="71">
        <v>1</v>
      </c>
      <c r="FC88" s="71">
        <v>1</v>
      </c>
      <c r="FD88" s="80">
        <v>3.52</v>
      </c>
      <c r="FE88" s="155"/>
      <c r="FF88">
        <f t="shared" si="178"/>
        <v>0</v>
      </c>
    </row>
    <row r="89" spans="1:162">
      <c r="A89" s="58">
        <v>83</v>
      </c>
      <c r="B89" s="59">
        <v>62</v>
      </c>
      <c r="C89" s="60">
        <v>50</v>
      </c>
      <c r="D89" s="61">
        <v>554.5</v>
      </c>
      <c r="E89" s="61">
        <v>3</v>
      </c>
      <c r="F89" s="62">
        <v>12</v>
      </c>
      <c r="G89" s="63">
        <v>0</v>
      </c>
      <c r="H89" s="63">
        <v>3</v>
      </c>
      <c r="I89" s="49"/>
      <c r="J89" s="62">
        <v>83</v>
      </c>
      <c r="K89" s="71">
        <f t="shared" si="121"/>
        <v>12</v>
      </c>
      <c r="L89" s="71">
        <f t="shared" si="122"/>
        <v>0</v>
      </c>
      <c r="M89" s="71">
        <f>INDEX($H:$H,MATCH(N89,$A:$A,0))</f>
        <v>3</v>
      </c>
      <c r="N89" s="72">
        <f>INDEX($A:$A,MATCH(SUM($K$7:K89),$D:$D,1))</f>
        <v>156</v>
      </c>
      <c r="O89" s="72">
        <v>0</v>
      </c>
      <c r="P89" s="73">
        <v>0</v>
      </c>
      <c r="Q89" s="63">
        <f>INDEX(关卡产出!$V$8:$V$207,MATCH(N89,$A$7:$A$206,0))</f>
        <v>29700</v>
      </c>
      <c r="R89" s="63">
        <f>INDEX(关卡产出!$W$8:$W$207,MATCH(N89,$A$7:$A$206,0))</f>
        <v>6998800</v>
      </c>
      <c r="S89" s="63">
        <f>INDEX(关卡产出!$X$8:$X$207,MATCH(N89,$A$7:$A$206,0))</f>
        <v>47802</v>
      </c>
      <c r="T89" s="63">
        <f>INDEX(关卡产出!$Y$8:$Y$207,MATCH(N89,$A$7:$A$206,0))</f>
        <v>23902</v>
      </c>
      <c r="U89" s="63">
        <f>INDEX(关卡产出!$Z$8:$Z$207,MATCH(N89,$A$7:$A$206,0))</f>
        <v>11479</v>
      </c>
      <c r="V89" s="63">
        <f>INDEX(关卡产出!$AA$8:$AA$207,MATCH(N89,$A$7:$A$206,0))</f>
        <v>936</v>
      </c>
      <c r="W89" s="80">
        <f>INDEX(关卡产出!$C$8:$C$207,MATCH(N89,关卡产出!$B$8:$B$207,0))*K89</f>
        <v>1476</v>
      </c>
      <c r="X89" s="80">
        <f>INDEX(关卡产出!$D$8:$D$207,MATCH(N89,关卡产出!$B$8:$B$207,0))*K89</f>
        <v>732</v>
      </c>
      <c r="Y89" s="80">
        <f>INDEX(关卡产出!$E$8:$E$207,MATCH(N89,关卡产出!$B$8:$B$207,0))*K89</f>
        <v>360</v>
      </c>
      <c r="Z89" s="80">
        <f>INDEX(关卡产出!$F$8:$F$207,MATCH(N89,关卡产出!$B$8:$B$207,0))*K89</f>
        <v>19320</v>
      </c>
      <c r="AA89" s="80">
        <f>SUM($W$7:W89)</f>
        <v>61014</v>
      </c>
      <c r="AB89" s="80">
        <f>SUM($X$7:X89)</f>
        <v>30309</v>
      </c>
      <c r="AC89" s="80">
        <f>SUM($Y$7:Y89)</f>
        <v>14595</v>
      </c>
      <c r="AD89" s="80">
        <f>SUM($Z$7:Z89)</f>
        <v>836280</v>
      </c>
      <c r="AE89" s="87">
        <f>INDEX(关卡产出!$C$8:$C$207,MATCH(N89,关卡产出!$B$8:$B$207,0))*8</f>
        <v>984</v>
      </c>
      <c r="AF89" s="87">
        <f>INDEX(关卡产出!$D$8:$D$207,MATCH(N89,关卡产出!$B$8:$B$207,0))*8</f>
        <v>488</v>
      </c>
      <c r="AG89" s="87">
        <f>INDEX(关卡产出!$E$8:$E$207,MATCH(N89,关卡产出!$B$8:$B$207,0))*8</f>
        <v>240</v>
      </c>
      <c r="AH89" s="87">
        <f>INDEX(关卡产出!$F$8:$F$207,MATCH(N89,关卡产出!$B$8:$B$207,0))*8</f>
        <v>12880</v>
      </c>
      <c r="AI89" s="87">
        <f>SUM($AE$7:AE89)</f>
        <v>40664</v>
      </c>
      <c r="AJ89" s="87">
        <f>SUM($AF$7:AF89)</f>
        <v>20200</v>
      </c>
      <c r="AK89" s="87">
        <f>SUM($AG$7:AG89)</f>
        <v>9728</v>
      </c>
      <c r="AL89" s="87">
        <f>SUM($AH$7:AH89)</f>
        <v>557280</v>
      </c>
      <c r="AM89" s="92">
        <f>SUM($M$7:M89)*关卡产出!$AS$11</f>
        <v>1494000</v>
      </c>
      <c r="AN89" s="93">
        <v>0</v>
      </c>
      <c r="AO89" s="80">
        <v>0</v>
      </c>
      <c r="AP89" s="96">
        <v>0</v>
      </c>
      <c r="AQ89" s="62">
        <v>500</v>
      </c>
      <c r="AR89" s="97">
        <v>100</v>
      </c>
      <c r="AS89" s="62">
        <f>SUM($AQ$7:AQ89)</f>
        <v>41500</v>
      </c>
      <c r="AT89" s="71">
        <f>SUM($AR$7:AR89)</f>
        <v>8300</v>
      </c>
      <c r="AU89" s="49"/>
      <c r="AV89" s="62">
        <f t="shared" si="123"/>
        <v>29700</v>
      </c>
      <c r="AW89" s="71">
        <v>0</v>
      </c>
      <c r="AX89" s="71">
        <f t="shared" si="124"/>
        <v>8300</v>
      </c>
      <c r="AY89" s="71">
        <f t="shared" si="125"/>
        <v>16200</v>
      </c>
      <c r="AZ89" s="63">
        <f t="shared" si="126"/>
        <v>54200</v>
      </c>
      <c r="BA89" s="80">
        <v>0</v>
      </c>
      <c r="BB89" s="80">
        <f t="shared" si="127"/>
        <v>54200</v>
      </c>
      <c r="BC89" s="98">
        <f t="shared" si="128"/>
        <v>0.547970479704797</v>
      </c>
      <c r="BD89" s="98">
        <f t="shared" si="129"/>
        <v>0</v>
      </c>
      <c r="BE89" s="98">
        <f t="shared" si="130"/>
        <v>0.153136531365314</v>
      </c>
      <c r="BF89" s="98">
        <f t="shared" si="131"/>
        <v>0.298892988929889</v>
      </c>
      <c r="BG89" s="99"/>
      <c r="BH89" s="62">
        <f>INDEX(商城宝箱!$L:$L,MATCH(BB89,商城宝箱!$N:$N,1))</f>
        <v>9</v>
      </c>
      <c r="BI89" s="63">
        <f>INDEX(商城宝箱!$T:$T,MATCH(BH89,商城宝箱!$L:$L,0))+(BB89-VLOOKUP(BH89,商城宝箱!$L$2:$N$22,3,FALSE))/$BH$5*VLOOKUP(BH89+1,商城宝箱!$C$23:$I$42,3,FALSE)</f>
        <v>135500</v>
      </c>
      <c r="BJ89" s="71">
        <f>INDEX(商城宝箱!$U:$U,MATCH(BH89,商城宝箱!$L:$L,0))+(BB89-VLOOKUP(BH89,商城宝箱!$L$2:$N$22,3,FALSE))/$BH$5*VLOOKUP(BH89+1,商城宝箱!$C$23:$I$42,4,FALSE)</f>
        <v>89832.5</v>
      </c>
      <c r="BK89" s="71">
        <f>INDEX(商城宝箱!$V:$V,MATCH(BH89,商城宝箱!$L:$L,0))+(BB89-VLOOKUP(BH89,商城宝箱!$L$2:$N$22,3,FALSE))/$BH$5*VLOOKUP(BH89+1,商城宝箱!$C$23:$I$42,5,FALSE)</f>
        <v>54512</v>
      </c>
      <c r="BL89" s="71">
        <f>INDEX(商城宝箱!$W:$W,MATCH(BH89,商城宝箱!$L:$L,0))+(BB89-VLOOKUP(BH89,商城宝箱!$L$2:$N$22,3,FALSE))/$BH$5*VLOOKUP(BH89+1,商城宝箱!$C$23:$I$42,6,FALSE)</f>
        <v>7251.5</v>
      </c>
      <c r="BM89" s="49"/>
      <c r="BN89" s="101">
        <f t="shared" si="132"/>
        <v>6998800</v>
      </c>
      <c r="BO89" s="63">
        <f t="shared" si="133"/>
        <v>836280</v>
      </c>
      <c r="BP89" s="63">
        <f t="shared" ref="BP89:BR89" si="196">AL89</f>
        <v>557280</v>
      </c>
      <c r="BQ89" s="63">
        <f t="shared" si="196"/>
        <v>1494000</v>
      </c>
      <c r="BR89" s="63">
        <f t="shared" si="196"/>
        <v>0</v>
      </c>
      <c r="BS89" s="63">
        <f t="shared" si="135"/>
        <v>41500</v>
      </c>
      <c r="BT89" s="63">
        <f t="shared" si="136"/>
        <v>135500</v>
      </c>
      <c r="BU89" s="63">
        <f t="shared" si="137"/>
        <v>10063360</v>
      </c>
      <c r="BV89" s="98">
        <f t="shared" si="138"/>
        <v>0.695473480030527</v>
      </c>
      <c r="BW89" s="98">
        <f t="shared" si="139"/>
        <v>0.0831014690918341</v>
      </c>
      <c r="BX89" s="98">
        <f t="shared" si="140"/>
        <v>0.0553771305011447</v>
      </c>
      <c r="BY89" s="98">
        <f t="shared" si="141"/>
        <v>0.148459361485627</v>
      </c>
      <c r="BZ89" s="98">
        <f t="shared" si="142"/>
        <v>0</v>
      </c>
      <c r="CA89" s="98">
        <f t="shared" si="143"/>
        <v>0.00412387115237853</v>
      </c>
      <c r="CB89" s="98">
        <f t="shared" si="144"/>
        <v>0.0134646877384889</v>
      </c>
      <c r="CC89" s="49"/>
      <c r="CD89" s="101">
        <f t="shared" si="145"/>
        <v>156</v>
      </c>
      <c r="CE89" s="63">
        <f>INDEX(角色升级!A:A,MATCH(BU88,角色升级!K:K,1))</f>
        <v>722</v>
      </c>
      <c r="CF89" s="71">
        <f>VLOOKUP(CE89,角色升级!A:P,16,FALSE)</f>
        <v>42097.28618</v>
      </c>
      <c r="CG89" s="71">
        <v>49200</v>
      </c>
      <c r="CH89" s="183">
        <v>4.52</v>
      </c>
      <c r="CI89" s="87">
        <f>INDEX(角色升级!Q:Q,MATCH(CE89,角色升级!A:A,0))</f>
        <v>16200</v>
      </c>
      <c r="CJ89" s="80">
        <v>0.5</v>
      </c>
      <c r="CK89" s="49"/>
      <c r="CL89" s="101">
        <f t="shared" si="146"/>
        <v>47802</v>
      </c>
      <c r="CM89" s="63">
        <f t="shared" si="147"/>
        <v>61014</v>
      </c>
      <c r="CN89" s="63">
        <f t="shared" si="148"/>
        <v>984</v>
      </c>
      <c r="CO89" s="63">
        <f t="shared" si="149"/>
        <v>89832.5</v>
      </c>
      <c r="CP89" s="63">
        <f t="shared" si="150"/>
        <v>199632.5</v>
      </c>
      <c r="CQ89" s="98">
        <f t="shared" si="151"/>
        <v>0.239449989355441</v>
      </c>
      <c r="CR89" s="98">
        <f t="shared" si="152"/>
        <v>0.305631598061438</v>
      </c>
      <c r="CS89" s="98">
        <f t="shared" si="153"/>
        <v>0.00492905714249934</v>
      </c>
      <c r="CT89" s="98">
        <f t="shared" si="154"/>
        <v>0.449989355440622</v>
      </c>
      <c r="CU89" s="49"/>
      <c r="CV89" s="87">
        <f t="shared" si="155"/>
        <v>23902</v>
      </c>
      <c r="CW89" s="80">
        <f t="shared" si="156"/>
        <v>30309</v>
      </c>
      <c r="CX89" s="80">
        <f t="shared" si="157"/>
        <v>20200</v>
      </c>
      <c r="CY89" s="80">
        <f t="shared" si="158"/>
        <v>54512</v>
      </c>
      <c r="CZ89" s="80">
        <f t="shared" si="159"/>
        <v>128923</v>
      </c>
      <c r="DA89" s="143">
        <f t="shared" si="160"/>
        <v>0.185397485320695</v>
      </c>
      <c r="DB89" s="143">
        <f t="shared" si="161"/>
        <v>0.235093815688434</v>
      </c>
      <c r="DC89" s="143">
        <f t="shared" si="162"/>
        <v>0.156682671051713</v>
      </c>
      <c r="DD89" s="143">
        <f t="shared" si="163"/>
        <v>0.422826027939157</v>
      </c>
      <c r="DE89" s="49"/>
      <c r="DF89" s="87">
        <f t="shared" si="164"/>
        <v>11479</v>
      </c>
      <c r="DG89" s="80">
        <f t="shared" si="165"/>
        <v>14595</v>
      </c>
      <c r="DH89" s="80">
        <f t="shared" si="166"/>
        <v>9728</v>
      </c>
      <c r="DI89" s="80">
        <f t="shared" si="167"/>
        <v>7251.5</v>
      </c>
      <c r="DJ89" s="80">
        <f t="shared" si="168"/>
        <v>43053.5</v>
      </c>
      <c r="DK89" s="143">
        <f t="shared" si="169"/>
        <v>0.266621761296991</v>
      </c>
      <c r="DL89" s="143">
        <f t="shared" si="170"/>
        <v>0.338996829526055</v>
      </c>
      <c r="DM89" s="143">
        <f t="shared" si="171"/>
        <v>0.225951432520004</v>
      </c>
      <c r="DN89" s="143">
        <f t="shared" si="172"/>
        <v>0.16842997665695</v>
      </c>
      <c r="DO89" s="49"/>
      <c r="DP89" s="62">
        <f t="shared" si="173"/>
        <v>199632.5</v>
      </c>
      <c r="DQ89" s="71">
        <f t="shared" si="174"/>
        <v>128923</v>
      </c>
      <c r="DR89" s="71">
        <f t="shared" si="175"/>
        <v>43053.5</v>
      </c>
      <c r="DS89" s="63">
        <v>0</v>
      </c>
      <c r="DT89" s="63">
        <v>18</v>
      </c>
      <c r="DU89" s="63">
        <f>INDEX(武器升级!A:A,MATCH(DQ89/$DQ$5,武器升级!G:G,1))</f>
        <v>42</v>
      </c>
      <c r="DV89" s="63">
        <f>_xlfn.IFNA(INDEX(武器升级!A:A,MATCH(DR89/$DR$5,武器升级!H:H,1)),1)</f>
        <v>33</v>
      </c>
      <c r="DW89" s="63">
        <v>12</v>
      </c>
      <c r="DX89" s="63">
        <f>ROUND($DX$4*(1.2^(DT89-1)),2)</f>
        <v>13.31</v>
      </c>
      <c r="DY89" s="63">
        <f>ROUND($DY$4*1.2^(DU89-1),2)</f>
        <v>1322.79</v>
      </c>
      <c r="DZ89" s="63">
        <f>ROUND($DZ$4*1.2^(DV89-1),2)</f>
        <v>376</v>
      </c>
      <c r="EA89" s="71">
        <v>4.8</v>
      </c>
      <c r="EB89" s="67">
        <f t="shared" si="176"/>
        <v>156</v>
      </c>
      <c r="EC89" s="87">
        <v>0</v>
      </c>
      <c r="ED89" s="80">
        <v>0</v>
      </c>
      <c r="EE89" s="80">
        <v>0</v>
      </c>
      <c r="EF89" s="80">
        <v>0</v>
      </c>
      <c r="EG89" s="80">
        <v>0</v>
      </c>
      <c r="EH89" s="80">
        <v>0</v>
      </c>
      <c r="EI89" s="80">
        <v>1</v>
      </c>
      <c r="EJ89" s="80">
        <v>1</v>
      </c>
      <c r="EK89" s="49">
        <f>_xlfn.IFNA(INDEX(DZ:DZ,MATCH(A89,EB:EB,0)),1)</f>
        <v>24.4</v>
      </c>
      <c r="EL89" s="87">
        <v>0</v>
      </c>
      <c r="EM89" s="80">
        <v>0</v>
      </c>
      <c r="EN89" s="80">
        <v>0</v>
      </c>
      <c r="EO89" s="80">
        <v>0</v>
      </c>
      <c r="EP89" s="80">
        <v>0</v>
      </c>
      <c r="EQ89" s="80">
        <v>706.414</v>
      </c>
      <c r="ER89" s="80">
        <v>117.914</v>
      </c>
      <c r="ES89" s="80">
        <v>31.9395</v>
      </c>
      <c r="ET89" s="151">
        <v>0</v>
      </c>
      <c r="EU89" s="151">
        <v>0</v>
      </c>
      <c r="EV89" s="151">
        <v>0</v>
      </c>
      <c r="EW89" s="151">
        <v>1</v>
      </c>
      <c r="EX89" s="151">
        <v>1</v>
      </c>
      <c r="EY89" s="151">
        <v>1</v>
      </c>
      <c r="EZ89" s="49"/>
      <c r="FA89" s="153">
        <f t="shared" si="177"/>
        <v>24.4</v>
      </c>
      <c r="FB89" s="71">
        <v>1</v>
      </c>
      <c r="FC89" s="71">
        <v>1</v>
      </c>
      <c r="FD89" s="80">
        <v>3.52</v>
      </c>
      <c r="FE89" s="155"/>
      <c r="FF89">
        <f t="shared" si="178"/>
        <v>0</v>
      </c>
    </row>
    <row r="90" spans="1:162">
      <c r="A90" s="58">
        <v>84</v>
      </c>
      <c r="B90" s="59">
        <v>63</v>
      </c>
      <c r="C90" s="60">
        <v>51</v>
      </c>
      <c r="D90" s="61">
        <v>563.5</v>
      </c>
      <c r="E90" s="61">
        <v>3</v>
      </c>
      <c r="F90" s="62">
        <v>12</v>
      </c>
      <c r="G90" s="63">
        <v>0</v>
      </c>
      <c r="H90" s="63">
        <v>3</v>
      </c>
      <c r="I90" s="49"/>
      <c r="J90" s="62">
        <v>84</v>
      </c>
      <c r="K90" s="71">
        <f t="shared" si="121"/>
        <v>12</v>
      </c>
      <c r="L90" s="71">
        <f t="shared" si="122"/>
        <v>0</v>
      </c>
      <c r="M90" s="71">
        <f>INDEX($H:$H,MATCH(N90,$A:$A,0))</f>
        <v>3</v>
      </c>
      <c r="N90" s="72">
        <f>INDEX($A:$A,MATCH(SUM($K$7:K90),$D:$D,1))</f>
        <v>158</v>
      </c>
      <c r="O90" s="72">
        <v>0</v>
      </c>
      <c r="P90" s="73">
        <v>0</v>
      </c>
      <c r="Q90" s="63">
        <f>INDEX(关卡产出!$V$8:$V$207,MATCH(N90,$A$7:$A$206,0))</f>
        <v>30100</v>
      </c>
      <c r="R90" s="63">
        <f>INDEX(关卡产出!$W$8:$W$207,MATCH(N90,$A$7:$A$206,0))</f>
        <v>7183200</v>
      </c>
      <c r="S90" s="63">
        <f>INDEX(关卡产出!$X$8:$X$207,MATCH(N90,$A$7:$A$206,0))</f>
        <v>49046</v>
      </c>
      <c r="T90" s="63">
        <f>INDEX(关卡产出!$Y$8:$Y$207,MATCH(N90,$A$7:$A$206,0))</f>
        <v>24524</v>
      </c>
      <c r="U90" s="63">
        <f>INDEX(关卡产出!$Z$8:$Z$207,MATCH(N90,$A$7:$A$206,0))</f>
        <v>11784</v>
      </c>
      <c r="V90" s="63">
        <f>INDEX(关卡产出!$AA$8:$AA$207,MATCH(N90,$A$7:$A$206,0))</f>
        <v>948</v>
      </c>
      <c r="W90" s="80">
        <f>INDEX(关卡产出!$C$8:$C$207,MATCH(N90,关卡产出!$B$8:$B$207,0))*K90</f>
        <v>1500</v>
      </c>
      <c r="X90" s="80">
        <f>INDEX(关卡产出!$D$8:$D$207,MATCH(N90,关卡产出!$B$8:$B$207,0))*K90</f>
        <v>744</v>
      </c>
      <c r="Y90" s="80">
        <f>INDEX(关卡产出!$E$8:$E$207,MATCH(N90,关卡产出!$B$8:$B$207,0))*K90</f>
        <v>372</v>
      </c>
      <c r="Z90" s="80">
        <f>INDEX(关卡产出!$F$8:$F$207,MATCH(N90,关卡产出!$B$8:$B$207,0))*K90</f>
        <v>19560</v>
      </c>
      <c r="AA90" s="80">
        <f>SUM($W$7:W90)</f>
        <v>62514</v>
      </c>
      <c r="AB90" s="80">
        <f>SUM($X$7:X90)</f>
        <v>31053</v>
      </c>
      <c r="AC90" s="80">
        <f>SUM($Y$7:Y90)</f>
        <v>14967</v>
      </c>
      <c r="AD90" s="80">
        <f>SUM($Z$7:Z90)</f>
        <v>855840</v>
      </c>
      <c r="AE90" s="87">
        <f>INDEX(关卡产出!$C$8:$C$207,MATCH(N90,关卡产出!$B$8:$B$207,0))*8</f>
        <v>1000</v>
      </c>
      <c r="AF90" s="87">
        <f>INDEX(关卡产出!$D$8:$D$207,MATCH(N90,关卡产出!$B$8:$B$207,0))*8</f>
        <v>496</v>
      </c>
      <c r="AG90" s="87">
        <f>INDEX(关卡产出!$E$8:$E$207,MATCH(N90,关卡产出!$B$8:$B$207,0))*8</f>
        <v>248</v>
      </c>
      <c r="AH90" s="87">
        <f>INDEX(关卡产出!$F$8:$F$207,MATCH(N90,关卡产出!$B$8:$B$207,0))*8</f>
        <v>13040</v>
      </c>
      <c r="AI90" s="87">
        <f>SUM($AE$7:AE90)</f>
        <v>41664</v>
      </c>
      <c r="AJ90" s="87">
        <f>SUM($AF$7:AF90)</f>
        <v>20696</v>
      </c>
      <c r="AK90" s="87">
        <f>SUM($AG$7:AG90)</f>
        <v>9976</v>
      </c>
      <c r="AL90" s="87">
        <f>SUM($AH$7:AH90)</f>
        <v>570320</v>
      </c>
      <c r="AM90" s="92">
        <f>SUM($M$7:M90)*关卡产出!$AS$11</f>
        <v>1512000</v>
      </c>
      <c r="AN90" s="93">
        <v>0</v>
      </c>
      <c r="AO90" s="80">
        <v>0</v>
      </c>
      <c r="AP90" s="96">
        <v>0</v>
      </c>
      <c r="AQ90" s="62">
        <v>500</v>
      </c>
      <c r="AR90" s="97">
        <v>100</v>
      </c>
      <c r="AS90" s="62">
        <f>SUM($AQ$7:AQ90)</f>
        <v>42000</v>
      </c>
      <c r="AT90" s="71">
        <f>SUM($AR$7:AR90)</f>
        <v>8400</v>
      </c>
      <c r="AU90" s="49"/>
      <c r="AV90" s="62">
        <f t="shared" si="123"/>
        <v>30100</v>
      </c>
      <c r="AW90" s="71">
        <v>0</v>
      </c>
      <c r="AX90" s="71">
        <f t="shared" si="124"/>
        <v>8400</v>
      </c>
      <c r="AY90" s="71">
        <f t="shared" si="125"/>
        <v>16200</v>
      </c>
      <c r="AZ90" s="63">
        <f t="shared" si="126"/>
        <v>54700</v>
      </c>
      <c r="BA90" s="80">
        <v>0</v>
      </c>
      <c r="BB90" s="80">
        <f t="shared" si="127"/>
        <v>54700</v>
      </c>
      <c r="BC90" s="98">
        <f t="shared" si="128"/>
        <v>0.550274223034735</v>
      </c>
      <c r="BD90" s="98">
        <f t="shared" si="129"/>
        <v>0</v>
      </c>
      <c r="BE90" s="98">
        <f t="shared" si="130"/>
        <v>0.153564899451554</v>
      </c>
      <c r="BF90" s="98">
        <f t="shared" si="131"/>
        <v>0.296160877513711</v>
      </c>
      <c r="BG90" s="99"/>
      <c r="BH90" s="62">
        <f>INDEX(商城宝箱!$L:$L,MATCH(BB90,商城宝箱!$N:$N,1))</f>
        <v>9</v>
      </c>
      <c r="BI90" s="63">
        <f>INDEX(商城宝箱!$T:$T,MATCH(BH90,商城宝箱!$L:$L,0))+(BB90-VLOOKUP(BH90,商城宝箱!$L$2:$N$22,3,FALSE))/$BH$5*VLOOKUP(BH90+1,商城宝箱!$C$23:$I$42,3,FALSE)</f>
        <v>136750</v>
      </c>
      <c r="BJ90" s="71">
        <f>INDEX(商城宝箱!$U:$U,MATCH(BH90,商城宝箱!$L:$L,0))+(BB90-VLOOKUP(BH90,商城宝箱!$L$2:$N$22,3,FALSE))/$BH$5*VLOOKUP(BH90+1,商城宝箱!$C$23:$I$42,4,FALSE)</f>
        <v>91182.5</v>
      </c>
      <c r="BK90" s="71">
        <f>INDEX(商城宝箱!$V:$V,MATCH(BH90,商城宝箱!$L:$L,0))+(BB90-VLOOKUP(BH90,商城宝箱!$L$2:$N$22,3,FALSE))/$BH$5*VLOOKUP(BH90+1,商城宝箱!$C$23:$I$42,5,FALSE)</f>
        <v>55137</v>
      </c>
      <c r="BL90" s="71">
        <f>INDEX(商城宝箱!$W:$W,MATCH(BH90,商城宝箱!$L:$L,0))+(BB90-VLOOKUP(BH90,商城宝箱!$L$2:$N$22,3,FALSE))/$BH$5*VLOOKUP(BH90+1,商城宝箱!$C$23:$I$42,6,FALSE)</f>
        <v>7351.5</v>
      </c>
      <c r="BM90" s="49"/>
      <c r="BN90" s="101">
        <f t="shared" si="132"/>
        <v>7183200</v>
      </c>
      <c r="BO90" s="63">
        <f t="shared" si="133"/>
        <v>855840</v>
      </c>
      <c r="BP90" s="63">
        <f t="shared" ref="BP90:BR90" si="197">AL90</f>
        <v>570320</v>
      </c>
      <c r="BQ90" s="63">
        <f t="shared" si="197"/>
        <v>1512000</v>
      </c>
      <c r="BR90" s="63">
        <f t="shared" si="197"/>
        <v>0</v>
      </c>
      <c r="BS90" s="63">
        <f t="shared" si="135"/>
        <v>42000</v>
      </c>
      <c r="BT90" s="63">
        <f t="shared" si="136"/>
        <v>136750</v>
      </c>
      <c r="BU90" s="63">
        <f t="shared" si="137"/>
        <v>10300110</v>
      </c>
      <c r="BV90" s="98">
        <f t="shared" si="138"/>
        <v>0.697390610391539</v>
      </c>
      <c r="BW90" s="98">
        <f t="shared" si="139"/>
        <v>0.083090374762988</v>
      </c>
      <c r="BX90" s="98">
        <f t="shared" si="140"/>
        <v>0.0553702824532942</v>
      </c>
      <c r="BY90" s="98">
        <f t="shared" si="141"/>
        <v>0.146794548796081</v>
      </c>
      <c r="BZ90" s="98">
        <f t="shared" si="142"/>
        <v>0</v>
      </c>
      <c r="CA90" s="98">
        <f t="shared" si="143"/>
        <v>0.00407762635544669</v>
      </c>
      <c r="CB90" s="98">
        <f t="shared" si="144"/>
        <v>0.0132765572406508</v>
      </c>
      <c r="CC90" s="49"/>
      <c r="CD90" s="101">
        <f t="shared" si="145"/>
        <v>158</v>
      </c>
      <c r="CE90" s="63">
        <f>INDEX(角色升级!A:A,MATCH(BU89,角色升级!K:K,1))</f>
        <v>726</v>
      </c>
      <c r="CF90" s="71">
        <f>VLOOKUP(CE90,角色升级!A:P,16,FALSE)</f>
        <v>43484.34668</v>
      </c>
      <c r="CG90" s="71">
        <v>49200</v>
      </c>
      <c r="CH90" s="184">
        <v>4.52</v>
      </c>
      <c r="CI90" s="87">
        <f>INDEX(角色升级!Q:Q,MATCH(CE90,角色升级!A:A,0))</f>
        <v>16200</v>
      </c>
      <c r="CJ90" s="80">
        <v>0.5</v>
      </c>
      <c r="CK90" s="49"/>
      <c r="CL90" s="101">
        <f t="shared" si="146"/>
        <v>49046</v>
      </c>
      <c r="CM90" s="63">
        <f t="shared" si="147"/>
        <v>62514</v>
      </c>
      <c r="CN90" s="63">
        <f t="shared" si="148"/>
        <v>1000</v>
      </c>
      <c r="CO90" s="63">
        <f t="shared" si="149"/>
        <v>91182.5</v>
      </c>
      <c r="CP90" s="63">
        <f t="shared" si="150"/>
        <v>203742.5</v>
      </c>
      <c r="CQ90" s="98">
        <f t="shared" si="151"/>
        <v>0.240725425475784</v>
      </c>
      <c r="CR90" s="98">
        <f t="shared" si="152"/>
        <v>0.306828472213701</v>
      </c>
      <c r="CS90" s="98">
        <f t="shared" si="153"/>
        <v>0.00490815612844645</v>
      </c>
      <c r="CT90" s="98">
        <f t="shared" si="154"/>
        <v>0.447537946182068</v>
      </c>
      <c r="CU90" s="49"/>
      <c r="CV90" s="87">
        <f t="shared" si="155"/>
        <v>24524</v>
      </c>
      <c r="CW90" s="80">
        <f t="shared" si="156"/>
        <v>31053</v>
      </c>
      <c r="CX90" s="80">
        <f t="shared" si="157"/>
        <v>20696</v>
      </c>
      <c r="CY90" s="80">
        <f t="shared" si="158"/>
        <v>55137</v>
      </c>
      <c r="CZ90" s="80">
        <f t="shared" si="159"/>
        <v>131410</v>
      </c>
      <c r="DA90" s="143">
        <f t="shared" si="160"/>
        <v>0.186622022677117</v>
      </c>
      <c r="DB90" s="143">
        <f t="shared" si="161"/>
        <v>0.236306217182863</v>
      </c>
      <c r="DC90" s="143">
        <f t="shared" si="162"/>
        <v>0.157491819496233</v>
      </c>
      <c r="DD90" s="143">
        <f t="shared" si="163"/>
        <v>0.419579940643787</v>
      </c>
      <c r="DE90" s="49"/>
      <c r="DF90" s="87">
        <f t="shared" si="164"/>
        <v>11784</v>
      </c>
      <c r="DG90" s="80">
        <f t="shared" si="165"/>
        <v>14967</v>
      </c>
      <c r="DH90" s="80">
        <f t="shared" si="166"/>
        <v>9976</v>
      </c>
      <c r="DI90" s="80">
        <f t="shared" si="167"/>
        <v>7351.5</v>
      </c>
      <c r="DJ90" s="80">
        <f t="shared" si="168"/>
        <v>44078.5</v>
      </c>
      <c r="DK90" s="143">
        <f t="shared" si="169"/>
        <v>0.267341220776569</v>
      </c>
      <c r="DL90" s="143">
        <f t="shared" si="170"/>
        <v>0.339553296958835</v>
      </c>
      <c r="DM90" s="143">
        <f t="shared" si="171"/>
        <v>0.226323491044387</v>
      </c>
      <c r="DN90" s="143">
        <f t="shared" si="172"/>
        <v>0.166781991220209</v>
      </c>
      <c r="DO90" s="49"/>
      <c r="DP90" s="62">
        <f t="shared" si="173"/>
        <v>203742.5</v>
      </c>
      <c r="DQ90" s="71">
        <f t="shared" si="174"/>
        <v>131410</v>
      </c>
      <c r="DR90" s="71">
        <f t="shared" si="175"/>
        <v>44078.5</v>
      </c>
      <c r="DS90" s="63">
        <v>0</v>
      </c>
      <c r="DT90" s="63">
        <v>19</v>
      </c>
      <c r="DU90" s="63">
        <f>INDEX(武器升级!A:A,MATCH(DQ90/$DQ$5,武器升级!G:G,1))</f>
        <v>42</v>
      </c>
      <c r="DV90" s="63">
        <f>_xlfn.IFNA(INDEX(武器升级!A:A,MATCH(DR90/$DR$5,武器升级!H:H,1)),1)</f>
        <v>33</v>
      </c>
      <c r="DW90" s="63">
        <v>12</v>
      </c>
      <c r="DX90" s="63">
        <f>ROUND($DX$4*(1.2^(DT90-1)),2)</f>
        <v>15.97</v>
      </c>
      <c r="DY90" s="63">
        <f>ROUND($DY$4*1.2^(DU90-1),2)</f>
        <v>1322.79</v>
      </c>
      <c r="DZ90" s="63">
        <f>ROUND($DZ$4*1.2^(DV90-1),2)</f>
        <v>376</v>
      </c>
      <c r="EA90" s="71">
        <v>4.8</v>
      </c>
      <c r="EB90" s="67">
        <f t="shared" si="176"/>
        <v>158</v>
      </c>
      <c r="EC90" s="87">
        <v>0</v>
      </c>
      <c r="ED90" s="80">
        <v>0</v>
      </c>
      <c r="EE90" s="80">
        <v>0</v>
      </c>
      <c r="EF90" s="80">
        <v>0</v>
      </c>
      <c r="EG90" s="80">
        <v>0</v>
      </c>
      <c r="EH90" s="80">
        <v>0</v>
      </c>
      <c r="EI90" s="80">
        <v>1</v>
      </c>
      <c r="EJ90" s="80">
        <v>1</v>
      </c>
      <c r="EK90" s="49">
        <f>_xlfn.IFNA(INDEX(DZ:DZ,MATCH(A90,EB:EB,0)),1)</f>
        <v>24.4</v>
      </c>
      <c r="EL90" s="87">
        <v>0</v>
      </c>
      <c r="EM90" s="80">
        <v>0</v>
      </c>
      <c r="EN90" s="80">
        <v>0</v>
      </c>
      <c r="EO90" s="80">
        <v>0</v>
      </c>
      <c r="EP90" s="80">
        <v>0</v>
      </c>
      <c r="EQ90" s="80">
        <v>713.016</v>
      </c>
      <c r="ER90" s="80">
        <v>119.016</v>
      </c>
      <c r="ES90" s="80">
        <v>32.238</v>
      </c>
      <c r="ET90" s="151">
        <v>0</v>
      </c>
      <c r="EU90" s="151">
        <v>0</v>
      </c>
      <c r="EV90" s="151">
        <v>0</v>
      </c>
      <c r="EW90" s="151">
        <v>1</v>
      </c>
      <c r="EX90" s="151">
        <v>1</v>
      </c>
      <c r="EY90" s="151">
        <v>1</v>
      </c>
      <c r="EZ90" s="49"/>
      <c r="FA90" s="153">
        <f t="shared" si="177"/>
        <v>24.4</v>
      </c>
      <c r="FB90" s="71">
        <v>1</v>
      </c>
      <c r="FC90" s="71">
        <v>1</v>
      </c>
      <c r="FD90" s="80">
        <v>3.52</v>
      </c>
      <c r="FE90" s="155"/>
      <c r="FF90">
        <f t="shared" si="178"/>
        <v>0</v>
      </c>
    </row>
    <row r="91" spans="1:162">
      <c r="A91" s="58">
        <v>85</v>
      </c>
      <c r="B91" s="59">
        <v>64</v>
      </c>
      <c r="C91" s="60">
        <v>52</v>
      </c>
      <c r="D91" s="61">
        <v>572.5</v>
      </c>
      <c r="E91" s="61">
        <v>3</v>
      </c>
      <c r="F91" s="62">
        <v>12</v>
      </c>
      <c r="G91" s="63">
        <v>0</v>
      </c>
      <c r="H91" s="63">
        <v>3</v>
      </c>
      <c r="I91" s="49"/>
      <c r="J91" s="62">
        <v>85</v>
      </c>
      <c r="K91" s="71">
        <f t="shared" si="121"/>
        <v>12</v>
      </c>
      <c r="L91" s="71">
        <f t="shared" si="122"/>
        <v>0</v>
      </c>
      <c r="M91" s="71">
        <f>INDEX($H:$H,MATCH(N91,$A:$A,0))</f>
        <v>3</v>
      </c>
      <c r="N91" s="72">
        <f>INDEX($A:$A,MATCH(SUM($K$7:K91),$D:$D,1))</f>
        <v>160</v>
      </c>
      <c r="O91" s="72">
        <v>0</v>
      </c>
      <c r="P91" s="73">
        <v>0</v>
      </c>
      <c r="Q91" s="63">
        <f>INDEX(关卡产出!$V$8:$V$207,MATCH(N91,$A$7:$A$206,0))</f>
        <v>30500</v>
      </c>
      <c r="R91" s="63">
        <f>INDEX(关卡产出!$W$8:$W$207,MATCH(N91,$A$7:$A$206,0))</f>
        <v>7370000</v>
      </c>
      <c r="S91" s="63">
        <f>INDEX(关卡产出!$X$8:$X$207,MATCH(N91,$A$7:$A$206,0))</f>
        <v>50306</v>
      </c>
      <c r="T91" s="63">
        <f>INDEX(关卡产出!$Y$8:$Y$207,MATCH(N91,$A$7:$A$206,0))</f>
        <v>25154</v>
      </c>
      <c r="U91" s="63">
        <f>INDEX(关卡产出!$Z$8:$Z$207,MATCH(N91,$A$7:$A$206,0))</f>
        <v>12093</v>
      </c>
      <c r="V91" s="63">
        <f>INDEX(关卡产出!$AA$8:$AA$207,MATCH(N91,$A$7:$A$206,0))</f>
        <v>960</v>
      </c>
      <c r="W91" s="80">
        <f>INDEX(关卡产出!$C$8:$C$207,MATCH(N91,关卡产出!$B$8:$B$207,0))*K91</f>
        <v>1512</v>
      </c>
      <c r="X91" s="80">
        <f>INDEX(关卡产出!$D$8:$D$207,MATCH(N91,关卡产出!$B$8:$B$207,0))*K91</f>
        <v>756</v>
      </c>
      <c r="Y91" s="80">
        <f>INDEX(关卡产出!$E$8:$E$207,MATCH(N91,关卡产出!$B$8:$B$207,0))*K91</f>
        <v>372</v>
      </c>
      <c r="Z91" s="80">
        <f>INDEX(关卡产出!$F$8:$F$207,MATCH(N91,关卡产出!$B$8:$B$207,0))*K91</f>
        <v>19800</v>
      </c>
      <c r="AA91" s="80">
        <f>SUM($W$7:W91)</f>
        <v>64026</v>
      </c>
      <c r="AB91" s="80">
        <f>SUM($X$7:X91)</f>
        <v>31809</v>
      </c>
      <c r="AC91" s="80">
        <f>SUM($Y$7:Y91)</f>
        <v>15339</v>
      </c>
      <c r="AD91" s="80">
        <f>SUM($Z$7:Z91)</f>
        <v>875640</v>
      </c>
      <c r="AE91" s="87">
        <f>INDEX(关卡产出!$C$8:$C$207,MATCH(N91,关卡产出!$B$8:$B$207,0))*8</f>
        <v>1008</v>
      </c>
      <c r="AF91" s="87">
        <f>INDEX(关卡产出!$D$8:$D$207,MATCH(N91,关卡产出!$B$8:$B$207,0))*8</f>
        <v>504</v>
      </c>
      <c r="AG91" s="87">
        <f>INDEX(关卡产出!$E$8:$E$207,MATCH(N91,关卡产出!$B$8:$B$207,0))*8</f>
        <v>248</v>
      </c>
      <c r="AH91" s="87">
        <f>INDEX(关卡产出!$F$8:$F$207,MATCH(N91,关卡产出!$B$8:$B$207,0))*8</f>
        <v>13200</v>
      </c>
      <c r="AI91" s="87">
        <f>SUM($AE$7:AE91)</f>
        <v>42672</v>
      </c>
      <c r="AJ91" s="87">
        <f>SUM($AF$7:AF91)</f>
        <v>21200</v>
      </c>
      <c r="AK91" s="87">
        <f>SUM($AG$7:AG91)</f>
        <v>10224</v>
      </c>
      <c r="AL91" s="87">
        <f>SUM($AH$7:AH91)</f>
        <v>583520</v>
      </c>
      <c r="AM91" s="92">
        <f>SUM($M$7:M91)*关卡产出!$AS$11</f>
        <v>1530000</v>
      </c>
      <c r="AN91" s="93">
        <v>0</v>
      </c>
      <c r="AO91" s="80">
        <v>0</v>
      </c>
      <c r="AP91" s="96">
        <v>0</v>
      </c>
      <c r="AQ91" s="62">
        <v>500</v>
      </c>
      <c r="AR91" s="97">
        <v>100</v>
      </c>
      <c r="AS91" s="62">
        <f>SUM($AQ$7:AQ91)</f>
        <v>42500</v>
      </c>
      <c r="AT91" s="71">
        <f>SUM($AR$7:AR91)</f>
        <v>8500</v>
      </c>
      <c r="AU91" s="49"/>
      <c r="AV91" s="62">
        <f t="shared" si="123"/>
        <v>30500</v>
      </c>
      <c r="AW91" s="71">
        <v>0</v>
      </c>
      <c r="AX91" s="71">
        <f t="shared" si="124"/>
        <v>8500</v>
      </c>
      <c r="AY91" s="71">
        <f t="shared" si="125"/>
        <v>18200</v>
      </c>
      <c r="AZ91" s="63">
        <f t="shared" si="126"/>
        <v>57200</v>
      </c>
      <c r="BA91" s="80">
        <v>0</v>
      </c>
      <c r="BB91" s="80">
        <f t="shared" si="127"/>
        <v>57200</v>
      </c>
      <c r="BC91" s="98">
        <f t="shared" si="128"/>
        <v>0.533216783216783</v>
      </c>
      <c r="BD91" s="98">
        <f t="shared" si="129"/>
        <v>0</v>
      </c>
      <c r="BE91" s="98">
        <f t="shared" si="130"/>
        <v>0.148601398601399</v>
      </c>
      <c r="BF91" s="98">
        <f t="shared" si="131"/>
        <v>0.318181818181818</v>
      </c>
      <c r="BG91" s="99"/>
      <c r="BH91" s="62">
        <f>INDEX(商城宝箱!$L:$L,MATCH(BB91,商城宝箱!$N:$N,1))</f>
        <v>9</v>
      </c>
      <c r="BI91" s="63">
        <f>INDEX(商城宝箱!$T:$T,MATCH(BH91,商城宝箱!$L:$L,0))+(BB91-VLOOKUP(BH91,商城宝箱!$L$2:$N$22,3,FALSE))/$BH$5*VLOOKUP(BH91+1,商城宝箱!$C$23:$I$42,3,FALSE)</f>
        <v>143000</v>
      </c>
      <c r="BJ91" s="71">
        <f>INDEX(商城宝箱!$U:$U,MATCH(BH91,商城宝箱!$L:$L,0))+(BB91-VLOOKUP(BH91,商城宝箱!$L$2:$N$22,3,FALSE))/$BH$5*VLOOKUP(BH91+1,商城宝箱!$C$23:$I$42,4,FALSE)</f>
        <v>97932.5</v>
      </c>
      <c r="BK91" s="71">
        <f>INDEX(商城宝箱!$V:$V,MATCH(BH91,商城宝箱!$L:$L,0))+(BB91-VLOOKUP(BH91,商城宝箱!$L$2:$N$22,3,FALSE))/$BH$5*VLOOKUP(BH91+1,商城宝箱!$C$23:$I$42,5,FALSE)</f>
        <v>58262</v>
      </c>
      <c r="BL91" s="71">
        <f>INDEX(商城宝箱!$W:$W,MATCH(BH91,商城宝箱!$L:$L,0))+(BB91-VLOOKUP(BH91,商城宝箱!$L$2:$N$22,3,FALSE))/$BH$5*VLOOKUP(BH91+1,商城宝箱!$C$23:$I$42,6,FALSE)</f>
        <v>7851.5</v>
      </c>
      <c r="BM91" s="49"/>
      <c r="BN91" s="101">
        <f t="shared" si="132"/>
        <v>7370000</v>
      </c>
      <c r="BO91" s="63">
        <f t="shared" si="133"/>
        <v>875640</v>
      </c>
      <c r="BP91" s="63">
        <f t="shared" ref="BP91:BR91" si="198">AL91</f>
        <v>583520</v>
      </c>
      <c r="BQ91" s="63">
        <f t="shared" si="198"/>
        <v>1530000</v>
      </c>
      <c r="BR91" s="63">
        <f t="shared" si="198"/>
        <v>0</v>
      </c>
      <c r="BS91" s="63">
        <f t="shared" si="135"/>
        <v>42500</v>
      </c>
      <c r="BT91" s="63">
        <f t="shared" si="136"/>
        <v>143000</v>
      </c>
      <c r="BU91" s="63">
        <f t="shared" si="137"/>
        <v>10544660</v>
      </c>
      <c r="BV91" s="98">
        <f t="shared" si="138"/>
        <v>0.698931971253696</v>
      </c>
      <c r="BW91" s="98">
        <f t="shared" si="139"/>
        <v>0.0830410843023862</v>
      </c>
      <c r="BX91" s="98">
        <f t="shared" si="140"/>
        <v>0.0553379625326943</v>
      </c>
      <c r="BY91" s="98">
        <f t="shared" si="141"/>
        <v>0.145097139215489</v>
      </c>
      <c r="BZ91" s="98">
        <f t="shared" si="142"/>
        <v>0</v>
      </c>
      <c r="CA91" s="98">
        <f t="shared" si="143"/>
        <v>0.00403047608931914</v>
      </c>
      <c r="CB91" s="98">
        <f t="shared" si="144"/>
        <v>0.013561366606415</v>
      </c>
      <c r="CC91" s="49"/>
      <c r="CD91" s="101">
        <f t="shared" si="145"/>
        <v>160</v>
      </c>
      <c r="CE91" s="63">
        <f>INDEX(角色升级!A:A,MATCH(BU90,角色升级!K:K,1))</f>
        <v>731</v>
      </c>
      <c r="CF91" s="71">
        <f>VLOOKUP(CE91,角色升级!A:P,16,FALSE)</f>
        <v>44907.623</v>
      </c>
      <c r="CG91" s="71">
        <v>51600</v>
      </c>
      <c r="CH91" s="185">
        <v>4.6</v>
      </c>
      <c r="CI91" s="87">
        <f>INDEX(角色升级!Q:Q,MATCH(CE91,角色升级!A:A,0))</f>
        <v>18200</v>
      </c>
      <c r="CJ91" s="80">
        <v>0.5</v>
      </c>
      <c r="CK91" s="49"/>
      <c r="CL91" s="101">
        <f t="shared" si="146"/>
        <v>50306</v>
      </c>
      <c r="CM91" s="63">
        <f t="shared" si="147"/>
        <v>64026</v>
      </c>
      <c r="CN91" s="63">
        <f t="shared" si="148"/>
        <v>1008</v>
      </c>
      <c r="CO91" s="63">
        <f t="shared" si="149"/>
        <v>97932.5</v>
      </c>
      <c r="CP91" s="63">
        <f t="shared" si="150"/>
        <v>213272.5</v>
      </c>
      <c r="CQ91" s="98">
        <f t="shared" si="151"/>
        <v>0.235876636697183</v>
      </c>
      <c r="CR91" s="98">
        <f t="shared" si="152"/>
        <v>0.300207481039515</v>
      </c>
      <c r="CS91" s="98">
        <f t="shared" si="153"/>
        <v>0.0047263477475999</v>
      </c>
      <c r="CT91" s="98">
        <f t="shared" si="154"/>
        <v>0.459189534515702</v>
      </c>
      <c r="CU91" s="49"/>
      <c r="CV91" s="87">
        <f t="shared" si="155"/>
        <v>25154</v>
      </c>
      <c r="CW91" s="80">
        <f t="shared" si="156"/>
        <v>31809</v>
      </c>
      <c r="CX91" s="80">
        <f t="shared" si="157"/>
        <v>21200</v>
      </c>
      <c r="CY91" s="80">
        <f t="shared" si="158"/>
        <v>58262</v>
      </c>
      <c r="CZ91" s="80">
        <f t="shared" si="159"/>
        <v>136425</v>
      </c>
      <c r="DA91" s="143">
        <f t="shared" si="160"/>
        <v>0.184379695803555</v>
      </c>
      <c r="DB91" s="143">
        <f t="shared" si="161"/>
        <v>0.233161077515118</v>
      </c>
      <c r="DC91" s="143">
        <f t="shared" si="162"/>
        <v>0.155396738134506</v>
      </c>
      <c r="DD91" s="143">
        <f t="shared" si="163"/>
        <v>0.427062488546821</v>
      </c>
      <c r="DE91" s="49"/>
      <c r="DF91" s="87">
        <f t="shared" si="164"/>
        <v>12093</v>
      </c>
      <c r="DG91" s="80">
        <f t="shared" si="165"/>
        <v>15339</v>
      </c>
      <c r="DH91" s="80">
        <f t="shared" si="166"/>
        <v>10224</v>
      </c>
      <c r="DI91" s="80">
        <f t="shared" si="167"/>
        <v>7851.5</v>
      </c>
      <c r="DJ91" s="80">
        <f t="shared" si="168"/>
        <v>45507.5</v>
      </c>
      <c r="DK91" s="143">
        <f t="shared" si="169"/>
        <v>0.265736417074109</v>
      </c>
      <c r="DL91" s="143">
        <f t="shared" si="170"/>
        <v>0.337065318903477</v>
      </c>
      <c r="DM91" s="143">
        <f t="shared" si="171"/>
        <v>0.22466626380267</v>
      </c>
      <c r="DN91" s="143">
        <f t="shared" si="172"/>
        <v>0.172532000219744</v>
      </c>
      <c r="DO91" s="49"/>
      <c r="DP91" s="62">
        <f t="shared" si="173"/>
        <v>213272.5</v>
      </c>
      <c r="DQ91" s="71">
        <f t="shared" si="174"/>
        <v>136425</v>
      </c>
      <c r="DR91" s="71">
        <f t="shared" si="175"/>
        <v>45507.5</v>
      </c>
      <c r="DS91" s="63">
        <v>0</v>
      </c>
      <c r="DT91" s="63">
        <v>19</v>
      </c>
      <c r="DU91" s="63">
        <f>INDEX(武器升级!A:A,MATCH(DQ91/$DQ$5,武器升级!G:G,1))</f>
        <v>43</v>
      </c>
      <c r="DV91" s="63">
        <f>_xlfn.IFNA(INDEX(武器升级!A:A,MATCH(DR91/$DR$5,武器升级!H:H,1)),1)</f>
        <v>33</v>
      </c>
      <c r="DW91" s="63">
        <v>12</v>
      </c>
      <c r="DX91" s="63">
        <f>ROUND($DX$4*(1.2^(DT91-1)),2)</f>
        <v>15.97</v>
      </c>
      <c r="DY91" s="63">
        <f>ROUND($DY$4*1.2^(DU91-1),2)</f>
        <v>1587.35</v>
      </c>
      <c r="DZ91" s="63">
        <f>ROUND($DZ$4*1.2^(DV91-1),2)</f>
        <v>376</v>
      </c>
      <c r="EA91" s="71">
        <v>4.8</v>
      </c>
      <c r="EB91" s="67">
        <f t="shared" si="176"/>
        <v>160</v>
      </c>
      <c r="EC91" s="87">
        <v>0</v>
      </c>
      <c r="ED91" s="80">
        <v>0</v>
      </c>
      <c r="EE91" s="80">
        <v>0</v>
      </c>
      <c r="EF91" s="80">
        <v>0</v>
      </c>
      <c r="EG91" s="80">
        <v>0</v>
      </c>
      <c r="EH91" s="80">
        <v>0</v>
      </c>
      <c r="EI91" s="80">
        <v>1</v>
      </c>
      <c r="EJ91" s="80">
        <v>1</v>
      </c>
      <c r="EK91" s="49">
        <f>_xlfn.IFNA(INDEX(DZ:DZ,MATCH(A91,EB:EB,0)),1)</f>
        <v>1</v>
      </c>
      <c r="EL91" s="87">
        <v>0</v>
      </c>
      <c r="EM91" s="80">
        <v>0</v>
      </c>
      <c r="EN91" s="80">
        <v>0</v>
      </c>
      <c r="EO91" s="80">
        <v>0</v>
      </c>
      <c r="EP91" s="80">
        <v>0</v>
      </c>
      <c r="EQ91" s="80">
        <v>722.919</v>
      </c>
      <c r="ER91" s="80">
        <v>120.669</v>
      </c>
      <c r="ES91" s="80">
        <v>32.6858</v>
      </c>
      <c r="ET91" s="151">
        <v>0</v>
      </c>
      <c r="EU91" s="151">
        <v>0</v>
      </c>
      <c r="EV91" s="151">
        <v>0</v>
      </c>
      <c r="EW91" s="151">
        <v>1</v>
      </c>
      <c r="EX91" s="151">
        <v>1</v>
      </c>
      <c r="EY91" s="151">
        <v>1</v>
      </c>
      <c r="EZ91" s="49"/>
      <c r="FA91" s="153">
        <f t="shared" si="177"/>
        <v>1</v>
      </c>
      <c r="FB91" s="71">
        <v>1</v>
      </c>
      <c r="FC91" s="71">
        <v>1</v>
      </c>
      <c r="FD91" s="80">
        <v>3.52</v>
      </c>
      <c r="FE91" s="155"/>
      <c r="FF91">
        <f t="shared" si="178"/>
        <v>0</v>
      </c>
    </row>
    <row r="92" spans="1:162">
      <c r="A92" s="58">
        <v>86</v>
      </c>
      <c r="B92" s="59">
        <v>65</v>
      </c>
      <c r="C92" s="60">
        <v>52</v>
      </c>
      <c r="D92" s="61">
        <v>578.5</v>
      </c>
      <c r="E92" s="61">
        <v>3</v>
      </c>
      <c r="F92" s="62">
        <v>12</v>
      </c>
      <c r="G92" s="63">
        <v>0</v>
      </c>
      <c r="H92" s="63">
        <v>3</v>
      </c>
      <c r="I92" s="49"/>
      <c r="J92" s="62">
        <v>86</v>
      </c>
      <c r="K92" s="71">
        <f t="shared" si="121"/>
        <v>12</v>
      </c>
      <c r="L92" s="71">
        <f t="shared" si="122"/>
        <v>0</v>
      </c>
      <c r="M92" s="71">
        <f>INDEX($H:$H,MATCH(N92,$A:$A,0))</f>
        <v>3</v>
      </c>
      <c r="N92" s="72">
        <f>INDEX($A:$A,MATCH(SUM($K$7:K92),$D:$D,1))</f>
        <v>162</v>
      </c>
      <c r="O92" s="72">
        <v>0</v>
      </c>
      <c r="P92" s="73">
        <v>0</v>
      </c>
      <c r="Q92" s="63">
        <f>INDEX(关卡产出!$V$8:$V$207,MATCH(N92,$A$7:$A$206,0))</f>
        <v>30900</v>
      </c>
      <c r="R92" s="63">
        <f>INDEX(关卡产出!$W$8:$W$207,MATCH(N92,$A$7:$A$206,0))</f>
        <v>7559200</v>
      </c>
      <c r="S92" s="63">
        <f>INDEX(关卡产出!$X$8:$X$207,MATCH(N92,$A$7:$A$206,0))</f>
        <v>51582</v>
      </c>
      <c r="T92" s="63">
        <f>INDEX(关卡产出!$Y$8:$Y$207,MATCH(N92,$A$7:$A$206,0))</f>
        <v>25792</v>
      </c>
      <c r="U92" s="63">
        <f>INDEX(关卡产出!$Z$8:$Z$207,MATCH(N92,$A$7:$A$206,0))</f>
        <v>12406</v>
      </c>
      <c r="V92" s="63">
        <f>INDEX(关卡产出!$AA$8:$AA$207,MATCH(N92,$A$7:$A$206,0))</f>
        <v>972</v>
      </c>
      <c r="W92" s="80">
        <f>INDEX(关卡产出!$C$8:$C$207,MATCH(N92,关卡产出!$B$8:$B$207,0))*K92</f>
        <v>1536</v>
      </c>
      <c r="X92" s="80">
        <f>INDEX(关卡产出!$D$8:$D$207,MATCH(N92,关卡产出!$B$8:$B$207,0))*K92</f>
        <v>768</v>
      </c>
      <c r="Y92" s="80">
        <f>INDEX(关卡产出!$E$8:$E$207,MATCH(N92,关卡产出!$B$8:$B$207,0))*K92</f>
        <v>372</v>
      </c>
      <c r="Z92" s="80">
        <f>INDEX(关卡产出!$F$8:$F$207,MATCH(N92,关卡产出!$B$8:$B$207,0))*K92</f>
        <v>20040</v>
      </c>
      <c r="AA92" s="80">
        <f>SUM($W$7:W92)</f>
        <v>65562</v>
      </c>
      <c r="AB92" s="80">
        <f>SUM($X$7:X92)</f>
        <v>32577</v>
      </c>
      <c r="AC92" s="80">
        <f>SUM($Y$7:Y92)</f>
        <v>15711</v>
      </c>
      <c r="AD92" s="80">
        <f>SUM($Z$7:Z92)</f>
        <v>895680</v>
      </c>
      <c r="AE92" s="87">
        <f>INDEX(关卡产出!$C$8:$C$207,MATCH(N92,关卡产出!$B$8:$B$207,0))*8</f>
        <v>1024</v>
      </c>
      <c r="AF92" s="87">
        <f>INDEX(关卡产出!$D$8:$D$207,MATCH(N92,关卡产出!$B$8:$B$207,0))*8</f>
        <v>512</v>
      </c>
      <c r="AG92" s="87">
        <f>INDEX(关卡产出!$E$8:$E$207,MATCH(N92,关卡产出!$B$8:$B$207,0))*8</f>
        <v>248</v>
      </c>
      <c r="AH92" s="87">
        <f>INDEX(关卡产出!$F$8:$F$207,MATCH(N92,关卡产出!$B$8:$B$207,0))*8</f>
        <v>13360</v>
      </c>
      <c r="AI92" s="87">
        <f>SUM($AE$7:AE92)</f>
        <v>43696</v>
      </c>
      <c r="AJ92" s="87">
        <f>SUM($AF$7:AF92)</f>
        <v>21712</v>
      </c>
      <c r="AK92" s="87">
        <f>SUM($AG$7:AG92)</f>
        <v>10472</v>
      </c>
      <c r="AL92" s="87">
        <f>SUM($AH$7:AH92)</f>
        <v>596880</v>
      </c>
      <c r="AM92" s="92">
        <f>SUM($M$7:M92)*关卡产出!$AS$11</f>
        <v>1548000</v>
      </c>
      <c r="AN92" s="93">
        <v>0</v>
      </c>
      <c r="AO92" s="80">
        <v>0</v>
      </c>
      <c r="AP92" s="96">
        <v>0</v>
      </c>
      <c r="AQ92" s="62">
        <v>500</v>
      </c>
      <c r="AR92" s="97">
        <v>100</v>
      </c>
      <c r="AS92" s="62">
        <f>SUM($AQ$7:AQ92)</f>
        <v>43000</v>
      </c>
      <c r="AT92" s="71">
        <f>SUM($AR$7:AR92)</f>
        <v>8600</v>
      </c>
      <c r="AU92" s="49"/>
      <c r="AV92" s="62">
        <f t="shared" si="123"/>
        <v>30900</v>
      </c>
      <c r="AW92" s="71">
        <v>0</v>
      </c>
      <c r="AX92" s="71">
        <f t="shared" si="124"/>
        <v>8600</v>
      </c>
      <c r="AY92" s="71">
        <f t="shared" si="125"/>
        <v>18200</v>
      </c>
      <c r="AZ92" s="63">
        <f t="shared" si="126"/>
        <v>57700</v>
      </c>
      <c r="BA92" s="80">
        <v>0</v>
      </c>
      <c r="BB92" s="80">
        <f t="shared" si="127"/>
        <v>57700</v>
      </c>
      <c r="BC92" s="98">
        <f t="shared" si="128"/>
        <v>0.535528596187175</v>
      </c>
      <c r="BD92" s="98">
        <f t="shared" si="129"/>
        <v>0</v>
      </c>
      <c r="BE92" s="98">
        <f t="shared" si="130"/>
        <v>0.149046793760832</v>
      </c>
      <c r="BF92" s="98">
        <f t="shared" si="131"/>
        <v>0.315424610051993</v>
      </c>
      <c r="BG92" s="99"/>
      <c r="BH92" s="62">
        <f>INDEX(商城宝箱!$L:$L,MATCH(BB92,商城宝箱!$N:$N,1))</f>
        <v>9</v>
      </c>
      <c r="BI92" s="63">
        <f>INDEX(商城宝箱!$T:$T,MATCH(BH92,商城宝箱!$L:$L,0))+(BB92-VLOOKUP(BH92,商城宝箱!$L$2:$N$22,3,FALSE))/$BH$5*VLOOKUP(BH92+1,商城宝箱!$C$23:$I$42,3,FALSE)</f>
        <v>144250</v>
      </c>
      <c r="BJ92" s="71">
        <f>INDEX(商城宝箱!$U:$U,MATCH(BH92,商城宝箱!$L:$L,0))+(BB92-VLOOKUP(BH92,商城宝箱!$L$2:$N$22,3,FALSE))/$BH$5*VLOOKUP(BH92+1,商城宝箱!$C$23:$I$42,4,FALSE)</f>
        <v>99282.5</v>
      </c>
      <c r="BK92" s="71">
        <f>INDEX(商城宝箱!$V:$V,MATCH(BH92,商城宝箱!$L:$L,0))+(BB92-VLOOKUP(BH92,商城宝箱!$L$2:$N$22,3,FALSE))/$BH$5*VLOOKUP(BH92+1,商城宝箱!$C$23:$I$42,5,FALSE)</f>
        <v>58887</v>
      </c>
      <c r="BL92" s="71">
        <f>INDEX(商城宝箱!$W:$W,MATCH(BH92,商城宝箱!$L:$L,0))+(BB92-VLOOKUP(BH92,商城宝箱!$L$2:$N$22,3,FALSE))/$BH$5*VLOOKUP(BH92+1,商城宝箱!$C$23:$I$42,6,FALSE)</f>
        <v>7951.5</v>
      </c>
      <c r="BM92" s="49"/>
      <c r="BN92" s="101">
        <f t="shared" si="132"/>
        <v>7559200</v>
      </c>
      <c r="BO92" s="63">
        <f t="shared" si="133"/>
        <v>895680</v>
      </c>
      <c r="BP92" s="63">
        <f t="shared" ref="BP92:BR92" si="199">AL92</f>
        <v>596880</v>
      </c>
      <c r="BQ92" s="63">
        <f t="shared" si="199"/>
        <v>1548000</v>
      </c>
      <c r="BR92" s="63">
        <f t="shared" si="199"/>
        <v>0</v>
      </c>
      <c r="BS92" s="63">
        <f t="shared" si="135"/>
        <v>43000</v>
      </c>
      <c r="BT92" s="63">
        <f t="shared" si="136"/>
        <v>144250</v>
      </c>
      <c r="BU92" s="63">
        <f t="shared" si="137"/>
        <v>10787010</v>
      </c>
      <c r="BV92" s="98">
        <f t="shared" si="138"/>
        <v>0.700768795059984</v>
      </c>
      <c r="BW92" s="98">
        <f t="shared" si="139"/>
        <v>0.0830332038257126</v>
      </c>
      <c r="BX92" s="98">
        <f t="shared" si="140"/>
        <v>0.0553332202343374</v>
      </c>
      <c r="BY92" s="98">
        <f t="shared" si="141"/>
        <v>0.143505939087847</v>
      </c>
      <c r="BZ92" s="98">
        <f t="shared" si="142"/>
        <v>0</v>
      </c>
      <c r="CA92" s="98">
        <f t="shared" si="143"/>
        <v>0.00398627608577354</v>
      </c>
      <c r="CB92" s="98">
        <f t="shared" si="144"/>
        <v>0.0133725657063449</v>
      </c>
      <c r="CC92" s="49"/>
      <c r="CD92" s="101">
        <f t="shared" si="145"/>
        <v>162</v>
      </c>
      <c r="CE92" s="63">
        <f>INDEX(角色升级!A:A,MATCH(BU91,角色升级!K:K,1))</f>
        <v>738</v>
      </c>
      <c r="CF92" s="71">
        <f>VLOOKUP(CE92,角色升级!A:P,16,FALSE)</f>
        <v>45161.13378</v>
      </c>
      <c r="CG92" s="71">
        <v>52800</v>
      </c>
      <c r="CH92" s="186">
        <v>4.5</v>
      </c>
      <c r="CI92" s="87">
        <f>INDEX(角色升级!Q:Q,MATCH(CE92,角色升级!A:A,0))</f>
        <v>18200</v>
      </c>
      <c r="CJ92" s="80">
        <v>0.5</v>
      </c>
      <c r="CK92" s="49"/>
      <c r="CL92" s="101">
        <f t="shared" si="146"/>
        <v>51582</v>
      </c>
      <c r="CM92" s="63">
        <f t="shared" si="147"/>
        <v>65562</v>
      </c>
      <c r="CN92" s="63">
        <f t="shared" si="148"/>
        <v>1024</v>
      </c>
      <c r="CO92" s="63">
        <f t="shared" si="149"/>
        <v>99282.5</v>
      </c>
      <c r="CP92" s="63">
        <f t="shared" si="150"/>
        <v>217450.5</v>
      </c>
      <c r="CQ92" s="98">
        <f t="shared" si="151"/>
        <v>0.237212607007112</v>
      </c>
      <c r="CR92" s="98">
        <f t="shared" si="152"/>
        <v>0.301503100705678</v>
      </c>
      <c r="CS92" s="98">
        <f t="shared" si="153"/>
        <v>0.00470911770724832</v>
      </c>
      <c r="CT92" s="98">
        <f t="shared" si="154"/>
        <v>0.456575174579962</v>
      </c>
      <c r="CU92" s="49"/>
      <c r="CV92" s="87">
        <f t="shared" si="155"/>
        <v>25792</v>
      </c>
      <c r="CW92" s="80">
        <f t="shared" si="156"/>
        <v>32577</v>
      </c>
      <c r="CX92" s="80">
        <f t="shared" si="157"/>
        <v>21712</v>
      </c>
      <c r="CY92" s="80">
        <f t="shared" si="158"/>
        <v>58887</v>
      </c>
      <c r="CZ92" s="80">
        <f t="shared" si="159"/>
        <v>138968</v>
      </c>
      <c r="DA92" s="143">
        <f t="shared" si="160"/>
        <v>0.18559668412872</v>
      </c>
      <c r="DB92" s="143">
        <f t="shared" si="161"/>
        <v>0.234420873870244</v>
      </c>
      <c r="DC92" s="143">
        <f t="shared" si="162"/>
        <v>0.156237407172874</v>
      </c>
      <c r="DD92" s="143">
        <f t="shared" si="163"/>
        <v>0.423745034828162</v>
      </c>
      <c r="DE92" s="49"/>
      <c r="DF92" s="87">
        <f t="shared" si="164"/>
        <v>12406</v>
      </c>
      <c r="DG92" s="80">
        <f t="shared" si="165"/>
        <v>15711</v>
      </c>
      <c r="DH92" s="80">
        <f t="shared" si="166"/>
        <v>10472</v>
      </c>
      <c r="DI92" s="80">
        <f t="shared" si="167"/>
        <v>7951.5</v>
      </c>
      <c r="DJ92" s="80">
        <f t="shared" si="168"/>
        <v>46540.5</v>
      </c>
      <c r="DK92" s="143">
        <f t="shared" si="169"/>
        <v>0.266563530688325</v>
      </c>
      <c r="DL92" s="143">
        <f t="shared" si="170"/>
        <v>0.337576949108841</v>
      </c>
      <c r="DM92" s="143">
        <f t="shared" si="171"/>
        <v>0.225008326081585</v>
      </c>
      <c r="DN92" s="143">
        <f t="shared" si="172"/>
        <v>0.170851194121249</v>
      </c>
      <c r="DO92" s="49"/>
      <c r="DP92" s="62">
        <f t="shared" si="173"/>
        <v>217450.5</v>
      </c>
      <c r="DQ92" s="71">
        <f t="shared" si="174"/>
        <v>138968</v>
      </c>
      <c r="DR92" s="71">
        <f t="shared" si="175"/>
        <v>46540.5</v>
      </c>
      <c r="DS92" s="63">
        <v>0</v>
      </c>
      <c r="DT92" s="63">
        <v>19</v>
      </c>
      <c r="DU92" s="63">
        <f>INDEX(武器升级!A:A,MATCH(DQ92/$DQ$5,武器升级!G:G,1))</f>
        <v>43</v>
      </c>
      <c r="DV92" s="63">
        <f>_xlfn.IFNA(INDEX(武器升级!A:A,MATCH(DR92/$DR$5,武器升级!H:H,1)),1)</f>
        <v>34</v>
      </c>
      <c r="DW92" s="63">
        <v>12</v>
      </c>
      <c r="DX92" s="63">
        <f>ROUND($DX$4*(1.2^(DT92-1)),2)</f>
        <v>15.97</v>
      </c>
      <c r="DY92" s="63">
        <f>ROUND($DY$4*1.2^(DU92-1),2)</f>
        <v>1587.35</v>
      </c>
      <c r="DZ92" s="63">
        <f>ROUND($DZ$4*1.2^(DV92-1),2)</f>
        <v>451.2</v>
      </c>
      <c r="EA92" s="71">
        <v>4.8</v>
      </c>
      <c r="EB92" s="67">
        <f t="shared" si="176"/>
        <v>162</v>
      </c>
      <c r="EC92" s="87">
        <v>0</v>
      </c>
      <c r="ED92" s="80">
        <v>0</v>
      </c>
      <c r="EE92" s="80">
        <v>0</v>
      </c>
      <c r="EF92" s="80">
        <v>0</v>
      </c>
      <c r="EG92" s="80">
        <v>0</v>
      </c>
      <c r="EH92" s="80">
        <v>0</v>
      </c>
      <c r="EI92" s="80">
        <v>1</v>
      </c>
      <c r="EJ92" s="80">
        <v>1</v>
      </c>
      <c r="EK92" s="49">
        <f>_xlfn.IFNA(INDEX(DZ:DZ,MATCH(A92,EB:EB,0)),1)</f>
        <v>29.29</v>
      </c>
      <c r="EL92" s="87">
        <v>0</v>
      </c>
      <c r="EM92" s="80">
        <v>0</v>
      </c>
      <c r="EN92" s="80">
        <v>0</v>
      </c>
      <c r="EO92" s="80">
        <v>0</v>
      </c>
      <c r="EP92" s="80">
        <v>0</v>
      </c>
      <c r="EQ92" s="80">
        <v>731.172</v>
      </c>
      <c r="ER92" s="80">
        <v>122.047</v>
      </c>
      <c r="ES92" s="80">
        <v>33.0589</v>
      </c>
      <c r="ET92" s="151">
        <v>0</v>
      </c>
      <c r="EU92" s="151">
        <v>0</v>
      </c>
      <c r="EV92" s="151">
        <v>0</v>
      </c>
      <c r="EW92" s="151">
        <v>1</v>
      </c>
      <c r="EX92" s="151">
        <v>1</v>
      </c>
      <c r="EY92" s="151">
        <v>1</v>
      </c>
      <c r="EZ92" s="49"/>
      <c r="FA92" s="153">
        <f t="shared" si="177"/>
        <v>29.29</v>
      </c>
      <c r="FB92" s="71">
        <v>1</v>
      </c>
      <c r="FC92" s="71">
        <v>1</v>
      </c>
      <c r="FD92" s="80">
        <v>3.52</v>
      </c>
      <c r="FE92" s="155"/>
      <c r="FF92">
        <f t="shared" si="178"/>
        <v>0</v>
      </c>
    </row>
    <row r="93" spans="1:162">
      <c r="A93" s="58">
        <v>87</v>
      </c>
      <c r="B93" s="59">
        <v>66</v>
      </c>
      <c r="C93" s="60">
        <v>53</v>
      </c>
      <c r="D93" s="61">
        <v>587.5</v>
      </c>
      <c r="E93" s="61">
        <v>3</v>
      </c>
      <c r="F93" s="62">
        <v>12</v>
      </c>
      <c r="G93" s="63">
        <v>0</v>
      </c>
      <c r="H93" s="63">
        <v>3</v>
      </c>
      <c r="I93" s="49"/>
      <c r="J93" s="62">
        <v>87</v>
      </c>
      <c r="K93" s="71">
        <f t="shared" si="121"/>
        <v>12</v>
      </c>
      <c r="L93" s="71">
        <f t="shared" si="122"/>
        <v>0</v>
      </c>
      <c r="M93" s="71">
        <f>INDEX($H:$H,MATCH(N93,$A:$A,0))</f>
        <v>3</v>
      </c>
      <c r="N93" s="72">
        <f>INDEX($A:$A,MATCH(SUM($K$7:K93),$D:$D,1))</f>
        <v>165</v>
      </c>
      <c r="O93" s="72">
        <v>0</v>
      </c>
      <c r="P93" s="73">
        <v>0</v>
      </c>
      <c r="Q93" s="63">
        <f>INDEX(关卡产出!$V$8:$V$207,MATCH(N93,$A$7:$A$206,0))</f>
        <v>31500</v>
      </c>
      <c r="R93" s="63">
        <f>INDEX(关卡产出!$W$8:$W$207,MATCH(N93,$A$7:$A$206,0))</f>
        <v>7847500</v>
      </c>
      <c r="S93" s="63">
        <f>INDEX(关卡产出!$X$8:$X$207,MATCH(N93,$A$7:$A$206,0))</f>
        <v>53526</v>
      </c>
      <c r="T93" s="63">
        <f>INDEX(关卡产出!$Y$8:$Y$207,MATCH(N93,$A$7:$A$206,0))</f>
        <v>26764</v>
      </c>
      <c r="U93" s="63">
        <f>INDEX(关卡产出!$Z$8:$Z$207,MATCH(N93,$A$7:$A$206,0))</f>
        <v>12883</v>
      </c>
      <c r="V93" s="63">
        <f>INDEX(关卡产出!$AA$8:$AA$207,MATCH(N93,$A$7:$A$206,0))</f>
        <v>990</v>
      </c>
      <c r="W93" s="80">
        <f>INDEX(关卡产出!$C$8:$C$207,MATCH(N93,关卡产出!$B$8:$B$207,0))*K93</f>
        <v>1560</v>
      </c>
      <c r="X93" s="80">
        <f>INDEX(关卡产出!$D$8:$D$207,MATCH(N93,关卡产出!$B$8:$B$207,0))*K93</f>
        <v>780</v>
      </c>
      <c r="Y93" s="80">
        <f>INDEX(关卡产出!$E$8:$E$207,MATCH(N93,关卡产出!$B$8:$B$207,0))*K93</f>
        <v>384</v>
      </c>
      <c r="Z93" s="80">
        <f>INDEX(关卡产出!$F$8:$F$207,MATCH(N93,关卡产出!$B$8:$B$207,0))*K93</f>
        <v>20520</v>
      </c>
      <c r="AA93" s="80">
        <f>SUM($W$7:W93)</f>
        <v>67122</v>
      </c>
      <c r="AB93" s="80">
        <f>SUM($X$7:X93)</f>
        <v>33357</v>
      </c>
      <c r="AC93" s="80">
        <f>SUM($Y$7:Y93)</f>
        <v>16095</v>
      </c>
      <c r="AD93" s="80">
        <f>SUM($Z$7:Z93)</f>
        <v>916200</v>
      </c>
      <c r="AE93" s="87">
        <f>INDEX(关卡产出!$C$8:$C$207,MATCH(N93,关卡产出!$B$8:$B$207,0))*8</f>
        <v>1040</v>
      </c>
      <c r="AF93" s="87">
        <f>INDEX(关卡产出!$D$8:$D$207,MATCH(N93,关卡产出!$B$8:$B$207,0))*8</f>
        <v>520</v>
      </c>
      <c r="AG93" s="87">
        <f>INDEX(关卡产出!$E$8:$E$207,MATCH(N93,关卡产出!$B$8:$B$207,0))*8</f>
        <v>256</v>
      </c>
      <c r="AH93" s="87">
        <f>INDEX(关卡产出!$F$8:$F$207,MATCH(N93,关卡产出!$B$8:$B$207,0))*8</f>
        <v>13680</v>
      </c>
      <c r="AI93" s="87">
        <f>SUM($AE$7:AE93)</f>
        <v>44736</v>
      </c>
      <c r="AJ93" s="87">
        <f>SUM($AF$7:AF93)</f>
        <v>22232</v>
      </c>
      <c r="AK93" s="87">
        <f>SUM($AG$7:AG93)</f>
        <v>10728</v>
      </c>
      <c r="AL93" s="87">
        <f>SUM($AH$7:AH93)</f>
        <v>610560</v>
      </c>
      <c r="AM93" s="92">
        <f>SUM($M$7:M93)*关卡产出!$AS$11</f>
        <v>1566000</v>
      </c>
      <c r="AN93" s="93">
        <v>0</v>
      </c>
      <c r="AO93" s="80">
        <v>0</v>
      </c>
      <c r="AP93" s="96">
        <v>0</v>
      </c>
      <c r="AQ93" s="62">
        <v>500</v>
      </c>
      <c r="AR93" s="97">
        <v>100</v>
      </c>
      <c r="AS93" s="62">
        <f>SUM($AQ$7:AQ93)</f>
        <v>43500</v>
      </c>
      <c r="AT93" s="71">
        <f>SUM($AR$7:AR93)</f>
        <v>8700</v>
      </c>
      <c r="AU93" s="49"/>
      <c r="AV93" s="62">
        <f t="shared" si="123"/>
        <v>31500</v>
      </c>
      <c r="AW93" s="71">
        <v>0</v>
      </c>
      <c r="AX93" s="71">
        <f t="shared" si="124"/>
        <v>8700</v>
      </c>
      <c r="AY93" s="71">
        <f t="shared" si="125"/>
        <v>18200</v>
      </c>
      <c r="AZ93" s="63">
        <f t="shared" si="126"/>
        <v>58400</v>
      </c>
      <c r="BA93" s="80">
        <v>0</v>
      </c>
      <c r="BB93" s="80">
        <f t="shared" si="127"/>
        <v>58400</v>
      </c>
      <c r="BC93" s="98">
        <f t="shared" si="128"/>
        <v>0.539383561643836</v>
      </c>
      <c r="BD93" s="98">
        <f t="shared" si="129"/>
        <v>0</v>
      </c>
      <c r="BE93" s="98">
        <f t="shared" si="130"/>
        <v>0.148972602739726</v>
      </c>
      <c r="BF93" s="98">
        <f t="shared" si="131"/>
        <v>0.311643835616438</v>
      </c>
      <c r="BG93" s="99"/>
      <c r="BH93" s="62">
        <f>INDEX(商城宝箱!$L:$L,MATCH(BB93,商城宝箱!$N:$N,1))</f>
        <v>9</v>
      </c>
      <c r="BI93" s="63">
        <f>INDEX(商城宝箱!$T:$T,MATCH(BH93,商城宝箱!$L:$L,0))+(BB93-VLOOKUP(BH93,商城宝箱!$L$2:$N$22,3,FALSE))/$BH$5*VLOOKUP(BH93+1,商城宝箱!$C$23:$I$42,3,FALSE)</f>
        <v>146000</v>
      </c>
      <c r="BJ93" s="71">
        <f>INDEX(商城宝箱!$U:$U,MATCH(BH93,商城宝箱!$L:$L,0))+(BB93-VLOOKUP(BH93,商城宝箱!$L$2:$N$22,3,FALSE))/$BH$5*VLOOKUP(BH93+1,商城宝箱!$C$23:$I$42,4,FALSE)</f>
        <v>101172.5</v>
      </c>
      <c r="BK93" s="71">
        <f>INDEX(商城宝箱!$V:$V,MATCH(BH93,商城宝箱!$L:$L,0))+(BB93-VLOOKUP(BH93,商城宝箱!$L$2:$N$22,3,FALSE))/$BH$5*VLOOKUP(BH93+1,商城宝箱!$C$23:$I$42,5,FALSE)</f>
        <v>59762</v>
      </c>
      <c r="BL93" s="71">
        <f>INDEX(商城宝箱!$W:$W,MATCH(BH93,商城宝箱!$L:$L,0))+(BB93-VLOOKUP(BH93,商城宝箱!$L$2:$N$22,3,FALSE))/$BH$5*VLOOKUP(BH93+1,商城宝箱!$C$23:$I$42,6,FALSE)</f>
        <v>8091.5</v>
      </c>
      <c r="BM93" s="49"/>
      <c r="BN93" s="101">
        <f t="shared" si="132"/>
        <v>7847500</v>
      </c>
      <c r="BO93" s="63">
        <f t="shared" si="133"/>
        <v>916200</v>
      </c>
      <c r="BP93" s="63">
        <f t="shared" ref="BP93:BR93" si="200">AL93</f>
        <v>610560</v>
      </c>
      <c r="BQ93" s="63">
        <f t="shared" si="200"/>
        <v>1566000</v>
      </c>
      <c r="BR93" s="63">
        <f t="shared" si="200"/>
        <v>0</v>
      </c>
      <c r="BS93" s="63">
        <f t="shared" si="135"/>
        <v>43500</v>
      </c>
      <c r="BT93" s="63">
        <f t="shared" si="136"/>
        <v>146000</v>
      </c>
      <c r="BU93" s="63">
        <f t="shared" si="137"/>
        <v>11129760</v>
      </c>
      <c r="BV93" s="98">
        <f t="shared" si="138"/>
        <v>0.705091574301692</v>
      </c>
      <c r="BW93" s="98">
        <f t="shared" si="139"/>
        <v>0.0823198343899599</v>
      </c>
      <c r="BX93" s="98">
        <f t="shared" si="140"/>
        <v>0.0548583257860008</v>
      </c>
      <c r="BY93" s="98">
        <f t="shared" si="141"/>
        <v>0.140703842670462</v>
      </c>
      <c r="BZ93" s="98">
        <f t="shared" si="142"/>
        <v>0</v>
      </c>
      <c r="CA93" s="98">
        <f t="shared" si="143"/>
        <v>0.0039084400741795</v>
      </c>
      <c r="CB93" s="98">
        <f t="shared" si="144"/>
        <v>0.0131179827777059</v>
      </c>
      <c r="CC93" s="49"/>
      <c r="CD93" s="101">
        <f t="shared" si="145"/>
        <v>165</v>
      </c>
      <c r="CE93" s="63">
        <f>INDEX(角色升级!A:A,MATCH(BU92,角色升级!K:K,1))</f>
        <v>747</v>
      </c>
      <c r="CF93" s="71">
        <f>VLOOKUP(CE93,角色升级!A:P,16,FALSE)</f>
        <v>45374.98345</v>
      </c>
      <c r="CG93" s="71">
        <v>54000</v>
      </c>
      <c r="CH93" s="182">
        <v>4.41</v>
      </c>
      <c r="CI93" s="87">
        <f>INDEX(角色升级!Q:Q,MATCH(CE93,角色升级!A:A,0))</f>
        <v>18200</v>
      </c>
      <c r="CJ93" s="80">
        <v>0.5</v>
      </c>
      <c r="CK93" s="49"/>
      <c r="CL93" s="101">
        <f t="shared" si="146"/>
        <v>53526</v>
      </c>
      <c r="CM93" s="63">
        <f t="shared" si="147"/>
        <v>67122</v>
      </c>
      <c r="CN93" s="63">
        <f t="shared" si="148"/>
        <v>1040</v>
      </c>
      <c r="CO93" s="63">
        <f t="shared" si="149"/>
        <v>101172.5</v>
      </c>
      <c r="CP93" s="63">
        <f t="shared" si="150"/>
        <v>222860.5</v>
      </c>
      <c r="CQ93" s="98">
        <f t="shared" si="151"/>
        <v>0.24017715117753</v>
      </c>
      <c r="CR93" s="98">
        <f t="shared" si="152"/>
        <v>0.301183924472933</v>
      </c>
      <c r="CS93" s="98">
        <f t="shared" si="153"/>
        <v>0.00466659636858035</v>
      </c>
      <c r="CT93" s="98">
        <f t="shared" si="154"/>
        <v>0.453972327980957</v>
      </c>
      <c r="CU93" s="49"/>
      <c r="CV93" s="87">
        <f t="shared" si="155"/>
        <v>26764</v>
      </c>
      <c r="CW93" s="80">
        <f t="shared" si="156"/>
        <v>33357</v>
      </c>
      <c r="CX93" s="80">
        <f t="shared" si="157"/>
        <v>22232</v>
      </c>
      <c r="CY93" s="80">
        <f t="shared" si="158"/>
        <v>59762</v>
      </c>
      <c r="CZ93" s="80">
        <f t="shared" si="159"/>
        <v>142115</v>
      </c>
      <c r="DA93" s="143">
        <f t="shared" si="160"/>
        <v>0.188326355416388</v>
      </c>
      <c r="DB93" s="143">
        <f t="shared" si="161"/>
        <v>0.234718361890019</v>
      </c>
      <c r="DC93" s="143">
        <f t="shared" si="162"/>
        <v>0.156436688597263</v>
      </c>
      <c r="DD93" s="143">
        <f t="shared" si="163"/>
        <v>0.42051859409633</v>
      </c>
      <c r="DE93" s="49"/>
      <c r="DF93" s="87">
        <f t="shared" si="164"/>
        <v>12883</v>
      </c>
      <c r="DG93" s="80">
        <f t="shared" si="165"/>
        <v>16095</v>
      </c>
      <c r="DH93" s="80">
        <f t="shared" si="166"/>
        <v>10728</v>
      </c>
      <c r="DI93" s="80">
        <f t="shared" si="167"/>
        <v>8091.5</v>
      </c>
      <c r="DJ93" s="80">
        <f t="shared" si="168"/>
        <v>47797.5</v>
      </c>
      <c r="DK93" s="143">
        <f t="shared" si="169"/>
        <v>0.269532925362205</v>
      </c>
      <c r="DL93" s="143">
        <f t="shared" si="170"/>
        <v>0.336733092734976</v>
      </c>
      <c r="DM93" s="143">
        <f t="shared" si="171"/>
        <v>0.224446885297348</v>
      </c>
      <c r="DN93" s="143">
        <f t="shared" si="172"/>
        <v>0.169287096605471</v>
      </c>
      <c r="DO93" s="49"/>
      <c r="DP93" s="62">
        <f t="shared" si="173"/>
        <v>222860.5</v>
      </c>
      <c r="DQ93" s="71">
        <f t="shared" si="174"/>
        <v>142115</v>
      </c>
      <c r="DR93" s="71">
        <f t="shared" si="175"/>
        <v>47797.5</v>
      </c>
      <c r="DS93" s="63">
        <v>0</v>
      </c>
      <c r="DT93" s="63">
        <v>19</v>
      </c>
      <c r="DU93" s="63">
        <f>INDEX(武器升级!A:A,MATCH(DQ93/$DQ$5,武器升级!G:G,1))</f>
        <v>44</v>
      </c>
      <c r="DV93" s="63">
        <f>_xlfn.IFNA(INDEX(武器升级!A:A,MATCH(DR93/$DR$5,武器升级!H:H,1)),1)</f>
        <v>34</v>
      </c>
      <c r="DW93" s="63">
        <v>13</v>
      </c>
      <c r="DX93" s="63">
        <f>ROUND($DX$4*(1.2^(DT93-1)),2)</f>
        <v>15.97</v>
      </c>
      <c r="DY93" s="63">
        <f>ROUND($DY$4*1.2^(DU93-1),2)</f>
        <v>1904.82</v>
      </c>
      <c r="DZ93" s="63">
        <f>ROUND($DZ$4*1.2^(DV93-1),2)</f>
        <v>451.2</v>
      </c>
      <c r="EA93" s="71">
        <v>5.1</v>
      </c>
      <c r="EB93" s="67">
        <f t="shared" si="176"/>
        <v>165</v>
      </c>
      <c r="EC93" s="87">
        <v>0</v>
      </c>
      <c r="ED93" s="80">
        <v>0</v>
      </c>
      <c r="EE93" s="80">
        <v>0</v>
      </c>
      <c r="EF93" s="80">
        <v>0</v>
      </c>
      <c r="EG93" s="80">
        <v>0</v>
      </c>
      <c r="EH93" s="80">
        <v>0</v>
      </c>
      <c r="EI93" s="80">
        <v>1</v>
      </c>
      <c r="EJ93" s="80">
        <v>1</v>
      </c>
      <c r="EK93" s="49">
        <f>_xlfn.IFNA(INDEX(DZ:DZ,MATCH(A93,EB:EB,0)),1)</f>
        <v>29.29</v>
      </c>
      <c r="EL93" s="87">
        <v>0</v>
      </c>
      <c r="EM93" s="80">
        <v>0</v>
      </c>
      <c r="EN93" s="80">
        <v>0</v>
      </c>
      <c r="EO93" s="80">
        <v>0</v>
      </c>
      <c r="EP93" s="80">
        <v>0</v>
      </c>
      <c r="EQ93" s="80">
        <v>739.424</v>
      </c>
      <c r="ER93" s="80">
        <v>123.424</v>
      </c>
      <c r="ES93" s="80">
        <v>33.432</v>
      </c>
      <c r="ET93" s="151">
        <v>0</v>
      </c>
      <c r="EU93" s="151">
        <v>0</v>
      </c>
      <c r="EV93" s="151">
        <v>0</v>
      </c>
      <c r="EW93" s="151">
        <v>1</v>
      </c>
      <c r="EX93" s="151">
        <v>1</v>
      </c>
      <c r="EY93" s="151">
        <v>1</v>
      </c>
      <c r="EZ93" s="49"/>
      <c r="FA93" s="153">
        <f t="shared" si="177"/>
        <v>29.29</v>
      </c>
      <c r="FB93" s="71">
        <v>1</v>
      </c>
      <c r="FC93" s="71">
        <v>1</v>
      </c>
      <c r="FD93" s="80">
        <v>3.52</v>
      </c>
      <c r="FE93" s="155"/>
      <c r="FF93">
        <f t="shared" si="178"/>
        <v>0</v>
      </c>
    </row>
    <row r="94" spans="1:162">
      <c r="A94" s="58">
        <v>88</v>
      </c>
      <c r="B94" s="59">
        <v>67</v>
      </c>
      <c r="C94" s="60">
        <v>54</v>
      </c>
      <c r="D94" s="61">
        <v>596.5</v>
      </c>
      <c r="E94" s="61">
        <v>3</v>
      </c>
      <c r="F94" s="62">
        <v>12</v>
      </c>
      <c r="G94" s="63">
        <v>0</v>
      </c>
      <c r="H94" s="63">
        <v>3</v>
      </c>
      <c r="I94" s="49"/>
      <c r="J94" s="62">
        <v>88</v>
      </c>
      <c r="K94" s="71">
        <f t="shared" si="121"/>
        <v>12</v>
      </c>
      <c r="L94" s="71">
        <f t="shared" si="122"/>
        <v>0</v>
      </c>
      <c r="M94" s="71">
        <f>INDEX($H:$H,MATCH(N94,$A:$A,0))</f>
        <v>3</v>
      </c>
      <c r="N94" s="72">
        <f>INDEX($A:$A,MATCH(SUM($K$7:K94),$D:$D,1))</f>
        <v>167</v>
      </c>
      <c r="O94" s="72">
        <v>0</v>
      </c>
      <c r="P94" s="73">
        <v>0</v>
      </c>
      <c r="Q94" s="63">
        <f>INDEX(关卡产出!$V$8:$V$207,MATCH(N94,$A$7:$A$206,0))</f>
        <v>31900</v>
      </c>
      <c r="R94" s="63">
        <f>INDEX(关卡产出!$W$8:$W$207,MATCH(N94,$A$7:$A$206,0))</f>
        <v>8042700</v>
      </c>
      <c r="S94" s="63">
        <f>INDEX(关卡产出!$X$8:$X$207,MATCH(N94,$A$7:$A$206,0))</f>
        <v>54842</v>
      </c>
      <c r="T94" s="63">
        <f>INDEX(关卡产出!$Y$8:$Y$207,MATCH(N94,$A$7:$A$206,0))</f>
        <v>27422</v>
      </c>
      <c r="U94" s="63">
        <f>INDEX(关卡产出!$Z$8:$Z$207,MATCH(N94,$A$7:$A$206,0))</f>
        <v>13206</v>
      </c>
      <c r="V94" s="63">
        <f>INDEX(关卡产出!$AA$8:$AA$207,MATCH(N94,$A$7:$A$206,0))</f>
        <v>1002</v>
      </c>
      <c r="W94" s="80">
        <f>INDEX(关卡产出!$C$8:$C$207,MATCH(N94,关卡产出!$B$8:$B$207,0))*K94</f>
        <v>1584</v>
      </c>
      <c r="X94" s="80">
        <f>INDEX(关卡产出!$D$8:$D$207,MATCH(N94,关卡产出!$B$8:$B$207,0))*K94</f>
        <v>792</v>
      </c>
      <c r="Y94" s="80">
        <f>INDEX(关卡产出!$E$8:$E$207,MATCH(N94,关卡产出!$B$8:$B$207,0))*K94</f>
        <v>384</v>
      </c>
      <c r="Z94" s="80">
        <f>INDEX(关卡产出!$F$8:$F$207,MATCH(N94,关卡产出!$B$8:$B$207,0))*K94</f>
        <v>20760</v>
      </c>
      <c r="AA94" s="80">
        <f>SUM($W$7:W94)</f>
        <v>68706</v>
      </c>
      <c r="AB94" s="80">
        <f>SUM($X$7:X94)</f>
        <v>34149</v>
      </c>
      <c r="AC94" s="80">
        <f>SUM($Y$7:Y94)</f>
        <v>16479</v>
      </c>
      <c r="AD94" s="80">
        <f>SUM($Z$7:Z94)</f>
        <v>936960</v>
      </c>
      <c r="AE94" s="87">
        <f>INDEX(关卡产出!$C$8:$C$207,MATCH(N94,关卡产出!$B$8:$B$207,0))*8</f>
        <v>1056</v>
      </c>
      <c r="AF94" s="87">
        <f>INDEX(关卡产出!$D$8:$D$207,MATCH(N94,关卡产出!$B$8:$B$207,0))*8</f>
        <v>528</v>
      </c>
      <c r="AG94" s="87">
        <f>INDEX(关卡产出!$E$8:$E$207,MATCH(N94,关卡产出!$B$8:$B$207,0))*8</f>
        <v>256</v>
      </c>
      <c r="AH94" s="87">
        <f>INDEX(关卡产出!$F$8:$F$207,MATCH(N94,关卡产出!$B$8:$B$207,0))*8</f>
        <v>13840</v>
      </c>
      <c r="AI94" s="87">
        <f>SUM($AE$7:AE94)</f>
        <v>45792</v>
      </c>
      <c r="AJ94" s="87">
        <f>SUM($AF$7:AF94)</f>
        <v>22760</v>
      </c>
      <c r="AK94" s="87">
        <f>SUM($AG$7:AG94)</f>
        <v>10984</v>
      </c>
      <c r="AL94" s="87">
        <f>SUM($AH$7:AH94)</f>
        <v>624400</v>
      </c>
      <c r="AM94" s="92">
        <f>SUM($M$7:M94)*关卡产出!$AS$11</f>
        <v>1584000</v>
      </c>
      <c r="AN94" s="93">
        <v>0</v>
      </c>
      <c r="AO94" s="80">
        <v>0</v>
      </c>
      <c r="AP94" s="96">
        <v>0</v>
      </c>
      <c r="AQ94" s="62">
        <v>500</v>
      </c>
      <c r="AR94" s="97">
        <v>100</v>
      </c>
      <c r="AS94" s="62">
        <f>SUM($AQ$7:AQ94)</f>
        <v>44000</v>
      </c>
      <c r="AT94" s="71">
        <f>SUM($AR$7:AR94)</f>
        <v>8800</v>
      </c>
      <c r="AU94" s="49"/>
      <c r="AV94" s="62">
        <f t="shared" si="123"/>
        <v>31900</v>
      </c>
      <c r="AW94" s="71">
        <v>0</v>
      </c>
      <c r="AX94" s="71">
        <f t="shared" si="124"/>
        <v>8800</v>
      </c>
      <c r="AY94" s="71">
        <f t="shared" si="125"/>
        <v>18200</v>
      </c>
      <c r="AZ94" s="63">
        <f t="shared" si="126"/>
        <v>58900</v>
      </c>
      <c r="BA94" s="80">
        <v>0</v>
      </c>
      <c r="BB94" s="80">
        <f t="shared" si="127"/>
        <v>58900</v>
      </c>
      <c r="BC94" s="98">
        <f t="shared" si="128"/>
        <v>0.541595925297114</v>
      </c>
      <c r="BD94" s="98">
        <f t="shared" si="129"/>
        <v>0</v>
      </c>
      <c r="BE94" s="98">
        <f t="shared" si="130"/>
        <v>0.149405772495756</v>
      </c>
      <c r="BF94" s="98">
        <f t="shared" si="131"/>
        <v>0.308998302207131</v>
      </c>
      <c r="BG94" s="99"/>
      <c r="BH94" s="62">
        <f>INDEX(商城宝箱!$L:$L,MATCH(BB94,商城宝箱!$N:$N,1))</f>
        <v>9</v>
      </c>
      <c r="BI94" s="63">
        <f>INDEX(商城宝箱!$T:$T,MATCH(BH94,商城宝箱!$L:$L,0))+(BB94-VLOOKUP(BH94,商城宝箱!$L$2:$N$22,3,FALSE))/$BH$5*VLOOKUP(BH94+1,商城宝箱!$C$23:$I$42,3,FALSE)</f>
        <v>147250</v>
      </c>
      <c r="BJ94" s="71">
        <f>INDEX(商城宝箱!$U:$U,MATCH(BH94,商城宝箱!$L:$L,0))+(BB94-VLOOKUP(BH94,商城宝箱!$L$2:$N$22,3,FALSE))/$BH$5*VLOOKUP(BH94+1,商城宝箱!$C$23:$I$42,4,FALSE)</f>
        <v>102522.5</v>
      </c>
      <c r="BK94" s="71">
        <f>INDEX(商城宝箱!$V:$V,MATCH(BH94,商城宝箱!$L:$L,0))+(BB94-VLOOKUP(BH94,商城宝箱!$L$2:$N$22,3,FALSE))/$BH$5*VLOOKUP(BH94+1,商城宝箱!$C$23:$I$42,5,FALSE)</f>
        <v>60387</v>
      </c>
      <c r="BL94" s="71">
        <f>INDEX(商城宝箱!$W:$W,MATCH(BH94,商城宝箱!$L:$L,0))+(BB94-VLOOKUP(BH94,商城宝箱!$L$2:$N$22,3,FALSE))/$BH$5*VLOOKUP(BH94+1,商城宝箱!$C$23:$I$42,6,FALSE)</f>
        <v>8191.5</v>
      </c>
      <c r="BM94" s="49"/>
      <c r="BN94" s="101">
        <f t="shared" si="132"/>
        <v>8042700</v>
      </c>
      <c r="BO94" s="63">
        <f t="shared" si="133"/>
        <v>936960</v>
      </c>
      <c r="BP94" s="63">
        <f t="shared" ref="BP94:BR94" si="201">AL94</f>
        <v>624400</v>
      </c>
      <c r="BQ94" s="63">
        <f t="shared" si="201"/>
        <v>1584000</v>
      </c>
      <c r="BR94" s="63">
        <f t="shared" si="201"/>
        <v>0</v>
      </c>
      <c r="BS94" s="63">
        <f t="shared" si="135"/>
        <v>44000</v>
      </c>
      <c r="BT94" s="63">
        <f t="shared" si="136"/>
        <v>147250</v>
      </c>
      <c r="BU94" s="63">
        <f t="shared" si="137"/>
        <v>11379310</v>
      </c>
      <c r="BV94" s="98">
        <f t="shared" si="138"/>
        <v>0.706782748690386</v>
      </c>
      <c r="BW94" s="98">
        <f t="shared" si="139"/>
        <v>0.0823389115860276</v>
      </c>
      <c r="BX94" s="98">
        <f t="shared" si="140"/>
        <v>0.0548715168142884</v>
      </c>
      <c r="BY94" s="98">
        <f t="shared" si="141"/>
        <v>0.139200004218182</v>
      </c>
      <c r="BZ94" s="98">
        <f t="shared" si="142"/>
        <v>0</v>
      </c>
      <c r="CA94" s="98">
        <f t="shared" si="143"/>
        <v>0.00386666678383839</v>
      </c>
      <c r="CB94" s="98">
        <f t="shared" si="144"/>
        <v>0.0129401519072773</v>
      </c>
      <c r="CC94" s="49"/>
      <c r="CD94" s="101">
        <f t="shared" si="145"/>
        <v>167</v>
      </c>
      <c r="CE94" s="63">
        <f>INDEX(角色升级!A:A,MATCH(BU93,角色升级!K:K,1))</f>
        <v>755</v>
      </c>
      <c r="CF94" s="71">
        <f>VLOOKUP(CE94,角色升级!A:P,16,FALSE)</f>
        <v>47247.39682</v>
      </c>
      <c r="CG94" s="71">
        <v>55200</v>
      </c>
      <c r="CH94" s="187">
        <v>4.39</v>
      </c>
      <c r="CI94" s="87">
        <f>INDEX(角色升级!Q:Q,MATCH(CE94,角色升级!A:A,0))</f>
        <v>18200</v>
      </c>
      <c r="CJ94" s="80">
        <v>0.5</v>
      </c>
      <c r="CK94" s="49"/>
      <c r="CL94" s="101">
        <f t="shared" si="146"/>
        <v>54842</v>
      </c>
      <c r="CM94" s="63">
        <f t="shared" si="147"/>
        <v>68706</v>
      </c>
      <c r="CN94" s="63">
        <f t="shared" si="148"/>
        <v>1056</v>
      </c>
      <c r="CO94" s="63">
        <f t="shared" si="149"/>
        <v>102522.5</v>
      </c>
      <c r="CP94" s="63">
        <f t="shared" si="150"/>
        <v>227126.5</v>
      </c>
      <c r="CQ94" s="98">
        <f t="shared" si="151"/>
        <v>0.241460155464026</v>
      </c>
      <c r="CR94" s="98">
        <f t="shared" si="152"/>
        <v>0.302501029162163</v>
      </c>
      <c r="CS94" s="98">
        <f t="shared" si="153"/>
        <v>0.00464939141843862</v>
      </c>
      <c r="CT94" s="98">
        <f t="shared" si="154"/>
        <v>0.451389423955373</v>
      </c>
      <c r="CU94" s="49"/>
      <c r="CV94" s="87">
        <f t="shared" si="155"/>
        <v>27422</v>
      </c>
      <c r="CW94" s="80">
        <f t="shared" si="156"/>
        <v>34149</v>
      </c>
      <c r="CX94" s="80">
        <f t="shared" si="157"/>
        <v>22760</v>
      </c>
      <c r="CY94" s="80">
        <f t="shared" si="158"/>
        <v>60387</v>
      </c>
      <c r="CZ94" s="80">
        <f t="shared" si="159"/>
        <v>144718</v>
      </c>
      <c r="DA94" s="143">
        <f t="shared" si="160"/>
        <v>0.189485758509653</v>
      </c>
      <c r="DB94" s="143">
        <f t="shared" si="161"/>
        <v>0.235969264362415</v>
      </c>
      <c r="DC94" s="143">
        <f t="shared" si="162"/>
        <v>0.157271382965492</v>
      </c>
      <c r="DD94" s="143">
        <f t="shared" si="163"/>
        <v>0.41727359416244</v>
      </c>
      <c r="DE94" s="49"/>
      <c r="DF94" s="87">
        <f t="shared" si="164"/>
        <v>13206</v>
      </c>
      <c r="DG94" s="80">
        <f t="shared" si="165"/>
        <v>16479</v>
      </c>
      <c r="DH94" s="80">
        <f t="shared" si="166"/>
        <v>10984</v>
      </c>
      <c r="DI94" s="80">
        <f t="shared" si="167"/>
        <v>8191.5</v>
      </c>
      <c r="DJ94" s="80">
        <f t="shared" si="168"/>
        <v>48860.5</v>
      </c>
      <c r="DK94" s="143">
        <f t="shared" si="169"/>
        <v>0.270279673765107</v>
      </c>
      <c r="DL94" s="143">
        <f t="shared" si="170"/>
        <v>0.337266298953142</v>
      </c>
      <c r="DM94" s="143">
        <f t="shared" si="171"/>
        <v>0.224803266442218</v>
      </c>
      <c r="DN94" s="143">
        <f t="shared" si="172"/>
        <v>0.167650760839533</v>
      </c>
      <c r="DO94" s="49"/>
      <c r="DP94" s="62">
        <f t="shared" si="173"/>
        <v>227126.5</v>
      </c>
      <c r="DQ94" s="71">
        <f t="shared" si="174"/>
        <v>144718</v>
      </c>
      <c r="DR94" s="71">
        <f t="shared" si="175"/>
        <v>48860.5</v>
      </c>
      <c r="DS94" s="63">
        <v>0</v>
      </c>
      <c r="DT94" s="63">
        <v>19</v>
      </c>
      <c r="DU94" s="63">
        <f>INDEX(武器升级!A:A,MATCH(DQ94/$DQ$5,武器升级!G:G,1))</f>
        <v>44</v>
      </c>
      <c r="DV94" s="63">
        <f>_xlfn.IFNA(INDEX(武器升级!A:A,MATCH(DR94/$DR$5,武器升级!H:H,1)),1)</f>
        <v>35</v>
      </c>
      <c r="DW94" s="63">
        <v>13</v>
      </c>
      <c r="DX94" s="63">
        <f>ROUND($DX$4*(1.2^(DT94-1)),2)</f>
        <v>15.97</v>
      </c>
      <c r="DY94" s="63">
        <f>ROUND($DY$4*1.2^(DU94-1),2)</f>
        <v>1904.82</v>
      </c>
      <c r="DZ94" s="63">
        <f>ROUND($DZ$4*1.2^(DV94-1),2)</f>
        <v>541.45</v>
      </c>
      <c r="EA94" s="71">
        <v>5.1</v>
      </c>
      <c r="EB94" s="67">
        <f t="shared" si="176"/>
        <v>167</v>
      </c>
      <c r="EC94" s="87">
        <v>0</v>
      </c>
      <c r="ED94" s="80">
        <v>0</v>
      </c>
      <c r="EE94" s="80">
        <v>0</v>
      </c>
      <c r="EF94" s="80">
        <v>0</v>
      </c>
      <c r="EG94" s="80">
        <v>0</v>
      </c>
      <c r="EH94" s="80">
        <v>0</v>
      </c>
      <c r="EI94" s="80">
        <v>1</v>
      </c>
      <c r="EJ94" s="80">
        <v>1</v>
      </c>
      <c r="EK94" s="49">
        <f>_xlfn.IFNA(INDEX(DZ:DZ,MATCH(A94,EB:EB,0)),1)</f>
        <v>1</v>
      </c>
      <c r="EL94" s="87">
        <v>0</v>
      </c>
      <c r="EM94" s="80">
        <v>0</v>
      </c>
      <c r="EN94" s="80">
        <v>0</v>
      </c>
      <c r="EO94" s="80">
        <v>0</v>
      </c>
      <c r="EP94" s="80">
        <v>0</v>
      </c>
      <c r="EQ94" s="80">
        <v>747.677</v>
      </c>
      <c r="ER94" s="80">
        <v>124.802</v>
      </c>
      <c r="ES94" s="80">
        <v>33.8051</v>
      </c>
      <c r="ET94" s="151">
        <v>0</v>
      </c>
      <c r="EU94" s="151">
        <v>0</v>
      </c>
      <c r="EV94" s="151">
        <v>0</v>
      </c>
      <c r="EW94" s="151">
        <v>1</v>
      </c>
      <c r="EX94" s="151">
        <v>1</v>
      </c>
      <c r="EY94" s="151">
        <v>1</v>
      </c>
      <c r="EZ94" s="49"/>
      <c r="FA94" s="153">
        <f t="shared" si="177"/>
        <v>1</v>
      </c>
      <c r="FB94" s="71">
        <v>1</v>
      </c>
      <c r="FC94" s="71">
        <v>1</v>
      </c>
      <c r="FD94" s="80">
        <v>3.52</v>
      </c>
      <c r="FE94" s="155"/>
      <c r="FF94">
        <f t="shared" si="178"/>
        <v>0</v>
      </c>
    </row>
    <row r="95" spans="1:162">
      <c r="A95" s="58">
        <v>89</v>
      </c>
      <c r="B95" s="59">
        <v>68</v>
      </c>
      <c r="C95" s="60">
        <v>54</v>
      </c>
      <c r="D95" s="61">
        <v>602.5</v>
      </c>
      <c r="E95" s="61">
        <v>3</v>
      </c>
      <c r="F95" s="62">
        <v>12</v>
      </c>
      <c r="G95" s="63">
        <v>0</v>
      </c>
      <c r="H95" s="63">
        <v>3</v>
      </c>
      <c r="I95" s="49"/>
      <c r="J95" s="62">
        <v>89</v>
      </c>
      <c r="K95" s="71">
        <f t="shared" si="121"/>
        <v>12</v>
      </c>
      <c r="L95" s="71">
        <f t="shared" si="122"/>
        <v>0</v>
      </c>
      <c r="M95" s="71">
        <f>INDEX($H:$H,MATCH(N95,$A:$A,0))</f>
        <v>3</v>
      </c>
      <c r="N95" s="72">
        <f>INDEX($A:$A,MATCH(SUM($K$7:K95),$D:$D,1))</f>
        <v>169</v>
      </c>
      <c r="O95" s="72">
        <v>0</v>
      </c>
      <c r="P95" s="73">
        <v>0</v>
      </c>
      <c r="Q95" s="63">
        <f>INDEX(关卡产出!$V$8:$V$207,MATCH(N95,$A$7:$A$206,0))</f>
        <v>32300</v>
      </c>
      <c r="R95" s="63">
        <f>INDEX(关卡产出!$W$8:$W$207,MATCH(N95,$A$7:$A$206,0))</f>
        <v>8240300</v>
      </c>
      <c r="S95" s="63">
        <f>INDEX(关卡产出!$X$8:$X$207,MATCH(N95,$A$7:$A$206,0))</f>
        <v>56174</v>
      </c>
      <c r="T95" s="63">
        <f>INDEX(关卡产出!$Y$8:$Y$207,MATCH(N95,$A$7:$A$206,0))</f>
        <v>28088</v>
      </c>
      <c r="U95" s="63">
        <f>INDEX(关卡产出!$Z$8:$Z$207,MATCH(N95,$A$7:$A$206,0))</f>
        <v>13533</v>
      </c>
      <c r="V95" s="63">
        <f>INDEX(关卡产出!$AA$8:$AA$207,MATCH(N95,$A$7:$A$206,0))</f>
        <v>1014</v>
      </c>
      <c r="W95" s="80">
        <f>INDEX(关卡产出!$C$8:$C$207,MATCH(N95,关卡产出!$B$8:$B$207,0))*K95</f>
        <v>1608</v>
      </c>
      <c r="X95" s="80">
        <f>INDEX(关卡产出!$D$8:$D$207,MATCH(N95,关卡产出!$B$8:$B$207,0))*K95</f>
        <v>804</v>
      </c>
      <c r="Y95" s="80">
        <f>INDEX(关卡产出!$E$8:$E$207,MATCH(N95,关卡产出!$B$8:$B$207,0))*K95</f>
        <v>396</v>
      </c>
      <c r="Z95" s="80">
        <f>INDEX(关卡产出!$F$8:$F$207,MATCH(N95,关卡产出!$B$8:$B$207,0))*K95</f>
        <v>21000</v>
      </c>
      <c r="AA95" s="80">
        <f>SUM($W$7:W95)</f>
        <v>70314</v>
      </c>
      <c r="AB95" s="80">
        <f>SUM($X$7:X95)</f>
        <v>34953</v>
      </c>
      <c r="AC95" s="80">
        <f>SUM($Y$7:Y95)</f>
        <v>16875</v>
      </c>
      <c r="AD95" s="80">
        <f>SUM($Z$7:Z95)</f>
        <v>957960</v>
      </c>
      <c r="AE95" s="87">
        <f>INDEX(关卡产出!$C$8:$C$207,MATCH(N95,关卡产出!$B$8:$B$207,0))*8</f>
        <v>1072</v>
      </c>
      <c r="AF95" s="87">
        <f>INDEX(关卡产出!$D$8:$D$207,MATCH(N95,关卡产出!$B$8:$B$207,0))*8</f>
        <v>536</v>
      </c>
      <c r="AG95" s="87">
        <f>INDEX(关卡产出!$E$8:$E$207,MATCH(N95,关卡产出!$B$8:$B$207,0))*8</f>
        <v>264</v>
      </c>
      <c r="AH95" s="87">
        <f>INDEX(关卡产出!$F$8:$F$207,MATCH(N95,关卡产出!$B$8:$B$207,0))*8</f>
        <v>14000</v>
      </c>
      <c r="AI95" s="87">
        <f>SUM($AE$7:AE95)</f>
        <v>46864</v>
      </c>
      <c r="AJ95" s="87">
        <f>SUM($AF$7:AF95)</f>
        <v>23296</v>
      </c>
      <c r="AK95" s="87">
        <f>SUM($AG$7:AG95)</f>
        <v>11248</v>
      </c>
      <c r="AL95" s="87">
        <f>SUM($AH$7:AH95)</f>
        <v>638400</v>
      </c>
      <c r="AM95" s="92">
        <f>SUM($M$7:M95)*关卡产出!$AS$11</f>
        <v>1602000</v>
      </c>
      <c r="AN95" s="93">
        <v>0</v>
      </c>
      <c r="AO95" s="80">
        <v>0</v>
      </c>
      <c r="AP95" s="96">
        <v>0</v>
      </c>
      <c r="AQ95" s="62">
        <v>500</v>
      </c>
      <c r="AR95" s="97">
        <v>100</v>
      </c>
      <c r="AS95" s="62">
        <f>SUM($AQ$7:AQ95)</f>
        <v>44500</v>
      </c>
      <c r="AT95" s="71">
        <f>SUM($AR$7:AR95)</f>
        <v>8900</v>
      </c>
      <c r="AU95" s="49"/>
      <c r="AV95" s="62">
        <f t="shared" si="123"/>
        <v>32300</v>
      </c>
      <c r="AW95" s="71">
        <v>0</v>
      </c>
      <c r="AX95" s="71">
        <f t="shared" si="124"/>
        <v>8900</v>
      </c>
      <c r="AY95" s="71">
        <f t="shared" si="125"/>
        <v>18200</v>
      </c>
      <c r="AZ95" s="63">
        <f t="shared" si="126"/>
        <v>59400</v>
      </c>
      <c r="BA95" s="80">
        <v>0</v>
      </c>
      <c r="BB95" s="80">
        <f t="shared" si="127"/>
        <v>59400</v>
      </c>
      <c r="BC95" s="98">
        <f t="shared" si="128"/>
        <v>0.543771043771044</v>
      </c>
      <c r="BD95" s="98">
        <f t="shared" si="129"/>
        <v>0</v>
      </c>
      <c r="BE95" s="98">
        <f t="shared" si="130"/>
        <v>0.14983164983165</v>
      </c>
      <c r="BF95" s="98">
        <f t="shared" si="131"/>
        <v>0.306397306397306</v>
      </c>
      <c r="BG95" s="99"/>
      <c r="BH95" s="62">
        <f>INDEX(商城宝箱!$L:$L,MATCH(BB95,商城宝箱!$N:$N,1))</f>
        <v>10</v>
      </c>
      <c r="BI95" s="63">
        <f>INDEX(商城宝箱!$T:$T,MATCH(BH95,商城宝箱!$L:$L,0))+(BB95-VLOOKUP(BH95,商城宝箱!$L$2:$N$22,3,FALSE))/$BH$5*VLOOKUP(BH95+1,商城宝箱!$C$23:$I$42,3,FALSE)</f>
        <v>148500</v>
      </c>
      <c r="BJ95" s="71">
        <f>INDEX(商城宝箱!$U:$U,MATCH(BH95,商城宝箱!$L:$L,0))+(BB95-VLOOKUP(BH95,商城宝箱!$L$2:$N$22,3,FALSE))/$BH$5*VLOOKUP(BH95+1,商城宝箱!$C$23:$I$42,4,FALSE)</f>
        <v>104022.5</v>
      </c>
      <c r="BK95" s="71">
        <f>INDEX(商城宝箱!$V:$V,MATCH(BH95,商城宝箱!$L:$L,0))+(BB95-VLOOKUP(BH95,商城宝箱!$L$2:$N$22,3,FALSE))/$BH$5*VLOOKUP(BH95+1,商城宝箱!$C$23:$I$42,5,FALSE)</f>
        <v>61087</v>
      </c>
      <c r="BL95" s="71">
        <f>INDEX(商城宝箱!$W:$W,MATCH(BH95,商城宝箱!$L:$L,0))+(BB95-VLOOKUP(BH95,商城宝箱!$L$2:$N$22,3,FALSE))/$BH$5*VLOOKUP(BH95+1,商城宝箱!$C$23:$I$42,6,FALSE)</f>
        <v>8306.5</v>
      </c>
      <c r="BM95" s="49"/>
      <c r="BN95" s="101">
        <f t="shared" si="132"/>
        <v>8240300</v>
      </c>
      <c r="BO95" s="63">
        <f t="shared" si="133"/>
        <v>957960</v>
      </c>
      <c r="BP95" s="63">
        <f t="shared" ref="BP95:BR95" si="202">AL95</f>
        <v>638400</v>
      </c>
      <c r="BQ95" s="63">
        <f t="shared" si="202"/>
        <v>1602000</v>
      </c>
      <c r="BR95" s="63">
        <f t="shared" si="202"/>
        <v>0</v>
      </c>
      <c r="BS95" s="63">
        <f t="shared" si="135"/>
        <v>44500</v>
      </c>
      <c r="BT95" s="63">
        <f t="shared" si="136"/>
        <v>148500</v>
      </c>
      <c r="BU95" s="63">
        <f t="shared" si="137"/>
        <v>11631660</v>
      </c>
      <c r="BV95" s="98">
        <f t="shared" si="138"/>
        <v>0.708437144827136</v>
      </c>
      <c r="BW95" s="98">
        <f t="shared" si="139"/>
        <v>0.0823579781389759</v>
      </c>
      <c r="BX95" s="98">
        <f t="shared" si="140"/>
        <v>0.0548846854189342</v>
      </c>
      <c r="BY95" s="98">
        <f t="shared" si="141"/>
        <v>0.137727547056912</v>
      </c>
      <c r="BZ95" s="98">
        <f t="shared" si="142"/>
        <v>0</v>
      </c>
      <c r="CA95" s="98">
        <f t="shared" si="143"/>
        <v>0.00382576519602533</v>
      </c>
      <c r="CB95" s="98">
        <f t="shared" si="144"/>
        <v>0.0127668793620171</v>
      </c>
      <c r="CC95" s="49"/>
      <c r="CD95" s="101">
        <f t="shared" si="145"/>
        <v>169</v>
      </c>
      <c r="CE95" s="63">
        <f>INDEX(角色升级!A:A,MATCH(BU94,角色升级!K:K,1))</f>
        <v>759</v>
      </c>
      <c r="CF95" s="71">
        <f>VLOOKUP(CE95,角色升级!A:P,16,FALSE)</f>
        <v>48708.07734</v>
      </c>
      <c r="CG95" s="71">
        <v>56400</v>
      </c>
      <c r="CH95" s="188">
        <v>4.47</v>
      </c>
      <c r="CI95" s="87">
        <f>INDEX(角色升级!Q:Q,MATCH(CE95,角色升级!A:A,0))</f>
        <v>18200</v>
      </c>
      <c r="CJ95" s="80">
        <v>0.5</v>
      </c>
      <c r="CK95" s="49"/>
      <c r="CL95" s="101">
        <f t="shared" si="146"/>
        <v>56174</v>
      </c>
      <c r="CM95" s="63">
        <f t="shared" si="147"/>
        <v>70314</v>
      </c>
      <c r="CN95" s="63">
        <f t="shared" si="148"/>
        <v>1072</v>
      </c>
      <c r="CO95" s="63">
        <f t="shared" si="149"/>
        <v>104022.5</v>
      </c>
      <c r="CP95" s="63">
        <f t="shared" si="150"/>
        <v>231582.5</v>
      </c>
      <c r="CQ95" s="98">
        <f t="shared" si="151"/>
        <v>0.242565824274287</v>
      </c>
      <c r="CR95" s="98">
        <f t="shared" si="152"/>
        <v>0.303623978495784</v>
      </c>
      <c r="CS95" s="98">
        <f t="shared" si="153"/>
        <v>0.00462901989571751</v>
      </c>
      <c r="CT95" s="98">
        <f t="shared" si="154"/>
        <v>0.449181177334211</v>
      </c>
      <c r="CU95" s="49"/>
      <c r="CV95" s="87">
        <f t="shared" si="155"/>
        <v>28088</v>
      </c>
      <c r="CW95" s="80">
        <f t="shared" si="156"/>
        <v>34953</v>
      </c>
      <c r="CX95" s="80">
        <f t="shared" si="157"/>
        <v>23296</v>
      </c>
      <c r="CY95" s="80">
        <f t="shared" si="158"/>
        <v>61087</v>
      </c>
      <c r="CZ95" s="80">
        <f t="shared" si="159"/>
        <v>147424</v>
      </c>
      <c r="DA95" s="143">
        <f t="shared" si="160"/>
        <v>0.190525287605817</v>
      </c>
      <c r="DB95" s="143">
        <f t="shared" si="161"/>
        <v>0.237091654004775</v>
      </c>
      <c r="DC95" s="143">
        <f t="shared" si="162"/>
        <v>0.158020403733449</v>
      </c>
      <c r="DD95" s="143">
        <f t="shared" si="163"/>
        <v>0.414362654655958</v>
      </c>
      <c r="DE95" s="49"/>
      <c r="DF95" s="87">
        <f t="shared" si="164"/>
        <v>13533</v>
      </c>
      <c r="DG95" s="80">
        <f t="shared" si="165"/>
        <v>16875</v>
      </c>
      <c r="DH95" s="80">
        <f t="shared" si="166"/>
        <v>11248</v>
      </c>
      <c r="DI95" s="80">
        <f t="shared" si="167"/>
        <v>8306.5</v>
      </c>
      <c r="DJ95" s="80">
        <f t="shared" si="168"/>
        <v>49962.5</v>
      </c>
      <c r="DK95" s="143">
        <f t="shared" si="169"/>
        <v>0.27086314736052</v>
      </c>
      <c r="DL95" s="143">
        <f t="shared" si="170"/>
        <v>0.33775331498624</v>
      </c>
      <c r="DM95" s="143">
        <f t="shared" si="171"/>
        <v>0.225128846634976</v>
      </c>
      <c r="DN95" s="143">
        <f t="shared" si="172"/>
        <v>0.166254691018264</v>
      </c>
      <c r="DO95" s="49"/>
      <c r="DP95" s="62">
        <f t="shared" si="173"/>
        <v>231582.5</v>
      </c>
      <c r="DQ95" s="71">
        <f t="shared" si="174"/>
        <v>147424</v>
      </c>
      <c r="DR95" s="71">
        <f t="shared" si="175"/>
        <v>49962.5</v>
      </c>
      <c r="DS95" s="63">
        <v>0</v>
      </c>
      <c r="DT95" s="63">
        <v>19</v>
      </c>
      <c r="DU95" s="63">
        <f>INDEX(武器升级!A:A,MATCH(DQ95/$DQ$5,武器升级!G:G,1))</f>
        <v>45</v>
      </c>
      <c r="DV95" s="63">
        <f>_xlfn.IFNA(INDEX(武器升级!A:A,MATCH(DR95/$DR$5,武器升级!H:H,1)),1)</f>
        <v>35</v>
      </c>
      <c r="DW95" s="63">
        <v>13</v>
      </c>
      <c r="DX95" s="63">
        <f>ROUND($DX$4*(1.2^(DT95-1)),2)</f>
        <v>15.97</v>
      </c>
      <c r="DY95" s="63">
        <f>ROUND($DY$4*1.2^(DU95-1),2)</f>
        <v>2285.79</v>
      </c>
      <c r="DZ95" s="63">
        <f>ROUND($DZ$4*1.2^(DV95-1),2)</f>
        <v>541.45</v>
      </c>
      <c r="EA95" s="71">
        <v>5.1</v>
      </c>
      <c r="EB95" s="67">
        <f t="shared" si="176"/>
        <v>169</v>
      </c>
      <c r="EC95" s="87">
        <v>0</v>
      </c>
      <c r="ED95" s="80">
        <v>0</v>
      </c>
      <c r="EE95" s="80">
        <v>0</v>
      </c>
      <c r="EF95" s="80">
        <v>0</v>
      </c>
      <c r="EG95" s="80">
        <v>0</v>
      </c>
      <c r="EH95" s="80">
        <v>0</v>
      </c>
      <c r="EI95" s="80">
        <v>1</v>
      </c>
      <c r="EJ95" s="80">
        <v>1</v>
      </c>
      <c r="EK95" s="49">
        <f>_xlfn.IFNA(INDEX(DZ:DZ,MATCH(A95,EB:EB,0)),1)</f>
        <v>29.29</v>
      </c>
      <c r="EL95" s="87">
        <v>0</v>
      </c>
      <c r="EM95" s="80">
        <v>0</v>
      </c>
      <c r="EN95" s="80">
        <v>0</v>
      </c>
      <c r="EO95" s="80">
        <v>0</v>
      </c>
      <c r="EP95" s="80">
        <v>0</v>
      </c>
      <c r="EQ95" s="80">
        <v>765.832</v>
      </c>
      <c r="ER95" s="80">
        <v>127.832</v>
      </c>
      <c r="ES95" s="80">
        <v>34.626</v>
      </c>
      <c r="ET95" s="151">
        <v>0</v>
      </c>
      <c r="EU95" s="151">
        <v>0</v>
      </c>
      <c r="EV95" s="151">
        <v>0</v>
      </c>
      <c r="EW95" s="151">
        <v>1</v>
      </c>
      <c r="EX95" s="151">
        <v>1</v>
      </c>
      <c r="EY95" s="151">
        <v>1</v>
      </c>
      <c r="EZ95" s="49"/>
      <c r="FA95" s="153">
        <f t="shared" si="177"/>
        <v>29.29</v>
      </c>
      <c r="FB95" s="71">
        <v>1</v>
      </c>
      <c r="FC95" s="71">
        <v>1</v>
      </c>
      <c r="FD95" s="80">
        <v>3.74</v>
      </c>
      <c r="FE95" s="155"/>
      <c r="FF95">
        <f t="shared" si="178"/>
        <v>0</v>
      </c>
    </row>
    <row r="96" spans="1:162">
      <c r="A96" s="58">
        <v>90</v>
      </c>
      <c r="B96" s="59">
        <v>69</v>
      </c>
      <c r="C96" s="60">
        <v>55</v>
      </c>
      <c r="D96" s="61">
        <v>611.5</v>
      </c>
      <c r="E96" s="61">
        <v>3</v>
      </c>
      <c r="F96" s="62">
        <v>12</v>
      </c>
      <c r="G96" s="63">
        <v>0</v>
      </c>
      <c r="H96" s="63">
        <v>3</v>
      </c>
      <c r="I96" s="49"/>
      <c r="J96" s="62">
        <v>90</v>
      </c>
      <c r="K96" s="71">
        <f t="shared" si="121"/>
        <v>12</v>
      </c>
      <c r="L96" s="71">
        <f t="shared" si="122"/>
        <v>0</v>
      </c>
      <c r="M96" s="71">
        <f>INDEX($H:$H,MATCH(N96,$A:$A,0))</f>
        <v>3</v>
      </c>
      <c r="N96" s="72">
        <f>INDEX($A:$A,MATCH(SUM($K$7:K96),$D:$D,1))</f>
        <v>171</v>
      </c>
      <c r="O96" s="72">
        <v>0</v>
      </c>
      <c r="P96" s="73">
        <v>0</v>
      </c>
      <c r="Q96" s="63">
        <f>INDEX(关卡产出!$V$8:$V$207,MATCH(N96,$A$7:$A$206,0))</f>
        <v>32700</v>
      </c>
      <c r="R96" s="63">
        <f>INDEX(关卡产出!$W$8:$W$207,MATCH(N96,$A$7:$A$206,0))</f>
        <v>8440300</v>
      </c>
      <c r="S96" s="63">
        <f>INDEX(关卡产出!$X$8:$X$207,MATCH(N96,$A$7:$A$206,0))</f>
        <v>57522</v>
      </c>
      <c r="T96" s="63">
        <f>INDEX(关卡产出!$Y$8:$Y$207,MATCH(N96,$A$7:$A$206,0))</f>
        <v>28762</v>
      </c>
      <c r="U96" s="63">
        <f>INDEX(关卡产出!$Z$8:$Z$207,MATCH(N96,$A$7:$A$206,0))</f>
        <v>13864</v>
      </c>
      <c r="V96" s="63">
        <f>INDEX(关卡产出!$AA$8:$AA$207,MATCH(N96,$A$7:$A$206,0))</f>
        <v>1026</v>
      </c>
      <c r="W96" s="80">
        <f>INDEX(关卡产出!$C$8:$C$207,MATCH(N96,关卡产出!$B$8:$B$207,0))*K96</f>
        <v>1620</v>
      </c>
      <c r="X96" s="80">
        <f>INDEX(关卡产出!$D$8:$D$207,MATCH(N96,关卡产出!$B$8:$B$207,0))*K96</f>
        <v>804</v>
      </c>
      <c r="Y96" s="80">
        <f>INDEX(关卡产出!$E$8:$E$207,MATCH(N96,关卡产出!$B$8:$B$207,0))*K96</f>
        <v>396</v>
      </c>
      <c r="Z96" s="80">
        <f>INDEX(关卡产出!$F$8:$F$207,MATCH(N96,关卡产出!$B$8:$B$207,0))*K96</f>
        <v>21240</v>
      </c>
      <c r="AA96" s="80">
        <f>SUM($W$7:W96)</f>
        <v>71934</v>
      </c>
      <c r="AB96" s="80">
        <f>SUM($X$7:X96)</f>
        <v>35757</v>
      </c>
      <c r="AC96" s="80">
        <f>SUM($Y$7:Y96)</f>
        <v>17271</v>
      </c>
      <c r="AD96" s="80">
        <f>SUM($Z$7:Z96)</f>
        <v>979200</v>
      </c>
      <c r="AE96" s="87">
        <f>INDEX(关卡产出!$C$8:$C$207,MATCH(N96,关卡产出!$B$8:$B$207,0))*8</f>
        <v>1080</v>
      </c>
      <c r="AF96" s="87">
        <f>INDEX(关卡产出!$D$8:$D$207,MATCH(N96,关卡产出!$B$8:$B$207,0))*8</f>
        <v>536</v>
      </c>
      <c r="AG96" s="87">
        <f>INDEX(关卡产出!$E$8:$E$207,MATCH(N96,关卡产出!$B$8:$B$207,0))*8</f>
        <v>264</v>
      </c>
      <c r="AH96" s="87">
        <f>INDEX(关卡产出!$F$8:$F$207,MATCH(N96,关卡产出!$B$8:$B$207,0))*8</f>
        <v>14160</v>
      </c>
      <c r="AI96" s="87">
        <f>SUM($AE$7:AE96)</f>
        <v>47944</v>
      </c>
      <c r="AJ96" s="87">
        <f>SUM($AF$7:AF96)</f>
        <v>23832</v>
      </c>
      <c r="AK96" s="87">
        <f>SUM($AG$7:AG96)</f>
        <v>11512</v>
      </c>
      <c r="AL96" s="87">
        <f>SUM($AH$7:AH96)</f>
        <v>652560</v>
      </c>
      <c r="AM96" s="92">
        <f>SUM($M$7:M96)*关卡产出!$AS$11</f>
        <v>1620000</v>
      </c>
      <c r="AN96" s="93">
        <v>0</v>
      </c>
      <c r="AO96" s="80">
        <v>0</v>
      </c>
      <c r="AP96" s="96">
        <v>0</v>
      </c>
      <c r="AQ96" s="62">
        <v>500</v>
      </c>
      <c r="AR96" s="97">
        <v>100</v>
      </c>
      <c r="AS96" s="62">
        <f>SUM($AQ$7:AQ96)</f>
        <v>45000</v>
      </c>
      <c r="AT96" s="71">
        <f>SUM($AR$7:AR96)</f>
        <v>9000</v>
      </c>
      <c r="AU96" s="49"/>
      <c r="AV96" s="62">
        <f t="shared" si="123"/>
        <v>32700</v>
      </c>
      <c r="AW96" s="71">
        <v>0</v>
      </c>
      <c r="AX96" s="71">
        <f t="shared" si="124"/>
        <v>9000</v>
      </c>
      <c r="AY96" s="71">
        <f t="shared" si="125"/>
        <v>20300</v>
      </c>
      <c r="AZ96" s="63">
        <f t="shared" si="126"/>
        <v>62000</v>
      </c>
      <c r="BA96" s="80">
        <v>0</v>
      </c>
      <c r="BB96" s="80">
        <f t="shared" si="127"/>
        <v>62000</v>
      </c>
      <c r="BC96" s="98">
        <f t="shared" si="128"/>
        <v>0.52741935483871</v>
      </c>
      <c r="BD96" s="98">
        <f t="shared" si="129"/>
        <v>0</v>
      </c>
      <c r="BE96" s="98">
        <f t="shared" si="130"/>
        <v>0.145161290322581</v>
      </c>
      <c r="BF96" s="98">
        <f t="shared" si="131"/>
        <v>0.32741935483871</v>
      </c>
      <c r="BG96" s="99"/>
      <c r="BH96" s="62">
        <f>INDEX(商城宝箱!$L:$L,MATCH(BB96,商城宝箱!$N:$N,1))</f>
        <v>10</v>
      </c>
      <c r="BI96" s="63">
        <f>INDEX(商城宝箱!$T:$T,MATCH(BH96,商城宝箱!$L:$L,0))+(BB96-VLOOKUP(BH96,商城宝箱!$L$2:$N$22,3,FALSE))/$BH$5*VLOOKUP(BH96+1,商城宝箱!$C$23:$I$42,3,FALSE)</f>
        <v>155000</v>
      </c>
      <c r="BJ96" s="71">
        <f>INDEX(商城宝箱!$U:$U,MATCH(BH96,商城宝箱!$L:$L,0))+(BB96-VLOOKUP(BH96,商城宝箱!$L$2:$N$22,3,FALSE))/$BH$5*VLOOKUP(BH96+1,商城宝箱!$C$23:$I$42,4,FALSE)</f>
        <v>112342.5</v>
      </c>
      <c r="BK96" s="71">
        <f>INDEX(商城宝箱!$V:$V,MATCH(BH96,商城宝箱!$L:$L,0))+(BB96-VLOOKUP(BH96,商城宝箱!$L$2:$N$22,3,FALSE))/$BH$5*VLOOKUP(BH96+1,商城宝箱!$C$23:$I$42,5,FALSE)</f>
        <v>64987</v>
      </c>
      <c r="BL96" s="71">
        <f>INDEX(商城宝箱!$W:$W,MATCH(BH96,商城宝箱!$L:$L,0))+(BB96-VLOOKUP(BH96,商城宝箱!$L$2:$N$22,3,FALSE))/$BH$5*VLOOKUP(BH96+1,商城宝箱!$C$23:$I$42,6,FALSE)</f>
        <v>8956.5</v>
      </c>
      <c r="BM96" s="49"/>
      <c r="BN96" s="101">
        <f t="shared" si="132"/>
        <v>8440300</v>
      </c>
      <c r="BO96" s="63">
        <f t="shared" si="133"/>
        <v>979200</v>
      </c>
      <c r="BP96" s="63">
        <f t="shared" ref="BP96:BR96" si="203">AL96</f>
        <v>652560</v>
      </c>
      <c r="BQ96" s="63">
        <f t="shared" si="203"/>
        <v>1620000</v>
      </c>
      <c r="BR96" s="63">
        <f t="shared" si="203"/>
        <v>0</v>
      </c>
      <c r="BS96" s="63">
        <f t="shared" si="135"/>
        <v>45000</v>
      </c>
      <c r="BT96" s="63">
        <f t="shared" si="136"/>
        <v>155000</v>
      </c>
      <c r="BU96" s="63">
        <f t="shared" si="137"/>
        <v>11892060</v>
      </c>
      <c r="BV96" s="98">
        <f t="shared" si="138"/>
        <v>0.709742466822401</v>
      </c>
      <c r="BW96" s="98">
        <f t="shared" si="139"/>
        <v>0.0823406541843886</v>
      </c>
      <c r="BX96" s="98">
        <f t="shared" si="140"/>
        <v>0.0548735879233707</v>
      </c>
      <c r="BY96" s="98">
        <f t="shared" si="141"/>
        <v>0.136225346996231</v>
      </c>
      <c r="BZ96" s="98">
        <f t="shared" si="142"/>
        <v>0</v>
      </c>
      <c r="CA96" s="98">
        <f t="shared" si="143"/>
        <v>0.00378403741656198</v>
      </c>
      <c r="CB96" s="98">
        <f t="shared" si="144"/>
        <v>0.0130339066570468</v>
      </c>
      <c r="CC96" s="49"/>
      <c r="CD96" s="101">
        <f t="shared" si="145"/>
        <v>171</v>
      </c>
      <c r="CE96" s="63">
        <f>INDEX(角色升级!A:A,MATCH(BU95,角色升级!K:K,1))</f>
        <v>766</v>
      </c>
      <c r="CF96" s="71">
        <f>VLOOKUP(CE96,角色升级!A:P,16,FALSE)</f>
        <v>49308.98765</v>
      </c>
      <c r="CG96" s="71">
        <v>57600</v>
      </c>
      <c r="CH96" s="189">
        <v>4.55</v>
      </c>
      <c r="CI96" s="87">
        <f>INDEX(角色升级!Q:Q,MATCH(CE96,角色升级!A:A,0))</f>
        <v>20300</v>
      </c>
      <c r="CJ96" s="80">
        <v>0.5</v>
      </c>
      <c r="CK96" s="49"/>
      <c r="CL96" s="101">
        <f t="shared" si="146"/>
        <v>57522</v>
      </c>
      <c r="CM96" s="63">
        <f t="shared" si="147"/>
        <v>71934</v>
      </c>
      <c r="CN96" s="63">
        <f t="shared" si="148"/>
        <v>1080</v>
      </c>
      <c r="CO96" s="63">
        <f t="shared" si="149"/>
        <v>112342.5</v>
      </c>
      <c r="CP96" s="63">
        <f t="shared" si="150"/>
        <v>242878.5</v>
      </c>
      <c r="CQ96" s="98">
        <f t="shared" si="151"/>
        <v>0.236834466616024</v>
      </c>
      <c r="CR96" s="98">
        <f t="shared" si="152"/>
        <v>0.296172777746898</v>
      </c>
      <c r="CS96" s="98">
        <f t="shared" si="153"/>
        <v>0.00444666777833361</v>
      </c>
      <c r="CT96" s="98">
        <f t="shared" si="154"/>
        <v>0.462546087858744</v>
      </c>
      <c r="CU96" s="49"/>
      <c r="CV96" s="87">
        <f t="shared" si="155"/>
        <v>28762</v>
      </c>
      <c r="CW96" s="80">
        <f t="shared" si="156"/>
        <v>35757</v>
      </c>
      <c r="CX96" s="80">
        <f t="shared" si="157"/>
        <v>23832</v>
      </c>
      <c r="CY96" s="80">
        <f t="shared" si="158"/>
        <v>64987</v>
      </c>
      <c r="CZ96" s="80">
        <f t="shared" si="159"/>
        <v>153338</v>
      </c>
      <c r="DA96" s="143">
        <f t="shared" si="160"/>
        <v>0.187572552139717</v>
      </c>
      <c r="DB96" s="143">
        <f t="shared" si="161"/>
        <v>0.233190728977814</v>
      </c>
      <c r="DC96" s="143">
        <f t="shared" si="162"/>
        <v>0.155421356741317</v>
      </c>
      <c r="DD96" s="143">
        <f t="shared" si="163"/>
        <v>0.423815362141152</v>
      </c>
      <c r="DE96" s="49"/>
      <c r="DF96" s="87">
        <f t="shared" si="164"/>
        <v>13864</v>
      </c>
      <c r="DG96" s="80">
        <f t="shared" si="165"/>
        <v>17271</v>
      </c>
      <c r="DH96" s="80">
        <f t="shared" si="166"/>
        <v>11512</v>
      </c>
      <c r="DI96" s="80">
        <f t="shared" si="167"/>
        <v>8956.5</v>
      </c>
      <c r="DJ96" s="80">
        <f t="shared" si="168"/>
        <v>51603.5</v>
      </c>
      <c r="DK96" s="143">
        <f t="shared" si="169"/>
        <v>0.268663947212883</v>
      </c>
      <c r="DL96" s="143">
        <f t="shared" si="170"/>
        <v>0.334686600715068</v>
      </c>
      <c r="DM96" s="143">
        <f t="shared" si="171"/>
        <v>0.22308564341566</v>
      </c>
      <c r="DN96" s="143">
        <f t="shared" si="172"/>
        <v>0.17356380865639</v>
      </c>
      <c r="DO96" s="49"/>
      <c r="DP96" s="62">
        <f t="shared" si="173"/>
        <v>242878.5</v>
      </c>
      <c r="DQ96" s="71">
        <f t="shared" si="174"/>
        <v>153338</v>
      </c>
      <c r="DR96" s="71">
        <f t="shared" si="175"/>
        <v>51603.5</v>
      </c>
      <c r="DS96" s="63">
        <v>0</v>
      </c>
      <c r="DT96" s="63">
        <v>19</v>
      </c>
      <c r="DU96" s="63">
        <f>INDEX(武器升级!A:A,MATCH(DQ96/$DQ$5,武器升级!G:G,1))</f>
        <v>46</v>
      </c>
      <c r="DV96" s="63">
        <f>_xlfn.IFNA(INDEX(武器升级!A:A,MATCH(DR96/$DR$5,武器升级!H:H,1)),1)</f>
        <v>36</v>
      </c>
      <c r="DW96" s="63">
        <v>13</v>
      </c>
      <c r="DX96" s="63">
        <f>ROUND($DX$4*(1.2^(DT96-1)),2)</f>
        <v>15.97</v>
      </c>
      <c r="DY96" s="63">
        <f>ROUND($DY$4*1.2^(DU96-1),2)</f>
        <v>2742.95</v>
      </c>
      <c r="DZ96" s="63">
        <f>ROUND($DZ$4*1.2^(DV96-1),2)</f>
        <v>649.74</v>
      </c>
      <c r="EA96" s="71">
        <v>5.1</v>
      </c>
      <c r="EB96" s="67">
        <f t="shared" si="176"/>
        <v>171</v>
      </c>
      <c r="EC96" s="87">
        <v>0</v>
      </c>
      <c r="ED96" s="80">
        <v>0</v>
      </c>
      <c r="EE96" s="80">
        <v>0</v>
      </c>
      <c r="EF96" s="80">
        <v>0</v>
      </c>
      <c r="EG96" s="80">
        <v>0</v>
      </c>
      <c r="EH96" s="80">
        <v>0</v>
      </c>
      <c r="EI96" s="80">
        <v>1</v>
      </c>
      <c r="EJ96" s="80">
        <v>1</v>
      </c>
      <c r="EK96" s="49">
        <f>_xlfn.IFNA(INDEX(DZ:DZ,MATCH(A96,EB:EB,0)),1)</f>
        <v>35.14</v>
      </c>
      <c r="EL96" s="87">
        <v>0</v>
      </c>
      <c r="EM96" s="80">
        <v>0</v>
      </c>
      <c r="EN96" s="80">
        <v>0</v>
      </c>
      <c r="EO96" s="80">
        <v>0</v>
      </c>
      <c r="EP96" s="80">
        <v>0</v>
      </c>
      <c r="EQ96" s="80">
        <v>774.085</v>
      </c>
      <c r="ER96" s="80">
        <v>129.21</v>
      </c>
      <c r="ES96" s="80">
        <v>34.9991</v>
      </c>
      <c r="ET96" s="151">
        <v>0</v>
      </c>
      <c r="EU96" s="151">
        <v>0</v>
      </c>
      <c r="EV96" s="151">
        <v>0</v>
      </c>
      <c r="EW96" s="151">
        <v>1</v>
      </c>
      <c r="EX96" s="151">
        <v>1</v>
      </c>
      <c r="EY96" s="151">
        <v>1</v>
      </c>
      <c r="EZ96" s="49"/>
      <c r="FA96" s="153">
        <f t="shared" si="177"/>
        <v>35.14</v>
      </c>
      <c r="FB96" s="71">
        <v>1</v>
      </c>
      <c r="FC96" s="71">
        <v>1</v>
      </c>
      <c r="FD96" s="80">
        <v>3.74</v>
      </c>
      <c r="FE96" s="155"/>
      <c r="FF96">
        <f t="shared" si="178"/>
        <v>0</v>
      </c>
    </row>
    <row r="97" spans="1:162">
      <c r="A97" s="58">
        <v>91</v>
      </c>
      <c r="B97" s="59">
        <v>70</v>
      </c>
      <c r="C97" s="60">
        <v>56</v>
      </c>
      <c r="D97" s="61">
        <v>620.5</v>
      </c>
      <c r="E97" s="61">
        <v>3</v>
      </c>
      <c r="F97" s="62">
        <v>12</v>
      </c>
      <c r="G97" s="63">
        <v>0</v>
      </c>
      <c r="H97" s="63">
        <v>3</v>
      </c>
      <c r="I97" s="49"/>
      <c r="J97" s="62">
        <v>91</v>
      </c>
      <c r="K97" s="71">
        <f t="shared" si="121"/>
        <v>12</v>
      </c>
      <c r="L97" s="71">
        <f t="shared" si="122"/>
        <v>0</v>
      </c>
      <c r="M97" s="71">
        <f>INDEX($H:$H,MATCH(N97,$A:$A,0))</f>
        <v>3</v>
      </c>
      <c r="N97" s="72">
        <f>INDEX($A:$A,MATCH(SUM($K$7:K97),$D:$D,1))</f>
        <v>174</v>
      </c>
      <c r="O97" s="72">
        <v>0</v>
      </c>
      <c r="P97" s="73">
        <v>0</v>
      </c>
      <c r="Q97" s="63">
        <f>INDEX(关卡产出!$V$8:$V$207,MATCH(N97,$A$7:$A$206,0))</f>
        <v>33300</v>
      </c>
      <c r="R97" s="63">
        <f>INDEX(关卡产出!$W$8:$W$207,MATCH(N97,$A$7:$A$206,0))</f>
        <v>8744800</v>
      </c>
      <c r="S97" s="63">
        <f>INDEX(关卡产出!$X$8:$X$207,MATCH(N97,$A$7:$A$206,0))</f>
        <v>59574</v>
      </c>
      <c r="T97" s="63">
        <f>INDEX(关卡产出!$Y$8:$Y$207,MATCH(N97,$A$7:$A$206,0))</f>
        <v>29788</v>
      </c>
      <c r="U97" s="63">
        <f>INDEX(关卡产出!$Z$8:$Z$207,MATCH(N97,$A$7:$A$206,0))</f>
        <v>14368</v>
      </c>
      <c r="V97" s="63">
        <f>INDEX(关卡产出!$AA$8:$AA$207,MATCH(N97,$A$7:$A$206,0))</f>
        <v>1044</v>
      </c>
      <c r="W97" s="80">
        <f>INDEX(关卡产出!$C$8:$C$207,MATCH(N97,关卡产出!$B$8:$B$207,0))*K97</f>
        <v>1656</v>
      </c>
      <c r="X97" s="80">
        <f>INDEX(关卡产出!$D$8:$D$207,MATCH(N97,关卡产出!$B$8:$B$207,0))*K97</f>
        <v>828</v>
      </c>
      <c r="Y97" s="80">
        <f>INDEX(关卡产出!$E$8:$E$207,MATCH(N97,关卡产出!$B$8:$B$207,0))*K97</f>
        <v>408</v>
      </c>
      <c r="Z97" s="80">
        <f>INDEX(关卡产出!$F$8:$F$207,MATCH(N97,关卡产出!$B$8:$B$207,0))*K97</f>
        <v>21480</v>
      </c>
      <c r="AA97" s="80">
        <f>SUM($W$7:W97)</f>
        <v>73590</v>
      </c>
      <c r="AB97" s="80">
        <f>SUM($X$7:X97)</f>
        <v>36585</v>
      </c>
      <c r="AC97" s="80">
        <f>SUM($Y$7:Y97)</f>
        <v>17679</v>
      </c>
      <c r="AD97" s="80">
        <f>SUM($Z$7:Z97)</f>
        <v>1000680</v>
      </c>
      <c r="AE97" s="87">
        <f>INDEX(关卡产出!$C$8:$C$207,MATCH(N97,关卡产出!$B$8:$B$207,0))*8</f>
        <v>1104</v>
      </c>
      <c r="AF97" s="87">
        <f>INDEX(关卡产出!$D$8:$D$207,MATCH(N97,关卡产出!$B$8:$B$207,0))*8</f>
        <v>552</v>
      </c>
      <c r="AG97" s="87">
        <f>INDEX(关卡产出!$E$8:$E$207,MATCH(N97,关卡产出!$B$8:$B$207,0))*8</f>
        <v>272</v>
      </c>
      <c r="AH97" s="87">
        <f>INDEX(关卡产出!$F$8:$F$207,MATCH(N97,关卡产出!$B$8:$B$207,0))*8</f>
        <v>14320</v>
      </c>
      <c r="AI97" s="87">
        <f>SUM($AE$7:AE97)</f>
        <v>49048</v>
      </c>
      <c r="AJ97" s="87">
        <f>SUM($AF$7:AF97)</f>
        <v>24384</v>
      </c>
      <c r="AK97" s="87">
        <f>SUM($AG$7:AG97)</f>
        <v>11784</v>
      </c>
      <c r="AL97" s="87">
        <f>SUM($AH$7:AH97)</f>
        <v>666880</v>
      </c>
      <c r="AM97" s="92">
        <f>SUM($M$7:M97)*关卡产出!$AS$11</f>
        <v>1638000</v>
      </c>
      <c r="AN97" s="93">
        <v>0</v>
      </c>
      <c r="AO97" s="80">
        <v>0</v>
      </c>
      <c r="AP97" s="96">
        <v>0</v>
      </c>
      <c r="AQ97" s="62">
        <v>500</v>
      </c>
      <c r="AR97" s="97">
        <v>100</v>
      </c>
      <c r="AS97" s="62">
        <f>SUM($AQ$7:AQ97)</f>
        <v>45500</v>
      </c>
      <c r="AT97" s="71">
        <f>SUM($AR$7:AR97)</f>
        <v>9100</v>
      </c>
      <c r="AU97" s="49"/>
      <c r="AV97" s="62">
        <f t="shared" si="123"/>
        <v>33300</v>
      </c>
      <c r="AW97" s="71">
        <v>0</v>
      </c>
      <c r="AX97" s="71">
        <f t="shared" si="124"/>
        <v>9100</v>
      </c>
      <c r="AY97" s="71">
        <f t="shared" si="125"/>
        <v>20300</v>
      </c>
      <c r="AZ97" s="63">
        <f t="shared" si="126"/>
        <v>62700</v>
      </c>
      <c r="BA97" s="80">
        <v>0</v>
      </c>
      <c r="BB97" s="80">
        <f t="shared" si="127"/>
        <v>62700</v>
      </c>
      <c r="BC97" s="98">
        <f t="shared" si="128"/>
        <v>0.5311004784689</v>
      </c>
      <c r="BD97" s="98">
        <f t="shared" si="129"/>
        <v>0</v>
      </c>
      <c r="BE97" s="98">
        <f t="shared" si="130"/>
        <v>0.145135566188198</v>
      </c>
      <c r="BF97" s="98">
        <f t="shared" si="131"/>
        <v>0.323763955342903</v>
      </c>
      <c r="BG97" s="99"/>
      <c r="BH97" s="62">
        <f>INDEX(商城宝箱!$L:$L,MATCH(BB97,商城宝箱!$N:$N,1))</f>
        <v>10</v>
      </c>
      <c r="BI97" s="63">
        <f>INDEX(商城宝箱!$T:$T,MATCH(BH97,商城宝箱!$L:$L,0))+(BB97-VLOOKUP(BH97,商城宝箱!$L$2:$N$22,3,FALSE))/$BH$5*VLOOKUP(BH97+1,商城宝箱!$C$23:$I$42,3,FALSE)</f>
        <v>156750</v>
      </c>
      <c r="BJ97" s="71">
        <f>INDEX(商城宝箱!$U:$U,MATCH(BH97,商城宝箱!$L:$L,0))+(BB97-VLOOKUP(BH97,商城宝箱!$L$2:$N$22,3,FALSE))/$BH$5*VLOOKUP(BH97+1,商城宝箱!$C$23:$I$42,4,FALSE)</f>
        <v>114582.5</v>
      </c>
      <c r="BK97" s="71">
        <f>INDEX(商城宝箱!$V:$V,MATCH(BH97,商城宝箱!$L:$L,0))+(BB97-VLOOKUP(BH97,商城宝箱!$L$2:$N$22,3,FALSE))/$BH$5*VLOOKUP(BH97+1,商城宝箱!$C$23:$I$42,5,FALSE)</f>
        <v>66037</v>
      </c>
      <c r="BL97" s="71">
        <f>INDEX(商城宝箱!$W:$W,MATCH(BH97,商城宝箱!$L:$L,0))+(BB97-VLOOKUP(BH97,商城宝箱!$L$2:$N$22,3,FALSE))/$BH$5*VLOOKUP(BH97+1,商城宝箱!$C$23:$I$42,6,FALSE)</f>
        <v>9131.5</v>
      </c>
      <c r="BM97" s="49"/>
      <c r="BN97" s="101">
        <f t="shared" si="132"/>
        <v>8744800</v>
      </c>
      <c r="BO97" s="63">
        <f t="shared" si="133"/>
        <v>1000680</v>
      </c>
      <c r="BP97" s="63">
        <f t="shared" ref="BP97:BR97" si="204">AL97</f>
        <v>666880</v>
      </c>
      <c r="BQ97" s="63">
        <f t="shared" si="204"/>
        <v>1638000</v>
      </c>
      <c r="BR97" s="63">
        <f t="shared" si="204"/>
        <v>0</v>
      </c>
      <c r="BS97" s="63">
        <f t="shared" si="135"/>
        <v>45500</v>
      </c>
      <c r="BT97" s="63">
        <f t="shared" si="136"/>
        <v>156750</v>
      </c>
      <c r="BU97" s="63">
        <f t="shared" si="137"/>
        <v>12252610</v>
      </c>
      <c r="BV97" s="98">
        <f t="shared" si="138"/>
        <v>0.713709160742079</v>
      </c>
      <c r="BW97" s="98">
        <f t="shared" si="139"/>
        <v>0.0816707623926657</v>
      </c>
      <c r="BX97" s="98">
        <f t="shared" si="140"/>
        <v>0.0544275872650807</v>
      </c>
      <c r="BY97" s="98">
        <f t="shared" si="141"/>
        <v>0.133685802453518</v>
      </c>
      <c r="BZ97" s="98">
        <f t="shared" si="142"/>
        <v>0</v>
      </c>
      <c r="CA97" s="98">
        <f t="shared" si="143"/>
        <v>0.00371349451259772</v>
      </c>
      <c r="CB97" s="98">
        <f t="shared" si="144"/>
        <v>0.0127931926340592</v>
      </c>
      <c r="CC97" s="49"/>
      <c r="CD97" s="101">
        <f t="shared" si="145"/>
        <v>174</v>
      </c>
      <c r="CE97" s="63">
        <f>INDEX(角色升级!A:A,MATCH(BU96,角色升级!K:K,1))</f>
        <v>775</v>
      </c>
      <c r="CF97" s="71">
        <f>VLOOKUP(CE97,角色升级!A:P,16,FALSE)</f>
        <v>49576.12142</v>
      </c>
      <c r="CG97" s="71">
        <v>58800</v>
      </c>
      <c r="CH97" s="190">
        <v>4.64</v>
      </c>
      <c r="CI97" s="87">
        <f>INDEX(角色升级!Q:Q,MATCH(CE97,角色升级!A:A,0))</f>
        <v>20300</v>
      </c>
      <c r="CJ97" s="80">
        <v>0.6</v>
      </c>
      <c r="CK97" s="49"/>
      <c r="CL97" s="101">
        <f t="shared" si="146"/>
        <v>59574</v>
      </c>
      <c r="CM97" s="63">
        <f t="shared" si="147"/>
        <v>73590</v>
      </c>
      <c r="CN97" s="63">
        <f t="shared" si="148"/>
        <v>1104</v>
      </c>
      <c r="CO97" s="63">
        <f t="shared" si="149"/>
        <v>114582.5</v>
      </c>
      <c r="CP97" s="63">
        <f t="shared" si="150"/>
        <v>248850.5</v>
      </c>
      <c r="CQ97" s="98">
        <f t="shared" si="151"/>
        <v>0.239396746239208</v>
      </c>
      <c r="CR97" s="98">
        <f t="shared" si="152"/>
        <v>0.2957197192692</v>
      </c>
      <c r="CS97" s="98">
        <f t="shared" si="153"/>
        <v>0.00443639856058155</v>
      </c>
      <c r="CT97" s="98">
        <f t="shared" si="154"/>
        <v>0.460447135931011</v>
      </c>
      <c r="CU97" s="49"/>
      <c r="CV97" s="87">
        <f t="shared" si="155"/>
        <v>29788</v>
      </c>
      <c r="CW97" s="80">
        <f t="shared" si="156"/>
        <v>36585</v>
      </c>
      <c r="CX97" s="80">
        <f t="shared" si="157"/>
        <v>24384</v>
      </c>
      <c r="CY97" s="80">
        <f t="shared" si="158"/>
        <v>66037</v>
      </c>
      <c r="CZ97" s="80">
        <f t="shared" si="159"/>
        <v>156794</v>
      </c>
      <c r="DA97" s="143">
        <f t="shared" si="160"/>
        <v>0.189981759506104</v>
      </c>
      <c r="DB97" s="143">
        <f t="shared" si="161"/>
        <v>0.233331632587982</v>
      </c>
      <c r="DC97" s="143">
        <f t="shared" si="162"/>
        <v>0.155516154954909</v>
      </c>
      <c r="DD97" s="143">
        <f t="shared" si="163"/>
        <v>0.421170452951006</v>
      </c>
      <c r="DE97" s="49"/>
      <c r="DF97" s="87">
        <f t="shared" si="164"/>
        <v>14368</v>
      </c>
      <c r="DG97" s="80">
        <f t="shared" si="165"/>
        <v>17679</v>
      </c>
      <c r="DH97" s="80">
        <f t="shared" si="166"/>
        <v>11784</v>
      </c>
      <c r="DI97" s="80">
        <f t="shared" si="167"/>
        <v>9131.5</v>
      </c>
      <c r="DJ97" s="80">
        <f t="shared" si="168"/>
        <v>52962.5</v>
      </c>
      <c r="DK97" s="143">
        <f t="shared" si="169"/>
        <v>0.271286287467548</v>
      </c>
      <c r="DL97" s="143">
        <f t="shared" si="170"/>
        <v>0.333802218550861</v>
      </c>
      <c r="DM97" s="143">
        <f t="shared" si="171"/>
        <v>0.222497049799386</v>
      </c>
      <c r="DN97" s="143">
        <f t="shared" si="172"/>
        <v>0.172414444182204</v>
      </c>
      <c r="DO97" s="49"/>
      <c r="DP97" s="62">
        <f t="shared" si="173"/>
        <v>248850.5</v>
      </c>
      <c r="DQ97" s="71">
        <f t="shared" si="174"/>
        <v>156794</v>
      </c>
      <c r="DR97" s="71">
        <f t="shared" si="175"/>
        <v>52962.5</v>
      </c>
      <c r="DS97" s="63">
        <v>0</v>
      </c>
      <c r="DT97" s="63">
        <v>20</v>
      </c>
      <c r="DU97" s="63">
        <f>INDEX(武器升级!A:A,MATCH(DQ97/$DQ$5,武器升级!G:G,1))</f>
        <v>46</v>
      </c>
      <c r="DV97" s="63">
        <f>_xlfn.IFNA(INDEX(武器升级!A:A,MATCH(DR97/$DR$5,武器升级!H:H,1)),1)</f>
        <v>36</v>
      </c>
      <c r="DW97" s="63">
        <v>13</v>
      </c>
      <c r="DX97" s="63">
        <f>ROUND($DX$4*(1.2^(DT97-1)),2)</f>
        <v>19.17</v>
      </c>
      <c r="DY97" s="63">
        <f>ROUND($DY$4*1.2^(DU97-1),2)</f>
        <v>2742.95</v>
      </c>
      <c r="DZ97" s="63">
        <f>ROUND($DZ$4*1.2^(DV97-1),2)</f>
        <v>649.74</v>
      </c>
      <c r="EA97" s="71">
        <v>5.1</v>
      </c>
      <c r="EB97" s="67">
        <f t="shared" si="176"/>
        <v>174</v>
      </c>
      <c r="EC97" s="87">
        <v>0</v>
      </c>
      <c r="ED97" s="80">
        <v>0</v>
      </c>
      <c r="EE97" s="80">
        <v>0</v>
      </c>
      <c r="EF97" s="80">
        <v>0</v>
      </c>
      <c r="EG97" s="80">
        <v>0</v>
      </c>
      <c r="EH97" s="80">
        <v>0</v>
      </c>
      <c r="EI97" s="80">
        <v>1</v>
      </c>
      <c r="EJ97" s="80">
        <v>1</v>
      </c>
      <c r="EK97" s="49">
        <f>_xlfn.IFNA(INDEX(DZ:DZ,MATCH(A97,EB:EB,0)),1)</f>
        <v>1</v>
      </c>
      <c r="EL97" s="87">
        <v>0</v>
      </c>
      <c r="EM97" s="80">
        <v>0</v>
      </c>
      <c r="EN97" s="80">
        <v>0</v>
      </c>
      <c r="EO97" s="80">
        <v>0</v>
      </c>
      <c r="EP97" s="80">
        <v>0</v>
      </c>
      <c r="EQ97" s="80">
        <v>782.337</v>
      </c>
      <c r="ER97" s="80">
        <v>130.587</v>
      </c>
      <c r="ES97" s="80">
        <v>35.3723</v>
      </c>
      <c r="ET97" s="151">
        <v>0</v>
      </c>
      <c r="EU97" s="151">
        <v>0</v>
      </c>
      <c r="EV97" s="151">
        <v>0</v>
      </c>
      <c r="EW97" s="151">
        <v>1</v>
      </c>
      <c r="EX97" s="151">
        <v>1</v>
      </c>
      <c r="EY97" s="151">
        <v>1</v>
      </c>
      <c r="EZ97" s="49"/>
      <c r="FA97" s="153">
        <f t="shared" si="177"/>
        <v>1</v>
      </c>
      <c r="FB97" s="71">
        <v>1</v>
      </c>
      <c r="FC97" s="71">
        <v>1</v>
      </c>
      <c r="FD97" s="80">
        <v>3.74</v>
      </c>
      <c r="FE97" s="155"/>
      <c r="FF97">
        <f t="shared" si="178"/>
        <v>0</v>
      </c>
    </row>
    <row r="98" spans="1:162">
      <c r="A98" s="58">
        <v>92</v>
      </c>
      <c r="B98" s="59">
        <v>70</v>
      </c>
      <c r="C98" s="60">
        <v>56</v>
      </c>
      <c r="D98" s="61">
        <v>623.5</v>
      </c>
      <c r="E98" s="61">
        <v>3</v>
      </c>
      <c r="F98" s="62">
        <v>12</v>
      </c>
      <c r="G98" s="63">
        <v>0</v>
      </c>
      <c r="H98" s="63">
        <v>3</v>
      </c>
      <c r="I98" s="49"/>
      <c r="J98" s="62">
        <v>92</v>
      </c>
      <c r="K98" s="71">
        <f t="shared" si="121"/>
        <v>12</v>
      </c>
      <c r="L98" s="71">
        <f t="shared" si="122"/>
        <v>0</v>
      </c>
      <c r="M98" s="71">
        <f>INDEX($H:$H,MATCH(N98,$A:$A,0))</f>
        <v>3</v>
      </c>
      <c r="N98" s="72">
        <f>INDEX($A:$A,MATCH(SUM($K$7:K98),$D:$D,1))</f>
        <v>176</v>
      </c>
      <c r="O98" s="72">
        <v>0</v>
      </c>
      <c r="P98" s="73">
        <v>0</v>
      </c>
      <c r="Q98" s="63">
        <f>INDEX(关卡产出!$V$8:$V$207,MATCH(N98,$A$7:$A$206,0))</f>
        <v>33700</v>
      </c>
      <c r="R98" s="63">
        <f>INDEX(关卡产出!$W$8:$W$207,MATCH(N98,$A$7:$A$206,0))</f>
        <v>8950800</v>
      </c>
      <c r="S98" s="63">
        <f>INDEX(关卡产出!$X$8:$X$207,MATCH(N98,$A$7:$A$206,0))</f>
        <v>60962</v>
      </c>
      <c r="T98" s="63">
        <f>INDEX(关卡产出!$Y$8:$Y$207,MATCH(N98,$A$7:$A$206,0))</f>
        <v>30482</v>
      </c>
      <c r="U98" s="63">
        <f>INDEX(关卡产出!$Z$8:$Z$207,MATCH(N98,$A$7:$A$206,0))</f>
        <v>14709</v>
      </c>
      <c r="V98" s="63">
        <f>INDEX(关卡产出!$AA$8:$AA$207,MATCH(N98,$A$7:$A$206,0))</f>
        <v>1056</v>
      </c>
      <c r="W98" s="80">
        <f>INDEX(关卡产出!$C$8:$C$207,MATCH(N98,关卡产出!$B$8:$B$207,0))*K98</f>
        <v>1668</v>
      </c>
      <c r="X98" s="80">
        <f>INDEX(关卡产出!$D$8:$D$207,MATCH(N98,关卡产出!$B$8:$B$207,0))*K98</f>
        <v>828</v>
      </c>
      <c r="Y98" s="80">
        <f>INDEX(关卡产出!$E$8:$E$207,MATCH(N98,关卡产出!$B$8:$B$207,0))*K98</f>
        <v>408</v>
      </c>
      <c r="Z98" s="80">
        <f>INDEX(关卡产出!$F$8:$F$207,MATCH(N98,关卡产出!$B$8:$B$207,0))*K98</f>
        <v>21720</v>
      </c>
      <c r="AA98" s="80">
        <f>SUM($W$7:W98)</f>
        <v>75258</v>
      </c>
      <c r="AB98" s="80">
        <f>SUM($X$7:X98)</f>
        <v>37413</v>
      </c>
      <c r="AC98" s="80">
        <f>SUM($Y$7:Y98)</f>
        <v>18087</v>
      </c>
      <c r="AD98" s="80">
        <f>SUM($Z$7:Z98)</f>
        <v>1022400</v>
      </c>
      <c r="AE98" s="87">
        <f>INDEX(关卡产出!$C$8:$C$207,MATCH(N98,关卡产出!$B$8:$B$207,0))*8</f>
        <v>1112</v>
      </c>
      <c r="AF98" s="87">
        <f>INDEX(关卡产出!$D$8:$D$207,MATCH(N98,关卡产出!$B$8:$B$207,0))*8</f>
        <v>552</v>
      </c>
      <c r="AG98" s="87">
        <f>INDEX(关卡产出!$E$8:$E$207,MATCH(N98,关卡产出!$B$8:$B$207,0))*8</f>
        <v>272</v>
      </c>
      <c r="AH98" s="87">
        <f>INDEX(关卡产出!$F$8:$F$207,MATCH(N98,关卡产出!$B$8:$B$207,0))*8</f>
        <v>14480</v>
      </c>
      <c r="AI98" s="87">
        <f>SUM($AE$7:AE98)</f>
        <v>50160</v>
      </c>
      <c r="AJ98" s="87">
        <f>SUM($AF$7:AF98)</f>
        <v>24936</v>
      </c>
      <c r="AK98" s="87">
        <f>SUM($AG$7:AG98)</f>
        <v>12056</v>
      </c>
      <c r="AL98" s="87">
        <f>SUM($AH$7:AH98)</f>
        <v>681360</v>
      </c>
      <c r="AM98" s="92">
        <f>SUM($M$7:M98)*关卡产出!$AS$11</f>
        <v>1656000</v>
      </c>
      <c r="AN98" s="93">
        <v>0</v>
      </c>
      <c r="AO98" s="80">
        <v>0</v>
      </c>
      <c r="AP98" s="96">
        <v>0</v>
      </c>
      <c r="AQ98" s="62">
        <v>500</v>
      </c>
      <c r="AR98" s="97">
        <v>100</v>
      </c>
      <c r="AS98" s="62">
        <f>SUM($AQ$7:AQ98)</f>
        <v>46000</v>
      </c>
      <c r="AT98" s="71">
        <f>SUM($AR$7:AR98)</f>
        <v>9200</v>
      </c>
      <c r="AU98" s="49"/>
      <c r="AV98" s="62">
        <f t="shared" si="123"/>
        <v>33700</v>
      </c>
      <c r="AW98" s="71">
        <v>0</v>
      </c>
      <c r="AX98" s="71">
        <f t="shared" si="124"/>
        <v>9200</v>
      </c>
      <c r="AY98" s="71">
        <f t="shared" si="125"/>
        <v>20300</v>
      </c>
      <c r="AZ98" s="63">
        <f t="shared" si="126"/>
        <v>63200</v>
      </c>
      <c r="BA98" s="80">
        <v>0</v>
      </c>
      <c r="BB98" s="80">
        <f t="shared" si="127"/>
        <v>63200</v>
      </c>
      <c r="BC98" s="98">
        <f t="shared" si="128"/>
        <v>0.533227848101266</v>
      </c>
      <c r="BD98" s="98">
        <f t="shared" si="129"/>
        <v>0</v>
      </c>
      <c r="BE98" s="98">
        <f t="shared" si="130"/>
        <v>0.145569620253165</v>
      </c>
      <c r="BF98" s="98">
        <f t="shared" si="131"/>
        <v>0.32120253164557</v>
      </c>
      <c r="BG98" s="99"/>
      <c r="BH98" s="62">
        <f>INDEX(商城宝箱!$L:$L,MATCH(BB98,商城宝箱!$N:$N,1))</f>
        <v>10</v>
      </c>
      <c r="BI98" s="63">
        <f>INDEX(商城宝箱!$T:$T,MATCH(BH98,商城宝箱!$L:$L,0))+(BB98-VLOOKUP(BH98,商城宝箱!$L$2:$N$22,3,FALSE))/$BH$5*VLOOKUP(BH98+1,商城宝箱!$C$23:$I$42,3,FALSE)</f>
        <v>158000</v>
      </c>
      <c r="BJ98" s="71">
        <f>INDEX(商城宝箱!$U:$U,MATCH(BH98,商城宝箱!$L:$L,0))+(BB98-VLOOKUP(BH98,商城宝箱!$L$2:$N$22,3,FALSE))/$BH$5*VLOOKUP(BH98+1,商城宝箱!$C$23:$I$42,4,FALSE)</f>
        <v>116182.5</v>
      </c>
      <c r="BK98" s="71">
        <f>INDEX(商城宝箱!$V:$V,MATCH(BH98,商城宝箱!$L:$L,0))+(BB98-VLOOKUP(BH98,商城宝箱!$L$2:$N$22,3,FALSE))/$BH$5*VLOOKUP(BH98+1,商城宝箱!$C$23:$I$42,5,FALSE)</f>
        <v>66787</v>
      </c>
      <c r="BL98" s="71">
        <f>INDEX(商城宝箱!$W:$W,MATCH(BH98,商城宝箱!$L:$L,0))+(BB98-VLOOKUP(BH98,商城宝箱!$L$2:$N$22,3,FALSE))/$BH$5*VLOOKUP(BH98+1,商城宝箱!$C$23:$I$42,6,FALSE)</f>
        <v>9256.5</v>
      </c>
      <c r="BM98" s="49"/>
      <c r="BN98" s="101">
        <f t="shared" si="132"/>
        <v>8950800</v>
      </c>
      <c r="BO98" s="63">
        <f t="shared" si="133"/>
        <v>1022400</v>
      </c>
      <c r="BP98" s="63">
        <f t="shared" ref="BP98:BR98" si="205">AL98</f>
        <v>681360</v>
      </c>
      <c r="BQ98" s="63">
        <f t="shared" si="205"/>
        <v>1656000</v>
      </c>
      <c r="BR98" s="63">
        <f t="shared" si="205"/>
        <v>0</v>
      </c>
      <c r="BS98" s="63">
        <f t="shared" si="135"/>
        <v>46000</v>
      </c>
      <c r="BT98" s="63">
        <f t="shared" si="136"/>
        <v>158000</v>
      </c>
      <c r="BU98" s="63">
        <f t="shared" si="137"/>
        <v>12514560</v>
      </c>
      <c r="BV98" s="98">
        <f t="shared" si="138"/>
        <v>0.715230899048788</v>
      </c>
      <c r="BW98" s="98">
        <f t="shared" si="139"/>
        <v>0.0816968395213256</v>
      </c>
      <c r="BX98" s="98">
        <f t="shared" si="140"/>
        <v>0.0544453820190242</v>
      </c>
      <c r="BY98" s="98">
        <f t="shared" si="141"/>
        <v>0.132325866830316</v>
      </c>
      <c r="BZ98" s="98">
        <f t="shared" si="142"/>
        <v>0</v>
      </c>
      <c r="CA98" s="98">
        <f t="shared" si="143"/>
        <v>0.00367571852306433</v>
      </c>
      <c r="CB98" s="98">
        <f t="shared" si="144"/>
        <v>0.0126252940574818</v>
      </c>
      <c r="CC98" s="49"/>
      <c r="CD98" s="101">
        <f t="shared" si="145"/>
        <v>176</v>
      </c>
      <c r="CE98" s="63">
        <f>INDEX(角色升级!A:A,MATCH(BU97,角色升级!K:K,1))</f>
        <v>784</v>
      </c>
      <c r="CF98" s="71">
        <f>VLOOKUP(CE98,角色升级!A:P,16,FALSE)</f>
        <v>51207.67841</v>
      </c>
      <c r="CG98" s="71">
        <v>60000</v>
      </c>
      <c r="CH98" s="191">
        <v>4.72</v>
      </c>
      <c r="CI98" s="87">
        <f>INDEX(角色升级!Q:Q,MATCH(CE98,角色升级!A:A,0))</f>
        <v>20300</v>
      </c>
      <c r="CJ98" s="80">
        <v>0.6</v>
      </c>
      <c r="CK98" s="49"/>
      <c r="CL98" s="101">
        <f t="shared" si="146"/>
        <v>60962</v>
      </c>
      <c r="CM98" s="63">
        <f t="shared" si="147"/>
        <v>75258</v>
      </c>
      <c r="CN98" s="63">
        <f t="shared" si="148"/>
        <v>1112</v>
      </c>
      <c r="CO98" s="63">
        <f t="shared" si="149"/>
        <v>116182.5</v>
      </c>
      <c r="CP98" s="63">
        <f t="shared" si="150"/>
        <v>253514.5</v>
      </c>
      <c r="CQ98" s="98">
        <f t="shared" si="151"/>
        <v>0.240467507775689</v>
      </c>
      <c r="CR98" s="98">
        <f t="shared" si="152"/>
        <v>0.296858759558132</v>
      </c>
      <c r="CS98" s="98">
        <f t="shared" si="153"/>
        <v>0.00438633687619446</v>
      </c>
      <c r="CT98" s="98">
        <f t="shared" si="154"/>
        <v>0.458287395789984</v>
      </c>
      <c r="CU98" s="49"/>
      <c r="CV98" s="87">
        <f t="shared" si="155"/>
        <v>30482</v>
      </c>
      <c r="CW98" s="80">
        <f t="shared" si="156"/>
        <v>37413</v>
      </c>
      <c r="CX98" s="80">
        <f t="shared" si="157"/>
        <v>24936</v>
      </c>
      <c r="CY98" s="80">
        <f t="shared" si="158"/>
        <v>66787</v>
      </c>
      <c r="CZ98" s="80">
        <f t="shared" si="159"/>
        <v>159618</v>
      </c>
      <c r="DA98" s="143">
        <f t="shared" si="160"/>
        <v>0.190968437143681</v>
      </c>
      <c r="DB98" s="143">
        <f t="shared" si="161"/>
        <v>0.23439085817389</v>
      </c>
      <c r="DC98" s="143">
        <f t="shared" si="162"/>
        <v>0.156222982370409</v>
      </c>
      <c r="DD98" s="143">
        <f t="shared" si="163"/>
        <v>0.41841772231202</v>
      </c>
      <c r="DE98" s="49"/>
      <c r="DF98" s="87">
        <f t="shared" si="164"/>
        <v>14709</v>
      </c>
      <c r="DG98" s="80">
        <f t="shared" si="165"/>
        <v>18087</v>
      </c>
      <c r="DH98" s="80">
        <f t="shared" si="166"/>
        <v>12056</v>
      </c>
      <c r="DI98" s="80">
        <f t="shared" si="167"/>
        <v>9256.5</v>
      </c>
      <c r="DJ98" s="80">
        <f t="shared" si="168"/>
        <v>54108.5</v>
      </c>
      <c r="DK98" s="143">
        <f t="shared" si="169"/>
        <v>0.271842686454069</v>
      </c>
      <c r="DL98" s="143">
        <f t="shared" si="170"/>
        <v>0.334272803718455</v>
      </c>
      <c r="DM98" s="143">
        <f t="shared" si="171"/>
        <v>0.222811573043052</v>
      </c>
      <c r="DN98" s="143">
        <f t="shared" si="172"/>
        <v>0.171072936784424</v>
      </c>
      <c r="DO98" s="49"/>
      <c r="DP98" s="62">
        <f t="shared" si="173"/>
        <v>253514.5</v>
      </c>
      <c r="DQ98" s="71">
        <f t="shared" si="174"/>
        <v>159618</v>
      </c>
      <c r="DR98" s="71">
        <f t="shared" si="175"/>
        <v>54108.5</v>
      </c>
      <c r="DS98" s="63">
        <v>0</v>
      </c>
      <c r="DT98" s="63">
        <v>20</v>
      </c>
      <c r="DU98" s="63">
        <f>INDEX(武器升级!A:A,MATCH(DQ98/$DQ$5,武器升级!G:G,1))</f>
        <v>46</v>
      </c>
      <c r="DV98" s="63">
        <f>_xlfn.IFNA(INDEX(武器升级!A:A,MATCH(DR98/$DR$5,武器升级!H:H,1)),1)</f>
        <v>36</v>
      </c>
      <c r="DW98" s="63">
        <v>13</v>
      </c>
      <c r="DX98" s="63">
        <f>ROUND($DX$4*(1.2^(DT98-1)),2)</f>
        <v>19.17</v>
      </c>
      <c r="DY98" s="63">
        <f>ROUND($DY$4*1.2^(DU98-1),2)</f>
        <v>2742.95</v>
      </c>
      <c r="DZ98" s="63">
        <f>ROUND($DZ$4*1.2^(DV98-1),2)</f>
        <v>649.74</v>
      </c>
      <c r="EA98" s="71">
        <v>5.1</v>
      </c>
      <c r="EB98" s="67">
        <f t="shared" si="176"/>
        <v>176</v>
      </c>
      <c r="EC98" s="87">
        <v>0</v>
      </c>
      <c r="ED98" s="80">
        <v>0</v>
      </c>
      <c r="EE98" s="80">
        <v>0</v>
      </c>
      <c r="EF98" s="80">
        <v>0</v>
      </c>
      <c r="EG98" s="80">
        <v>0</v>
      </c>
      <c r="EH98" s="80">
        <v>0</v>
      </c>
      <c r="EI98" s="80">
        <v>1</v>
      </c>
      <c r="EJ98" s="80">
        <v>1</v>
      </c>
      <c r="EK98" s="49">
        <f>_xlfn.IFNA(INDEX(DZ:DZ,MATCH(A98,EB:EB,0)),1)</f>
        <v>35.14</v>
      </c>
      <c r="EL98" s="87">
        <v>0</v>
      </c>
      <c r="EM98" s="80">
        <v>0</v>
      </c>
      <c r="EN98" s="80">
        <v>0</v>
      </c>
      <c r="EO98" s="80">
        <v>0</v>
      </c>
      <c r="EP98" s="80">
        <v>0</v>
      </c>
      <c r="EQ98" s="80">
        <v>790.59</v>
      </c>
      <c r="ER98" s="80">
        <v>131.965</v>
      </c>
      <c r="ES98" s="80">
        <v>35.7454</v>
      </c>
      <c r="ET98" s="151">
        <v>0</v>
      </c>
      <c r="EU98" s="151">
        <v>0</v>
      </c>
      <c r="EV98" s="151">
        <v>0</v>
      </c>
      <c r="EW98" s="151">
        <v>1</v>
      </c>
      <c r="EX98" s="151">
        <v>1</v>
      </c>
      <c r="EY98" s="151">
        <v>1</v>
      </c>
      <c r="EZ98" s="49"/>
      <c r="FA98" s="153">
        <f t="shared" si="177"/>
        <v>35.14</v>
      </c>
      <c r="FB98" s="71">
        <v>1</v>
      </c>
      <c r="FC98" s="71">
        <v>1</v>
      </c>
      <c r="FD98" s="80">
        <v>3.74</v>
      </c>
      <c r="FE98" s="155"/>
      <c r="FF98">
        <f t="shared" si="178"/>
        <v>0</v>
      </c>
    </row>
    <row r="99" spans="1:162">
      <c r="A99" s="58">
        <v>93</v>
      </c>
      <c r="B99" s="59">
        <v>71</v>
      </c>
      <c r="C99" s="60">
        <v>57</v>
      </c>
      <c r="D99" s="61">
        <v>632.5</v>
      </c>
      <c r="E99" s="61">
        <v>3</v>
      </c>
      <c r="F99" s="62">
        <v>12</v>
      </c>
      <c r="G99" s="63">
        <v>0</v>
      </c>
      <c r="H99" s="63">
        <v>3</v>
      </c>
      <c r="I99" s="49"/>
      <c r="J99" s="62">
        <v>93</v>
      </c>
      <c r="K99" s="71">
        <f t="shared" si="121"/>
        <v>12</v>
      </c>
      <c r="L99" s="71">
        <f t="shared" si="122"/>
        <v>0</v>
      </c>
      <c r="M99" s="71">
        <f>INDEX($H:$H,MATCH(N99,$A:$A,0))</f>
        <v>3</v>
      </c>
      <c r="N99" s="72">
        <f>INDEX($A:$A,MATCH(SUM($K$7:K99),$D:$D,1))</f>
        <v>178</v>
      </c>
      <c r="O99" s="72">
        <v>0</v>
      </c>
      <c r="P99" s="73">
        <v>0</v>
      </c>
      <c r="Q99" s="63">
        <f>INDEX(关卡产出!$V$8:$V$207,MATCH(N99,$A$7:$A$206,0))</f>
        <v>34100</v>
      </c>
      <c r="R99" s="63">
        <f>INDEX(关卡产出!$W$8:$W$207,MATCH(N99,$A$7:$A$206,0))</f>
        <v>9159200</v>
      </c>
      <c r="S99" s="63">
        <f>INDEX(关卡产出!$X$8:$X$207,MATCH(N99,$A$7:$A$206,0))</f>
        <v>62366</v>
      </c>
      <c r="T99" s="63">
        <f>INDEX(关卡产出!$Y$8:$Y$207,MATCH(N99,$A$7:$A$206,0))</f>
        <v>31184</v>
      </c>
      <c r="U99" s="63">
        <f>INDEX(关卡产出!$Z$8:$Z$207,MATCH(N99,$A$7:$A$206,0))</f>
        <v>15054</v>
      </c>
      <c r="V99" s="63">
        <f>INDEX(关卡产出!$AA$8:$AA$207,MATCH(N99,$A$7:$A$206,0))</f>
        <v>1068</v>
      </c>
      <c r="W99" s="80">
        <f>INDEX(关卡产出!$C$8:$C$207,MATCH(N99,关卡产出!$B$8:$B$207,0))*K99</f>
        <v>1692</v>
      </c>
      <c r="X99" s="80">
        <f>INDEX(关卡产出!$D$8:$D$207,MATCH(N99,关卡产出!$B$8:$B$207,0))*K99</f>
        <v>840</v>
      </c>
      <c r="Y99" s="80">
        <f>INDEX(关卡产出!$E$8:$E$207,MATCH(N99,关卡产出!$B$8:$B$207,0))*K99</f>
        <v>420</v>
      </c>
      <c r="Z99" s="80">
        <f>INDEX(关卡产出!$F$8:$F$207,MATCH(N99,关卡产出!$B$8:$B$207,0))*K99</f>
        <v>21960</v>
      </c>
      <c r="AA99" s="80">
        <f>SUM($W$7:W99)</f>
        <v>76950</v>
      </c>
      <c r="AB99" s="80">
        <f>SUM($X$7:X99)</f>
        <v>38253</v>
      </c>
      <c r="AC99" s="80">
        <f>SUM($Y$7:Y99)</f>
        <v>18507</v>
      </c>
      <c r="AD99" s="80">
        <f>SUM($Z$7:Z99)</f>
        <v>1044360</v>
      </c>
      <c r="AE99" s="87">
        <f>INDEX(关卡产出!$C$8:$C$207,MATCH(N99,关卡产出!$B$8:$B$207,0))*8</f>
        <v>1128</v>
      </c>
      <c r="AF99" s="87">
        <f>INDEX(关卡产出!$D$8:$D$207,MATCH(N99,关卡产出!$B$8:$B$207,0))*8</f>
        <v>560</v>
      </c>
      <c r="AG99" s="87">
        <f>INDEX(关卡产出!$E$8:$E$207,MATCH(N99,关卡产出!$B$8:$B$207,0))*8</f>
        <v>280</v>
      </c>
      <c r="AH99" s="87">
        <f>INDEX(关卡产出!$F$8:$F$207,MATCH(N99,关卡产出!$B$8:$B$207,0))*8</f>
        <v>14640</v>
      </c>
      <c r="AI99" s="87">
        <f>SUM($AE$7:AE99)</f>
        <v>51288</v>
      </c>
      <c r="AJ99" s="87">
        <f>SUM($AF$7:AF99)</f>
        <v>25496</v>
      </c>
      <c r="AK99" s="87">
        <f>SUM($AG$7:AG99)</f>
        <v>12336</v>
      </c>
      <c r="AL99" s="87">
        <f>SUM($AH$7:AH99)</f>
        <v>696000</v>
      </c>
      <c r="AM99" s="92">
        <f>SUM($M$7:M99)*关卡产出!$AS$11</f>
        <v>1674000</v>
      </c>
      <c r="AN99" s="93">
        <v>0</v>
      </c>
      <c r="AO99" s="80">
        <v>0</v>
      </c>
      <c r="AP99" s="96">
        <v>0</v>
      </c>
      <c r="AQ99" s="62">
        <v>500</v>
      </c>
      <c r="AR99" s="97">
        <v>100</v>
      </c>
      <c r="AS99" s="62">
        <f>SUM($AQ$7:AQ99)</f>
        <v>46500</v>
      </c>
      <c r="AT99" s="71">
        <f>SUM($AR$7:AR99)</f>
        <v>9300</v>
      </c>
      <c r="AU99" s="49"/>
      <c r="AV99" s="62">
        <f t="shared" si="123"/>
        <v>34100</v>
      </c>
      <c r="AW99" s="71">
        <v>0</v>
      </c>
      <c r="AX99" s="71">
        <f t="shared" si="124"/>
        <v>9300</v>
      </c>
      <c r="AY99" s="71">
        <f t="shared" si="125"/>
        <v>20300</v>
      </c>
      <c r="AZ99" s="63">
        <f t="shared" si="126"/>
        <v>63700</v>
      </c>
      <c r="BA99" s="80">
        <v>0</v>
      </c>
      <c r="BB99" s="80">
        <f t="shared" si="127"/>
        <v>63700</v>
      </c>
      <c r="BC99" s="98">
        <f t="shared" si="128"/>
        <v>0.535321821036107</v>
      </c>
      <c r="BD99" s="98">
        <f t="shared" si="129"/>
        <v>0</v>
      </c>
      <c r="BE99" s="98">
        <f t="shared" si="130"/>
        <v>0.145996860282575</v>
      </c>
      <c r="BF99" s="98">
        <f t="shared" si="131"/>
        <v>0.318681318681319</v>
      </c>
      <c r="BG99" s="99"/>
      <c r="BH99" s="62">
        <f>INDEX(商城宝箱!$L:$L,MATCH(BB99,商城宝箱!$N:$N,1))</f>
        <v>10</v>
      </c>
      <c r="BI99" s="63">
        <f>INDEX(商城宝箱!$T:$T,MATCH(BH99,商城宝箱!$L:$L,0))+(BB99-VLOOKUP(BH99,商城宝箱!$L$2:$N$22,3,FALSE))/$BH$5*VLOOKUP(BH99+1,商城宝箱!$C$23:$I$42,3,FALSE)</f>
        <v>159250</v>
      </c>
      <c r="BJ99" s="71">
        <f>INDEX(商城宝箱!$U:$U,MATCH(BH99,商城宝箱!$L:$L,0))+(BB99-VLOOKUP(BH99,商城宝箱!$L$2:$N$22,3,FALSE))/$BH$5*VLOOKUP(BH99+1,商城宝箱!$C$23:$I$42,4,FALSE)</f>
        <v>117782.5</v>
      </c>
      <c r="BK99" s="71">
        <f>INDEX(商城宝箱!$V:$V,MATCH(BH99,商城宝箱!$L:$L,0))+(BB99-VLOOKUP(BH99,商城宝箱!$L$2:$N$22,3,FALSE))/$BH$5*VLOOKUP(BH99+1,商城宝箱!$C$23:$I$42,5,FALSE)</f>
        <v>67537</v>
      </c>
      <c r="BL99" s="71">
        <f>INDEX(商城宝箱!$W:$W,MATCH(BH99,商城宝箱!$L:$L,0))+(BB99-VLOOKUP(BH99,商城宝箱!$L$2:$N$22,3,FALSE))/$BH$5*VLOOKUP(BH99+1,商城宝箱!$C$23:$I$42,6,FALSE)</f>
        <v>9381.5</v>
      </c>
      <c r="BM99" s="49"/>
      <c r="BN99" s="101">
        <f t="shared" si="132"/>
        <v>9159200</v>
      </c>
      <c r="BO99" s="63">
        <f t="shared" si="133"/>
        <v>1044360</v>
      </c>
      <c r="BP99" s="63">
        <f t="shared" ref="BP99:BR99" si="206">AL99</f>
        <v>696000</v>
      </c>
      <c r="BQ99" s="63">
        <f t="shared" si="206"/>
        <v>1674000</v>
      </c>
      <c r="BR99" s="63">
        <f t="shared" si="206"/>
        <v>0</v>
      </c>
      <c r="BS99" s="63">
        <f t="shared" si="135"/>
        <v>46500</v>
      </c>
      <c r="BT99" s="63">
        <f t="shared" si="136"/>
        <v>159250</v>
      </c>
      <c r="BU99" s="63">
        <f t="shared" si="137"/>
        <v>12779310</v>
      </c>
      <c r="BV99" s="98">
        <f t="shared" si="138"/>
        <v>0.716721012323827</v>
      </c>
      <c r="BW99" s="98">
        <f t="shared" si="139"/>
        <v>0.0817227221187998</v>
      </c>
      <c r="BX99" s="98">
        <f t="shared" si="140"/>
        <v>0.0544630343891806</v>
      </c>
      <c r="BY99" s="98">
        <f t="shared" si="141"/>
        <v>0.130992987884322</v>
      </c>
      <c r="BZ99" s="98">
        <f t="shared" si="142"/>
        <v>0</v>
      </c>
      <c r="CA99" s="98">
        <f t="shared" si="143"/>
        <v>0.00363869410789784</v>
      </c>
      <c r="CB99" s="98">
        <f t="shared" si="144"/>
        <v>0.0124615491759727</v>
      </c>
      <c r="CC99" s="49"/>
      <c r="CD99" s="101">
        <f t="shared" si="145"/>
        <v>178</v>
      </c>
      <c r="CE99" s="63">
        <f>INDEX(角色升级!A:A,MATCH(BU98,角色升级!K:K,1))</f>
        <v>788</v>
      </c>
      <c r="CF99" s="71">
        <f>VLOOKUP(CE99,角色升级!A:P,16,FALSE)</f>
        <v>52743.48215</v>
      </c>
      <c r="CG99" s="71">
        <v>61200</v>
      </c>
      <c r="CH99" s="192">
        <v>4.81</v>
      </c>
      <c r="CI99" s="87">
        <f>INDEX(角色升级!Q:Q,MATCH(CE99,角色升级!A:A,0))</f>
        <v>20300</v>
      </c>
      <c r="CJ99" s="80">
        <v>0.6</v>
      </c>
      <c r="CK99" s="49"/>
      <c r="CL99" s="101">
        <f t="shared" si="146"/>
        <v>62366</v>
      </c>
      <c r="CM99" s="63">
        <f t="shared" si="147"/>
        <v>76950</v>
      </c>
      <c r="CN99" s="63">
        <f t="shared" si="148"/>
        <v>1128</v>
      </c>
      <c r="CO99" s="63">
        <f t="shared" si="149"/>
        <v>117782.5</v>
      </c>
      <c r="CP99" s="63">
        <f t="shared" si="150"/>
        <v>258226.5</v>
      </c>
      <c r="CQ99" s="98">
        <f t="shared" si="151"/>
        <v>0.24151665301586</v>
      </c>
      <c r="CR99" s="98">
        <f t="shared" si="152"/>
        <v>0.297994202763853</v>
      </c>
      <c r="CS99" s="98">
        <f t="shared" si="153"/>
        <v>0.00436825809899449</v>
      </c>
      <c r="CT99" s="98">
        <f t="shared" si="154"/>
        <v>0.456120886121293</v>
      </c>
      <c r="CU99" s="49"/>
      <c r="CV99" s="87">
        <f t="shared" si="155"/>
        <v>31184</v>
      </c>
      <c r="CW99" s="80">
        <f t="shared" si="156"/>
        <v>38253</v>
      </c>
      <c r="CX99" s="80">
        <f t="shared" si="157"/>
        <v>25496</v>
      </c>
      <c r="CY99" s="80">
        <f t="shared" si="158"/>
        <v>67537</v>
      </c>
      <c r="CZ99" s="80">
        <f t="shared" si="159"/>
        <v>162470</v>
      </c>
      <c r="DA99" s="143">
        <f t="shared" si="160"/>
        <v>0.191936972979627</v>
      </c>
      <c r="DB99" s="143">
        <f t="shared" si="161"/>
        <v>0.23544654397735</v>
      </c>
      <c r="DC99" s="143">
        <f t="shared" si="162"/>
        <v>0.156927432756817</v>
      </c>
      <c r="DD99" s="143">
        <f t="shared" si="163"/>
        <v>0.415689050286207</v>
      </c>
      <c r="DE99" s="49"/>
      <c r="DF99" s="87">
        <f t="shared" si="164"/>
        <v>15054</v>
      </c>
      <c r="DG99" s="80">
        <f t="shared" si="165"/>
        <v>18507</v>
      </c>
      <c r="DH99" s="80">
        <f t="shared" si="166"/>
        <v>12336</v>
      </c>
      <c r="DI99" s="80">
        <f t="shared" si="167"/>
        <v>9381.5</v>
      </c>
      <c r="DJ99" s="80">
        <f t="shared" si="168"/>
        <v>55278.5</v>
      </c>
      <c r="DK99" s="143">
        <f t="shared" si="169"/>
        <v>0.272330110259866</v>
      </c>
      <c r="DL99" s="143">
        <f t="shared" si="170"/>
        <v>0.334795625785794</v>
      </c>
      <c r="DM99" s="143">
        <f t="shared" si="171"/>
        <v>0.223160903425382</v>
      </c>
      <c r="DN99" s="143">
        <f t="shared" si="172"/>
        <v>0.169713360528958</v>
      </c>
      <c r="DO99" s="49"/>
      <c r="DP99" s="62">
        <f t="shared" si="173"/>
        <v>258226.5</v>
      </c>
      <c r="DQ99" s="71">
        <f t="shared" si="174"/>
        <v>162470</v>
      </c>
      <c r="DR99" s="71">
        <f t="shared" si="175"/>
        <v>55278.5</v>
      </c>
      <c r="DS99" s="63">
        <v>0</v>
      </c>
      <c r="DT99" s="63">
        <v>20</v>
      </c>
      <c r="DU99" s="63">
        <f>INDEX(武器升级!A:A,MATCH(DQ99/$DQ$5,武器升级!G:G,1))</f>
        <v>47</v>
      </c>
      <c r="DV99" s="63">
        <f>_xlfn.IFNA(INDEX(武器升级!A:A,MATCH(DR99/$DR$5,武器升级!H:H,1)),1)</f>
        <v>37</v>
      </c>
      <c r="DW99" s="63">
        <v>13</v>
      </c>
      <c r="DX99" s="63">
        <f>ROUND($DX$4*(1.2^(DT99-1)),2)</f>
        <v>19.17</v>
      </c>
      <c r="DY99" s="63">
        <f>ROUND($DY$4*1.2^(DU99-1),2)</f>
        <v>3291.54</v>
      </c>
      <c r="DZ99" s="63">
        <f>ROUND($DZ$4*1.2^(DV99-1),2)</f>
        <v>779.68</v>
      </c>
      <c r="EA99" s="71">
        <v>5.1</v>
      </c>
      <c r="EB99" s="67">
        <f t="shared" si="176"/>
        <v>178</v>
      </c>
      <c r="EC99" s="87">
        <v>0</v>
      </c>
      <c r="ED99" s="80">
        <v>0</v>
      </c>
      <c r="EE99" s="80">
        <v>0</v>
      </c>
      <c r="EF99" s="80">
        <v>0</v>
      </c>
      <c r="EG99" s="80">
        <v>0</v>
      </c>
      <c r="EH99" s="80">
        <v>0</v>
      </c>
      <c r="EI99" s="80">
        <v>1</v>
      </c>
      <c r="EJ99" s="80">
        <v>1</v>
      </c>
      <c r="EK99" s="49">
        <f>_xlfn.IFNA(INDEX(DZ:DZ,MATCH(A99,EB:EB,0)),1)</f>
        <v>1</v>
      </c>
      <c r="EL99" s="87">
        <v>0</v>
      </c>
      <c r="EM99" s="80">
        <v>0</v>
      </c>
      <c r="EN99" s="80">
        <v>0</v>
      </c>
      <c r="EO99" s="80">
        <v>0</v>
      </c>
      <c r="EP99" s="80">
        <v>0</v>
      </c>
      <c r="EQ99" s="80">
        <v>798.842</v>
      </c>
      <c r="ER99" s="80">
        <v>133.342</v>
      </c>
      <c r="ES99" s="80">
        <v>36.1185</v>
      </c>
      <c r="ET99" s="151">
        <v>0</v>
      </c>
      <c r="EU99" s="151">
        <v>0</v>
      </c>
      <c r="EV99" s="151">
        <v>0</v>
      </c>
      <c r="EW99" s="151">
        <v>1</v>
      </c>
      <c r="EX99" s="151">
        <v>1</v>
      </c>
      <c r="EY99" s="151">
        <v>1</v>
      </c>
      <c r="EZ99" s="49"/>
      <c r="FA99" s="153">
        <f t="shared" si="177"/>
        <v>1</v>
      </c>
      <c r="FB99" s="71">
        <v>1</v>
      </c>
      <c r="FC99" s="71">
        <v>1</v>
      </c>
      <c r="FD99" s="80">
        <v>3.74</v>
      </c>
      <c r="FE99" s="155"/>
      <c r="FF99">
        <f t="shared" si="178"/>
        <v>0</v>
      </c>
    </row>
    <row r="100" spans="1:162">
      <c r="A100" s="58">
        <v>94</v>
      </c>
      <c r="B100" s="59">
        <v>71</v>
      </c>
      <c r="C100" s="60">
        <v>58</v>
      </c>
      <c r="D100" s="61">
        <v>638.5</v>
      </c>
      <c r="E100" s="61">
        <v>3</v>
      </c>
      <c r="F100" s="62">
        <v>12</v>
      </c>
      <c r="G100" s="63">
        <v>0</v>
      </c>
      <c r="H100" s="63">
        <v>3</v>
      </c>
      <c r="I100" s="49"/>
      <c r="J100" s="62">
        <v>94</v>
      </c>
      <c r="K100" s="71">
        <f t="shared" si="121"/>
        <v>12</v>
      </c>
      <c r="L100" s="71">
        <f t="shared" si="122"/>
        <v>0</v>
      </c>
      <c r="M100" s="71">
        <f>INDEX($H:$H,MATCH(N100,$A:$A,0))</f>
        <v>3</v>
      </c>
      <c r="N100" s="72">
        <f>INDEX($A:$A,MATCH(SUM($K$7:K100),$D:$D,1))</f>
        <v>180</v>
      </c>
      <c r="O100" s="72">
        <v>0</v>
      </c>
      <c r="P100" s="73">
        <v>0</v>
      </c>
      <c r="Q100" s="63">
        <f>INDEX(关卡产出!$V$8:$V$207,MATCH(N100,$A$7:$A$206,0))</f>
        <v>34500</v>
      </c>
      <c r="R100" s="63">
        <f>INDEX(关卡产出!$W$8:$W$207,MATCH(N100,$A$7:$A$206,0))</f>
        <v>9370000</v>
      </c>
      <c r="S100" s="63">
        <f>INDEX(关卡产出!$X$8:$X$207,MATCH(N100,$A$7:$A$206,0))</f>
        <v>63786</v>
      </c>
      <c r="T100" s="63">
        <f>INDEX(关卡产出!$Y$8:$Y$207,MATCH(N100,$A$7:$A$206,0))</f>
        <v>31894</v>
      </c>
      <c r="U100" s="63">
        <f>INDEX(关卡产出!$Z$8:$Z$207,MATCH(N100,$A$7:$A$206,0))</f>
        <v>15403</v>
      </c>
      <c r="V100" s="63">
        <f>INDEX(关卡产出!$AA$8:$AA$207,MATCH(N100,$A$7:$A$206,0))</f>
        <v>1080</v>
      </c>
      <c r="W100" s="80">
        <f>INDEX(关卡产出!$C$8:$C$207,MATCH(N100,关卡产出!$B$8:$B$207,0))*K100</f>
        <v>1704</v>
      </c>
      <c r="X100" s="80">
        <f>INDEX(关卡产出!$D$8:$D$207,MATCH(N100,关卡产出!$B$8:$B$207,0))*K100</f>
        <v>852</v>
      </c>
      <c r="Y100" s="80">
        <f>INDEX(关卡产出!$E$8:$E$207,MATCH(N100,关卡产出!$B$8:$B$207,0))*K100</f>
        <v>420</v>
      </c>
      <c r="Z100" s="80">
        <f>INDEX(关卡产出!$F$8:$F$207,MATCH(N100,关卡产出!$B$8:$B$207,0))*K100</f>
        <v>22200</v>
      </c>
      <c r="AA100" s="80">
        <f>SUM($W$7:W100)</f>
        <v>78654</v>
      </c>
      <c r="AB100" s="80">
        <f>SUM($X$7:X100)</f>
        <v>39105</v>
      </c>
      <c r="AC100" s="80">
        <f>SUM($Y$7:Y100)</f>
        <v>18927</v>
      </c>
      <c r="AD100" s="80">
        <f>SUM($Z$7:Z100)</f>
        <v>1066560</v>
      </c>
      <c r="AE100" s="87">
        <f>INDEX(关卡产出!$C$8:$C$207,MATCH(N100,关卡产出!$B$8:$B$207,0))*8</f>
        <v>1136</v>
      </c>
      <c r="AF100" s="87">
        <f>INDEX(关卡产出!$D$8:$D$207,MATCH(N100,关卡产出!$B$8:$B$207,0))*8</f>
        <v>568</v>
      </c>
      <c r="AG100" s="87">
        <f>INDEX(关卡产出!$E$8:$E$207,MATCH(N100,关卡产出!$B$8:$B$207,0))*8</f>
        <v>280</v>
      </c>
      <c r="AH100" s="87">
        <f>INDEX(关卡产出!$F$8:$F$207,MATCH(N100,关卡产出!$B$8:$B$207,0))*8</f>
        <v>14800</v>
      </c>
      <c r="AI100" s="87">
        <f>SUM($AE$7:AE100)</f>
        <v>52424</v>
      </c>
      <c r="AJ100" s="87">
        <f>SUM($AF$7:AF100)</f>
        <v>26064</v>
      </c>
      <c r="AK100" s="87">
        <f>SUM($AG$7:AG100)</f>
        <v>12616</v>
      </c>
      <c r="AL100" s="87">
        <f>SUM($AH$7:AH100)</f>
        <v>710800</v>
      </c>
      <c r="AM100" s="92">
        <f>SUM($M$7:M100)*关卡产出!$AS$11</f>
        <v>1692000</v>
      </c>
      <c r="AN100" s="93">
        <v>0</v>
      </c>
      <c r="AO100" s="80">
        <v>0</v>
      </c>
      <c r="AP100" s="96">
        <v>0</v>
      </c>
      <c r="AQ100" s="62">
        <v>500</v>
      </c>
      <c r="AR100" s="97">
        <v>100</v>
      </c>
      <c r="AS100" s="62">
        <f>SUM($AQ$7:AQ100)</f>
        <v>47000</v>
      </c>
      <c r="AT100" s="71">
        <f>SUM($AR$7:AR100)</f>
        <v>9400</v>
      </c>
      <c r="AU100" s="49"/>
      <c r="AV100" s="62">
        <f t="shared" si="123"/>
        <v>34500</v>
      </c>
      <c r="AW100" s="71">
        <v>0</v>
      </c>
      <c r="AX100" s="71">
        <f t="shared" si="124"/>
        <v>9400</v>
      </c>
      <c r="AY100" s="71">
        <f t="shared" si="125"/>
        <v>22500</v>
      </c>
      <c r="AZ100" s="63">
        <f t="shared" si="126"/>
        <v>66400</v>
      </c>
      <c r="BA100" s="80">
        <v>0</v>
      </c>
      <c r="BB100" s="80">
        <f t="shared" si="127"/>
        <v>66400</v>
      </c>
      <c r="BC100" s="98">
        <f t="shared" si="128"/>
        <v>0.519578313253012</v>
      </c>
      <c r="BD100" s="98">
        <f t="shared" si="129"/>
        <v>0</v>
      </c>
      <c r="BE100" s="98">
        <f t="shared" si="130"/>
        <v>0.141566265060241</v>
      </c>
      <c r="BF100" s="98">
        <f t="shared" si="131"/>
        <v>0.338855421686747</v>
      </c>
      <c r="BG100" s="99"/>
      <c r="BH100" s="62">
        <f>INDEX(商城宝箱!$L:$L,MATCH(BB100,商城宝箱!$N:$N,1))</f>
        <v>10</v>
      </c>
      <c r="BI100" s="63">
        <f>INDEX(商城宝箱!$T:$T,MATCH(BH100,商城宝箱!$L:$L,0))+(BB100-VLOOKUP(BH100,商城宝箱!$L$2:$N$22,3,FALSE))/$BH$5*VLOOKUP(BH100+1,商城宝箱!$C$23:$I$42,3,FALSE)</f>
        <v>166000</v>
      </c>
      <c r="BJ100" s="71">
        <f>INDEX(商城宝箱!$U:$U,MATCH(BH100,商城宝箱!$L:$L,0))+(BB100-VLOOKUP(BH100,商城宝箱!$L$2:$N$22,3,FALSE))/$BH$5*VLOOKUP(BH100+1,商城宝箱!$C$23:$I$42,4,FALSE)</f>
        <v>126422.5</v>
      </c>
      <c r="BK100" s="71">
        <f>INDEX(商城宝箱!$V:$V,MATCH(BH100,商城宝箱!$L:$L,0))+(BB100-VLOOKUP(BH100,商城宝箱!$L$2:$N$22,3,FALSE))/$BH$5*VLOOKUP(BH100+1,商城宝箱!$C$23:$I$42,5,FALSE)</f>
        <v>71587</v>
      </c>
      <c r="BL100" s="71">
        <f>INDEX(商城宝箱!$W:$W,MATCH(BH100,商城宝箱!$L:$L,0))+(BB100-VLOOKUP(BH100,商城宝箱!$L$2:$N$22,3,FALSE))/$BH$5*VLOOKUP(BH100+1,商城宝箱!$C$23:$I$42,6,FALSE)</f>
        <v>10056.5</v>
      </c>
      <c r="BM100" s="49"/>
      <c r="BN100" s="101">
        <f t="shared" si="132"/>
        <v>9370000</v>
      </c>
      <c r="BO100" s="63">
        <f t="shared" si="133"/>
        <v>1066560</v>
      </c>
      <c r="BP100" s="63">
        <f t="shared" ref="BP100:BR100" si="207">AL100</f>
        <v>710800</v>
      </c>
      <c r="BQ100" s="63">
        <f t="shared" si="207"/>
        <v>1692000</v>
      </c>
      <c r="BR100" s="63">
        <f t="shared" si="207"/>
        <v>0</v>
      </c>
      <c r="BS100" s="63">
        <f t="shared" si="135"/>
        <v>47000</v>
      </c>
      <c r="BT100" s="63">
        <f t="shared" si="136"/>
        <v>166000</v>
      </c>
      <c r="BU100" s="63">
        <f t="shared" si="137"/>
        <v>13052360</v>
      </c>
      <c r="BV100" s="98">
        <f t="shared" si="138"/>
        <v>0.717877839716342</v>
      </c>
      <c r="BW100" s="98">
        <f t="shared" si="139"/>
        <v>0.0817139582420344</v>
      </c>
      <c r="BX100" s="98">
        <f t="shared" si="140"/>
        <v>0.0544575846820039</v>
      </c>
      <c r="BY100" s="98">
        <f t="shared" si="141"/>
        <v>0.12963172943437</v>
      </c>
      <c r="BZ100" s="98">
        <f t="shared" si="142"/>
        <v>0</v>
      </c>
      <c r="CA100" s="98">
        <f t="shared" si="143"/>
        <v>0.00360088137317696</v>
      </c>
      <c r="CB100" s="98">
        <f t="shared" si="144"/>
        <v>0.0127180065520718</v>
      </c>
      <c r="CC100" s="49"/>
      <c r="CD100" s="101">
        <f t="shared" si="145"/>
        <v>180</v>
      </c>
      <c r="CE100" s="63">
        <f>INDEX(角色升级!A:A,MATCH(BU99,角色升级!K:K,1))</f>
        <v>795</v>
      </c>
      <c r="CF100" s="71">
        <f>VLOOKUP(CE100,角色升级!A:P,16,FALSE)</f>
        <v>53723.89944</v>
      </c>
      <c r="CG100" s="71">
        <v>63600</v>
      </c>
      <c r="CH100" s="193">
        <v>4.93</v>
      </c>
      <c r="CI100" s="87">
        <f>INDEX(角色升级!Q:Q,MATCH(CE100,角色升级!A:A,0))</f>
        <v>22500</v>
      </c>
      <c r="CJ100" s="80">
        <v>0.6</v>
      </c>
      <c r="CK100" s="49"/>
      <c r="CL100" s="101">
        <f t="shared" si="146"/>
        <v>63786</v>
      </c>
      <c r="CM100" s="63">
        <f t="shared" si="147"/>
        <v>78654</v>
      </c>
      <c r="CN100" s="63">
        <f t="shared" si="148"/>
        <v>1136</v>
      </c>
      <c r="CO100" s="63">
        <f t="shared" si="149"/>
        <v>126422.5</v>
      </c>
      <c r="CP100" s="63">
        <f t="shared" si="150"/>
        <v>269998.5</v>
      </c>
      <c r="CQ100" s="98">
        <f t="shared" si="151"/>
        <v>0.236245756920872</v>
      </c>
      <c r="CR100" s="98">
        <f t="shared" si="152"/>
        <v>0.291312729515164</v>
      </c>
      <c r="CS100" s="98">
        <f t="shared" si="153"/>
        <v>0.00420743078202286</v>
      </c>
      <c r="CT100" s="98">
        <f t="shared" si="154"/>
        <v>0.468234082781941</v>
      </c>
      <c r="CU100" s="49"/>
      <c r="CV100" s="87">
        <f t="shared" si="155"/>
        <v>31894</v>
      </c>
      <c r="CW100" s="80">
        <f t="shared" si="156"/>
        <v>39105</v>
      </c>
      <c r="CX100" s="80">
        <f t="shared" si="157"/>
        <v>26064</v>
      </c>
      <c r="CY100" s="80">
        <f t="shared" si="158"/>
        <v>71587</v>
      </c>
      <c r="CZ100" s="80">
        <f t="shared" si="159"/>
        <v>168650</v>
      </c>
      <c r="DA100" s="143">
        <f t="shared" si="160"/>
        <v>0.189113548769641</v>
      </c>
      <c r="DB100" s="143">
        <f t="shared" si="161"/>
        <v>0.231870738215239</v>
      </c>
      <c r="DC100" s="143">
        <f t="shared" si="162"/>
        <v>0.154544915505485</v>
      </c>
      <c r="DD100" s="143">
        <f t="shared" si="163"/>
        <v>0.424470797509635</v>
      </c>
      <c r="DE100" s="49"/>
      <c r="DF100" s="87">
        <f t="shared" si="164"/>
        <v>15403</v>
      </c>
      <c r="DG100" s="80">
        <f t="shared" si="165"/>
        <v>18927</v>
      </c>
      <c r="DH100" s="80">
        <f t="shared" si="166"/>
        <v>12616</v>
      </c>
      <c r="DI100" s="80">
        <f t="shared" si="167"/>
        <v>10056.5</v>
      </c>
      <c r="DJ100" s="80">
        <f t="shared" si="168"/>
        <v>57002.5</v>
      </c>
      <c r="DK100" s="143">
        <f t="shared" si="169"/>
        <v>0.270216218586904</v>
      </c>
      <c r="DL100" s="143">
        <f t="shared" si="170"/>
        <v>0.332038068505767</v>
      </c>
      <c r="DM100" s="143">
        <f t="shared" si="171"/>
        <v>0.221323626156747</v>
      </c>
      <c r="DN100" s="143">
        <f t="shared" si="172"/>
        <v>0.176422086750581</v>
      </c>
      <c r="DO100" s="49"/>
      <c r="DP100" s="62">
        <f t="shared" si="173"/>
        <v>269998.5</v>
      </c>
      <c r="DQ100" s="71">
        <f t="shared" si="174"/>
        <v>168650</v>
      </c>
      <c r="DR100" s="71">
        <f t="shared" si="175"/>
        <v>57002.5</v>
      </c>
      <c r="DS100" s="63">
        <v>0</v>
      </c>
      <c r="DT100" s="63">
        <v>20</v>
      </c>
      <c r="DU100" s="63">
        <f>INDEX(武器升级!A:A,MATCH(DQ100/$DQ$5,武器升级!G:G,1))</f>
        <v>48</v>
      </c>
      <c r="DV100" s="63">
        <f>_xlfn.IFNA(INDEX(武器升级!A:A,MATCH(DR100/$DR$5,武器升级!H:H,1)),1)</f>
        <v>37</v>
      </c>
      <c r="DW100" s="63">
        <v>13</v>
      </c>
      <c r="DX100" s="63">
        <f>ROUND($DX$4*(1.2^(DT100-1)),2)</f>
        <v>19.17</v>
      </c>
      <c r="DY100" s="63">
        <f>ROUND($DY$4*1.2^(DU100-1),2)</f>
        <v>3949.84</v>
      </c>
      <c r="DZ100" s="63">
        <f>ROUND($DZ$4*1.2^(DV100-1),2)</f>
        <v>779.68</v>
      </c>
      <c r="EA100" s="71">
        <v>5.1</v>
      </c>
      <c r="EB100" s="67">
        <f t="shared" si="176"/>
        <v>180</v>
      </c>
      <c r="EC100" s="87">
        <v>0</v>
      </c>
      <c r="ED100" s="80">
        <v>0</v>
      </c>
      <c r="EE100" s="80">
        <v>0</v>
      </c>
      <c r="EF100" s="80">
        <v>0</v>
      </c>
      <c r="EG100" s="80">
        <v>0</v>
      </c>
      <c r="EH100" s="80">
        <v>0</v>
      </c>
      <c r="EI100" s="80">
        <v>1</v>
      </c>
      <c r="EJ100" s="80">
        <v>1</v>
      </c>
      <c r="EK100" s="49">
        <f>_xlfn.IFNA(INDEX(DZ:DZ,MATCH(A100,EB:EB,0)),1)</f>
        <v>35.14</v>
      </c>
      <c r="EL100" s="87">
        <v>0</v>
      </c>
      <c r="EM100" s="80">
        <v>0</v>
      </c>
      <c r="EN100" s="80">
        <v>0</v>
      </c>
      <c r="EO100" s="80">
        <v>0</v>
      </c>
      <c r="EP100" s="80">
        <v>0</v>
      </c>
      <c r="EQ100" s="80">
        <v>808.745</v>
      </c>
      <c r="ER100" s="80">
        <v>134.995</v>
      </c>
      <c r="ES100" s="80">
        <v>36.5663</v>
      </c>
      <c r="ET100" s="151">
        <v>0</v>
      </c>
      <c r="EU100" s="151">
        <v>0</v>
      </c>
      <c r="EV100" s="151">
        <v>0</v>
      </c>
      <c r="EW100" s="151">
        <v>1</v>
      </c>
      <c r="EX100" s="151">
        <v>1</v>
      </c>
      <c r="EY100" s="151">
        <v>1</v>
      </c>
      <c r="EZ100" s="49"/>
      <c r="FA100" s="153">
        <f t="shared" si="177"/>
        <v>35.14</v>
      </c>
      <c r="FB100" s="71">
        <v>1</v>
      </c>
      <c r="FC100" s="71">
        <v>1</v>
      </c>
      <c r="FD100" s="80">
        <v>3.74</v>
      </c>
      <c r="FE100" s="155"/>
      <c r="FF100">
        <f t="shared" si="178"/>
        <v>0</v>
      </c>
    </row>
    <row r="101" spans="1:162">
      <c r="A101" s="58">
        <v>95</v>
      </c>
      <c r="B101" s="59">
        <v>72</v>
      </c>
      <c r="C101" s="60">
        <v>58</v>
      </c>
      <c r="D101" s="61">
        <v>644.5</v>
      </c>
      <c r="E101" s="61">
        <v>3</v>
      </c>
      <c r="F101" s="62">
        <v>12</v>
      </c>
      <c r="G101" s="63">
        <v>0</v>
      </c>
      <c r="H101" s="63">
        <v>3</v>
      </c>
      <c r="I101" s="49"/>
      <c r="J101" s="62">
        <v>95</v>
      </c>
      <c r="K101" s="71">
        <f t="shared" si="121"/>
        <v>12</v>
      </c>
      <c r="L101" s="71">
        <f t="shared" si="122"/>
        <v>0</v>
      </c>
      <c r="M101" s="71">
        <f>INDEX($H:$H,MATCH(N101,$A:$A,0))</f>
        <v>3</v>
      </c>
      <c r="N101" s="72">
        <f>INDEX($A:$A,MATCH(SUM($K$7:K101),$D:$D,1))</f>
        <v>182</v>
      </c>
      <c r="O101" s="72">
        <v>0</v>
      </c>
      <c r="P101" s="73">
        <v>0</v>
      </c>
      <c r="Q101" s="63">
        <f>INDEX(关卡产出!$V$8:$V$207,MATCH(N101,$A$7:$A$206,0))</f>
        <v>34900</v>
      </c>
      <c r="R101" s="63">
        <f>INDEX(关卡产出!$W$8:$W$207,MATCH(N101,$A$7:$A$206,0))</f>
        <v>9583200</v>
      </c>
      <c r="S101" s="63">
        <f>INDEX(关卡产出!$X$8:$X$207,MATCH(N101,$A$7:$A$206,0))</f>
        <v>65222</v>
      </c>
      <c r="T101" s="63">
        <f>INDEX(关卡产出!$Y$8:$Y$207,MATCH(N101,$A$7:$A$206,0))</f>
        <v>32612</v>
      </c>
      <c r="U101" s="63">
        <f>INDEX(关卡产出!$Z$8:$Z$207,MATCH(N101,$A$7:$A$206,0))</f>
        <v>15756</v>
      </c>
      <c r="V101" s="63">
        <f>INDEX(关卡产出!$AA$8:$AA$207,MATCH(N101,$A$7:$A$206,0))</f>
        <v>1092</v>
      </c>
      <c r="W101" s="80">
        <f>INDEX(关卡产出!$C$8:$C$207,MATCH(N101,关卡产出!$B$8:$B$207,0))*K101</f>
        <v>1728</v>
      </c>
      <c r="X101" s="80">
        <f>INDEX(关卡产出!$D$8:$D$207,MATCH(N101,关卡产出!$B$8:$B$207,0))*K101</f>
        <v>864</v>
      </c>
      <c r="Y101" s="80">
        <f>INDEX(关卡产出!$E$8:$E$207,MATCH(N101,关卡产出!$B$8:$B$207,0))*K101</f>
        <v>420</v>
      </c>
      <c r="Z101" s="80">
        <f>INDEX(关卡产出!$F$8:$F$207,MATCH(N101,关卡产出!$B$8:$B$207,0))*K101</f>
        <v>22440</v>
      </c>
      <c r="AA101" s="80">
        <f>SUM($W$7:W101)</f>
        <v>80382</v>
      </c>
      <c r="AB101" s="80">
        <f>SUM($X$7:X101)</f>
        <v>39969</v>
      </c>
      <c r="AC101" s="80">
        <f>SUM($Y$7:Y101)</f>
        <v>19347</v>
      </c>
      <c r="AD101" s="80">
        <f>SUM($Z$7:Z101)</f>
        <v>1089000</v>
      </c>
      <c r="AE101" s="87">
        <f>INDEX(关卡产出!$C$8:$C$207,MATCH(N101,关卡产出!$B$8:$B$207,0))*8</f>
        <v>1152</v>
      </c>
      <c r="AF101" s="87">
        <f>INDEX(关卡产出!$D$8:$D$207,MATCH(N101,关卡产出!$B$8:$B$207,0))*8</f>
        <v>576</v>
      </c>
      <c r="AG101" s="87">
        <f>INDEX(关卡产出!$E$8:$E$207,MATCH(N101,关卡产出!$B$8:$B$207,0))*8</f>
        <v>280</v>
      </c>
      <c r="AH101" s="87">
        <f>INDEX(关卡产出!$F$8:$F$207,MATCH(N101,关卡产出!$B$8:$B$207,0))*8</f>
        <v>14960</v>
      </c>
      <c r="AI101" s="87">
        <f>SUM($AE$7:AE101)</f>
        <v>53576</v>
      </c>
      <c r="AJ101" s="87">
        <f>SUM($AF$7:AF101)</f>
        <v>26640</v>
      </c>
      <c r="AK101" s="87">
        <f>SUM($AG$7:AG101)</f>
        <v>12896</v>
      </c>
      <c r="AL101" s="87">
        <f>SUM($AH$7:AH101)</f>
        <v>725760</v>
      </c>
      <c r="AM101" s="92">
        <f>SUM($M$7:M101)*关卡产出!$AS$11</f>
        <v>1710000</v>
      </c>
      <c r="AN101" s="93">
        <v>0</v>
      </c>
      <c r="AO101" s="80">
        <v>0</v>
      </c>
      <c r="AP101" s="96">
        <v>0</v>
      </c>
      <c r="AQ101" s="62">
        <v>500</v>
      </c>
      <c r="AR101" s="97">
        <v>100</v>
      </c>
      <c r="AS101" s="62">
        <f>SUM($AQ$7:AQ101)</f>
        <v>47500</v>
      </c>
      <c r="AT101" s="71">
        <f>SUM($AR$7:AR101)</f>
        <v>9500</v>
      </c>
      <c r="AU101" s="49"/>
      <c r="AV101" s="62">
        <f t="shared" si="123"/>
        <v>34900</v>
      </c>
      <c r="AW101" s="71">
        <v>0</v>
      </c>
      <c r="AX101" s="71">
        <f t="shared" si="124"/>
        <v>9500</v>
      </c>
      <c r="AY101" s="71">
        <f t="shared" si="125"/>
        <v>22500</v>
      </c>
      <c r="AZ101" s="63">
        <f t="shared" si="126"/>
        <v>66900</v>
      </c>
      <c r="BA101" s="80">
        <v>0</v>
      </c>
      <c r="BB101" s="80">
        <f t="shared" si="127"/>
        <v>66900</v>
      </c>
      <c r="BC101" s="98">
        <f t="shared" si="128"/>
        <v>0.521674140508221</v>
      </c>
      <c r="BD101" s="98">
        <f t="shared" si="129"/>
        <v>0</v>
      </c>
      <c r="BE101" s="98">
        <f t="shared" si="130"/>
        <v>0.142002989536622</v>
      </c>
      <c r="BF101" s="98">
        <f t="shared" si="131"/>
        <v>0.336322869955157</v>
      </c>
      <c r="BG101" s="99"/>
      <c r="BH101" s="62">
        <f>INDEX(商城宝箱!$L:$L,MATCH(BB101,商城宝箱!$N:$N,1))</f>
        <v>10</v>
      </c>
      <c r="BI101" s="63">
        <f>INDEX(商城宝箱!$T:$T,MATCH(BH101,商城宝箱!$L:$L,0))+(BB101-VLOOKUP(BH101,商城宝箱!$L$2:$N$22,3,FALSE))/$BH$5*VLOOKUP(BH101+1,商城宝箱!$C$23:$I$42,3,FALSE)</f>
        <v>167250</v>
      </c>
      <c r="BJ101" s="71">
        <f>INDEX(商城宝箱!$U:$U,MATCH(BH101,商城宝箱!$L:$L,0))+(BB101-VLOOKUP(BH101,商城宝箱!$L$2:$N$22,3,FALSE))/$BH$5*VLOOKUP(BH101+1,商城宝箱!$C$23:$I$42,4,FALSE)</f>
        <v>128022.5</v>
      </c>
      <c r="BK101" s="71">
        <f>INDEX(商城宝箱!$V:$V,MATCH(BH101,商城宝箱!$L:$L,0))+(BB101-VLOOKUP(BH101,商城宝箱!$L$2:$N$22,3,FALSE))/$BH$5*VLOOKUP(BH101+1,商城宝箱!$C$23:$I$42,5,FALSE)</f>
        <v>72337</v>
      </c>
      <c r="BL101" s="71">
        <f>INDEX(商城宝箱!$W:$W,MATCH(BH101,商城宝箱!$L:$L,0))+(BB101-VLOOKUP(BH101,商城宝箱!$L$2:$N$22,3,FALSE))/$BH$5*VLOOKUP(BH101+1,商城宝箱!$C$23:$I$42,6,FALSE)</f>
        <v>10181.5</v>
      </c>
      <c r="BM101" s="49"/>
      <c r="BN101" s="101">
        <f t="shared" si="132"/>
        <v>9583200</v>
      </c>
      <c r="BO101" s="63">
        <f t="shared" si="133"/>
        <v>1089000</v>
      </c>
      <c r="BP101" s="63">
        <f t="shared" ref="BP101:BR101" si="208">AL101</f>
        <v>725760</v>
      </c>
      <c r="BQ101" s="63">
        <f t="shared" si="208"/>
        <v>1710000</v>
      </c>
      <c r="BR101" s="63">
        <f t="shared" si="208"/>
        <v>0</v>
      </c>
      <c r="BS101" s="63">
        <f t="shared" si="135"/>
        <v>47500</v>
      </c>
      <c r="BT101" s="63">
        <f t="shared" si="136"/>
        <v>167250</v>
      </c>
      <c r="BU101" s="63">
        <f t="shared" si="137"/>
        <v>13322710</v>
      </c>
      <c r="BV101" s="98">
        <f t="shared" si="138"/>
        <v>0.719313112722562</v>
      </c>
      <c r="BW101" s="98">
        <f t="shared" si="139"/>
        <v>0.0817401264457456</v>
      </c>
      <c r="BX101" s="98">
        <f t="shared" si="140"/>
        <v>0.0544754032775614</v>
      </c>
      <c r="BY101" s="98">
        <f t="shared" si="141"/>
        <v>0.128352264666873</v>
      </c>
      <c r="BZ101" s="98">
        <f t="shared" si="142"/>
        <v>0</v>
      </c>
      <c r="CA101" s="98">
        <f t="shared" si="143"/>
        <v>0.00356534068519093</v>
      </c>
      <c r="CB101" s="98">
        <f t="shared" si="144"/>
        <v>0.012553752202067</v>
      </c>
      <c r="CC101" s="49"/>
      <c r="CD101" s="101">
        <f t="shared" si="145"/>
        <v>182</v>
      </c>
      <c r="CE101" s="63">
        <f>INDEX(角色升级!A:A,MATCH(BU100,角色升级!K:K,1))</f>
        <v>803</v>
      </c>
      <c r="CF101" s="71">
        <f>VLOOKUP(CE101,角色升级!A:P,16,FALSE)</f>
        <v>54008.04357</v>
      </c>
      <c r="CG101" s="71">
        <v>63600</v>
      </c>
      <c r="CH101" s="194">
        <v>4.86</v>
      </c>
      <c r="CI101" s="87">
        <f>INDEX(角色升级!Q:Q,MATCH(CE101,角色升级!A:A,0))</f>
        <v>22500</v>
      </c>
      <c r="CJ101" s="80">
        <v>0.6</v>
      </c>
      <c r="CK101" s="49"/>
      <c r="CL101" s="101">
        <f t="shared" si="146"/>
        <v>65222</v>
      </c>
      <c r="CM101" s="63">
        <f t="shared" si="147"/>
        <v>80382</v>
      </c>
      <c r="CN101" s="63">
        <f t="shared" si="148"/>
        <v>1152</v>
      </c>
      <c r="CO101" s="63">
        <f t="shared" si="149"/>
        <v>128022.5</v>
      </c>
      <c r="CP101" s="63">
        <f t="shared" si="150"/>
        <v>274778.5</v>
      </c>
      <c r="CQ101" s="98">
        <f t="shared" si="151"/>
        <v>0.237362093468012</v>
      </c>
      <c r="CR101" s="98">
        <f t="shared" si="152"/>
        <v>0.292533804500716</v>
      </c>
      <c r="CS101" s="98">
        <f t="shared" si="153"/>
        <v>0.00419246775129786</v>
      </c>
      <c r="CT101" s="98">
        <f t="shared" si="154"/>
        <v>0.465911634279975</v>
      </c>
      <c r="CU101" s="49"/>
      <c r="CV101" s="87">
        <f t="shared" si="155"/>
        <v>32612</v>
      </c>
      <c r="CW101" s="80">
        <f t="shared" si="156"/>
        <v>39969</v>
      </c>
      <c r="CX101" s="80">
        <f t="shared" si="157"/>
        <v>26640</v>
      </c>
      <c r="CY101" s="80">
        <f t="shared" si="158"/>
        <v>72337</v>
      </c>
      <c r="CZ101" s="80">
        <f t="shared" si="159"/>
        <v>171558</v>
      </c>
      <c r="DA101" s="143">
        <f t="shared" si="160"/>
        <v>0.190093146341179</v>
      </c>
      <c r="DB101" s="143">
        <f t="shared" si="161"/>
        <v>0.232976602664988</v>
      </c>
      <c r="DC101" s="143">
        <f t="shared" si="162"/>
        <v>0.155282761515056</v>
      </c>
      <c r="DD101" s="143">
        <f t="shared" si="163"/>
        <v>0.421647489478777</v>
      </c>
      <c r="DE101" s="49"/>
      <c r="DF101" s="87">
        <f t="shared" si="164"/>
        <v>15756</v>
      </c>
      <c r="DG101" s="80">
        <f t="shared" si="165"/>
        <v>19347</v>
      </c>
      <c r="DH101" s="80">
        <f t="shared" si="166"/>
        <v>12896</v>
      </c>
      <c r="DI101" s="80">
        <f t="shared" si="167"/>
        <v>10181.5</v>
      </c>
      <c r="DJ101" s="80">
        <f t="shared" si="168"/>
        <v>58180.5</v>
      </c>
      <c r="DK101" s="143">
        <f t="shared" si="169"/>
        <v>0.270812385593111</v>
      </c>
      <c r="DL101" s="143">
        <f t="shared" si="170"/>
        <v>0.332534096475623</v>
      </c>
      <c r="DM101" s="143">
        <f t="shared" si="171"/>
        <v>0.221655021871589</v>
      </c>
      <c r="DN101" s="143">
        <f t="shared" si="172"/>
        <v>0.174998496059676</v>
      </c>
      <c r="DO101" s="49"/>
      <c r="DP101" s="62">
        <f t="shared" si="173"/>
        <v>274778.5</v>
      </c>
      <c r="DQ101" s="71">
        <f t="shared" si="174"/>
        <v>171558</v>
      </c>
      <c r="DR101" s="71">
        <f t="shared" si="175"/>
        <v>58180.5</v>
      </c>
      <c r="DS101" s="63">
        <v>0</v>
      </c>
      <c r="DT101" s="63">
        <v>20</v>
      </c>
      <c r="DU101" s="63">
        <f>INDEX(武器升级!A:A,MATCH(DQ101/$DQ$5,武器升级!G:G,1))</f>
        <v>48</v>
      </c>
      <c r="DV101" s="63">
        <f>_xlfn.IFNA(INDEX(武器升级!A:A,MATCH(DR101/$DR$5,武器升级!H:H,1)),1)</f>
        <v>38</v>
      </c>
      <c r="DW101" s="63">
        <v>13</v>
      </c>
      <c r="DX101" s="63">
        <f>ROUND($DX$4*(1.2^(DT101-1)),2)</f>
        <v>19.17</v>
      </c>
      <c r="DY101" s="63">
        <f>ROUND($DY$4*1.2^(DU101-1),2)</f>
        <v>3949.84</v>
      </c>
      <c r="DZ101" s="63">
        <f>ROUND($DZ$4*1.2^(DV101-1),2)</f>
        <v>935.62</v>
      </c>
      <c r="EA101" s="71">
        <v>5.1</v>
      </c>
      <c r="EB101" s="67">
        <f t="shared" si="176"/>
        <v>182</v>
      </c>
      <c r="EC101" s="87">
        <v>0</v>
      </c>
      <c r="ED101" s="80">
        <v>0</v>
      </c>
      <c r="EE101" s="80">
        <v>0</v>
      </c>
      <c r="EF101" s="80">
        <v>0</v>
      </c>
      <c r="EG101" s="80">
        <v>0</v>
      </c>
      <c r="EH101" s="80">
        <v>0</v>
      </c>
      <c r="EI101" s="80">
        <v>1</v>
      </c>
      <c r="EJ101" s="80">
        <v>1</v>
      </c>
      <c r="EK101" s="49">
        <f>_xlfn.IFNA(INDEX(DZ:DZ,MATCH(A101,EB:EB,0)),1)</f>
        <v>1</v>
      </c>
      <c r="EL101" s="87">
        <v>0</v>
      </c>
      <c r="EM101" s="80">
        <v>0</v>
      </c>
      <c r="EN101" s="80">
        <v>0</v>
      </c>
      <c r="EO101" s="80">
        <v>0</v>
      </c>
      <c r="EP101" s="80">
        <v>0</v>
      </c>
      <c r="EQ101" s="80">
        <v>815.347</v>
      </c>
      <c r="ER101" s="80">
        <v>136.097</v>
      </c>
      <c r="ES101" s="80">
        <v>36.8648</v>
      </c>
      <c r="ET101" s="151">
        <v>0</v>
      </c>
      <c r="EU101" s="151">
        <v>0</v>
      </c>
      <c r="EV101" s="151">
        <v>0</v>
      </c>
      <c r="EW101" s="151">
        <v>1</v>
      </c>
      <c r="EX101" s="151">
        <v>1</v>
      </c>
      <c r="EY101" s="151">
        <v>1</v>
      </c>
      <c r="EZ101" s="49"/>
      <c r="FA101" s="153">
        <f t="shared" si="177"/>
        <v>1</v>
      </c>
      <c r="FB101" s="71">
        <v>1</v>
      </c>
      <c r="FC101" s="71">
        <v>1</v>
      </c>
      <c r="FD101" s="80">
        <v>3.74</v>
      </c>
      <c r="FE101" s="155"/>
      <c r="FF101">
        <f t="shared" si="178"/>
        <v>0</v>
      </c>
    </row>
    <row r="102" spans="1:162">
      <c r="A102" s="58">
        <v>96</v>
      </c>
      <c r="B102" s="59">
        <v>72</v>
      </c>
      <c r="C102" s="60">
        <v>59</v>
      </c>
      <c r="D102" s="61">
        <v>650.5</v>
      </c>
      <c r="E102" s="61">
        <v>3</v>
      </c>
      <c r="F102" s="62">
        <v>12</v>
      </c>
      <c r="G102" s="63">
        <v>0</v>
      </c>
      <c r="H102" s="63">
        <v>3</v>
      </c>
      <c r="I102" s="49"/>
      <c r="J102" s="62">
        <v>96</v>
      </c>
      <c r="K102" s="71">
        <f t="shared" si="121"/>
        <v>12</v>
      </c>
      <c r="L102" s="71">
        <f t="shared" si="122"/>
        <v>0</v>
      </c>
      <c r="M102" s="71">
        <f>INDEX($H:$H,MATCH(N102,$A:$A,0))</f>
        <v>3</v>
      </c>
      <c r="N102" s="72">
        <f>INDEX($A:$A,MATCH(SUM($K$7:K102),$D:$D,1))</f>
        <v>184</v>
      </c>
      <c r="O102" s="72">
        <v>0</v>
      </c>
      <c r="P102" s="73">
        <v>0</v>
      </c>
      <c r="Q102" s="63">
        <f>INDEX(关卡产出!$V$8:$V$207,MATCH(N102,$A$7:$A$206,0))</f>
        <v>35300</v>
      </c>
      <c r="R102" s="63">
        <f>INDEX(关卡产出!$W$8:$W$207,MATCH(N102,$A$7:$A$206,0))</f>
        <v>9798800</v>
      </c>
      <c r="S102" s="63">
        <f>INDEX(关卡产出!$X$8:$X$207,MATCH(N102,$A$7:$A$206,0))</f>
        <v>66674</v>
      </c>
      <c r="T102" s="63">
        <f>INDEX(关卡产出!$Y$8:$Y$207,MATCH(N102,$A$7:$A$206,0))</f>
        <v>33338</v>
      </c>
      <c r="U102" s="63">
        <f>INDEX(关卡产出!$Z$8:$Z$207,MATCH(N102,$A$7:$A$206,0))</f>
        <v>16113</v>
      </c>
      <c r="V102" s="63">
        <f>INDEX(关卡产出!$AA$8:$AA$207,MATCH(N102,$A$7:$A$206,0))</f>
        <v>1104</v>
      </c>
      <c r="W102" s="80">
        <f>INDEX(关卡产出!$C$8:$C$207,MATCH(N102,关卡产出!$B$8:$B$207,0))*K102</f>
        <v>1752</v>
      </c>
      <c r="X102" s="80">
        <f>INDEX(关卡产出!$D$8:$D$207,MATCH(N102,关卡产出!$B$8:$B$207,0))*K102</f>
        <v>876</v>
      </c>
      <c r="Y102" s="80">
        <f>INDEX(关卡产出!$E$8:$E$207,MATCH(N102,关卡产出!$B$8:$B$207,0))*K102</f>
        <v>432</v>
      </c>
      <c r="Z102" s="80">
        <f>INDEX(关卡产出!$F$8:$F$207,MATCH(N102,关卡产出!$B$8:$B$207,0))*K102</f>
        <v>22680</v>
      </c>
      <c r="AA102" s="80">
        <f>SUM($W$7:W102)</f>
        <v>82134</v>
      </c>
      <c r="AB102" s="80">
        <f>SUM($X$7:X102)</f>
        <v>40845</v>
      </c>
      <c r="AC102" s="80">
        <f>SUM($Y$7:Y102)</f>
        <v>19779</v>
      </c>
      <c r="AD102" s="80">
        <f>SUM($Z$7:Z102)</f>
        <v>1111680</v>
      </c>
      <c r="AE102" s="87">
        <f>INDEX(关卡产出!$C$8:$C$207,MATCH(N102,关卡产出!$B$8:$B$207,0))*8</f>
        <v>1168</v>
      </c>
      <c r="AF102" s="87">
        <f>INDEX(关卡产出!$D$8:$D$207,MATCH(N102,关卡产出!$B$8:$B$207,0))*8</f>
        <v>584</v>
      </c>
      <c r="AG102" s="87">
        <f>INDEX(关卡产出!$E$8:$E$207,MATCH(N102,关卡产出!$B$8:$B$207,0))*8</f>
        <v>288</v>
      </c>
      <c r="AH102" s="87">
        <f>INDEX(关卡产出!$F$8:$F$207,MATCH(N102,关卡产出!$B$8:$B$207,0))*8</f>
        <v>15120</v>
      </c>
      <c r="AI102" s="87">
        <f>SUM($AE$7:AE102)</f>
        <v>54744</v>
      </c>
      <c r="AJ102" s="87">
        <f>SUM($AF$7:AF102)</f>
        <v>27224</v>
      </c>
      <c r="AK102" s="87">
        <f>SUM($AG$7:AG102)</f>
        <v>13184</v>
      </c>
      <c r="AL102" s="87">
        <f>SUM($AH$7:AH102)</f>
        <v>740880</v>
      </c>
      <c r="AM102" s="92">
        <f>SUM($M$7:M102)*关卡产出!$AS$11</f>
        <v>1728000</v>
      </c>
      <c r="AN102" s="93">
        <v>0</v>
      </c>
      <c r="AO102" s="80">
        <v>0</v>
      </c>
      <c r="AP102" s="96">
        <v>0</v>
      </c>
      <c r="AQ102" s="62">
        <v>500</v>
      </c>
      <c r="AR102" s="97">
        <v>100</v>
      </c>
      <c r="AS102" s="62">
        <f>SUM($AQ$7:AQ102)</f>
        <v>48000</v>
      </c>
      <c r="AT102" s="71">
        <f>SUM($AR$7:AR102)</f>
        <v>9600</v>
      </c>
      <c r="AU102" s="49"/>
      <c r="AV102" s="62">
        <f t="shared" si="123"/>
        <v>35300</v>
      </c>
      <c r="AW102" s="71">
        <v>0</v>
      </c>
      <c r="AX102" s="71">
        <f t="shared" si="124"/>
        <v>9600</v>
      </c>
      <c r="AY102" s="71">
        <f t="shared" si="125"/>
        <v>22500</v>
      </c>
      <c r="AZ102" s="63">
        <f t="shared" si="126"/>
        <v>67400</v>
      </c>
      <c r="BA102" s="80">
        <v>0</v>
      </c>
      <c r="BB102" s="80">
        <f t="shared" si="127"/>
        <v>67400</v>
      </c>
      <c r="BC102" s="98">
        <f t="shared" si="128"/>
        <v>0.523738872403561</v>
      </c>
      <c r="BD102" s="98">
        <f t="shared" si="129"/>
        <v>0</v>
      </c>
      <c r="BE102" s="98">
        <f t="shared" si="130"/>
        <v>0.142433234421365</v>
      </c>
      <c r="BF102" s="98">
        <f t="shared" si="131"/>
        <v>0.333827893175074</v>
      </c>
      <c r="BG102" s="99"/>
      <c r="BH102" s="62">
        <f>INDEX(商城宝箱!$L:$L,MATCH(BB102,商城宝箱!$N:$N,1))</f>
        <v>10</v>
      </c>
      <c r="BI102" s="63">
        <f>INDEX(商城宝箱!$T:$T,MATCH(BH102,商城宝箱!$L:$L,0))+(BB102-VLOOKUP(BH102,商城宝箱!$L$2:$N$22,3,FALSE))/$BH$5*VLOOKUP(BH102+1,商城宝箱!$C$23:$I$42,3,FALSE)</f>
        <v>168500</v>
      </c>
      <c r="BJ102" s="71">
        <f>INDEX(商城宝箱!$U:$U,MATCH(BH102,商城宝箱!$L:$L,0))+(BB102-VLOOKUP(BH102,商城宝箱!$L$2:$N$22,3,FALSE))/$BH$5*VLOOKUP(BH102+1,商城宝箱!$C$23:$I$42,4,FALSE)</f>
        <v>129622.5</v>
      </c>
      <c r="BK102" s="71">
        <f>INDEX(商城宝箱!$V:$V,MATCH(BH102,商城宝箱!$L:$L,0))+(BB102-VLOOKUP(BH102,商城宝箱!$L$2:$N$22,3,FALSE))/$BH$5*VLOOKUP(BH102+1,商城宝箱!$C$23:$I$42,5,FALSE)</f>
        <v>73087</v>
      </c>
      <c r="BL102" s="71">
        <f>INDEX(商城宝箱!$W:$W,MATCH(BH102,商城宝箱!$L:$L,0))+(BB102-VLOOKUP(BH102,商城宝箱!$L$2:$N$22,3,FALSE))/$BH$5*VLOOKUP(BH102+1,商城宝箱!$C$23:$I$42,6,FALSE)</f>
        <v>10306.5</v>
      </c>
      <c r="BM102" s="49"/>
      <c r="BN102" s="101">
        <f t="shared" si="132"/>
        <v>9798800</v>
      </c>
      <c r="BO102" s="63">
        <f t="shared" si="133"/>
        <v>1111680</v>
      </c>
      <c r="BP102" s="63">
        <f t="shared" ref="BP102:BR102" si="209">AL102</f>
        <v>740880</v>
      </c>
      <c r="BQ102" s="63">
        <f t="shared" si="209"/>
        <v>1728000</v>
      </c>
      <c r="BR102" s="63">
        <f t="shared" si="209"/>
        <v>0</v>
      </c>
      <c r="BS102" s="63">
        <f t="shared" si="135"/>
        <v>48000</v>
      </c>
      <c r="BT102" s="63">
        <f t="shared" si="136"/>
        <v>168500</v>
      </c>
      <c r="BU102" s="63">
        <f t="shared" si="137"/>
        <v>13595860</v>
      </c>
      <c r="BV102" s="98">
        <f t="shared" si="138"/>
        <v>0.720719395463031</v>
      </c>
      <c r="BW102" s="98">
        <f t="shared" si="139"/>
        <v>0.0817660670233439</v>
      </c>
      <c r="BX102" s="98">
        <f t="shared" si="140"/>
        <v>0.0544930589164643</v>
      </c>
      <c r="BY102" s="98">
        <f t="shared" si="141"/>
        <v>0.127097513507788</v>
      </c>
      <c r="BZ102" s="98">
        <f t="shared" si="142"/>
        <v>0</v>
      </c>
      <c r="CA102" s="98">
        <f t="shared" si="143"/>
        <v>0.00353048648632746</v>
      </c>
      <c r="CB102" s="98">
        <f t="shared" si="144"/>
        <v>0.0123934786030453</v>
      </c>
      <c r="CC102" s="49"/>
      <c r="CD102" s="101">
        <f t="shared" si="145"/>
        <v>184</v>
      </c>
      <c r="CE102" s="63">
        <f>INDEX(角色升级!A:A,MATCH(BU101,角色升级!K:K,1))</f>
        <v>811</v>
      </c>
      <c r="CF102" s="71">
        <f>VLOOKUP(CE102,角色升级!A:P,16,FALSE)</f>
        <v>54563.89095</v>
      </c>
      <c r="CG102" s="71">
        <v>66000</v>
      </c>
      <c r="CH102" s="195">
        <v>4.77</v>
      </c>
      <c r="CI102" s="87">
        <f>INDEX(角色升级!Q:Q,MATCH(CE102,角色升级!A:A,0))</f>
        <v>22500</v>
      </c>
      <c r="CJ102" s="80">
        <v>0.6</v>
      </c>
      <c r="CK102" s="49"/>
      <c r="CL102" s="101">
        <f t="shared" si="146"/>
        <v>66674</v>
      </c>
      <c r="CM102" s="63">
        <f t="shared" si="147"/>
        <v>82134</v>
      </c>
      <c r="CN102" s="63">
        <f t="shared" si="148"/>
        <v>1168</v>
      </c>
      <c r="CO102" s="63">
        <f t="shared" si="149"/>
        <v>129622.5</v>
      </c>
      <c r="CP102" s="63">
        <f t="shared" si="150"/>
        <v>279598.5</v>
      </c>
      <c r="CQ102" s="98">
        <f t="shared" si="151"/>
        <v>0.238463368008054</v>
      </c>
      <c r="CR102" s="98">
        <f t="shared" si="152"/>
        <v>0.29375694075612</v>
      </c>
      <c r="CS102" s="98">
        <f t="shared" si="153"/>
        <v>0.00417741869144505</v>
      </c>
      <c r="CT102" s="98">
        <f t="shared" si="154"/>
        <v>0.463602272544381</v>
      </c>
      <c r="CU102" s="49"/>
      <c r="CV102" s="87">
        <f t="shared" si="155"/>
        <v>33338</v>
      </c>
      <c r="CW102" s="80">
        <f t="shared" si="156"/>
        <v>40845</v>
      </c>
      <c r="CX102" s="80">
        <f t="shared" si="157"/>
        <v>27224</v>
      </c>
      <c r="CY102" s="80">
        <f t="shared" si="158"/>
        <v>73087</v>
      </c>
      <c r="CZ102" s="80">
        <f t="shared" si="159"/>
        <v>174494</v>
      </c>
      <c r="DA102" s="143">
        <f t="shared" si="160"/>
        <v>0.191055279837702</v>
      </c>
      <c r="DB102" s="143">
        <f t="shared" si="161"/>
        <v>0.234076816394833</v>
      </c>
      <c r="DC102" s="143">
        <f t="shared" si="162"/>
        <v>0.156016825793437</v>
      </c>
      <c r="DD102" s="143">
        <f t="shared" si="163"/>
        <v>0.418851077974028</v>
      </c>
      <c r="DE102" s="49"/>
      <c r="DF102" s="87">
        <f t="shared" si="164"/>
        <v>16113</v>
      </c>
      <c r="DG102" s="80">
        <f t="shared" si="165"/>
        <v>19779</v>
      </c>
      <c r="DH102" s="80">
        <f t="shared" si="166"/>
        <v>13184</v>
      </c>
      <c r="DI102" s="80">
        <f t="shared" si="167"/>
        <v>10306.5</v>
      </c>
      <c r="DJ102" s="80">
        <f t="shared" si="168"/>
        <v>59382.5</v>
      </c>
      <c r="DK102" s="143">
        <f t="shared" si="169"/>
        <v>0.271342567254663</v>
      </c>
      <c r="DL102" s="143">
        <f t="shared" si="170"/>
        <v>0.333077926998695</v>
      </c>
      <c r="DM102" s="143">
        <f t="shared" si="171"/>
        <v>0.222018271376247</v>
      </c>
      <c r="DN102" s="143">
        <f t="shared" si="172"/>
        <v>0.173561234370395</v>
      </c>
      <c r="DO102" s="49"/>
      <c r="DP102" s="62">
        <f t="shared" si="173"/>
        <v>279598.5</v>
      </c>
      <c r="DQ102" s="71">
        <f t="shared" si="174"/>
        <v>174494</v>
      </c>
      <c r="DR102" s="71">
        <f t="shared" si="175"/>
        <v>59382.5</v>
      </c>
      <c r="DS102" s="63">
        <v>0</v>
      </c>
      <c r="DT102" s="63">
        <v>20</v>
      </c>
      <c r="DU102" s="63">
        <f>INDEX(武器升级!A:A,MATCH(DQ102/$DQ$5,武器升级!G:G,1))</f>
        <v>48</v>
      </c>
      <c r="DV102" s="63">
        <f>_xlfn.IFNA(INDEX(武器升级!A:A,MATCH(DR102/$DR$5,武器升级!H:H,1)),1)</f>
        <v>38</v>
      </c>
      <c r="DW102" s="63">
        <v>13</v>
      </c>
      <c r="DX102" s="63">
        <f>ROUND($DX$4*(1.2^(DT102-1)),2)</f>
        <v>19.17</v>
      </c>
      <c r="DY102" s="63">
        <f>ROUND($DY$4*1.2^(DU102-1),2)</f>
        <v>3949.84</v>
      </c>
      <c r="DZ102" s="63">
        <f>ROUND($DZ$4*1.2^(DV102-1),2)</f>
        <v>935.62</v>
      </c>
      <c r="EA102" s="71">
        <v>5.1</v>
      </c>
      <c r="EB102" s="67">
        <f t="shared" si="176"/>
        <v>184</v>
      </c>
      <c r="EC102" s="87">
        <v>0</v>
      </c>
      <c r="ED102" s="80">
        <v>0</v>
      </c>
      <c r="EE102" s="80">
        <v>0</v>
      </c>
      <c r="EF102" s="80">
        <v>0</v>
      </c>
      <c r="EG102" s="80">
        <v>0</v>
      </c>
      <c r="EH102" s="80">
        <v>0</v>
      </c>
      <c r="EI102" s="80">
        <v>1</v>
      </c>
      <c r="EJ102" s="80">
        <v>1</v>
      </c>
      <c r="EK102" s="49">
        <f>_xlfn.IFNA(INDEX(DZ:DZ,MATCH(A102,EB:EB,0)),1)</f>
        <v>42.17</v>
      </c>
      <c r="EL102" s="87">
        <v>0</v>
      </c>
      <c r="EM102" s="80">
        <v>0</v>
      </c>
      <c r="EN102" s="80">
        <v>0</v>
      </c>
      <c r="EO102" s="80">
        <v>0</v>
      </c>
      <c r="EP102" s="80">
        <v>0</v>
      </c>
      <c r="EQ102" s="80">
        <v>825.25</v>
      </c>
      <c r="ER102" s="80">
        <v>137.75</v>
      </c>
      <c r="ES102" s="80">
        <v>37.3125</v>
      </c>
      <c r="ET102" s="151">
        <v>0</v>
      </c>
      <c r="EU102" s="151">
        <v>0</v>
      </c>
      <c r="EV102" s="151">
        <v>0</v>
      </c>
      <c r="EW102" s="151">
        <v>1</v>
      </c>
      <c r="EX102" s="151">
        <v>1</v>
      </c>
      <c r="EY102" s="151">
        <v>1</v>
      </c>
      <c r="EZ102" s="49"/>
      <c r="FA102" s="153">
        <f t="shared" si="177"/>
        <v>42.17</v>
      </c>
      <c r="FB102" s="71">
        <v>1</v>
      </c>
      <c r="FC102" s="71">
        <v>1</v>
      </c>
      <c r="FD102" s="80">
        <v>3.74</v>
      </c>
      <c r="FE102" s="155"/>
      <c r="FF102">
        <f t="shared" si="178"/>
        <v>0</v>
      </c>
    </row>
    <row r="103" spans="1:162">
      <c r="A103" s="58">
        <v>97</v>
      </c>
      <c r="B103" s="59">
        <v>73</v>
      </c>
      <c r="C103" s="60">
        <v>60</v>
      </c>
      <c r="D103" s="61">
        <v>659.5</v>
      </c>
      <c r="E103" s="61">
        <v>3</v>
      </c>
      <c r="F103" s="62">
        <v>12</v>
      </c>
      <c r="G103" s="63">
        <v>0</v>
      </c>
      <c r="H103" s="63">
        <v>3</v>
      </c>
      <c r="I103" s="49"/>
      <c r="J103" s="62">
        <v>97</v>
      </c>
      <c r="K103" s="71">
        <f t="shared" si="121"/>
        <v>12</v>
      </c>
      <c r="L103" s="71">
        <f t="shared" si="122"/>
        <v>0</v>
      </c>
      <c r="M103" s="71">
        <f>INDEX($H:$H,MATCH(N103,$A:$A,0))</f>
        <v>3</v>
      </c>
      <c r="N103" s="72">
        <f>INDEX($A:$A,MATCH(SUM($K$7:K103),$D:$D,1))</f>
        <v>186</v>
      </c>
      <c r="O103" s="72">
        <v>0</v>
      </c>
      <c r="P103" s="73">
        <v>0</v>
      </c>
      <c r="Q103" s="63">
        <f>INDEX(关卡产出!$V$8:$V$207,MATCH(N103,$A$7:$A$206,0))</f>
        <v>35700</v>
      </c>
      <c r="R103" s="63">
        <f>INDEX(关卡产出!$W$8:$W$207,MATCH(N103,$A$7:$A$206,0))</f>
        <v>10016800</v>
      </c>
      <c r="S103" s="63">
        <f>INDEX(关卡产出!$X$8:$X$207,MATCH(N103,$A$7:$A$206,0))</f>
        <v>68142</v>
      </c>
      <c r="T103" s="63">
        <f>INDEX(关卡产出!$Y$8:$Y$207,MATCH(N103,$A$7:$A$206,0))</f>
        <v>34072</v>
      </c>
      <c r="U103" s="63">
        <f>INDEX(关卡产出!$Z$8:$Z$207,MATCH(N103,$A$7:$A$206,0))</f>
        <v>16474</v>
      </c>
      <c r="V103" s="63">
        <f>INDEX(关卡产出!$AA$8:$AA$207,MATCH(N103,$A$7:$A$206,0))</f>
        <v>1116</v>
      </c>
      <c r="W103" s="80">
        <f>INDEX(关卡产出!$C$8:$C$207,MATCH(N103,关卡产出!$B$8:$B$207,0))*K103</f>
        <v>1764</v>
      </c>
      <c r="X103" s="80">
        <f>INDEX(关卡产出!$D$8:$D$207,MATCH(N103,关卡产出!$B$8:$B$207,0))*K103</f>
        <v>876</v>
      </c>
      <c r="Y103" s="80">
        <f>INDEX(关卡产出!$E$8:$E$207,MATCH(N103,关卡产出!$B$8:$B$207,0))*K103</f>
        <v>432</v>
      </c>
      <c r="Z103" s="80">
        <f>INDEX(关卡产出!$F$8:$F$207,MATCH(N103,关卡产出!$B$8:$B$207,0))*K103</f>
        <v>22920</v>
      </c>
      <c r="AA103" s="80">
        <f>SUM($W$7:W103)</f>
        <v>83898</v>
      </c>
      <c r="AB103" s="80">
        <f>SUM($X$7:X103)</f>
        <v>41721</v>
      </c>
      <c r="AC103" s="80">
        <f>SUM($Y$7:Y103)</f>
        <v>20211</v>
      </c>
      <c r="AD103" s="80">
        <f>SUM($Z$7:Z103)</f>
        <v>1134600</v>
      </c>
      <c r="AE103" s="87">
        <f>INDEX(关卡产出!$C$8:$C$207,MATCH(N103,关卡产出!$B$8:$B$207,0))*8</f>
        <v>1176</v>
      </c>
      <c r="AF103" s="87">
        <f>INDEX(关卡产出!$D$8:$D$207,MATCH(N103,关卡产出!$B$8:$B$207,0))*8</f>
        <v>584</v>
      </c>
      <c r="AG103" s="87">
        <f>INDEX(关卡产出!$E$8:$E$207,MATCH(N103,关卡产出!$B$8:$B$207,0))*8</f>
        <v>288</v>
      </c>
      <c r="AH103" s="87">
        <f>INDEX(关卡产出!$F$8:$F$207,MATCH(N103,关卡产出!$B$8:$B$207,0))*8</f>
        <v>15280</v>
      </c>
      <c r="AI103" s="87">
        <f>SUM($AE$7:AE103)</f>
        <v>55920</v>
      </c>
      <c r="AJ103" s="87">
        <f>SUM($AF$7:AF103)</f>
        <v>27808</v>
      </c>
      <c r="AK103" s="87">
        <f>SUM($AG$7:AG103)</f>
        <v>13472</v>
      </c>
      <c r="AL103" s="87">
        <f>SUM($AH$7:AH103)</f>
        <v>756160</v>
      </c>
      <c r="AM103" s="92">
        <f>SUM($M$7:M103)*关卡产出!$AS$11</f>
        <v>1746000</v>
      </c>
      <c r="AN103" s="93">
        <v>0</v>
      </c>
      <c r="AO103" s="80">
        <v>0</v>
      </c>
      <c r="AP103" s="96">
        <v>0</v>
      </c>
      <c r="AQ103" s="62">
        <v>500</v>
      </c>
      <c r="AR103" s="97">
        <v>100</v>
      </c>
      <c r="AS103" s="62">
        <f>SUM($AQ$7:AQ103)</f>
        <v>48500</v>
      </c>
      <c r="AT103" s="71">
        <f>SUM($AR$7:AR103)</f>
        <v>9700</v>
      </c>
      <c r="AU103" s="49"/>
      <c r="AV103" s="62">
        <f t="shared" si="123"/>
        <v>35700</v>
      </c>
      <c r="AW103" s="71">
        <v>0</v>
      </c>
      <c r="AX103" s="71">
        <f t="shared" si="124"/>
        <v>9700</v>
      </c>
      <c r="AY103" s="71">
        <f t="shared" si="125"/>
        <v>22500</v>
      </c>
      <c r="AZ103" s="63">
        <f t="shared" si="126"/>
        <v>67900</v>
      </c>
      <c r="BA103" s="80">
        <v>0</v>
      </c>
      <c r="BB103" s="80">
        <f t="shared" si="127"/>
        <v>67900</v>
      </c>
      <c r="BC103" s="98">
        <f t="shared" si="128"/>
        <v>0.525773195876289</v>
      </c>
      <c r="BD103" s="98">
        <f t="shared" si="129"/>
        <v>0</v>
      </c>
      <c r="BE103" s="98">
        <f t="shared" si="130"/>
        <v>0.142857142857143</v>
      </c>
      <c r="BF103" s="98">
        <f t="shared" si="131"/>
        <v>0.331369661266568</v>
      </c>
      <c r="BG103" s="99"/>
      <c r="BH103" s="62">
        <f>INDEX(商城宝箱!$L:$L,MATCH(BB103,商城宝箱!$N:$N,1))</f>
        <v>10</v>
      </c>
      <c r="BI103" s="63">
        <f>INDEX(商城宝箱!$T:$T,MATCH(BH103,商城宝箱!$L:$L,0))+(BB103-VLOOKUP(BH103,商城宝箱!$L$2:$N$22,3,FALSE))/$BH$5*VLOOKUP(BH103+1,商城宝箱!$C$23:$I$42,3,FALSE)</f>
        <v>169750</v>
      </c>
      <c r="BJ103" s="71">
        <f>INDEX(商城宝箱!$U:$U,MATCH(BH103,商城宝箱!$L:$L,0))+(BB103-VLOOKUP(BH103,商城宝箱!$L$2:$N$22,3,FALSE))/$BH$5*VLOOKUP(BH103+1,商城宝箱!$C$23:$I$42,4,FALSE)</f>
        <v>131222.5</v>
      </c>
      <c r="BK103" s="71">
        <f>INDEX(商城宝箱!$V:$V,MATCH(BH103,商城宝箱!$L:$L,0))+(BB103-VLOOKUP(BH103,商城宝箱!$L$2:$N$22,3,FALSE))/$BH$5*VLOOKUP(BH103+1,商城宝箱!$C$23:$I$42,5,FALSE)</f>
        <v>73837</v>
      </c>
      <c r="BL103" s="71">
        <f>INDEX(商城宝箱!$W:$W,MATCH(BH103,商城宝箱!$L:$L,0))+(BB103-VLOOKUP(BH103,商城宝箱!$L$2:$N$22,3,FALSE))/$BH$5*VLOOKUP(BH103+1,商城宝箱!$C$23:$I$42,6,FALSE)</f>
        <v>10431.5</v>
      </c>
      <c r="BM103" s="49"/>
      <c r="BN103" s="101">
        <f t="shared" si="132"/>
        <v>10016800</v>
      </c>
      <c r="BO103" s="63">
        <f t="shared" si="133"/>
        <v>1134600</v>
      </c>
      <c r="BP103" s="63">
        <f t="shared" ref="BP103:BR103" si="210">AL103</f>
        <v>756160</v>
      </c>
      <c r="BQ103" s="63">
        <f t="shared" si="210"/>
        <v>1746000</v>
      </c>
      <c r="BR103" s="63">
        <f t="shared" si="210"/>
        <v>0</v>
      </c>
      <c r="BS103" s="63">
        <f t="shared" si="135"/>
        <v>48500</v>
      </c>
      <c r="BT103" s="63">
        <f t="shared" si="136"/>
        <v>169750</v>
      </c>
      <c r="BU103" s="63">
        <f t="shared" si="137"/>
        <v>13871810</v>
      </c>
      <c r="BV103" s="98">
        <f t="shared" si="138"/>
        <v>0.722097548913949</v>
      </c>
      <c r="BW103" s="98">
        <f t="shared" si="139"/>
        <v>0.0817917777132184</v>
      </c>
      <c r="BX103" s="98">
        <f t="shared" si="140"/>
        <v>0.0545105505337804</v>
      </c>
      <c r="BY103" s="98">
        <f t="shared" si="141"/>
        <v>0.125866775856936</v>
      </c>
      <c r="BZ103" s="98">
        <f t="shared" si="142"/>
        <v>0</v>
      </c>
      <c r="CA103" s="98">
        <f t="shared" si="143"/>
        <v>0.00349629932935933</v>
      </c>
      <c r="CB103" s="98">
        <f t="shared" si="144"/>
        <v>0.0122370476527576</v>
      </c>
      <c r="CC103" s="49"/>
      <c r="CD103" s="101">
        <f t="shared" si="145"/>
        <v>186</v>
      </c>
      <c r="CE103" s="63">
        <f>INDEX(角色升级!A:A,MATCH(BU102,角色升级!K:K,1))</f>
        <v>816</v>
      </c>
      <c r="CF103" s="71">
        <f>VLOOKUP(CE103,角色升级!A:P,16,FALSE)</f>
        <v>56579.44365</v>
      </c>
      <c r="CG103" s="71">
        <v>67200</v>
      </c>
      <c r="CH103" s="196">
        <v>4.68</v>
      </c>
      <c r="CI103" s="87">
        <f>INDEX(角色升级!Q:Q,MATCH(CE103,角色升级!A:A,0))</f>
        <v>22500</v>
      </c>
      <c r="CJ103" s="80">
        <v>0.6</v>
      </c>
      <c r="CK103" s="49"/>
      <c r="CL103" s="101">
        <f t="shared" si="146"/>
        <v>68142</v>
      </c>
      <c r="CM103" s="63">
        <f t="shared" si="147"/>
        <v>83898</v>
      </c>
      <c r="CN103" s="63">
        <f t="shared" si="148"/>
        <v>1176</v>
      </c>
      <c r="CO103" s="63">
        <f t="shared" si="149"/>
        <v>131222.5</v>
      </c>
      <c r="CP103" s="63">
        <f t="shared" si="150"/>
        <v>284438.5</v>
      </c>
      <c r="CQ103" s="98">
        <f t="shared" si="151"/>
        <v>0.239566725320236</v>
      </c>
      <c r="CR103" s="98">
        <f t="shared" si="152"/>
        <v>0.294960070454597</v>
      </c>
      <c r="CS103" s="98">
        <f t="shared" si="153"/>
        <v>0.00413446140378324</v>
      </c>
      <c r="CT103" s="98">
        <f t="shared" si="154"/>
        <v>0.461338742821383</v>
      </c>
      <c r="CU103" s="49"/>
      <c r="CV103" s="87">
        <f t="shared" si="155"/>
        <v>34072</v>
      </c>
      <c r="CW103" s="80">
        <f t="shared" si="156"/>
        <v>41721</v>
      </c>
      <c r="CX103" s="80">
        <f t="shared" si="157"/>
        <v>27808</v>
      </c>
      <c r="CY103" s="80">
        <f t="shared" si="158"/>
        <v>73837</v>
      </c>
      <c r="CZ103" s="80">
        <f t="shared" si="159"/>
        <v>177438</v>
      </c>
      <c r="DA103" s="143">
        <f t="shared" si="160"/>
        <v>0.192022002051421</v>
      </c>
      <c r="DB103" s="143">
        <f t="shared" si="161"/>
        <v>0.23513001724546</v>
      </c>
      <c r="DC103" s="143">
        <f t="shared" si="162"/>
        <v>0.156719530202099</v>
      </c>
      <c r="DD103" s="143">
        <f t="shared" si="163"/>
        <v>0.41612845050102</v>
      </c>
      <c r="DE103" s="49"/>
      <c r="DF103" s="87">
        <f t="shared" si="164"/>
        <v>16474</v>
      </c>
      <c r="DG103" s="80">
        <f t="shared" si="165"/>
        <v>20211</v>
      </c>
      <c r="DH103" s="80">
        <f t="shared" si="166"/>
        <v>13472</v>
      </c>
      <c r="DI103" s="80">
        <f t="shared" si="167"/>
        <v>10431.5</v>
      </c>
      <c r="DJ103" s="80">
        <f t="shared" si="168"/>
        <v>60588.5</v>
      </c>
      <c r="DK103" s="143">
        <f t="shared" si="169"/>
        <v>0.271899782962113</v>
      </c>
      <c r="DL103" s="143">
        <f t="shared" si="170"/>
        <v>0.3335781542702</v>
      </c>
      <c r="DM103" s="143">
        <f t="shared" si="171"/>
        <v>0.222352426615612</v>
      </c>
      <c r="DN103" s="143">
        <f t="shared" si="172"/>
        <v>0.172169636152075</v>
      </c>
      <c r="DO103" s="49"/>
      <c r="DP103" s="62">
        <f t="shared" si="173"/>
        <v>284438.5</v>
      </c>
      <c r="DQ103" s="71">
        <f t="shared" si="174"/>
        <v>177438</v>
      </c>
      <c r="DR103" s="71">
        <f t="shared" si="175"/>
        <v>60588.5</v>
      </c>
      <c r="DS103" s="63">
        <v>0</v>
      </c>
      <c r="DT103" s="63">
        <v>20</v>
      </c>
      <c r="DU103" s="63">
        <f>INDEX(武器升级!A:A,MATCH(DQ103/$DQ$5,武器升级!G:G,1))</f>
        <v>49</v>
      </c>
      <c r="DV103" s="63">
        <f>_xlfn.IFNA(INDEX(武器升级!A:A,MATCH(DR103/$DR$5,武器升级!H:H,1)),1)</f>
        <v>38</v>
      </c>
      <c r="DW103" s="63">
        <v>13</v>
      </c>
      <c r="DX103" s="63">
        <f>ROUND($DX$4*(1.2^(DT103-1)),2)</f>
        <v>19.17</v>
      </c>
      <c r="DY103" s="63">
        <f>ROUND($DY$4*1.2^(DU103-1),2)</f>
        <v>4739.81</v>
      </c>
      <c r="DZ103" s="63">
        <f>ROUND($DZ$4*1.2^(DV103-1),2)</f>
        <v>935.62</v>
      </c>
      <c r="EA103" s="71">
        <v>5.1</v>
      </c>
      <c r="EB103" s="67">
        <f t="shared" si="176"/>
        <v>186</v>
      </c>
      <c r="EC103" s="87">
        <v>0</v>
      </c>
      <c r="ED103" s="80">
        <v>0</v>
      </c>
      <c r="EE103" s="80">
        <v>0</v>
      </c>
      <c r="EF103" s="80">
        <v>0</v>
      </c>
      <c r="EG103" s="80">
        <v>0</v>
      </c>
      <c r="EH103" s="80">
        <v>0</v>
      </c>
      <c r="EI103" s="80">
        <v>1</v>
      </c>
      <c r="EJ103" s="80">
        <v>1</v>
      </c>
      <c r="EK103" s="49">
        <f>_xlfn.IFNA(INDEX(DZ:DZ,MATCH(A103,EB:EB,0)),1)</f>
        <v>1</v>
      </c>
      <c r="EL103" s="87">
        <v>0</v>
      </c>
      <c r="EM103" s="80">
        <v>0</v>
      </c>
      <c r="EN103" s="80">
        <v>0</v>
      </c>
      <c r="EO103" s="80">
        <v>0</v>
      </c>
      <c r="EP103" s="80">
        <v>0</v>
      </c>
      <c r="EQ103" s="80">
        <v>833.503</v>
      </c>
      <c r="ER103" s="80">
        <v>139.128</v>
      </c>
      <c r="ES103" s="80">
        <v>37.6856</v>
      </c>
      <c r="ET103" s="151">
        <v>0</v>
      </c>
      <c r="EU103" s="151">
        <v>0</v>
      </c>
      <c r="EV103" s="151">
        <v>0</v>
      </c>
      <c r="EW103" s="151">
        <v>1</v>
      </c>
      <c r="EX103" s="151">
        <v>1</v>
      </c>
      <c r="EY103" s="151">
        <v>1</v>
      </c>
      <c r="EZ103" s="49"/>
      <c r="FA103" s="153">
        <f t="shared" si="177"/>
        <v>1</v>
      </c>
      <c r="FB103" s="71">
        <v>1</v>
      </c>
      <c r="FC103" s="71">
        <v>1</v>
      </c>
      <c r="FD103" s="80">
        <v>3.96</v>
      </c>
      <c r="FE103" s="155"/>
      <c r="FF103">
        <f t="shared" si="178"/>
        <v>0</v>
      </c>
    </row>
    <row r="104" spans="1:162">
      <c r="A104" s="58">
        <v>98</v>
      </c>
      <c r="B104" s="59">
        <v>73</v>
      </c>
      <c r="C104" s="60">
        <v>60</v>
      </c>
      <c r="D104" s="61">
        <v>662.5</v>
      </c>
      <c r="E104" s="61">
        <v>3</v>
      </c>
      <c r="F104" s="62">
        <v>12</v>
      </c>
      <c r="G104" s="63">
        <v>0</v>
      </c>
      <c r="H104" s="63">
        <v>3</v>
      </c>
      <c r="I104" s="49"/>
      <c r="J104" s="62">
        <v>98</v>
      </c>
      <c r="K104" s="71">
        <f t="shared" si="121"/>
        <v>12</v>
      </c>
      <c r="L104" s="71">
        <f t="shared" si="122"/>
        <v>0</v>
      </c>
      <c r="M104" s="71">
        <f>INDEX($H:$H,MATCH(N104,$A:$A,0))</f>
        <v>3</v>
      </c>
      <c r="N104" s="72">
        <f>INDEX($A:$A,MATCH(SUM($K$7:K104),$D:$D,1))</f>
        <v>189</v>
      </c>
      <c r="O104" s="72">
        <v>0</v>
      </c>
      <c r="P104" s="73">
        <v>0</v>
      </c>
      <c r="Q104" s="63">
        <f>INDEX(关卡产出!$V$8:$V$207,MATCH(N104,$A$7:$A$206,0))</f>
        <v>36300</v>
      </c>
      <c r="R104" s="63">
        <f>INDEX(关卡产出!$W$8:$W$207,MATCH(N104,$A$7:$A$206,0))</f>
        <v>10348300</v>
      </c>
      <c r="S104" s="63">
        <f>INDEX(关卡产出!$X$8:$X$207,MATCH(N104,$A$7:$A$206,0))</f>
        <v>70374</v>
      </c>
      <c r="T104" s="63">
        <f>INDEX(关卡产出!$Y$8:$Y$207,MATCH(N104,$A$7:$A$206,0))</f>
        <v>35188</v>
      </c>
      <c r="U104" s="63">
        <f>INDEX(关卡产出!$Z$8:$Z$207,MATCH(N104,$A$7:$A$206,0))</f>
        <v>17023</v>
      </c>
      <c r="V104" s="63">
        <f>INDEX(关卡产出!$AA$8:$AA$207,MATCH(N104,$A$7:$A$206,0))</f>
        <v>1134</v>
      </c>
      <c r="W104" s="80">
        <f>INDEX(关卡产出!$C$8:$C$207,MATCH(N104,关卡产出!$B$8:$B$207,0))*K104</f>
        <v>1800</v>
      </c>
      <c r="X104" s="80">
        <f>INDEX(关卡产出!$D$8:$D$207,MATCH(N104,关卡产出!$B$8:$B$207,0))*K104</f>
        <v>900</v>
      </c>
      <c r="Y104" s="80">
        <f>INDEX(关卡产出!$E$8:$E$207,MATCH(N104,关卡产出!$B$8:$B$207,0))*K104</f>
        <v>444</v>
      </c>
      <c r="Z104" s="80">
        <f>INDEX(关卡产出!$F$8:$F$207,MATCH(N104,关卡产出!$B$8:$B$207,0))*K104</f>
        <v>23400</v>
      </c>
      <c r="AA104" s="80">
        <f>SUM($W$7:W104)</f>
        <v>85698</v>
      </c>
      <c r="AB104" s="80">
        <f>SUM($X$7:X104)</f>
        <v>42621</v>
      </c>
      <c r="AC104" s="80">
        <f>SUM($Y$7:Y104)</f>
        <v>20655</v>
      </c>
      <c r="AD104" s="80">
        <f>SUM($Z$7:Z104)</f>
        <v>1158000</v>
      </c>
      <c r="AE104" s="87">
        <f>INDEX(关卡产出!$C$8:$C$207,MATCH(N104,关卡产出!$B$8:$B$207,0))*8</f>
        <v>1200</v>
      </c>
      <c r="AF104" s="87">
        <f>INDEX(关卡产出!$D$8:$D$207,MATCH(N104,关卡产出!$B$8:$B$207,0))*8</f>
        <v>600</v>
      </c>
      <c r="AG104" s="87">
        <f>INDEX(关卡产出!$E$8:$E$207,MATCH(N104,关卡产出!$B$8:$B$207,0))*8</f>
        <v>296</v>
      </c>
      <c r="AH104" s="87">
        <f>INDEX(关卡产出!$F$8:$F$207,MATCH(N104,关卡产出!$B$8:$B$207,0))*8</f>
        <v>15600</v>
      </c>
      <c r="AI104" s="87">
        <f>SUM($AE$7:AE104)</f>
        <v>57120</v>
      </c>
      <c r="AJ104" s="87">
        <f>SUM($AF$7:AF104)</f>
        <v>28408</v>
      </c>
      <c r="AK104" s="87">
        <f>SUM($AG$7:AG104)</f>
        <v>13768</v>
      </c>
      <c r="AL104" s="87">
        <f>SUM($AH$7:AH104)</f>
        <v>771760</v>
      </c>
      <c r="AM104" s="92">
        <f>SUM($M$7:M104)*关卡产出!$AS$11</f>
        <v>1764000</v>
      </c>
      <c r="AN104" s="93">
        <v>0</v>
      </c>
      <c r="AO104" s="80">
        <v>0</v>
      </c>
      <c r="AP104" s="96">
        <v>0</v>
      </c>
      <c r="AQ104" s="62">
        <v>500</v>
      </c>
      <c r="AR104" s="97">
        <v>100</v>
      </c>
      <c r="AS104" s="62">
        <f>SUM($AQ$7:AQ104)</f>
        <v>49000</v>
      </c>
      <c r="AT104" s="71">
        <f>SUM($AR$7:AR104)</f>
        <v>9800</v>
      </c>
      <c r="AU104" s="49"/>
      <c r="AV104" s="62">
        <f t="shared" si="123"/>
        <v>36300</v>
      </c>
      <c r="AW104" s="71">
        <v>0</v>
      </c>
      <c r="AX104" s="71">
        <f t="shared" si="124"/>
        <v>9800</v>
      </c>
      <c r="AY104" s="71">
        <f t="shared" si="125"/>
        <v>24800</v>
      </c>
      <c r="AZ104" s="63">
        <f t="shared" si="126"/>
        <v>70900</v>
      </c>
      <c r="BA104" s="80">
        <v>0</v>
      </c>
      <c r="BB104" s="80">
        <f t="shared" si="127"/>
        <v>70900</v>
      </c>
      <c r="BC104" s="98">
        <f t="shared" si="128"/>
        <v>0.511988716502116</v>
      </c>
      <c r="BD104" s="98">
        <f t="shared" si="129"/>
        <v>0</v>
      </c>
      <c r="BE104" s="98">
        <f t="shared" si="130"/>
        <v>0.138222849083216</v>
      </c>
      <c r="BF104" s="98">
        <f t="shared" si="131"/>
        <v>0.349788434414669</v>
      </c>
      <c r="BG104" s="99"/>
      <c r="BH104" s="62">
        <f>INDEX(商城宝箱!$L:$L,MATCH(BB104,商城宝箱!$N:$N,1))</f>
        <v>10</v>
      </c>
      <c r="BI104" s="63">
        <f>INDEX(商城宝箱!$T:$T,MATCH(BH104,商城宝箱!$L:$L,0))+(BB104-VLOOKUP(BH104,商城宝箱!$L$2:$N$22,3,FALSE))/$BH$5*VLOOKUP(BH104+1,商城宝箱!$C$23:$I$42,3,FALSE)</f>
        <v>177250</v>
      </c>
      <c r="BJ104" s="71">
        <f>INDEX(商城宝箱!$U:$U,MATCH(BH104,商城宝箱!$L:$L,0))+(BB104-VLOOKUP(BH104,商城宝箱!$L$2:$N$22,3,FALSE))/$BH$5*VLOOKUP(BH104+1,商城宝箱!$C$23:$I$42,4,FALSE)</f>
        <v>140822.5</v>
      </c>
      <c r="BK104" s="71">
        <f>INDEX(商城宝箱!$V:$V,MATCH(BH104,商城宝箱!$L:$L,0))+(BB104-VLOOKUP(BH104,商城宝箱!$L$2:$N$22,3,FALSE))/$BH$5*VLOOKUP(BH104+1,商城宝箱!$C$23:$I$42,5,FALSE)</f>
        <v>78337</v>
      </c>
      <c r="BL104" s="71">
        <f>INDEX(商城宝箱!$W:$W,MATCH(BH104,商城宝箱!$L:$L,0))+(BB104-VLOOKUP(BH104,商城宝箱!$L$2:$N$22,3,FALSE))/$BH$5*VLOOKUP(BH104+1,商城宝箱!$C$23:$I$42,6,FALSE)</f>
        <v>11181.5</v>
      </c>
      <c r="BM104" s="49"/>
      <c r="BN104" s="101">
        <f t="shared" si="132"/>
        <v>10348300</v>
      </c>
      <c r="BO104" s="63">
        <f t="shared" si="133"/>
        <v>1158000</v>
      </c>
      <c r="BP104" s="63">
        <f t="shared" ref="BP104:BR104" si="211">AL104</f>
        <v>771760</v>
      </c>
      <c r="BQ104" s="63">
        <f t="shared" si="211"/>
        <v>1764000</v>
      </c>
      <c r="BR104" s="63">
        <f t="shared" si="211"/>
        <v>0</v>
      </c>
      <c r="BS104" s="63">
        <f t="shared" si="135"/>
        <v>49000</v>
      </c>
      <c r="BT104" s="63">
        <f t="shared" si="136"/>
        <v>177250</v>
      </c>
      <c r="BU104" s="63">
        <f t="shared" si="137"/>
        <v>14268310</v>
      </c>
      <c r="BV104" s="98">
        <f t="shared" si="138"/>
        <v>0.725264589849814</v>
      </c>
      <c r="BW104" s="98">
        <f t="shared" si="139"/>
        <v>0.0811588758584584</v>
      </c>
      <c r="BX104" s="98">
        <f t="shared" si="140"/>
        <v>0.0540890967465663</v>
      </c>
      <c r="BY104" s="98">
        <f t="shared" si="141"/>
        <v>0.123630619183351</v>
      </c>
      <c r="BZ104" s="98">
        <f t="shared" si="142"/>
        <v>0</v>
      </c>
      <c r="CA104" s="98">
        <f t="shared" si="143"/>
        <v>0.0034341838662042</v>
      </c>
      <c r="CB104" s="98">
        <f t="shared" si="144"/>
        <v>0.012422634495606</v>
      </c>
      <c r="CC104" s="49"/>
      <c r="CD104" s="101">
        <f t="shared" si="145"/>
        <v>189</v>
      </c>
      <c r="CE104" s="63">
        <f>INDEX(角色升级!A:A,MATCH(BU103,角色升级!K:K,1))</f>
        <v>821</v>
      </c>
      <c r="CF104" s="71">
        <f>VLOOKUP(CE104,角色升级!A:P,16,FALSE)</f>
        <v>58237.7423</v>
      </c>
      <c r="CG104" s="71">
        <v>68400</v>
      </c>
      <c r="CH104" s="197">
        <v>4.69</v>
      </c>
      <c r="CI104" s="87">
        <f>INDEX(角色升级!Q:Q,MATCH(CE104,角色升级!A:A,0))</f>
        <v>24800</v>
      </c>
      <c r="CJ104" s="80">
        <v>0.6</v>
      </c>
      <c r="CK104" s="49"/>
      <c r="CL104" s="101">
        <f t="shared" si="146"/>
        <v>70374</v>
      </c>
      <c r="CM104" s="63">
        <f t="shared" si="147"/>
        <v>85698</v>
      </c>
      <c r="CN104" s="63">
        <f t="shared" si="148"/>
        <v>1200</v>
      </c>
      <c r="CO104" s="63">
        <f t="shared" si="149"/>
        <v>140822.5</v>
      </c>
      <c r="CP104" s="63">
        <f t="shared" si="150"/>
        <v>298094.5</v>
      </c>
      <c r="CQ104" s="98">
        <f t="shared" si="151"/>
        <v>0.236079498279908</v>
      </c>
      <c r="CR104" s="98">
        <f t="shared" si="152"/>
        <v>0.287486015340773</v>
      </c>
      <c r="CS104" s="98">
        <f t="shared" si="153"/>
        <v>0.00402556907289467</v>
      </c>
      <c r="CT104" s="98">
        <f t="shared" si="154"/>
        <v>0.472408917306425</v>
      </c>
      <c r="CU104" s="49"/>
      <c r="CV104" s="87">
        <f t="shared" si="155"/>
        <v>35188</v>
      </c>
      <c r="CW104" s="80">
        <f t="shared" si="156"/>
        <v>42621</v>
      </c>
      <c r="CX104" s="80">
        <f t="shared" si="157"/>
        <v>28408</v>
      </c>
      <c r="CY104" s="80">
        <f t="shared" si="158"/>
        <v>78337</v>
      </c>
      <c r="CZ104" s="80">
        <f t="shared" si="159"/>
        <v>184554</v>
      </c>
      <c r="DA104" s="143">
        <f t="shared" si="160"/>
        <v>0.190665062800048</v>
      </c>
      <c r="DB104" s="143">
        <f t="shared" si="161"/>
        <v>0.230940537728795</v>
      </c>
      <c r="DC104" s="143">
        <f t="shared" si="162"/>
        <v>0.153927847676019</v>
      </c>
      <c r="DD104" s="143">
        <f t="shared" si="163"/>
        <v>0.424466551795139</v>
      </c>
      <c r="DE104" s="49"/>
      <c r="DF104" s="87">
        <f t="shared" si="164"/>
        <v>17023</v>
      </c>
      <c r="DG104" s="80">
        <f t="shared" si="165"/>
        <v>20655</v>
      </c>
      <c r="DH104" s="80">
        <f t="shared" si="166"/>
        <v>13768</v>
      </c>
      <c r="DI104" s="80">
        <f t="shared" si="167"/>
        <v>11181.5</v>
      </c>
      <c r="DJ104" s="80">
        <f t="shared" si="168"/>
        <v>62627.5</v>
      </c>
      <c r="DK104" s="143">
        <f t="shared" si="169"/>
        <v>0.271813500459063</v>
      </c>
      <c r="DL104" s="143">
        <f t="shared" si="170"/>
        <v>0.329807193325616</v>
      </c>
      <c r="DM104" s="143">
        <f t="shared" si="171"/>
        <v>0.219839527364177</v>
      </c>
      <c r="DN104" s="143">
        <f t="shared" si="172"/>
        <v>0.178539778851144</v>
      </c>
      <c r="DO104" s="49"/>
      <c r="DP104" s="62">
        <f t="shared" si="173"/>
        <v>298094.5</v>
      </c>
      <c r="DQ104" s="71">
        <f t="shared" si="174"/>
        <v>184554</v>
      </c>
      <c r="DR104" s="71">
        <f t="shared" si="175"/>
        <v>62627.5</v>
      </c>
      <c r="DS104" s="63">
        <v>0</v>
      </c>
      <c r="DT104" s="63">
        <v>21</v>
      </c>
      <c r="DU104" s="63">
        <f>INDEX(武器升级!A:A,MATCH(DQ104/$DQ$5,武器升级!G:G,1))</f>
        <v>50</v>
      </c>
      <c r="DV104" s="63">
        <f>_xlfn.IFNA(INDEX(武器升级!A:A,MATCH(DR104/$DR$5,武器升级!H:H,1)),1)</f>
        <v>39</v>
      </c>
      <c r="DW104" s="63">
        <v>13</v>
      </c>
      <c r="DX104" s="63">
        <f>ROUND($DX$4*(1.2^(DT104-1)),2)</f>
        <v>23</v>
      </c>
      <c r="DY104" s="63">
        <f>ROUND($DY$4*1.2^(DU104-1),2)</f>
        <v>5687.77</v>
      </c>
      <c r="DZ104" s="63">
        <f>ROUND($DZ$4*1.2^(DV104-1),2)</f>
        <v>1122.74</v>
      </c>
      <c r="EA104" s="71">
        <v>5.1</v>
      </c>
      <c r="EB104" s="67">
        <f t="shared" si="176"/>
        <v>189</v>
      </c>
      <c r="EC104" s="87">
        <v>0</v>
      </c>
      <c r="ED104" s="80">
        <v>0</v>
      </c>
      <c r="EE104" s="80">
        <v>0</v>
      </c>
      <c r="EF104" s="80">
        <v>0</v>
      </c>
      <c r="EG104" s="80">
        <v>0</v>
      </c>
      <c r="EH104" s="80">
        <v>0</v>
      </c>
      <c r="EI104" s="80">
        <v>1</v>
      </c>
      <c r="EJ104" s="80">
        <v>1</v>
      </c>
      <c r="EK104" s="49">
        <f>_xlfn.IFNA(INDEX(DZ:DZ,MATCH(A104,EB:EB,0)),1)</f>
        <v>42.17</v>
      </c>
      <c r="EL104" s="87">
        <v>0</v>
      </c>
      <c r="EM104" s="80">
        <v>0</v>
      </c>
      <c r="EN104" s="80">
        <v>0</v>
      </c>
      <c r="EO104" s="80">
        <v>0</v>
      </c>
      <c r="EP104" s="80">
        <v>0</v>
      </c>
      <c r="EQ104" s="80">
        <v>841.755</v>
      </c>
      <c r="ER104" s="80">
        <v>140.505</v>
      </c>
      <c r="ES104" s="80">
        <v>38.0588</v>
      </c>
      <c r="ET104" s="151">
        <v>0</v>
      </c>
      <c r="EU104" s="151">
        <v>0</v>
      </c>
      <c r="EV104" s="151">
        <v>0</v>
      </c>
      <c r="EW104" s="151">
        <v>1</v>
      </c>
      <c r="EX104" s="151">
        <v>1</v>
      </c>
      <c r="EY104" s="151">
        <v>1</v>
      </c>
      <c r="EZ104" s="49"/>
      <c r="FA104" s="153">
        <f t="shared" si="177"/>
        <v>42.17</v>
      </c>
      <c r="FB104" s="71">
        <v>1</v>
      </c>
      <c r="FC104" s="71">
        <v>1</v>
      </c>
      <c r="FD104" s="80">
        <v>3.96</v>
      </c>
      <c r="FE104" s="155"/>
      <c r="FF104">
        <f t="shared" si="178"/>
        <v>0</v>
      </c>
    </row>
    <row r="105" spans="1:162">
      <c r="A105" s="58">
        <v>99</v>
      </c>
      <c r="B105" s="59">
        <v>74</v>
      </c>
      <c r="C105" s="60">
        <v>61</v>
      </c>
      <c r="D105" s="61">
        <v>671.5</v>
      </c>
      <c r="E105" s="61">
        <v>3</v>
      </c>
      <c r="F105" s="62">
        <v>12</v>
      </c>
      <c r="G105" s="63">
        <v>0</v>
      </c>
      <c r="H105" s="63">
        <v>3</v>
      </c>
      <c r="I105" s="49"/>
      <c r="J105" s="62">
        <v>99</v>
      </c>
      <c r="K105" s="71">
        <f t="shared" si="121"/>
        <v>12</v>
      </c>
      <c r="L105" s="71">
        <f t="shared" si="122"/>
        <v>0</v>
      </c>
      <c r="M105" s="71">
        <f>INDEX($H:$H,MATCH(N105,$A:$A,0))</f>
        <v>3</v>
      </c>
      <c r="N105" s="72">
        <f>INDEX($A:$A,MATCH(SUM($K$7:K105),$D:$D,1))</f>
        <v>191</v>
      </c>
      <c r="O105" s="72">
        <v>0</v>
      </c>
      <c r="P105" s="73">
        <v>0</v>
      </c>
      <c r="Q105" s="63">
        <f>INDEX(关卡产出!$V$8:$V$207,MATCH(N105,$A$7:$A$206,0))</f>
        <v>36700</v>
      </c>
      <c r="R105" s="63">
        <f>INDEX(关卡产出!$W$8:$W$207,MATCH(N105,$A$7:$A$206,0))</f>
        <v>10572300</v>
      </c>
      <c r="S105" s="63">
        <f>INDEX(关卡产出!$X$8:$X$207,MATCH(N105,$A$7:$A$206,0))</f>
        <v>71882</v>
      </c>
      <c r="T105" s="63">
        <f>INDEX(关卡产出!$Y$8:$Y$207,MATCH(N105,$A$7:$A$206,0))</f>
        <v>35942</v>
      </c>
      <c r="U105" s="63">
        <f>INDEX(关卡产出!$Z$8:$Z$207,MATCH(N105,$A$7:$A$206,0))</f>
        <v>17394</v>
      </c>
      <c r="V105" s="63">
        <f>INDEX(关卡产出!$AA$8:$AA$207,MATCH(N105,$A$7:$A$206,0))</f>
        <v>1146</v>
      </c>
      <c r="W105" s="80">
        <f>INDEX(关卡产出!$C$8:$C$207,MATCH(N105,关卡产出!$B$8:$B$207,0))*K105</f>
        <v>1812</v>
      </c>
      <c r="X105" s="80">
        <f>INDEX(关卡产出!$D$8:$D$207,MATCH(N105,关卡产出!$B$8:$B$207,0))*K105</f>
        <v>900</v>
      </c>
      <c r="Y105" s="80">
        <f>INDEX(关卡产出!$E$8:$E$207,MATCH(N105,关卡产出!$B$8:$B$207,0))*K105</f>
        <v>444</v>
      </c>
      <c r="Z105" s="80">
        <f>INDEX(关卡产出!$F$8:$F$207,MATCH(N105,关卡产出!$B$8:$B$207,0))*K105</f>
        <v>23640</v>
      </c>
      <c r="AA105" s="80">
        <f>SUM($W$7:W105)</f>
        <v>87510</v>
      </c>
      <c r="AB105" s="80">
        <f>SUM($X$7:X105)</f>
        <v>43521</v>
      </c>
      <c r="AC105" s="80">
        <f>SUM($Y$7:Y105)</f>
        <v>21099</v>
      </c>
      <c r="AD105" s="80">
        <f>SUM($Z$7:Z105)</f>
        <v>1181640</v>
      </c>
      <c r="AE105" s="87">
        <f>INDEX(关卡产出!$C$8:$C$207,MATCH(N105,关卡产出!$B$8:$B$207,0))*8</f>
        <v>1208</v>
      </c>
      <c r="AF105" s="87">
        <f>INDEX(关卡产出!$D$8:$D$207,MATCH(N105,关卡产出!$B$8:$B$207,0))*8</f>
        <v>600</v>
      </c>
      <c r="AG105" s="87">
        <f>INDEX(关卡产出!$E$8:$E$207,MATCH(N105,关卡产出!$B$8:$B$207,0))*8</f>
        <v>296</v>
      </c>
      <c r="AH105" s="87">
        <f>INDEX(关卡产出!$F$8:$F$207,MATCH(N105,关卡产出!$B$8:$B$207,0))*8</f>
        <v>15760</v>
      </c>
      <c r="AI105" s="87">
        <f>SUM($AE$7:AE105)</f>
        <v>58328</v>
      </c>
      <c r="AJ105" s="87">
        <f>SUM($AF$7:AF105)</f>
        <v>29008</v>
      </c>
      <c r="AK105" s="87">
        <f>SUM($AG$7:AG105)</f>
        <v>14064</v>
      </c>
      <c r="AL105" s="87">
        <f>SUM($AH$7:AH105)</f>
        <v>787520</v>
      </c>
      <c r="AM105" s="92">
        <f>SUM($M$7:M105)*关卡产出!$AS$11</f>
        <v>1782000</v>
      </c>
      <c r="AN105" s="93">
        <v>0</v>
      </c>
      <c r="AO105" s="80">
        <v>0</v>
      </c>
      <c r="AP105" s="96">
        <v>0</v>
      </c>
      <c r="AQ105" s="62">
        <v>500</v>
      </c>
      <c r="AR105" s="97">
        <v>100</v>
      </c>
      <c r="AS105" s="62">
        <f>SUM($AQ$7:AQ105)</f>
        <v>49500</v>
      </c>
      <c r="AT105" s="71">
        <f>SUM($AR$7:AR105)</f>
        <v>9900</v>
      </c>
      <c r="AU105" s="49"/>
      <c r="AV105" s="62">
        <f t="shared" si="123"/>
        <v>36700</v>
      </c>
      <c r="AW105" s="71">
        <v>0</v>
      </c>
      <c r="AX105" s="71">
        <f t="shared" si="124"/>
        <v>9900</v>
      </c>
      <c r="AY105" s="71">
        <f t="shared" si="125"/>
        <v>24800</v>
      </c>
      <c r="AZ105" s="63">
        <f t="shared" si="126"/>
        <v>71400</v>
      </c>
      <c r="BA105" s="80">
        <v>0</v>
      </c>
      <c r="BB105" s="80">
        <f t="shared" si="127"/>
        <v>71400</v>
      </c>
      <c r="BC105" s="98">
        <f t="shared" si="128"/>
        <v>0.514005602240896</v>
      </c>
      <c r="BD105" s="98">
        <f t="shared" si="129"/>
        <v>0</v>
      </c>
      <c r="BE105" s="98">
        <f t="shared" si="130"/>
        <v>0.138655462184874</v>
      </c>
      <c r="BF105" s="98">
        <f t="shared" si="131"/>
        <v>0.34733893557423</v>
      </c>
      <c r="BG105" s="99"/>
      <c r="BH105" s="62">
        <f>INDEX(商城宝箱!$L:$L,MATCH(BB105,商城宝箱!$N:$N,1))</f>
        <v>10</v>
      </c>
      <c r="BI105" s="63">
        <f>INDEX(商城宝箱!$T:$T,MATCH(BH105,商城宝箱!$L:$L,0))+(BB105-VLOOKUP(BH105,商城宝箱!$L$2:$N$22,3,FALSE))/$BH$5*VLOOKUP(BH105+1,商城宝箱!$C$23:$I$42,3,FALSE)</f>
        <v>178500</v>
      </c>
      <c r="BJ105" s="71">
        <f>INDEX(商城宝箱!$U:$U,MATCH(BH105,商城宝箱!$L:$L,0))+(BB105-VLOOKUP(BH105,商城宝箱!$L$2:$N$22,3,FALSE))/$BH$5*VLOOKUP(BH105+1,商城宝箱!$C$23:$I$42,4,FALSE)</f>
        <v>142422.5</v>
      </c>
      <c r="BK105" s="71">
        <f>INDEX(商城宝箱!$V:$V,MATCH(BH105,商城宝箱!$L:$L,0))+(BB105-VLOOKUP(BH105,商城宝箱!$L$2:$N$22,3,FALSE))/$BH$5*VLOOKUP(BH105+1,商城宝箱!$C$23:$I$42,5,FALSE)</f>
        <v>79087</v>
      </c>
      <c r="BL105" s="71">
        <f>INDEX(商城宝箱!$W:$W,MATCH(BH105,商城宝箱!$L:$L,0))+(BB105-VLOOKUP(BH105,商城宝箱!$L$2:$N$22,3,FALSE))/$BH$5*VLOOKUP(BH105+1,商城宝箱!$C$23:$I$42,6,FALSE)</f>
        <v>11306.5</v>
      </c>
      <c r="BM105" s="49"/>
      <c r="BN105" s="101">
        <f t="shared" si="132"/>
        <v>10572300</v>
      </c>
      <c r="BO105" s="63">
        <f t="shared" si="133"/>
        <v>1181640</v>
      </c>
      <c r="BP105" s="63">
        <f t="shared" ref="BP105:BR105" si="212">AL105</f>
        <v>787520</v>
      </c>
      <c r="BQ105" s="63">
        <f t="shared" si="212"/>
        <v>1782000</v>
      </c>
      <c r="BR105" s="63">
        <f t="shared" si="212"/>
        <v>0</v>
      </c>
      <c r="BS105" s="63">
        <f t="shared" si="135"/>
        <v>49500</v>
      </c>
      <c r="BT105" s="63">
        <f t="shared" si="136"/>
        <v>178500</v>
      </c>
      <c r="BU105" s="63">
        <f t="shared" si="137"/>
        <v>14551460</v>
      </c>
      <c r="BV105" s="98">
        <f t="shared" si="138"/>
        <v>0.726545652463739</v>
      </c>
      <c r="BW105" s="98">
        <f t="shared" si="139"/>
        <v>0.0812042228065088</v>
      </c>
      <c r="BX105" s="98">
        <f t="shared" si="140"/>
        <v>0.0541196553472985</v>
      </c>
      <c r="BY105" s="98">
        <f t="shared" si="141"/>
        <v>0.122461938527131</v>
      </c>
      <c r="BZ105" s="98">
        <f t="shared" si="142"/>
        <v>0</v>
      </c>
      <c r="CA105" s="98">
        <f t="shared" si="143"/>
        <v>0.00340172051464252</v>
      </c>
      <c r="CB105" s="98">
        <f t="shared" si="144"/>
        <v>0.0122668103406806</v>
      </c>
      <c r="CC105" s="49"/>
      <c r="CD105" s="101">
        <f t="shared" si="145"/>
        <v>191</v>
      </c>
      <c r="CE105" s="63">
        <f>INDEX(角色升级!A:A,MATCH(BU104,角色升级!K:K,1))</f>
        <v>831</v>
      </c>
      <c r="CF105" s="71">
        <f>VLOOKUP(CE105,角色升级!A:P,16,FALSE)</f>
        <v>58676.2993</v>
      </c>
      <c r="CG105" s="71">
        <v>69600</v>
      </c>
      <c r="CH105" s="195">
        <v>4.76</v>
      </c>
      <c r="CI105" s="87">
        <f>INDEX(角色升级!Q:Q,MATCH(CE105,角色升级!A:A,0))</f>
        <v>24800</v>
      </c>
      <c r="CJ105" s="80">
        <v>0.6</v>
      </c>
      <c r="CK105" s="49"/>
      <c r="CL105" s="101">
        <f t="shared" si="146"/>
        <v>71882</v>
      </c>
      <c r="CM105" s="63">
        <f t="shared" si="147"/>
        <v>87510</v>
      </c>
      <c r="CN105" s="63">
        <f t="shared" si="148"/>
        <v>1208</v>
      </c>
      <c r="CO105" s="63">
        <f t="shared" si="149"/>
        <v>142422.5</v>
      </c>
      <c r="CP105" s="63">
        <f t="shared" si="150"/>
        <v>303022.5</v>
      </c>
      <c r="CQ105" s="98">
        <f t="shared" si="151"/>
        <v>0.23721670833024</v>
      </c>
      <c r="CR105" s="98">
        <f t="shared" si="152"/>
        <v>0.288790436353736</v>
      </c>
      <c r="CS105" s="98">
        <f t="shared" si="153"/>
        <v>0.0039865026524433</v>
      </c>
      <c r="CT105" s="98">
        <f t="shared" si="154"/>
        <v>0.470006352663581</v>
      </c>
      <c r="CU105" s="49"/>
      <c r="CV105" s="87">
        <f t="shared" si="155"/>
        <v>35942</v>
      </c>
      <c r="CW105" s="80">
        <f t="shared" si="156"/>
        <v>43521</v>
      </c>
      <c r="CX105" s="80">
        <f t="shared" si="157"/>
        <v>29008</v>
      </c>
      <c r="CY105" s="80">
        <f t="shared" si="158"/>
        <v>79087</v>
      </c>
      <c r="CZ105" s="80">
        <f t="shared" si="159"/>
        <v>187558</v>
      </c>
      <c r="DA105" s="143">
        <f t="shared" si="160"/>
        <v>0.191631388690432</v>
      </c>
      <c r="DB105" s="143">
        <f t="shared" si="161"/>
        <v>0.232040222224592</v>
      </c>
      <c r="DC105" s="143">
        <f t="shared" si="162"/>
        <v>0.154661491378667</v>
      </c>
      <c r="DD105" s="143">
        <f t="shared" si="163"/>
        <v>0.421666897706309</v>
      </c>
      <c r="DE105" s="49"/>
      <c r="DF105" s="87">
        <f t="shared" si="164"/>
        <v>17394</v>
      </c>
      <c r="DG105" s="80">
        <f t="shared" si="165"/>
        <v>21099</v>
      </c>
      <c r="DH105" s="80">
        <f t="shared" si="166"/>
        <v>14064</v>
      </c>
      <c r="DI105" s="80">
        <f t="shared" si="167"/>
        <v>11306.5</v>
      </c>
      <c r="DJ105" s="80">
        <f t="shared" si="168"/>
        <v>63863.5</v>
      </c>
      <c r="DK105" s="143">
        <f t="shared" si="169"/>
        <v>0.272362147392486</v>
      </c>
      <c r="DL105" s="143">
        <f t="shared" si="170"/>
        <v>0.330376506142006</v>
      </c>
      <c r="DM105" s="143">
        <f t="shared" si="171"/>
        <v>0.220219687301823</v>
      </c>
      <c r="DN105" s="143">
        <f t="shared" si="172"/>
        <v>0.177041659163685</v>
      </c>
      <c r="DO105" s="49"/>
      <c r="DP105" s="62">
        <f t="shared" si="173"/>
        <v>303022.5</v>
      </c>
      <c r="DQ105" s="71">
        <f t="shared" si="174"/>
        <v>187558</v>
      </c>
      <c r="DR105" s="71">
        <f t="shared" si="175"/>
        <v>63863.5</v>
      </c>
      <c r="DS105" s="63">
        <v>0</v>
      </c>
      <c r="DT105" s="63">
        <v>21</v>
      </c>
      <c r="DU105" s="63">
        <f>INDEX(武器升级!A:A,MATCH(DQ105/$DQ$5,武器升级!G:G,1))</f>
        <v>50</v>
      </c>
      <c r="DV105" s="63">
        <f>_xlfn.IFNA(INDEX(武器升级!A:A,MATCH(DR105/$DR$5,武器升级!H:H,1)),1)</f>
        <v>39</v>
      </c>
      <c r="DW105" s="63">
        <v>13</v>
      </c>
      <c r="DX105" s="63">
        <f>ROUND($DX$4*(1.2^(DT105-1)),2)</f>
        <v>23</v>
      </c>
      <c r="DY105" s="63">
        <f>ROUND($DY$4*1.2^(DU105-1),2)</f>
        <v>5687.77</v>
      </c>
      <c r="DZ105" s="63">
        <f>ROUND($DZ$4*1.2^(DV105-1),2)</f>
        <v>1122.74</v>
      </c>
      <c r="EA105" s="71">
        <v>5.1</v>
      </c>
      <c r="EB105" s="67">
        <f t="shared" si="176"/>
        <v>191</v>
      </c>
      <c r="EC105" s="87">
        <v>0</v>
      </c>
      <c r="ED105" s="80">
        <v>0</v>
      </c>
      <c r="EE105" s="80">
        <v>0</v>
      </c>
      <c r="EF105" s="80">
        <v>0</v>
      </c>
      <c r="EG105" s="80">
        <v>0</v>
      </c>
      <c r="EH105" s="80">
        <v>0</v>
      </c>
      <c r="EI105" s="80">
        <v>1</v>
      </c>
      <c r="EJ105" s="80">
        <v>1</v>
      </c>
      <c r="EK105" s="49">
        <f>_xlfn.IFNA(INDEX(DZ:DZ,MATCH(A105,EB:EB,0)),1)</f>
        <v>42.17</v>
      </c>
      <c r="EL105" s="87">
        <v>0</v>
      </c>
      <c r="EM105" s="80">
        <v>0</v>
      </c>
      <c r="EN105" s="80">
        <v>0</v>
      </c>
      <c r="EO105" s="80">
        <v>0</v>
      </c>
      <c r="EP105" s="80">
        <v>0</v>
      </c>
      <c r="EQ105" s="80">
        <v>860.736</v>
      </c>
      <c r="ER105" s="80">
        <v>143.673</v>
      </c>
      <c r="ES105" s="80">
        <v>38.9169</v>
      </c>
      <c r="ET105" s="151">
        <v>0</v>
      </c>
      <c r="EU105" s="151">
        <v>0</v>
      </c>
      <c r="EV105" s="151">
        <v>0</v>
      </c>
      <c r="EW105" s="151">
        <v>1</v>
      </c>
      <c r="EX105" s="151">
        <v>1</v>
      </c>
      <c r="EY105" s="151">
        <v>1</v>
      </c>
      <c r="EZ105" s="49"/>
      <c r="FA105" s="153">
        <f t="shared" si="177"/>
        <v>42.17</v>
      </c>
      <c r="FB105" s="71">
        <v>1</v>
      </c>
      <c r="FC105" s="71">
        <v>1</v>
      </c>
      <c r="FD105" s="80">
        <v>3.96</v>
      </c>
      <c r="FE105" s="155"/>
      <c r="FF105">
        <f t="shared" si="178"/>
        <v>0</v>
      </c>
    </row>
    <row r="106" ht="14.55" spans="1:162">
      <c r="A106" s="156">
        <v>100</v>
      </c>
      <c r="B106" s="157">
        <v>74</v>
      </c>
      <c r="C106" s="158">
        <v>62</v>
      </c>
      <c r="D106" s="8">
        <v>677.5</v>
      </c>
      <c r="E106" s="8">
        <v>3</v>
      </c>
      <c r="F106" s="62">
        <v>12</v>
      </c>
      <c r="G106" s="63">
        <v>0</v>
      </c>
      <c r="H106" s="63">
        <v>3</v>
      </c>
      <c r="I106" s="49"/>
      <c r="J106" s="163">
        <v>100</v>
      </c>
      <c r="K106" s="71">
        <f t="shared" si="121"/>
        <v>12</v>
      </c>
      <c r="L106" s="71">
        <f t="shared" si="122"/>
        <v>0</v>
      </c>
      <c r="M106" s="71">
        <f>INDEX($H:$H,MATCH(N106,$A:$A,0))</f>
        <v>3</v>
      </c>
      <c r="N106" s="72">
        <f>INDEX($A:$A,MATCH(SUM($K$7:K106),$D:$D,1))</f>
        <v>193</v>
      </c>
      <c r="O106" s="72">
        <v>0</v>
      </c>
      <c r="P106" s="73">
        <v>0</v>
      </c>
      <c r="Q106" s="63">
        <f>INDEX(关卡产出!$V$8:$V$207,MATCH(N106,$A$7:$A$206,0))</f>
        <v>37100</v>
      </c>
      <c r="R106" s="63">
        <f>INDEX(关卡产出!$W$8:$W$207,MATCH(N106,$A$7:$A$206,0))</f>
        <v>10798700</v>
      </c>
      <c r="S106" s="63">
        <f>INDEX(关卡产出!$X$8:$X$207,MATCH(N106,$A$7:$A$206,0))</f>
        <v>73406</v>
      </c>
      <c r="T106" s="63">
        <f>INDEX(关卡产出!$Y$8:$Y$207,MATCH(N106,$A$7:$A$206,0))</f>
        <v>36704</v>
      </c>
      <c r="U106" s="63">
        <f>INDEX(关卡产出!$Z$8:$Z$207,MATCH(N106,$A$7:$A$206,0))</f>
        <v>17769</v>
      </c>
      <c r="V106" s="63">
        <f>INDEX(关卡产出!$AA$8:$AA$207,MATCH(N106,$A$7:$A$206,0))</f>
        <v>1158</v>
      </c>
      <c r="W106" s="80">
        <f>INDEX(关卡产出!$C$8:$C$207,MATCH(N106,关卡产出!$B$8:$B$207,0))*K106</f>
        <v>1836</v>
      </c>
      <c r="X106" s="80">
        <f>INDEX(关卡产出!$D$8:$D$207,MATCH(N106,关卡产出!$B$8:$B$207,0))*K106</f>
        <v>912</v>
      </c>
      <c r="Y106" s="80">
        <f>INDEX(关卡产出!$E$8:$E$207,MATCH(N106,关卡产出!$B$8:$B$207,0))*K106</f>
        <v>456</v>
      </c>
      <c r="Z106" s="80">
        <f>INDEX(关卡产出!$F$8:$F$207,MATCH(N106,关卡产出!$B$8:$B$207,0))*K106</f>
        <v>23880</v>
      </c>
      <c r="AA106" s="80">
        <f>SUM($W$7:W106)</f>
        <v>89346</v>
      </c>
      <c r="AB106" s="80">
        <f>SUM($X$7:X106)</f>
        <v>44433</v>
      </c>
      <c r="AC106" s="80">
        <f>SUM($Y$7:Y106)</f>
        <v>21555</v>
      </c>
      <c r="AD106" s="80">
        <f>SUM($Z$7:Z106)</f>
        <v>1205520</v>
      </c>
      <c r="AE106" s="87">
        <f>INDEX(关卡产出!$C$8:$C$207,MATCH(N106,关卡产出!$B$8:$B$207,0))*8</f>
        <v>1224</v>
      </c>
      <c r="AF106" s="87">
        <f>INDEX(关卡产出!$D$8:$D$207,MATCH(N106,关卡产出!$B$8:$B$207,0))*8</f>
        <v>608</v>
      </c>
      <c r="AG106" s="87">
        <f>INDEX(关卡产出!$E$8:$E$207,MATCH(N106,关卡产出!$B$8:$B$207,0))*8</f>
        <v>304</v>
      </c>
      <c r="AH106" s="87">
        <f>INDEX(关卡产出!$F$8:$F$207,MATCH(N106,关卡产出!$B$8:$B$207,0))*8</f>
        <v>15920</v>
      </c>
      <c r="AI106" s="87">
        <f>SUM($AE$7:AE106)</f>
        <v>59552</v>
      </c>
      <c r="AJ106" s="87">
        <f>SUM($AF$7:AF106)</f>
        <v>29616</v>
      </c>
      <c r="AK106" s="87">
        <f>SUM($AG$7:AG106)</f>
        <v>14368</v>
      </c>
      <c r="AL106" s="87">
        <f>SUM($AH$7:AH106)</f>
        <v>803440</v>
      </c>
      <c r="AM106" s="92">
        <f>SUM($M$7:M106)*关卡产出!$AS$11</f>
        <v>1800000</v>
      </c>
      <c r="AN106" s="93">
        <v>0</v>
      </c>
      <c r="AO106" s="80">
        <v>0</v>
      </c>
      <c r="AP106" s="96">
        <v>0</v>
      </c>
      <c r="AQ106" s="62">
        <v>500</v>
      </c>
      <c r="AR106" s="97">
        <v>100</v>
      </c>
      <c r="AS106" s="62">
        <f>SUM($AQ$7:AQ106)</f>
        <v>50000</v>
      </c>
      <c r="AT106" s="71">
        <f>SUM($AR$7:AR106)</f>
        <v>10000</v>
      </c>
      <c r="AU106" s="49"/>
      <c r="AV106" s="62">
        <f t="shared" si="123"/>
        <v>37100</v>
      </c>
      <c r="AW106" s="71">
        <v>0</v>
      </c>
      <c r="AX106" s="71">
        <f t="shared" si="124"/>
        <v>10000</v>
      </c>
      <c r="AY106" s="71">
        <f t="shared" si="125"/>
        <v>24800</v>
      </c>
      <c r="AZ106" s="63">
        <f t="shared" si="126"/>
        <v>71900</v>
      </c>
      <c r="BA106" s="80">
        <v>0</v>
      </c>
      <c r="BB106" s="80">
        <f t="shared" si="127"/>
        <v>71900</v>
      </c>
      <c r="BC106" s="98">
        <f t="shared" si="128"/>
        <v>0.515994436717663</v>
      </c>
      <c r="BD106" s="98">
        <f t="shared" si="129"/>
        <v>0</v>
      </c>
      <c r="BE106" s="98">
        <f t="shared" si="130"/>
        <v>0.139082058414465</v>
      </c>
      <c r="BF106" s="98">
        <f t="shared" si="131"/>
        <v>0.344923504867872</v>
      </c>
      <c r="BG106" s="99"/>
      <c r="BH106" s="62">
        <f>INDEX(商城宝箱!$L:$L,MATCH(BB106,商城宝箱!$N:$N,1))</f>
        <v>10</v>
      </c>
      <c r="BI106" s="63">
        <f>INDEX(商城宝箱!$T:$T,MATCH(BH106,商城宝箱!$L:$L,0))+(BB106-VLOOKUP(BH106,商城宝箱!$L$2:$N$22,3,FALSE))/$BH$5*VLOOKUP(BH106+1,商城宝箱!$C$23:$I$42,3,FALSE)</f>
        <v>179750</v>
      </c>
      <c r="BJ106" s="71">
        <f>INDEX(商城宝箱!$U:$U,MATCH(BH106,商城宝箱!$L:$L,0))+(BB106-VLOOKUP(BH106,商城宝箱!$L$2:$N$22,3,FALSE))/$BH$5*VLOOKUP(BH106+1,商城宝箱!$C$23:$I$42,4,FALSE)</f>
        <v>144022.5</v>
      </c>
      <c r="BK106" s="71">
        <f>INDEX(商城宝箱!$V:$V,MATCH(BH106,商城宝箱!$L:$L,0))+(BB106-VLOOKUP(BH106,商城宝箱!$L$2:$N$22,3,FALSE))/$BH$5*VLOOKUP(BH106+1,商城宝箱!$C$23:$I$42,5,FALSE)</f>
        <v>79837</v>
      </c>
      <c r="BL106" s="71">
        <f>INDEX(商城宝箱!$W:$W,MATCH(BH106,商城宝箱!$L:$L,0))+(BB106-VLOOKUP(BH106,商城宝箱!$L$2:$N$22,3,FALSE))/$BH$5*VLOOKUP(BH106+1,商城宝箱!$C$23:$I$42,6,FALSE)</f>
        <v>11431.5</v>
      </c>
      <c r="BM106" s="49"/>
      <c r="BN106" s="101">
        <f t="shared" si="132"/>
        <v>10798700</v>
      </c>
      <c r="BO106" s="63">
        <f t="shared" si="133"/>
        <v>1205520</v>
      </c>
      <c r="BP106" s="63">
        <f t="shared" ref="BP106:BR106" si="213">AL106</f>
        <v>803440</v>
      </c>
      <c r="BQ106" s="63">
        <f t="shared" si="213"/>
        <v>1800000</v>
      </c>
      <c r="BR106" s="63">
        <f t="shared" si="213"/>
        <v>0</v>
      </c>
      <c r="BS106" s="63">
        <f t="shared" si="135"/>
        <v>50000</v>
      </c>
      <c r="BT106" s="63">
        <f t="shared" si="136"/>
        <v>179750</v>
      </c>
      <c r="BU106" s="63">
        <f t="shared" si="137"/>
        <v>14837410</v>
      </c>
      <c r="BV106" s="98">
        <f t="shared" si="138"/>
        <v>0.727802224242641</v>
      </c>
      <c r="BW106" s="98">
        <f t="shared" si="139"/>
        <v>0.081248681542129</v>
      </c>
      <c r="BX106" s="98">
        <f t="shared" si="140"/>
        <v>0.0541496123649613</v>
      </c>
      <c r="BY106" s="98">
        <f t="shared" si="141"/>
        <v>0.121314973435391</v>
      </c>
      <c r="BZ106" s="98">
        <f t="shared" si="142"/>
        <v>0</v>
      </c>
      <c r="CA106" s="98">
        <f t="shared" si="143"/>
        <v>0.0033698603732053</v>
      </c>
      <c r="CB106" s="98">
        <f t="shared" si="144"/>
        <v>0.012114648041673</v>
      </c>
      <c r="CC106" s="49"/>
      <c r="CD106" s="101">
        <f t="shared" si="145"/>
        <v>193</v>
      </c>
      <c r="CE106" s="63">
        <f>INDEX(角色升级!A:A,MATCH(BU105,角色升级!K:K,1))</f>
        <v>840</v>
      </c>
      <c r="CF106" s="71">
        <f>VLOOKUP(CE106,角色升级!A:P,16,FALSE)</f>
        <v>58908.93661</v>
      </c>
      <c r="CG106" s="198">
        <v>70800</v>
      </c>
      <c r="CH106" s="199">
        <v>4.83</v>
      </c>
      <c r="CI106" s="87">
        <f>INDEX(角色升级!Q:Q,MATCH(CE106,角色升级!A:A,0))</f>
        <v>24800</v>
      </c>
      <c r="CJ106" s="200">
        <v>0.6</v>
      </c>
      <c r="CK106" s="49"/>
      <c r="CL106" s="101">
        <f t="shared" si="146"/>
        <v>73406</v>
      </c>
      <c r="CM106" s="63">
        <f t="shared" si="147"/>
        <v>89346</v>
      </c>
      <c r="CN106" s="63">
        <f t="shared" si="148"/>
        <v>1224</v>
      </c>
      <c r="CO106" s="63">
        <f t="shared" si="149"/>
        <v>144022.5</v>
      </c>
      <c r="CP106" s="63">
        <f t="shared" si="150"/>
        <v>307998.5</v>
      </c>
      <c r="CQ106" s="98">
        <f t="shared" si="151"/>
        <v>0.238332329540566</v>
      </c>
      <c r="CR106" s="98">
        <f t="shared" si="152"/>
        <v>0.290085828340073</v>
      </c>
      <c r="CS106" s="98">
        <f t="shared" si="153"/>
        <v>0.00397404532814283</v>
      </c>
      <c r="CT106" s="98">
        <f t="shared" si="154"/>
        <v>0.467607796791218</v>
      </c>
      <c r="CU106" s="49"/>
      <c r="CV106" s="87">
        <f t="shared" si="155"/>
        <v>36704</v>
      </c>
      <c r="CW106" s="80">
        <f t="shared" si="156"/>
        <v>44433</v>
      </c>
      <c r="CX106" s="80">
        <f t="shared" si="157"/>
        <v>29616</v>
      </c>
      <c r="CY106" s="80">
        <f t="shared" si="158"/>
        <v>79837</v>
      </c>
      <c r="CZ106" s="80">
        <f t="shared" si="159"/>
        <v>190590</v>
      </c>
      <c r="DA106" s="143">
        <f t="shared" si="160"/>
        <v>0.192580932892597</v>
      </c>
      <c r="DB106" s="143">
        <f t="shared" si="161"/>
        <v>0.233133952463403</v>
      </c>
      <c r="DC106" s="143">
        <f t="shared" si="162"/>
        <v>0.155391153785613</v>
      </c>
      <c r="DD106" s="143">
        <f t="shared" si="163"/>
        <v>0.418893960858387</v>
      </c>
      <c r="DE106" s="49"/>
      <c r="DF106" s="87">
        <f t="shared" si="164"/>
        <v>17769</v>
      </c>
      <c r="DG106" s="80">
        <f t="shared" si="165"/>
        <v>21555</v>
      </c>
      <c r="DH106" s="80">
        <f t="shared" si="166"/>
        <v>14368</v>
      </c>
      <c r="DI106" s="80">
        <f t="shared" si="167"/>
        <v>11431.5</v>
      </c>
      <c r="DJ106" s="80">
        <f t="shared" si="168"/>
        <v>65123.5</v>
      </c>
      <c r="DK106" s="143">
        <f t="shared" si="169"/>
        <v>0.272850814222209</v>
      </c>
      <c r="DL106" s="143">
        <f t="shared" si="170"/>
        <v>0.330986510245917</v>
      </c>
      <c r="DM106" s="143">
        <f t="shared" si="171"/>
        <v>0.220626962617181</v>
      </c>
      <c r="DN106" s="143">
        <f t="shared" si="172"/>
        <v>0.175535712914693</v>
      </c>
      <c r="DO106" s="49"/>
      <c r="DP106" s="62">
        <f t="shared" si="173"/>
        <v>307998.5</v>
      </c>
      <c r="DQ106" s="71">
        <f t="shared" si="174"/>
        <v>190590</v>
      </c>
      <c r="DR106" s="71">
        <f t="shared" si="175"/>
        <v>65123.5</v>
      </c>
      <c r="DS106" s="63">
        <v>0</v>
      </c>
      <c r="DT106" s="63">
        <v>21</v>
      </c>
      <c r="DU106" s="63">
        <f>INDEX(武器升级!A:A,MATCH(DQ106/$DQ$5,武器升级!G:G,1))</f>
        <v>51</v>
      </c>
      <c r="DV106" s="63">
        <f>_xlfn.IFNA(INDEX(武器升级!A:A,MATCH(DR106/$DR$5,武器升级!H:H,1)),1)</f>
        <v>40</v>
      </c>
      <c r="DW106" s="63">
        <v>14</v>
      </c>
      <c r="DX106" s="63">
        <f>ROUND($DX$4*(1.2^(DT106-1)),2)</f>
        <v>23</v>
      </c>
      <c r="DY106" s="63">
        <f>ROUND($DY$4*1.2^(DU106-1),2)</f>
        <v>6825.33</v>
      </c>
      <c r="DZ106" s="63">
        <f>ROUND($DZ$4*1.2^(DV106-1),2)</f>
        <v>1347.29</v>
      </c>
      <c r="EA106" s="71">
        <v>5.4</v>
      </c>
      <c r="EB106" s="67">
        <f t="shared" si="176"/>
        <v>193</v>
      </c>
      <c r="EC106" s="222">
        <v>0</v>
      </c>
      <c r="ED106" s="200">
        <v>0</v>
      </c>
      <c r="EE106" s="80">
        <v>0</v>
      </c>
      <c r="EF106" s="80">
        <v>0</v>
      </c>
      <c r="EG106" s="80">
        <v>0</v>
      </c>
      <c r="EH106" s="80">
        <v>0</v>
      </c>
      <c r="EI106" s="80">
        <v>1</v>
      </c>
      <c r="EJ106" s="80">
        <v>1</v>
      </c>
      <c r="EK106" s="49">
        <f>_xlfn.IFNA(INDEX(DZ:DZ,MATCH(A106,EB:EB,0)),1)</f>
        <v>1</v>
      </c>
      <c r="EL106" s="87">
        <v>0</v>
      </c>
      <c r="EM106" s="80">
        <v>0</v>
      </c>
      <c r="EN106" s="80">
        <v>0</v>
      </c>
      <c r="EO106" s="80">
        <v>0</v>
      </c>
      <c r="EP106" s="80">
        <v>0</v>
      </c>
      <c r="EQ106" s="80">
        <v>868.988</v>
      </c>
      <c r="ER106" s="80">
        <v>145.051</v>
      </c>
      <c r="ES106" s="80">
        <v>39.2901</v>
      </c>
      <c r="ET106" s="151">
        <v>0</v>
      </c>
      <c r="EU106" s="151">
        <v>0</v>
      </c>
      <c r="EV106" s="151">
        <v>0</v>
      </c>
      <c r="EW106" s="151">
        <v>1</v>
      </c>
      <c r="EX106" s="151">
        <v>1</v>
      </c>
      <c r="EY106" s="151">
        <v>1</v>
      </c>
      <c r="EZ106" s="49"/>
      <c r="FA106" s="153">
        <f t="shared" si="177"/>
        <v>1</v>
      </c>
      <c r="FB106" s="71">
        <v>1</v>
      </c>
      <c r="FC106" s="71">
        <v>1</v>
      </c>
      <c r="FD106" s="80">
        <v>3.96</v>
      </c>
      <c r="FE106" s="155"/>
      <c r="FF106">
        <f t="shared" si="178"/>
        <v>0</v>
      </c>
    </row>
    <row r="107" ht="14.55" spans="1:161">
      <c r="A107" s="159">
        <v>101</v>
      </c>
      <c r="B107" s="160">
        <v>75</v>
      </c>
      <c r="C107" s="161">
        <v>62</v>
      </c>
      <c r="D107" s="162">
        <v>683.5</v>
      </c>
      <c r="E107" s="162">
        <v>3</v>
      </c>
      <c r="F107" s="62">
        <v>12</v>
      </c>
      <c r="G107" s="63">
        <v>0</v>
      </c>
      <c r="H107" s="63">
        <v>3</v>
      </c>
      <c r="I107" s="164"/>
      <c r="J107" s="165">
        <v>101</v>
      </c>
      <c r="K107" s="71">
        <f t="shared" si="121"/>
        <v>12</v>
      </c>
      <c r="L107" s="71">
        <f t="shared" si="122"/>
        <v>0</v>
      </c>
      <c r="M107" s="71">
        <f>INDEX($H:$H,MATCH(N107,$A:$A,0))</f>
        <v>3</v>
      </c>
      <c r="N107" s="72">
        <f>INDEX($A:$A,MATCH(SUM($K$7:K107),$D:$D,1))</f>
        <v>195</v>
      </c>
      <c r="O107" s="72">
        <v>0</v>
      </c>
      <c r="P107" s="73">
        <v>0</v>
      </c>
      <c r="Q107" s="63">
        <f>INDEX(关卡产出!$V$8:$V$207,MATCH(N107,$A$7:$A$206,0))</f>
        <v>37500</v>
      </c>
      <c r="R107" s="63">
        <f>INDEX(关卡产出!$W$8:$W$207,MATCH(N107,$A$7:$A$206,0))</f>
        <v>11027500</v>
      </c>
      <c r="S107" s="63">
        <f>INDEX(关卡产出!$X$8:$X$207,MATCH(N107,$A$7:$A$206,0))</f>
        <v>74946</v>
      </c>
      <c r="T107" s="63">
        <f>INDEX(关卡产出!$Y$8:$Y$207,MATCH(N107,$A$7:$A$206,0))</f>
        <v>37474</v>
      </c>
      <c r="U107" s="63">
        <f>INDEX(关卡产出!$Z$8:$Z$207,MATCH(N107,$A$7:$A$206,0))</f>
        <v>18148</v>
      </c>
      <c r="V107" s="63">
        <f>INDEX(关卡产出!$AA$8:$AA$207,MATCH(N107,$A$7:$A$206,0))</f>
        <v>1170</v>
      </c>
      <c r="W107" s="80">
        <f>INDEX(关卡产出!$C$8:$C$207,MATCH(N107,关卡产出!$B$8:$B$207,0))*K107</f>
        <v>1848</v>
      </c>
      <c r="X107" s="80">
        <f>INDEX(关卡产出!$D$8:$D$207,MATCH(N107,关卡产出!$B$8:$B$207,0))*K107</f>
        <v>924</v>
      </c>
      <c r="Y107" s="80">
        <f>INDEX(关卡产出!$E$8:$E$207,MATCH(N107,关卡产出!$B$8:$B$207,0))*K107</f>
        <v>456</v>
      </c>
      <c r="Z107" s="80">
        <f>INDEX(关卡产出!$F$8:$F$207,MATCH(N107,关卡产出!$B$8:$B$207,0))*K107</f>
        <v>24120</v>
      </c>
      <c r="AA107" s="80">
        <f>SUM($W$7:W107)</f>
        <v>91194</v>
      </c>
      <c r="AB107" s="80">
        <f>SUM($X$7:X107)</f>
        <v>45357</v>
      </c>
      <c r="AC107" s="80">
        <f>SUM($Y$7:Y107)</f>
        <v>22011</v>
      </c>
      <c r="AD107" s="80">
        <f>SUM($Z$7:Z107)</f>
        <v>1229640</v>
      </c>
      <c r="AE107" s="87">
        <f>INDEX(关卡产出!$C$8:$C$207,MATCH(N107,关卡产出!$B$8:$B$207,0))*8</f>
        <v>1232</v>
      </c>
      <c r="AF107" s="87">
        <f>INDEX(关卡产出!$D$8:$D$207,MATCH(N107,关卡产出!$B$8:$B$207,0))*8</f>
        <v>616</v>
      </c>
      <c r="AG107" s="87">
        <f>INDEX(关卡产出!$E$8:$E$207,MATCH(N107,关卡产出!$B$8:$B$207,0))*8</f>
        <v>304</v>
      </c>
      <c r="AH107" s="87">
        <f>INDEX(关卡产出!$F$8:$F$207,MATCH(N107,关卡产出!$B$8:$B$207,0))*8</f>
        <v>16080</v>
      </c>
      <c r="AI107" s="87">
        <f>SUM($AE$7:AE107)</f>
        <v>60784</v>
      </c>
      <c r="AJ107" s="87">
        <f>SUM($AF$7:AF107)</f>
        <v>30232</v>
      </c>
      <c r="AK107" s="87">
        <f>SUM($AG$7:AG107)</f>
        <v>14672</v>
      </c>
      <c r="AL107" s="87">
        <f>SUM($AH$7:AH107)</f>
        <v>819520</v>
      </c>
      <c r="AM107" s="92">
        <f>SUM($M$7:M107)*关卡产出!$AS$11</f>
        <v>1818000</v>
      </c>
      <c r="AN107" s="93">
        <v>0</v>
      </c>
      <c r="AO107" s="80">
        <v>0</v>
      </c>
      <c r="AP107" s="96">
        <v>0</v>
      </c>
      <c r="AQ107" s="62">
        <v>500</v>
      </c>
      <c r="AR107" s="97">
        <v>100</v>
      </c>
      <c r="AS107" s="62">
        <f>SUM($AQ$7:AQ107)</f>
        <v>50500</v>
      </c>
      <c r="AT107" s="71">
        <f>SUM($AR$7:AR107)</f>
        <v>10100</v>
      </c>
      <c r="AU107" s="164"/>
      <c r="AV107" s="62">
        <f t="shared" si="123"/>
        <v>37500</v>
      </c>
      <c r="AW107" s="71">
        <v>0</v>
      </c>
      <c r="AX107" s="71">
        <f t="shared" si="124"/>
        <v>10100</v>
      </c>
      <c r="AY107" s="71">
        <f t="shared" si="125"/>
        <v>24800</v>
      </c>
      <c r="AZ107" s="63">
        <f t="shared" si="126"/>
        <v>72400</v>
      </c>
      <c r="BA107" s="80">
        <v>0</v>
      </c>
      <c r="BB107" s="80">
        <f t="shared" si="127"/>
        <v>72400</v>
      </c>
      <c r="BC107" s="98">
        <f t="shared" si="128"/>
        <v>0.517955801104972</v>
      </c>
      <c r="BD107" s="98">
        <f t="shared" si="129"/>
        <v>0</v>
      </c>
      <c r="BE107" s="98">
        <f t="shared" si="130"/>
        <v>0.139502762430939</v>
      </c>
      <c r="BF107" s="98">
        <f t="shared" si="131"/>
        <v>0.342541436464088</v>
      </c>
      <c r="BG107" s="166"/>
      <c r="BH107" s="62">
        <f>INDEX(商城宝箱!$L:$L,MATCH(BB107,商城宝箱!$N:$N,1))</f>
        <v>10</v>
      </c>
      <c r="BI107" s="63">
        <f>INDEX(商城宝箱!$T:$T,MATCH(BH107,商城宝箱!$L:$L,0))+(BB107-VLOOKUP(BH107,商城宝箱!$L$2:$N$22,3,FALSE))/$BH$5*VLOOKUP(BH107+1,商城宝箱!$C$23:$I$42,3,FALSE)</f>
        <v>181000</v>
      </c>
      <c r="BJ107" s="71">
        <f>INDEX(商城宝箱!$U:$U,MATCH(BH107,商城宝箱!$L:$L,0))+(BB107-VLOOKUP(BH107,商城宝箱!$L$2:$N$22,3,FALSE))/$BH$5*VLOOKUP(BH107+1,商城宝箱!$C$23:$I$42,4,FALSE)</f>
        <v>145622.5</v>
      </c>
      <c r="BK107" s="71">
        <f>INDEX(商城宝箱!$V:$V,MATCH(BH107,商城宝箱!$L:$L,0))+(BB107-VLOOKUP(BH107,商城宝箱!$L$2:$N$22,3,FALSE))/$BH$5*VLOOKUP(BH107+1,商城宝箱!$C$23:$I$42,5,FALSE)</f>
        <v>80587</v>
      </c>
      <c r="BL107" s="71">
        <f>INDEX(商城宝箱!$W:$W,MATCH(BH107,商城宝箱!$L:$L,0))+(BB107-VLOOKUP(BH107,商城宝箱!$L$2:$N$22,3,FALSE))/$BH$5*VLOOKUP(BH107+1,商城宝箱!$C$23:$I$42,6,FALSE)</f>
        <v>11556.5</v>
      </c>
      <c r="BM107" s="164"/>
      <c r="BN107" s="101">
        <f t="shared" si="132"/>
        <v>11027500</v>
      </c>
      <c r="BO107" s="63">
        <f t="shared" si="133"/>
        <v>1229640</v>
      </c>
      <c r="BP107" s="63">
        <f t="shared" ref="BP107:BR107" si="214">AL107</f>
        <v>819520</v>
      </c>
      <c r="BQ107" s="63">
        <f t="shared" si="214"/>
        <v>1818000</v>
      </c>
      <c r="BR107" s="63">
        <f t="shared" si="214"/>
        <v>0</v>
      </c>
      <c r="BS107" s="63">
        <f t="shared" si="135"/>
        <v>50500</v>
      </c>
      <c r="BT107" s="63">
        <f t="shared" si="136"/>
        <v>181000</v>
      </c>
      <c r="BU107" s="63">
        <f t="shared" si="137"/>
        <v>15126160</v>
      </c>
      <c r="BV107" s="98">
        <f t="shared" si="138"/>
        <v>0.729034996324249</v>
      </c>
      <c r="BW107" s="98">
        <f t="shared" si="139"/>
        <v>0.0812922777492767</v>
      </c>
      <c r="BX107" s="98">
        <f t="shared" si="140"/>
        <v>0.0541789852811289</v>
      </c>
      <c r="BY107" s="98">
        <f t="shared" si="141"/>
        <v>0.12018912929653</v>
      </c>
      <c r="BZ107" s="98">
        <f t="shared" si="142"/>
        <v>0</v>
      </c>
      <c r="CA107" s="98">
        <f t="shared" si="143"/>
        <v>0.00333858692490361</v>
      </c>
      <c r="CB107" s="98">
        <f t="shared" si="144"/>
        <v>0.011966024423912</v>
      </c>
      <c r="CC107" s="164"/>
      <c r="CD107" s="101">
        <f t="shared" si="145"/>
        <v>195</v>
      </c>
      <c r="CE107" s="63">
        <f>INDEX(角色升级!A:A,MATCH(BU106,角色升级!K:K,1))</f>
        <v>845</v>
      </c>
      <c r="CF107" s="71">
        <f>VLOOKUP(CE107,角色升级!A:P,16,FALSE)</f>
        <v>61007.62213</v>
      </c>
      <c r="CG107" s="201">
        <v>72000</v>
      </c>
      <c r="CH107" s="202">
        <v>4.9</v>
      </c>
      <c r="CI107" s="87">
        <f>INDEX(角色升级!Q:Q,MATCH(CE107,角色升级!A:A,0))</f>
        <v>24800</v>
      </c>
      <c r="CJ107" s="203">
        <v>0.7</v>
      </c>
      <c r="CK107" s="164"/>
      <c r="CL107" s="101">
        <f t="shared" si="146"/>
        <v>74946</v>
      </c>
      <c r="CM107" s="63">
        <f t="shared" si="147"/>
        <v>91194</v>
      </c>
      <c r="CN107" s="63">
        <f t="shared" si="148"/>
        <v>1232</v>
      </c>
      <c r="CO107" s="63">
        <f t="shared" si="149"/>
        <v>145622.5</v>
      </c>
      <c r="CP107" s="63">
        <f t="shared" si="150"/>
        <v>312994.5</v>
      </c>
      <c r="CQ107" s="98">
        <f t="shared" si="151"/>
        <v>0.239448297014804</v>
      </c>
      <c r="CR107" s="98">
        <f t="shared" si="152"/>
        <v>0.291359752327916</v>
      </c>
      <c r="CS107" s="98">
        <f t="shared" si="153"/>
        <v>0.00393617140237289</v>
      </c>
      <c r="CT107" s="98">
        <f t="shared" si="154"/>
        <v>0.465255779254907</v>
      </c>
      <c r="CU107" s="164"/>
      <c r="CV107" s="87">
        <f t="shared" si="155"/>
        <v>37474</v>
      </c>
      <c r="CW107" s="80">
        <f t="shared" si="156"/>
        <v>45357</v>
      </c>
      <c r="CX107" s="80">
        <f t="shared" si="157"/>
        <v>30232</v>
      </c>
      <c r="CY107" s="80">
        <f t="shared" si="158"/>
        <v>80587</v>
      </c>
      <c r="CZ107" s="80">
        <f t="shared" si="159"/>
        <v>193650</v>
      </c>
      <c r="DA107" s="143">
        <f t="shared" si="160"/>
        <v>0.193514071778983</v>
      </c>
      <c r="DB107" s="143">
        <f t="shared" si="161"/>
        <v>0.23422153369481</v>
      </c>
      <c r="DC107" s="143">
        <f t="shared" si="162"/>
        <v>0.156116705396334</v>
      </c>
      <c r="DD107" s="143">
        <f t="shared" si="163"/>
        <v>0.416147689129873</v>
      </c>
      <c r="DE107" s="164"/>
      <c r="DF107" s="87">
        <f t="shared" si="164"/>
        <v>18148</v>
      </c>
      <c r="DG107" s="80">
        <f t="shared" si="165"/>
        <v>22011</v>
      </c>
      <c r="DH107" s="80">
        <f t="shared" si="166"/>
        <v>14672</v>
      </c>
      <c r="DI107" s="80">
        <f t="shared" si="167"/>
        <v>11556.5</v>
      </c>
      <c r="DJ107" s="80">
        <f t="shared" si="168"/>
        <v>66387.5</v>
      </c>
      <c r="DK107" s="143">
        <f t="shared" si="169"/>
        <v>0.273364714742986</v>
      </c>
      <c r="DL107" s="143">
        <f t="shared" si="170"/>
        <v>0.33155337977782</v>
      </c>
      <c r="DM107" s="143">
        <f t="shared" si="171"/>
        <v>0.22100546036528</v>
      </c>
      <c r="DN107" s="143">
        <f t="shared" si="172"/>
        <v>0.174076445113915</v>
      </c>
      <c r="DO107" s="49"/>
      <c r="DP107" s="62">
        <f t="shared" si="173"/>
        <v>312994.5</v>
      </c>
      <c r="DQ107" s="71">
        <f t="shared" si="174"/>
        <v>193650</v>
      </c>
      <c r="DR107" s="71">
        <f t="shared" si="175"/>
        <v>66387.5</v>
      </c>
      <c r="DS107" s="63">
        <v>0</v>
      </c>
      <c r="DT107" s="63">
        <v>21</v>
      </c>
      <c r="DU107" s="63">
        <f>INDEX(武器升级!A:A,MATCH(DQ107/$DQ$5,武器升级!G:G,1))</f>
        <v>51</v>
      </c>
      <c r="DV107" s="63">
        <f>_xlfn.IFNA(INDEX(武器升级!A:A,MATCH(DR107/$DR$5,武器升级!H:H,1)),1)</f>
        <v>40</v>
      </c>
      <c r="DW107" s="63">
        <v>14</v>
      </c>
      <c r="DX107" s="63">
        <f>ROUND($DX$4*(1.2^(DT107-1)),2)</f>
        <v>23</v>
      </c>
      <c r="DY107" s="63">
        <f>ROUND($DY$4*1.2^(DU107-1),2)</f>
        <v>6825.33</v>
      </c>
      <c r="DZ107" s="63">
        <f>ROUND($DZ$4*1.2^(DV107-1),2)</f>
        <v>1347.29</v>
      </c>
      <c r="EA107" s="71">
        <v>5.4</v>
      </c>
      <c r="EB107" s="67">
        <f t="shared" si="176"/>
        <v>195</v>
      </c>
      <c r="EC107" s="223"/>
      <c r="ED107" s="164"/>
      <c r="EE107" s="49"/>
      <c r="EF107" s="49"/>
      <c r="EG107" s="49"/>
      <c r="EH107" s="49"/>
      <c r="EI107" s="49"/>
      <c r="EJ107" s="49"/>
      <c r="EK107" s="49">
        <f>_xlfn.IFNA(INDEX(DZ:DZ,MATCH(A107,EB:EB,0)),1)</f>
        <v>50.61</v>
      </c>
      <c r="EL107" s="84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164"/>
      <c r="FA107" s="67"/>
      <c r="FB107" s="67"/>
      <c r="FC107" s="67"/>
      <c r="FD107" s="49"/>
      <c r="FE107" s="155"/>
    </row>
    <row r="108" spans="1:161">
      <c r="A108" s="58">
        <v>102</v>
      </c>
      <c r="B108" s="59">
        <v>75</v>
      </c>
      <c r="C108" s="60">
        <v>63</v>
      </c>
      <c r="D108" s="61">
        <v>689.5</v>
      </c>
      <c r="E108" s="61">
        <v>3</v>
      </c>
      <c r="F108" s="62">
        <v>12</v>
      </c>
      <c r="G108" s="63">
        <v>0</v>
      </c>
      <c r="H108" s="63">
        <v>3</v>
      </c>
      <c r="I108" s="49"/>
      <c r="J108" s="62">
        <v>102</v>
      </c>
      <c r="K108" s="71">
        <f t="shared" si="121"/>
        <v>12</v>
      </c>
      <c r="L108" s="71">
        <f t="shared" si="122"/>
        <v>0</v>
      </c>
      <c r="M108" s="71">
        <f>INDEX($H:$H,MATCH(N108,$A:$A,0))</f>
        <v>3</v>
      </c>
      <c r="N108" s="72">
        <f>INDEX($A:$A,MATCH(SUM($K$7:K108),$D:$D,1))</f>
        <v>198</v>
      </c>
      <c r="O108" s="72">
        <v>0</v>
      </c>
      <c r="P108" s="73">
        <v>0</v>
      </c>
      <c r="Q108" s="63">
        <f>INDEX(关卡产出!$V$8:$V$207,MATCH(N108,$A$7:$A$206,0))</f>
        <v>38100</v>
      </c>
      <c r="R108" s="63">
        <f>INDEX(关卡产出!$W$8:$W$207,MATCH(N108,$A$7:$A$206,0))</f>
        <v>11375200</v>
      </c>
      <c r="S108" s="63">
        <f>INDEX(关卡产出!$X$8:$X$207,MATCH(N108,$A$7:$A$206,0))</f>
        <v>77286</v>
      </c>
      <c r="T108" s="63">
        <f>INDEX(关卡产出!$Y$8:$Y$207,MATCH(N108,$A$7:$A$206,0))</f>
        <v>38644</v>
      </c>
      <c r="U108" s="63">
        <f>INDEX(关卡产出!$Z$8:$Z$207,MATCH(N108,$A$7:$A$206,0))</f>
        <v>18724</v>
      </c>
      <c r="V108" s="63">
        <f>INDEX(关卡产出!$AA$8:$AA$207,MATCH(N108,$A$7:$A$206,0))</f>
        <v>1188</v>
      </c>
      <c r="W108" s="80">
        <f>INDEX(关卡产出!$C$8:$C$207,MATCH(N108,关卡产出!$B$8:$B$207,0))*K108</f>
        <v>1884</v>
      </c>
      <c r="X108" s="80">
        <f>INDEX(关卡产出!$D$8:$D$207,MATCH(N108,关卡产出!$B$8:$B$207,0))*K108</f>
        <v>936</v>
      </c>
      <c r="Y108" s="80">
        <f>INDEX(关卡产出!$E$8:$E$207,MATCH(N108,关卡产出!$B$8:$B$207,0))*K108</f>
        <v>468</v>
      </c>
      <c r="Z108" s="80">
        <f>INDEX(关卡产出!$F$8:$F$207,MATCH(N108,关卡产出!$B$8:$B$207,0))*K108</f>
        <v>24360</v>
      </c>
      <c r="AA108" s="80">
        <f>SUM($W$7:W108)</f>
        <v>93078</v>
      </c>
      <c r="AB108" s="80">
        <f>SUM($X$7:X108)</f>
        <v>46293</v>
      </c>
      <c r="AC108" s="80">
        <f>SUM($Y$7:Y108)</f>
        <v>22479</v>
      </c>
      <c r="AD108" s="80">
        <f>SUM($Z$7:Z108)</f>
        <v>1254000</v>
      </c>
      <c r="AE108" s="87">
        <f>INDEX(关卡产出!$C$8:$C$207,MATCH(N108,关卡产出!$B$8:$B$207,0))*8</f>
        <v>1256</v>
      </c>
      <c r="AF108" s="87">
        <f>INDEX(关卡产出!$D$8:$D$207,MATCH(N108,关卡产出!$B$8:$B$207,0))*8</f>
        <v>624</v>
      </c>
      <c r="AG108" s="87">
        <f>INDEX(关卡产出!$E$8:$E$207,MATCH(N108,关卡产出!$B$8:$B$207,0))*8</f>
        <v>312</v>
      </c>
      <c r="AH108" s="87">
        <f>INDEX(关卡产出!$F$8:$F$207,MATCH(N108,关卡产出!$B$8:$B$207,0))*8</f>
        <v>16240</v>
      </c>
      <c r="AI108" s="87">
        <f>SUM($AE$7:AE108)</f>
        <v>62040</v>
      </c>
      <c r="AJ108" s="87">
        <f>SUM($AF$7:AF108)</f>
        <v>30856</v>
      </c>
      <c r="AK108" s="87">
        <f>SUM($AG$7:AG108)</f>
        <v>14984</v>
      </c>
      <c r="AL108" s="87">
        <f>SUM($AH$7:AH108)</f>
        <v>835760</v>
      </c>
      <c r="AM108" s="92">
        <f>SUM($M$7:M108)*关卡产出!$AS$11</f>
        <v>1836000</v>
      </c>
      <c r="AN108" s="93">
        <v>0</v>
      </c>
      <c r="AO108" s="80">
        <v>0</v>
      </c>
      <c r="AP108" s="96">
        <v>0</v>
      </c>
      <c r="AQ108" s="62">
        <v>500</v>
      </c>
      <c r="AR108" s="97">
        <v>100</v>
      </c>
      <c r="AS108" s="62">
        <f>SUM($AQ$7:AQ108)</f>
        <v>51000</v>
      </c>
      <c r="AT108" s="71">
        <f>SUM($AR$7:AR108)</f>
        <v>10200</v>
      </c>
      <c r="AU108" s="49"/>
      <c r="AV108" s="62">
        <f t="shared" si="123"/>
        <v>38100</v>
      </c>
      <c r="AW108" s="71">
        <v>0</v>
      </c>
      <c r="AX108" s="71">
        <f t="shared" si="124"/>
        <v>10200</v>
      </c>
      <c r="AY108" s="71">
        <f t="shared" si="125"/>
        <v>27200</v>
      </c>
      <c r="AZ108" s="63">
        <f t="shared" si="126"/>
        <v>75500</v>
      </c>
      <c r="BA108" s="80">
        <v>0</v>
      </c>
      <c r="BB108" s="80">
        <f t="shared" si="127"/>
        <v>75500</v>
      </c>
      <c r="BC108" s="98">
        <f t="shared" si="128"/>
        <v>0.504635761589404</v>
      </c>
      <c r="BD108" s="98">
        <f t="shared" si="129"/>
        <v>0</v>
      </c>
      <c r="BE108" s="98">
        <f t="shared" si="130"/>
        <v>0.135099337748344</v>
      </c>
      <c r="BF108" s="98">
        <f t="shared" si="131"/>
        <v>0.360264900662252</v>
      </c>
      <c r="BG108" s="99"/>
      <c r="BH108" s="62">
        <f>INDEX(商城宝箱!$L:$L,MATCH(BB108,商城宝箱!$N:$N,1))</f>
        <v>10</v>
      </c>
      <c r="BI108" s="63">
        <f>INDEX(商城宝箱!$T:$T,MATCH(BH108,商城宝箱!$L:$L,0))+(BB108-VLOOKUP(BH108,商城宝箱!$L$2:$N$22,3,FALSE))/$BH$5*VLOOKUP(BH108+1,商城宝箱!$C$23:$I$42,3,FALSE)</f>
        <v>188750</v>
      </c>
      <c r="BJ108" s="71">
        <f>INDEX(商城宝箱!$U:$U,MATCH(BH108,商城宝箱!$L:$L,0))+(BB108-VLOOKUP(BH108,商城宝箱!$L$2:$N$22,3,FALSE))/$BH$5*VLOOKUP(BH108+1,商城宝箱!$C$23:$I$42,4,FALSE)</f>
        <v>155542.5</v>
      </c>
      <c r="BK108" s="71">
        <f>INDEX(商城宝箱!$V:$V,MATCH(BH108,商城宝箱!$L:$L,0))+(BB108-VLOOKUP(BH108,商城宝箱!$L$2:$N$22,3,FALSE))/$BH$5*VLOOKUP(BH108+1,商城宝箱!$C$23:$I$42,5,FALSE)</f>
        <v>85237</v>
      </c>
      <c r="BL108" s="71">
        <f>INDEX(商城宝箱!$W:$W,MATCH(BH108,商城宝箱!$L:$L,0))+(BB108-VLOOKUP(BH108,商城宝箱!$L$2:$N$22,3,FALSE))/$BH$5*VLOOKUP(BH108+1,商城宝箱!$C$23:$I$42,6,FALSE)</f>
        <v>12331.5</v>
      </c>
      <c r="BM108" s="49"/>
      <c r="BN108" s="101">
        <f t="shared" si="132"/>
        <v>11375200</v>
      </c>
      <c r="BO108" s="63">
        <f t="shared" si="133"/>
        <v>1254000</v>
      </c>
      <c r="BP108" s="63">
        <f t="shared" ref="BP108:BR108" si="215">AL108</f>
        <v>835760</v>
      </c>
      <c r="BQ108" s="63">
        <f t="shared" si="215"/>
        <v>1836000</v>
      </c>
      <c r="BR108" s="63">
        <f t="shared" si="215"/>
        <v>0</v>
      </c>
      <c r="BS108" s="63">
        <f t="shared" si="135"/>
        <v>51000</v>
      </c>
      <c r="BT108" s="63">
        <f t="shared" si="136"/>
        <v>188750</v>
      </c>
      <c r="BU108" s="63">
        <f t="shared" si="137"/>
        <v>15540710</v>
      </c>
      <c r="BV108" s="98">
        <f t="shared" si="138"/>
        <v>0.731961409742541</v>
      </c>
      <c r="BW108" s="98">
        <f t="shared" si="139"/>
        <v>0.0806912940271069</v>
      </c>
      <c r="BX108" s="98">
        <f t="shared" si="140"/>
        <v>0.0537787527082096</v>
      </c>
      <c r="BY108" s="98">
        <f t="shared" si="141"/>
        <v>0.118141320441601</v>
      </c>
      <c r="BZ108" s="98">
        <f t="shared" si="142"/>
        <v>0</v>
      </c>
      <c r="CA108" s="98">
        <f t="shared" si="143"/>
        <v>0.00328170334560004</v>
      </c>
      <c r="CB108" s="98">
        <f t="shared" si="144"/>
        <v>0.0121455197349413</v>
      </c>
      <c r="CC108" s="49"/>
      <c r="CD108" s="101">
        <f t="shared" si="145"/>
        <v>198</v>
      </c>
      <c r="CE108" s="63">
        <f>INDEX(角色升级!A:A,MATCH(BU107,角色升级!K:K,1))</f>
        <v>850</v>
      </c>
      <c r="CF108" s="71">
        <f>VLOOKUP(CE108,角色升级!A:P,16,FALSE)</f>
        <v>63120.88186</v>
      </c>
      <c r="CG108" s="71">
        <v>73200</v>
      </c>
      <c r="CH108" s="204">
        <v>4.98</v>
      </c>
      <c r="CI108" s="87">
        <f>INDEX(角色升级!Q:Q,MATCH(CE108,角色升级!A:A,0))</f>
        <v>27200</v>
      </c>
      <c r="CJ108" s="80">
        <v>0.7</v>
      </c>
      <c r="CK108" s="49"/>
      <c r="CL108" s="101">
        <f t="shared" si="146"/>
        <v>77286</v>
      </c>
      <c r="CM108" s="63">
        <f t="shared" si="147"/>
        <v>93078</v>
      </c>
      <c r="CN108" s="63">
        <f t="shared" si="148"/>
        <v>1256</v>
      </c>
      <c r="CO108" s="63">
        <f t="shared" si="149"/>
        <v>155542.5</v>
      </c>
      <c r="CP108" s="63">
        <f t="shared" si="150"/>
        <v>327162.5</v>
      </c>
      <c r="CQ108" s="98">
        <f t="shared" si="151"/>
        <v>0.236231230657548</v>
      </c>
      <c r="CR108" s="98">
        <f t="shared" si="152"/>
        <v>0.284500821457227</v>
      </c>
      <c r="CS108" s="98">
        <f t="shared" si="153"/>
        <v>0.00383907079815077</v>
      </c>
      <c r="CT108" s="98">
        <f t="shared" si="154"/>
        <v>0.475428877087074</v>
      </c>
      <c r="CU108" s="49"/>
      <c r="CV108" s="87">
        <f t="shared" si="155"/>
        <v>38644</v>
      </c>
      <c r="CW108" s="80">
        <f t="shared" si="156"/>
        <v>46293</v>
      </c>
      <c r="CX108" s="80">
        <f t="shared" si="157"/>
        <v>30856</v>
      </c>
      <c r="CY108" s="80">
        <f t="shared" si="158"/>
        <v>85237</v>
      </c>
      <c r="CZ108" s="80">
        <f t="shared" si="159"/>
        <v>201030</v>
      </c>
      <c r="DA108" s="143">
        <f t="shared" si="160"/>
        <v>0.192230015420584</v>
      </c>
      <c r="DB108" s="143">
        <f t="shared" si="161"/>
        <v>0.230279062826444</v>
      </c>
      <c r="DC108" s="143">
        <f t="shared" si="162"/>
        <v>0.153489528926031</v>
      </c>
      <c r="DD108" s="143">
        <f t="shared" si="163"/>
        <v>0.424001392826941</v>
      </c>
      <c r="DE108" s="49"/>
      <c r="DF108" s="87">
        <f t="shared" si="164"/>
        <v>18724</v>
      </c>
      <c r="DG108" s="80">
        <f t="shared" si="165"/>
        <v>22479</v>
      </c>
      <c r="DH108" s="80">
        <f t="shared" si="166"/>
        <v>14984</v>
      </c>
      <c r="DI108" s="80">
        <f t="shared" si="167"/>
        <v>12331.5</v>
      </c>
      <c r="DJ108" s="80">
        <f t="shared" si="168"/>
        <v>68518.5</v>
      </c>
      <c r="DK108" s="143">
        <f t="shared" si="169"/>
        <v>0.273269263045747</v>
      </c>
      <c r="DL108" s="143">
        <f t="shared" si="170"/>
        <v>0.328071980559995</v>
      </c>
      <c r="DM108" s="143">
        <f t="shared" si="171"/>
        <v>0.218685464509585</v>
      </c>
      <c r="DN108" s="143">
        <f t="shared" si="172"/>
        <v>0.179973291884673</v>
      </c>
      <c r="DO108" s="49"/>
      <c r="DP108" s="62">
        <f t="shared" si="173"/>
        <v>327162.5</v>
      </c>
      <c r="DQ108" s="71">
        <f t="shared" si="174"/>
        <v>201030</v>
      </c>
      <c r="DR108" s="71">
        <f t="shared" si="175"/>
        <v>68518.5</v>
      </c>
      <c r="DS108" s="63">
        <v>0</v>
      </c>
      <c r="DT108" s="63">
        <v>21</v>
      </c>
      <c r="DU108" s="63">
        <f>INDEX(武器升级!A:A,MATCH(DQ108/$DQ$5,武器升级!G:G,1))</f>
        <v>52</v>
      </c>
      <c r="DV108" s="63">
        <f>_xlfn.IFNA(INDEX(武器升级!A:A,MATCH(DR108/$DR$5,武器升级!H:H,1)),1)</f>
        <v>41</v>
      </c>
      <c r="DW108" s="63">
        <v>14</v>
      </c>
      <c r="DX108" s="63">
        <f>ROUND($DX$4*(1.2^(DT108-1)),2)</f>
        <v>23</v>
      </c>
      <c r="DY108" s="63">
        <f>ROUND($DY$4*1.2^(DU108-1),2)</f>
        <v>8190.39</v>
      </c>
      <c r="DZ108" s="63">
        <f>ROUND($DZ$4*1.2^(DV108-1),2)</f>
        <v>1616.75</v>
      </c>
      <c r="EA108" s="71">
        <v>5.4</v>
      </c>
      <c r="EB108" s="67">
        <f t="shared" si="176"/>
        <v>198</v>
      </c>
      <c r="EC108" s="84"/>
      <c r="ED108" s="49"/>
      <c r="EE108" s="49"/>
      <c r="EF108" s="49"/>
      <c r="EG108" s="49"/>
      <c r="EH108" s="49"/>
      <c r="EI108" s="49"/>
      <c r="EJ108" s="49"/>
      <c r="EK108" s="49">
        <f>_xlfn.IFNA(INDEX(DZ:DZ,MATCH(A108,EB:EB,0)),1)</f>
        <v>1</v>
      </c>
      <c r="EL108" s="84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67"/>
      <c r="FB108" s="67"/>
      <c r="FC108" s="67"/>
      <c r="FD108" s="49"/>
      <c r="FE108" s="155"/>
    </row>
    <row r="109" spans="1:161">
      <c r="A109" s="58">
        <v>103</v>
      </c>
      <c r="B109" s="59">
        <v>76</v>
      </c>
      <c r="C109" s="60">
        <v>64</v>
      </c>
      <c r="D109" s="61">
        <v>698.5</v>
      </c>
      <c r="E109" s="61">
        <v>3</v>
      </c>
      <c r="F109" s="62">
        <v>12</v>
      </c>
      <c r="G109" s="63">
        <v>0</v>
      </c>
      <c r="H109" s="63">
        <v>3</v>
      </c>
      <c r="I109" s="49"/>
      <c r="J109" s="62">
        <v>103</v>
      </c>
      <c r="K109" s="71">
        <f t="shared" si="121"/>
        <v>12</v>
      </c>
      <c r="L109" s="71">
        <f t="shared" si="122"/>
        <v>0</v>
      </c>
      <c r="M109" s="71">
        <f>INDEX($H:$H,MATCH(N109,$A:$A,0))</f>
        <v>3</v>
      </c>
      <c r="N109" s="72">
        <f>INDEX($A:$A,MATCH(SUM($K$7:K109),$D:$D,1))</f>
        <v>200</v>
      </c>
      <c r="O109" s="72">
        <v>0</v>
      </c>
      <c r="P109" s="73">
        <v>0</v>
      </c>
      <c r="Q109" s="63">
        <f>INDEX(关卡产出!$V$8:$V$207,MATCH(N109,$A$7:$A$206,0))</f>
        <v>38500</v>
      </c>
      <c r="R109" s="63">
        <f>INDEX(关卡产出!$W$8:$W$207,MATCH(N109,$A$7:$A$206,0))</f>
        <v>11610000</v>
      </c>
      <c r="S109" s="63">
        <f>INDEX(关卡产出!$X$8:$X$207,MATCH(N109,$A$7:$A$206,0))</f>
        <v>78866</v>
      </c>
      <c r="T109" s="63">
        <f>INDEX(关卡产出!$Y$8:$Y$207,MATCH(N109,$A$7:$A$206,0))</f>
        <v>39434</v>
      </c>
      <c r="U109" s="63">
        <f>INDEX(关卡产出!$Z$8:$Z$207,MATCH(N109,$A$7:$A$206,0))</f>
        <v>19113</v>
      </c>
      <c r="V109" s="63">
        <f>INDEX(关卡产出!$AA$8:$AA$207,MATCH(N109,$A$7:$A$206,0))</f>
        <v>1200</v>
      </c>
      <c r="W109" s="80">
        <f>INDEX(关卡产出!$C$8:$C$207,MATCH(N109,关卡产出!$B$8:$B$207,0))*K109</f>
        <v>1896</v>
      </c>
      <c r="X109" s="80">
        <f>INDEX(关卡产出!$D$8:$D$207,MATCH(N109,关卡产出!$B$8:$B$207,0))*K109</f>
        <v>948</v>
      </c>
      <c r="Y109" s="80">
        <f>INDEX(关卡产出!$E$8:$E$207,MATCH(N109,关卡产出!$B$8:$B$207,0))*K109</f>
        <v>468</v>
      </c>
      <c r="Z109" s="80">
        <f>INDEX(关卡产出!$F$8:$F$207,MATCH(N109,关卡产出!$B$8:$B$207,0))*K109</f>
        <v>24600</v>
      </c>
      <c r="AA109" s="80">
        <f>SUM($W$7:W109)</f>
        <v>94974</v>
      </c>
      <c r="AB109" s="80">
        <f>SUM($X$7:X109)</f>
        <v>47241</v>
      </c>
      <c r="AC109" s="80">
        <f>SUM($Y$7:Y109)</f>
        <v>22947</v>
      </c>
      <c r="AD109" s="80">
        <f>SUM($Z$7:Z109)</f>
        <v>1278600</v>
      </c>
      <c r="AE109" s="87">
        <f>INDEX(关卡产出!$C$8:$C$207,MATCH(N109,关卡产出!$B$8:$B$207,0))*8</f>
        <v>1264</v>
      </c>
      <c r="AF109" s="87">
        <f>INDEX(关卡产出!$D$8:$D$207,MATCH(N109,关卡产出!$B$8:$B$207,0))*8</f>
        <v>632</v>
      </c>
      <c r="AG109" s="87">
        <f>INDEX(关卡产出!$E$8:$E$207,MATCH(N109,关卡产出!$B$8:$B$207,0))*8</f>
        <v>312</v>
      </c>
      <c r="AH109" s="87">
        <f>INDEX(关卡产出!$F$8:$F$207,MATCH(N109,关卡产出!$B$8:$B$207,0))*8</f>
        <v>16400</v>
      </c>
      <c r="AI109" s="87">
        <f>SUM($AE$7:AE109)</f>
        <v>63304</v>
      </c>
      <c r="AJ109" s="87">
        <f>SUM($AF$7:AF109)</f>
        <v>31488</v>
      </c>
      <c r="AK109" s="87">
        <f>SUM($AG$7:AG109)</f>
        <v>15296</v>
      </c>
      <c r="AL109" s="87">
        <f>SUM($AH$7:AH109)</f>
        <v>852160</v>
      </c>
      <c r="AM109" s="92">
        <f>SUM($M$7:M109)*关卡产出!$AS$11</f>
        <v>1854000</v>
      </c>
      <c r="AN109" s="93">
        <v>0</v>
      </c>
      <c r="AO109" s="80">
        <v>0</v>
      </c>
      <c r="AP109" s="96">
        <v>0</v>
      </c>
      <c r="AQ109" s="62">
        <v>500</v>
      </c>
      <c r="AR109" s="97">
        <v>100</v>
      </c>
      <c r="AS109" s="62">
        <f>SUM($AQ$7:AQ109)</f>
        <v>51500</v>
      </c>
      <c r="AT109" s="71">
        <f>SUM($AR$7:AR109)</f>
        <v>10300</v>
      </c>
      <c r="AU109" s="49"/>
      <c r="AV109" s="62">
        <f t="shared" si="123"/>
        <v>38500</v>
      </c>
      <c r="AW109" s="71">
        <v>0</v>
      </c>
      <c r="AX109" s="71">
        <f t="shared" si="124"/>
        <v>10300</v>
      </c>
      <c r="AY109" s="71">
        <f t="shared" si="125"/>
        <v>27200</v>
      </c>
      <c r="AZ109" s="63">
        <f t="shared" si="126"/>
        <v>76000</v>
      </c>
      <c r="BA109" s="80">
        <v>0</v>
      </c>
      <c r="BB109" s="80">
        <f t="shared" si="127"/>
        <v>76000</v>
      </c>
      <c r="BC109" s="98">
        <f t="shared" si="128"/>
        <v>0.506578947368421</v>
      </c>
      <c r="BD109" s="98">
        <f t="shared" si="129"/>
        <v>0</v>
      </c>
      <c r="BE109" s="98">
        <f t="shared" si="130"/>
        <v>0.135526315789474</v>
      </c>
      <c r="BF109" s="98">
        <f t="shared" si="131"/>
        <v>0.357894736842105</v>
      </c>
      <c r="BG109" s="99"/>
      <c r="BH109" s="62">
        <f>INDEX(商城宝箱!$L:$L,MATCH(BB109,商城宝箱!$N:$N,1))</f>
        <v>10</v>
      </c>
      <c r="BI109" s="63">
        <f>INDEX(商城宝箱!$T:$T,MATCH(BH109,商城宝箱!$L:$L,0))+(BB109-VLOOKUP(BH109,商城宝箱!$L$2:$N$22,3,FALSE))/$BH$5*VLOOKUP(BH109+1,商城宝箱!$C$23:$I$42,3,FALSE)</f>
        <v>190000</v>
      </c>
      <c r="BJ109" s="71">
        <f>INDEX(商城宝箱!$U:$U,MATCH(BH109,商城宝箱!$L:$L,0))+(BB109-VLOOKUP(BH109,商城宝箱!$L$2:$N$22,3,FALSE))/$BH$5*VLOOKUP(BH109+1,商城宝箱!$C$23:$I$42,4,FALSE)</f>
        <v>157142.5</v>
      </c>
      <c r="BK109" s="71">
        <f>INDEX(商城宝箱!$V:$V,MATCH(BH109,商城宝箱!$L:$L,0))+(BB109-VLOOKUP(BH109,商城宝箱!$L$2:$N$22,3,FALSE))/$BH$5*VLOOKUP(BH109+1,商城宝箱!$C$23:$I$42,5,FALSE)</f>
        <v>85987</v>
      </c>
      <c r="BL109" s="71">
        <f>INDEX(商城宝箱!$W:$W,MATCH(BH109,商城宝箱!$L:$L,0))+(BB109-VLOOKUP(BH109,商城宝箱!$L$2:$N$22,3,FALSE))/$BH$5*VLOOKUP(BH109+1,商城宝箱!$C$23:$I$42,6,FALSE)</f>
        <v>12456.5</v>
      </c>
      <c r="BM109" s="49"/>
      <c r="BN109" s="101">
        <f t="shared" si="132"/>
        <v>11610000</v>
      </c>
      <c r="BO109" s="63">
        <f t="shared" si="133"/>
        <v>1278600</v>
      </c>
      <c r="BP109" s="63">
        <f t="shared" ref="BP109:BR109" si="216">AL109</f>
        <v>852160</v>
      </c>
      <c r="BQ109" s="63">
        <f t="shared" si="216"/>
        <v>1854000</v>
      </c>
      <c r="BR109" s="63">
        <f t="shared" si="216"/>
        <v>0</v>
      </c>
      <c r="BS109" s="63">
        <f t="shared" si="135"/>
        <v>51500</v>
      </c>
      <c r="BT109" s="63">
        <f t="shared" si="136"/>
        <v>190000</v>
      </c>
      <c r="BU109" s="63">
        <f t="shared" si="137"/>
        <v>15836260</v>
      </c>
      <c r="BV109" s="98">
        <f t="shared" si="138"/>
        <v>0.733127645037401</v>
      </c>
      <c r="BW109" s="98">
        <f t="shared" si="139"/>
        <v>0.0807387602880983</v>
      </c>
      <c r="BX109" s="98">
        <f t="shared" si="140"/>
        <v>0.0538106850986281</v>
      </c>
      <c r="BY109" s="98">
        <f t="shared" si="141"/>
        <v>0.117073096804422</v>
      </c>
      <c r="BZ109" s="98">
        <f t="shared" si="142"/>
        <v>0</v>
      </c>
      <c r="CA109" s="98">
        <f t="shared" si="143"/>
        <v>0.00325203046678951</v>
      </c>
      <c r="CB109" s="98">
        <f t="shared" si="144"/>
        <v>0.0119977823046603</v>
      </c>
      <c r="CC109" s="49"/>
      <c r="CD109" s="101">
        <f t="shared" si="145"/>
        <v>200</v>
      </c>
      <c r="CE109" s="63">
        <f>INDEX(角色升级!A:A,MATCH(BU108,角色升级!K:K,1))</f>
        <v>860</v>
      </c>
      <c r="CF109" s="71">
        <f>VLOOKUP(CE109,角色升级!A:P,16,FALSE)</f>
        <v>63614.39931</v>
      </c>
      <c r="CG109" s="71">
        <v>74400</v>
      </c>
      <c r="CH109" s="205">
        <v>5.05</v>
      </c>
      <c r="CI109" s="87">
        <f>INDEX(角色升级!Q:Q,MATCH(CE109,角色升级!A:A,0))</f>
        <v>27200</v>
      </c>
      <c r="CJ109" s="80">
        <v>0.7</v>
      </c>
      <c r="CK109" s="49"/>
      <c r="CL109" s="101">
        <f t="shared" si="146"/>
        <v>78866</v>
      </c>
      <c r="CM109" s="63">
        <f t="shared" si="147"/>
        <v>94974</v>
      </c>
      <c r="CN109" s="63">
        <f t="shared" si="148"/>
        <v>1264</v>
      </c>
      <c r="CO109" s="63">
        <f t="shared" si="149"/>
        <v>157142.5</v>
      </c>
      <c r="CP109" s="63">
        <f t="shared" si="150"/>
        <v>332246.5</v>
      </c>
      <c r="CQ109" s="98">
        <f t="shared" si="151"/>
        <v>0.237371951247041</v>
      </c>
      <c r="CR109" s="98">
        <f t="shared" si="152"/>
        <v>0.285854027055214</v>
      </c>
      <c r="CS109" s="98">
        <f t="shared" si="153"/>
        <v>0.00380440426009002</v>
      </c>
      <c r="CT109" s="98">
        <f t="shared" si="154"/>
        <v>0.472969617437655</v>
      </c>
      <c r="CU109" s="49"/>
      <c r="CV109" s="87">
        <f t="shared" si="155"/>
        <v>39434</v>
      </c>
      <c r="CW109" s="80">
        <f t="shared" si="156"/>
        <v>47241</v>
      </c>
      <c r="CX109" s="80">
        <f t="shared" si="157"/>
        <v>31488</v>
      </c>
      <c r="CY109" s="80">
        <f t="shared" si="158"/>
        <v>85987</v>
      </c>
      <c r="CZ109" s="80">
        <f t="shared" si="159"/>
        <v>204150</v>
      </c>
      <c r="DA109" s="143">
        <f t="shared" si="160"/>
        <v>0.193161890766593</v>
      </c>
      <c r="DB109" s="143">
        <f t="shared" si="161"/>
        <v>0.231403379867744</v>
      </c>
      <c r="DC109" s="143">
        <f t="shared" si="162"/>
        <v>0.154239529757531</v>
      </c>
      <c r="DD109" s="143">
        <f t="shared" si="163"/>
        <v>0.421195199608131</v>
      </c>
      <c r="DE109" s="49"/>
      <c r="DF109" s="87">
        <f t="shared" si="164"/>
        <v>19113</v>
      </c>
      <c r="DG109" s="80">
        <f t="shared" si="165"/>
        <v>22947</v>
      </c>
      <c r="DH109" s="80">
        <f t="shared" si="166"/>
        <v>15296</v>
      </c>
      <c r="DI109" s="80">
        <f t="shared" si="167"/>
        <v>12456.5</v>
      </c>
      <c r="DJ109" s="80">
        <f t="shared" si="168"/>
        <v>69812.5</v>
      </c>
      <c r="DK109" s="143">
        <f t="shared" si="169"/>
        <v>0.273776186213071</v>
      </c>
      <c r="DL109" s="143">
        <f t="shared" si="170"/>
        <v>0.328694717994628</v>
      </c>
      <c r="DM109" s="143">
        <f t="shared" si="171"/>
        <v>0.219101163831692</v>
      </c>
      <c r="DN109" s="143">
        <f t="shared" si="172"/>
        <v>0.178427931960609</v>
      </c>
      <c r="DO109" s="49"/>
      <c r="DP109" s="62">
        <f t="shared" si="173"/>
        <v>332246.5</v>
      </c>
      <c r="DQ109" s="71">
        <f t="shared" si="174"/>
        <v>204150</v>
      </c>
      <c r="DR109" s="71">
        <f t="shared" si="175"/>
        <v>69812.5</v>
      </c>
      <c r="DS109" s="63">
        <v>0</v>
      </c>
      <c r="DT109" s="63">
        <v>21</v>
      </c>
      <c r="DU109" s="63">
        <f>INDEX(武器升级!A:A,MATCH(DQ109/$DQ$5,武器升级!G:G,1))</f>
        <v>52</v>
      </c>
      <c r="DV109" s="63">
        <f>_xlfn.IFNA(INDEX(武器升级!A:A,MATCH(DR109/$DR$5,武器升级!H:H,1)),1)</f>
        <v>41</v>
      </c>
      <c r="DW109" s="63">
        <v>14</v>
      </c>
      <c r="DX109" s="63">
        <f>ROUND($DX$4*(1.2^(DT109-1)),2)</f>
        <v>23</v>
      </c>
      <c r="DY109" s="63">
        <f>ROUND($DY$4*1.2^(DU109-1),2)</f>
        <v>8190.39</v>
      </c>
      <c r="DZ109" s="63">
        <f>ROUND($DZ$4*1.2^(DV109-1),2)</f>
        <v>1616.75</v>
      </c>
      <c r="EA109" s="71">
        <v>5.4</v>
      </c>
      <c r="EB109" s="67">
        <f t="shared" si="176"/>
        <v>200</v>
      </c>
      <c r="EC109" s="84"/>
      <c r="ED109" s="49"/>
      <c r="EE109" s="49"/>
      <c r="EF109" s="49"/>
      <c r="EG109" s="49"/>
      <c r="EH109" s="49"/>
      <c r="EI109" s="49"/>
      <c r="EJ109" s="49"/>
      <c r="EK109" s="49">
        <f>_xlfn.IFNA(INDEX(DZ:DZ,MATCH(A109,EB:EB,0)),1)</f>
        <v>50.61</v>
      </c>
      <c r="EL109" s="84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67"/>
      <c r="FB109" s="67"/>
      <c r="FC109" s="67"/>
      <c r="FD109" s="49"/>
      <c r="FE109" s="155"/>
    </row>
    <row r="110" spans="1:161">
      <c r="A110" s="58">
        <v>104</v>
      </c>
      <c r="B110" s="59">
        <v>76</v>
      </c>
      <c r="C110" s="60">
        <v>64</v>
      </c>
      <c r="D110" s="61">
        <v>701.5</v>
      </c>
      <c r="E110" s="61">
        <v>3</v>
      </c>
      <c r="F110" s="62">
        <v>12</v>
      </c>
      <c r="G110" s="63">
        <v>0</v>
      </c>
      <c r="H110" s="63">
        <v>3</v>
      </c>
      <c r="I110" s="49"/>
      <c r="J110" s="62">
        <v>104</v>
      </c>
      <c r="K110" s="71">
        <f t="shared" si="121"/>
        <v>12</v>
      </c>
      <c r="L110" s="71">
        <f t="shared" si="122"/>
        <v>0</v>
      </c>
      <c r="M110" s="71">
        <f>INDEX($H:$H,MATCH(N110,$A:$A,0))</f>
        <v>3</v>
      </c>
      <c r="N110" s="72">
        <f>INDEX($A:$A,MATCH(SUM($K$7:K110),$D:$D,1))</f>
        <v>200</v>
      </c>
      <c r="O110" s="72">
        <v>0</v>
      </c>
      <c r="P110" s="73">
        <v>0</v>
      </c>
      <c r="Q110" s="63">
        <f>INDEX(关卡产出!$V$8:$V$207,MATCH(N110,$A$7:$A$206,0))</f>
        <v>38500</v>
      </c>
      <c r="R110" s="63">
        <f>INDEX(关卡产出!$W$8:$W$207,MATCH(N110,$A$7:$A$206,0))</f>
        <v>11610000</v>
      </c>
      <c r="S110" s="63">
        <f>INDEX(关卡产出!$X$8:$X$207,MATCH(N110,$A$7:$A$206,0))</f>
        <v>78866</v>
      </c>
      <c r="T110" s="63">
        <f>INDEX(关卡产出!$Y$8:$Y$207,MATCH(N110,$A$7:$A$206,0))</f>
        <v>39434</v>
      </c>
      <c r="U110" s="63">
        <f>INDEX(关卡产出!$Z$8:$Z$207,MATCH(N110,$A$7:$A$206,0))</f>
        <v>19113</v>
      </c>
      <c r="V110" s="63">
        <f>INDEX(关卡产出!$AA$8:$AA$207,MATCH(N110,$A$7:$A$206,0))</f>
        <v>1200</v>
      </c>
      <c r="W110" s="80">
        <f>INDEX(关卡产出!$C$8:$C$207,MATCH(N110,关卡产出!$B$8:$B$207,0))*K110</f>
        <v>1896</v>
      </c>
      <c r="X110" s="80">
        <f>INDEX(关卡产出!$D$8:$D$207,MATCH(N110,关卡产出!$B$8:$B$207,0))*K110</f>
        <v>948</v>
      </c>
      <c r="Y110" s="80">
        <f>INDEX(关卡产出!$E$8:$E$207,MATCH(N110,关卡产出!$B$8:$B$207,0))*K110</f>
        <v>468</v>
      </c>
      <c r="Z110" s="80">
        <f>INDEX(关卡产出!$F$8:$F$207,MATCH(N110,关卡产出!$B$8:$B$207,0))*K110</f>
        <v>24600</v>
      </c>
      <c r="AA110" s="80">
        <f>SUM($W$7:W110)</f>
        <v>96870</v>
      </c>
      <c r="AB110" s="80">
        <f>SUM($X$7:X110)</f>
        <v>48189</v>
      </c>
      <c r="AC110" s="80">
        <f>SUM($Y$7:Y110)</f>
        <v>23415</v>
      </c>
      <c r="AD110" s="80">
        <f>SUM($Z$7:Z110)</f>
        <v>1303200</v>
      </c>
      <c r="AE110" s="87">
        <f>INDEX(关卡产出!$C$8:$C$207,MATCH(N110,关卡产出!$B$8:$B$207,0))*8</f>
        <v>1264</v>
      </c>
      <c r="AF110" s="87">
        <f>INDEX(关卡产出!$D$8:$D$207,MATCH(N110,关卡产出!$B$8:$B$207,0))*8</f>
        <v>632</v>
      </c>
      <c r="AG110" s="87">
        <f>INDEX(关卡产出!$E$8:$E$207,MATCH(N110,关卡产出!$B$8:$B$207,0))*8</f>
        <v>312</v>
      </c>
      <c r="AH110" s="87">
        <f>INDEX(关卡产出!$F$8:$F$207,MATCH(N110,关卡产出!$B$8:$B$207,0))*8</f>
        <v>16400</v>
      </c>
      <c r="AI110" s="87">
        <f>SUM($AE$7:AE110)</f>
        <v>64568</v>
      </c>
      <c r="AJ110" s="87">
        <f>SUM($AF$7:AF110)</f>
        <v>32120</v>
      </c>
      <c r="AK110" s="87">
        <f>SUM($AG$7:AG110)</f>
        <v>15608</v>
      </c>
      <c r="AL110" s="87">
        <f>SUM($AH$7:AH110)</f>
        <v>868560</v>
      </c>
      <c r="AM110" s="92">
        <f>SUM($M$7:M110)*关卡产出!$AS$11</f>
        <v>1872000</v>
      </c>
      <c r="AN110" s="93">
        <v>0</v>
      </c>
      <c r="AO110" s="80">
        <v>0</v>
      </c>
      <c r="AP110" s="96">
        <v>0</v>
      </c>
      <c r="AQ110" s="62">
        <v>500</v>
      </c>
      <c r="AR110" s="97">
        <v>100</v>
      </c>
      <c r="AS110" s="62">
        <f>SUM($AQ$7:AQ110)</f>
        <v>52000</v>
      </c>
      <c r="AT110" s="71">
        <f>SUM($AR$7:AR110)</f>
        <v>10400</v>
      </c>
      <c r="AU110" s="49"/>
      <c r="AV110" s="62">
        <f t="shared" si="123"/>
        <v>38500</v>
      </c>
      <c r="AW110" s="71">
        <v>0</v>
      </c>
      <c r="AX110" s="71">
        <f t="shared" si="124"/>
        <v>10400</v>
      </c>
      <c r="AY110" s="71">
        <f t="shared" si="125"/>
        <v>27200</v>
      </c>
      <c r="AZ110" s="63">
        <f t="shared" si="126"/>
        <v>76100</v>
      </c>
      <c r="BA110" s="80">
        <v>0</v>
      </c>
      <c r="BB110" s="80">
        <f t="shared" si="127"/>
        <v>76100</v>
      </c>
      <c r="BC110" s="98">
        <f t="shared" si="128"/>
        <v>0.505913272010513</v>
      </c>
      <c r="BD110" s="98">
        <f t="shared" si="129"/>
        <v>0</v>
      </c>
      <c r="BE110" s="98">
        <f t="shared" si="130"/>
        <v>0.136662286465177</v>
      </c>
      <c r="BF110" s="98">
        <f t="shared" si="131"/>
        <v>0.35742444152431</v>
      </c>
      <c r="BG110" s="99"/>
      <c r="BH110" s="62">
        <f>INDEX(商城宝箱!$L:$L,MATCH(BB110,商城宝箱!$N:$N,1))</f>
        <v>10</v>
      </c>
      <c r="BI110" s="63">
        <f>INDEX(商城宝箱!$T:$T,MATCH(BH110,商城宝箱!$L:$L,0))+(BB110-VLOOKUP(BH110,商城宝箱!$L$2:$N$22,3,FALSE))/$BH$5*VLOOKUP(BH110+1,商城宝箱!$C$23:$I$42,3,FALSE)</f>
        <v>190250</v>
      </c>
      <c r="BJ110" s="71">
        <f>INDEX(商城宝箱!$U:$U,MATCH(BH110,商城宝箱!$L:$L,0))+(BB110-VLOOKUP(BH110,商城宝箱!$L$2:$N$22,3,FALSE))/$BH$5*VLOOKUP(BH110+1,商城宝箱!$C$23:$I$42,4,FALSE)</f>
        <v>157462.5</v>
      </c>
      <c r="BK110" s="71">
        <f>INDEX(商城宝箱!$V:$V,MATCH(BH110,商城宝箱!$L:$L,0))+(BB110-VLOOKUP(BH110,商城宝箱!$L$2:$N$22,3,FALSE))/$BH$5*VLOOKUP(BH110+1,商城宝箱!$C$23:$I$42,5,FALSE)</f>
        <v>86137</v>
      </c>
      <c r="BL110" s="71">
        <f>INDEX(商城宝箱!$W:$W,MATCH(BH110,商城宝箱!$L:$L,0))+(BB110-VLOOKUP(BH110,商城宝箱!$L$2:$N$22,3,FALSE))/$BH$5*VLOOKUP(BH110+1,商城宝箱!$C$23:$I$42,6,FALSE)</f>
        <v>12481.5</v>
      </c>
      <c r="BM110" s="49"/>
      <c r="BN110" s="101">
        <f t="shared" si="132"/>
        <v>11610000</v>
      </c>
      <c r="BO110" s="63">
        <f t="shared" si="133"/>
        <v>1303200</v>
      </c>
      <c r="BP110" s="63">
        <f t="shared" ref="BP110:BR110" si="217">AL110</f>
        <v>868560</v>
      </c>
      <c r="BQ110" s="63">
        <f t="shared" si="217"/>
        <v>1872000</v>
      </c>
      <c r="BR110" s="63">
        <f t="shared" si="217"/>
        <v>0</v>
      </c>
      <c r="BS110" s="63">
        <f t="shared" si="135"/>
        <v>52000</v>
      </c>
      <c r="BT110" s="63">
        <f t="shared" si="136"/>
        <v>190250</v>
      </c>
      <c r="BU110" s="63">
        <f t="shared" si="137"/>
        <v>15896010</v>
      </c>
      <c r="BV110" s="98">
        <f t="shared" si="138"/>
        <v>0.730371961265752</v>
      </c>
      <c r="BW110" s="98">
        <f t="shared" si="139"/>
        <v>0.0819828372025433</v>
      </c>
      <c r="BX110" s="98">
        <f t="shared" si="140"/>
        <v>0.0546401266732973</v>
      </c>
      <c r="BY110" s="98">
        <f t="shared" si="141"/>
        <v>0.117765401506416</v>
      </c>
      <c r="BZ110" s="98">
        <f t="shared" si="142"/>
        <v>0</v>
      </c>
      <c r="CA110" s="98">
        <f t="shared" si="143"/>
        <v>0.00327126115295599</v>
      </c>
      <c r="CB110" s="98">
        <f t="shared" si="144"/>
        <v>0.0119684121990361</v>
      </c>
      <c r="CC110" s="49"/>
      <c r="CD110" s="101">
        <f t="shared" si="145"/>
        <v>200</v>
      </c>
      <c r="CE110" s="63">
        <f>INDEX(角色升级!A:A,MATCH(BU109,角色升级!K:K,1))</f>
        <v>870</v>
      </c>
      <c r="CF110" s="71">
        <f>VLOOKUP(CE110,角色升级!A:P,16,FALSE)</f>
        <v>63893.53226</v>
      </c>
      <c r="CG110" s="71">
        <v>75600</v>
      </c>
      <c r="CH110" s="206">
        <v>5.13</v>
      </c>
      <c r="CI110" s="87">
        <f>INDEX(角色升级!Q:Q,MATCH(CE110,角色升级!A:A,0))</f>
        <v>27200</v>
      </c>
      <c r="CJ110" s="80">
        <v>0.7</v>
      </c>
      <c r="CK110" s="49"/>
      <c r="CL110" s="101">
        <f t="shared" si="146"/>
        <v>78866</v>
      </c>
      <c r="CM110" s="63">
        <f t="shared" si="147"/>
        <v>96870</v>
      </c>
      <c r="CN110" s="63">
        <f t="shared" si="148"/>
        <v>1264</v>
      </c>
      <c r="CO110" s="63">
        <f t="shared" si="149"/>
        <v>157462.5</v>
      </c>
      <c r="CP110" s="63">
        <f t="shared" si="150"/>
        <v>334462.5</v>
      </c>
      <c r="CQ110" s="98">
        <f t="shared" si="151"/>
        <v>0.235799230108009</v>
      </c>
      <c r="CR110" s="98">
        <f t="shared" si="152"/>
        <v>0.289628882161677</v>
      </c>
      <c r="CS110" s="98">
        <f t="shared" si="153"/>
        <v>0.00377919796688717</v>
      </c>
      <c r="CT110" s="98">
        <f t="shared" si="154"/>
        <v>0.470792689763426</v>
      </c>
      <c r="CU110" s="49"/>
      <c r="CV110" s="87">
        <f t="shared" si="155"/>
        <v>39434</v>
      </c>
      <c r="CW110" s="80">
        <f t="shared" si="156"/>
        <v>48189</v>
      </c>
      <c r="CX110" s="80">
        <f t="shared" si="157"/>
        <v>32120</v>
      </c>
      <c r="CY110" s="80">
        <f t="shared" si="158"/>
        <v>86137</v>
      </c>
      <c r="CZ110" s="80">
        <f t="shared" si="159"/>
        <v>205880</v>
      </c>
      <c r="DA110" s="143">
        <f t="shared" si="160"/>
        <v>0.191538760442976</v>
      </c>
      <c r="DB110" s="143">
        <f t="shared" si="161"/>
        <v>0.234063532154653</v>
      </c>
      <c r="DC110" s="143">
        <f t="shared" si="162"/>
        <v>0.156013211579561</v>
      </c>
      <c r="DD110" s="143">
        <f t="shared" si="163"/>
        <v>0.418384495822809</v>
      </c>
      <c r="DE110" s="49"/>
      <c r="DF110" s="87">
        <f t="shared" si="164"/>
        <v>19113</v>
      </c>
      <c r="DG110" s="80">
        <f t="shared" si="165"/>
        <v>23415</v>
      </c>
      <c r="DH110" s="80">
        <f t="shared" si="166"/>
        <v>15608</v>
      </c>
      <c r="DI110" s="80">
        <f t="shared" si="167"/>
        <v>12481.5</v>
      </c>
      <c r="DJ110" s="80">
        <f t="shared" si="168"/>
        <v>70617.5</v>
      </c>
      <c r="DK110" s="143">
        <f t="shared" si="169"/>
        <v>0.270655290827345</v>
      </c>
      <c r="DL110" s="143">
        <f t="shared" si="170"/>
        <v>0.33157503451694</v>
      </c>
      <c r="DM110" s="143">
        <f t="shared" si="171"/>
        <v>0.22102170141962</v>
      </c>
      <c r="DN110" s="143">
        <f t="shared" si="172"/>
        <v>0.176747973236096</v>
      </c>
      <c r="DO110" s="49"/>
      <c r="DP110" s="62">
        <f t="shared" si="173"/>
        <v>334462.5</v>
      </c>
      <c r="DQ110" s="71">
        <f t="shared" si="174"/>
        <v>205880</v>
      </c>
      <c r="DR110" s="71">
        <f t="shared" si="175"/>
        <v>70617.5</v>
      </c>
      <c r="DS110" s="63">
        <v>0</v>
      </c>
      <c r="DT110" s="63">
        <v>22</v>
      </c>
      <c r="DU110" s="63">
        <f>INDEX(武器升级!A:A,MATCH(DQ110/$DQ$5,武器升级!G:G,1))</f>
        <v>52</v>
      </c>
      <c r="DV110" s="63">
        <f>_xlfn.IFNA(INDEX(武器升级!A:A,MATCH(DR110/$DR$5,武器升级!H:H,1)),1)</f>
        <v>42</v>
      </c>
      <c r="DW110" s="63">
        <v>14</v>
      </c>
      <c r="DX110" s="63">
        <f>ROUND($DX$4*(1.2^(DT110-1)),2)</f>
        <v>27.6</v>
      </c>
      <c r="DY110" s="63">
        <f>ROUND($DY$4*1.2^(DU110-1),2)</f>
        <v>8190.39</v>
      </c>
      <c r="DZ110" s="63">
        <f>ROUND($DZ$4*1.2^(DV110-1),2)</f>
        <v>1940.1</v>
      </c>
      <c r="EA110" s="71">
        <v>5.4</v>
      </c>
      <c r="EB110" s="67">
        <f t="shared" si="176"/>
        <v>200</v>
      </c>
      <c r="EC110" s="84"/>
      <c r="ED110" s="49"/>
      <c r="EE110" s="49"/>
      <c r="EF110" s="49"/>
      <c r="EG110" s="49"/>
      <c r="EH110" s="49"/>
      <c r="EI110" s="49"/>
      <c r="EJ110" s="49"/>
      <c r="EK110" s="49">
        <f>_xlfn.IFNA(INDEX(DZ:DZ,MATCH(A110,EB:EB,0)),1)</f>
        <v>1</v>
      </c>
      <c r="EL110" s="84"/>
      <c r="EM110" s="49"/>
      <c r="EN110" s="49"/>
      <c r="EO110" s="49"/>
      <c r="EP110" s="49"/>
      <c r="EQ110" s="49"/>
      <c r="ER110" s="49"/>
      <c r="ES110" s="49"/>
      <c r="ET110" s="49"/>
      <c r="EU110" s="49"/>
      <c r="EV110" s="49"/>
      <c r="EW110" s="49"/>
      <c r="EX110" s="49"/>
      <c r="EY110" s="49"/>
      <c r="EZ110" s="49"/>
      <c r="FA110" s="67"/>
      <c r="FB110" s="67"/>
      <c r="FC110" s="67"/>
      <c r="FD110" s="49"/>
      <c r="FE110" s="155"/>
    </row>
    <row r="111" spans="1:161">
      <c r="A111" s="58">
        <v>105</v>
      </c>
      <c r="B111" s="59">
        <v>77</v>
      </c>
      <c r="C111" s="60">
        <v>65</v>
      </c>
      <c r="D111" s="61">
        <v>710.5</v>
      </c>
      <c r="E111" s="61">
        <v>3</v>
      </c>
      <c r="F111" s="62">
        <v>12</v>
      </c>
      <c r="G111" s="63">
        <v>0</v>
      </c>
      <c r="H111" s="63">
        <v>3</v>
      </c>
      <c r="I111" s="49"/>
      <c r="J111" s="62">
        <v>105</v>
      </c>
      <c r="K111" s="71">
        <f t="shared" si="121"/>
        <v>12</v>
      </c>
      <c r="L111" s="71">
        <f t="shared" si="122"/>
        <v>0</v>
      </c>
      <c r="M111" s="71">
        <f>INDEX($H:$H,MATCH(N111,$A:$A,0))</f>
        <v>3</v>
      </c>
      <c r="N111" s="72">
        <f>INDEX($A:$A,MATCH(SUM($K$7:K111),$D:$D,1))</f>
        <v>200</v>
      </c>
      <c r="O111" s="72">
        <v>0</v>
      </c>
      <c r="P111" s="73">
        <v>0</v>
      </c>
      <c r="Q111" s="63">
        <f>INDEX(关卡产出!$V$8:$V$207,MATCH(N111,$A$7:$A$206,0))</f>
        <v>38500</v>
      </c>
      <c r="R111" s="63">
        <f>INDEX(关卡产出!$W$8:$W$207,MATCH(N111,$A$7:$A$206,0))</f>
        <v>11610000</v>
      </c>
      <c r="S111" s="63">
        <f>INDEX(关卡产出!$X$8:$X$207,MATCH(N111,$A$7:$A$206,0))</f>
        <v>78866</v>
      </c>
      <c r="T111" s="63">
        <f>INDEX(关卡产出!$Y$8:$Y$207,MATCH(N111,$A$7:$A$206,0))</f>
        <v>39434</v>
      </c>
      <c r="U111" s="63">
        <f>INDEX(关卡产出!$Z$8:$Z$207,MATCH(N111,$A$7:$A$206,0))</f>
        <v>19113</v>
      </c>
      <c r="V111" s="63">
        <f>INDEX(关卡产出!$AA$8:$AA$207,MATCH(N111,$A$7:$A$206,0))</f>
        <v>1200</v>
      </c>
      <c r="W111" s="80">
        <f>INDEX(关卡产出!$C$8:$C$207,MATCH(N111,关卡产出!$B$8:$B$207,0))*K111</f>
        <v>1896</v>
      </c>
      <c r="X111" s="80">
        <f>INDEX(关卡产出!$D$8:$D$207,MATCH(N111,关卡产出!$B$8:$B$207,0))*K111</f>
        <v>948</v>
      </c>
      <c r="Y111" s="80">
        <f>INDEX(关卡产出!$E$8:$E$207,MATCH(N111,关卡产出!$B$8:$B$207,0))*K111</f>
        <v>468</v>
      </c>
      <c r="Z111" s="80">
        <f>INDEX(关卡产出!$F$8:$F$207,MATCH(N111,关卡产出!$B$8:$B$207,0))*K111</f>
        <v>24600</v>
      </c>
      <c r="AA111" s="80">
        <f>SUM($W$7:W111)</f>
        <v>98766</v>
      </c>
      <c r="AB111" s="80">
        <f>SUM($X$7:X111)</f>
        <v>49137</v>
      </c>
      <c r="AC111" s="80">
        <f>SUM($Y$7:Y111)</f>
        <v>23883</v>
      </c>
      <c r="AD111" s="80">
        <f>SUM($Z$7:Z111)</f>
        <v>1327800</v>
      </c>
      <c r="AE111" s="87">
        <f>INDEX(关卡产出!$C$8:$C$207,MATCH(N111,关卡产出!$B$8:$B$207,0))*8</f>
        <v>1264</v>
      </c>
      <c r="AF111" s="87">
        <f>INDEX(关卡产出!$D$8:$D$207,MATCH(N111,关卡产出!$B$8:$B$207,0))*8</f>
        <v>632</v>
      </c>
      <c r="AG111" s="87">
        <f>INDEX(关卡产出!$E$8:$E$207,MATCH(N111,关卡产出!$B$8:$B$207,0))*8</f>
        <v>312</v>
      </c>
      <c r="AH111" s="87">
        <f>INDEX(关卡产出!$F$8:$F$207,MATCH(N111,关卡产出!$B$8:$B$207,0))*8</f>
        <v>16400</v>
      </c>
      <c r="AI111" s="87">
        <f>SUM($AE$7:AE111)</f>
        <v>65832</v>
      </c>
      <c r="AJ111" s="87">
        <f>SUM($AF$7:AF111)</f>
        <v>32752</v>
      </c>
      <c r="AK111" s="87">
        <f>SUM($AG$7:AG111)</f>
        <v>15920</v>
      </c>
      <c r="AL111" s="87">
        <f>SUM($AH$7:AH111)</f>
        <v>884960</v>
      </c>
      <c r="AM111" s="92">
        <f>SUM($M$7:M111)*关卡产出!$AS$11</f>
        <v>1890000</v>
      </c>
      <c r="AN111" s="93">
        <v>0</v>
      </c>
      <c r="AO111" s="80">
        <v>0</v>
      </c>
      <c r="AP111" s="96">
        <v>0</v>
      </c>
      <c r="AQ111" s="62">
        <v>500</v>
      </c>
      <c r="AR111" s="97">
        <v>100</v>
      </c>
      <c r="AS111" s="62">
        <f>SUM($AQ$7:AQ111)</f>
        <v>52500</v>
      </c>
      <c r="AT111" s="71">
        <f>SUM($AR$7:AR111)</f>
        <v>10500</v>
      </c>
      <c r="AU111" s="49"/>
      <c r="AV111" s="62">
        <f t="shared" si="123"/>
        <v>38500</v>
      </c>
      <c r="AW111" s="71">
        <v>0</v>
      </c>
      <c r="AX111" s="71">
        <f t="shared" si="124"/>
        <v>10500</v>
      </c>
      <c r="AY111" s="71">
        <f t="shared" si="125"/>
        <v>27200</v>
      </c>
      <c r="AZ111" s="63">
        <f t="shared" si="126"/>
        <v>76200</v>
      </c>
      <c r="BA111" s="80">
        <v>0</v>
      </c>
      <c r="BB111" s="80">
        <f t="shared" si="127"/>
        <v>76200</v>
      </c>
      <c r="BC111" s="98">
        <f t="shared" si="128"/>
        <v>0.505249343832021</v>
      </c>
      <c r="BD111" s="98">
        <f t="shared" si="129"/>
        <v>0</v>
      </c>
      <c r="BE111" s="98">
        <f t="shared" si="130"/>
        <v>0.137795275590551</v>
      </c>
      <c r="BF111" s="98">
        <f t="shared" si="131"/>
        <v>0.356955380577428</v>
      </c>
      <c r="BG111" s="99"/>
      <c r="BH111" s="62">
        <f>INDEX(商城宝箱!$L:$L,MATCH(BB111,商城宝箱!$N:$N,1))</f>
        <v>10</v>
      </c>
      <c r="BI111" s="63">
        <f>INDEX(商城宝箱!$T:$T,MATCH(BH111,商城宝箱!$L:$L,0))+(BB111-VLOOKUP(BH111,商城宝箱!$L$2:$N$22,3,FALSE))/$BH$5*VLOOKUP(BH111+1,商城宝箱!$C$23:$I$42,3,FALSE)</f>
        <v>190500</v>
      </c>
      <c r="BJ111" s="71">
        <f>INDEX(商城宝箱!$U:$U,MATCH(BH111,商城宝箱!$L:$L,0))+(BB111-VLOOKUP(BH111,商城宝箱!$L$2:$N$22,3,FALSE))/$BH$5*VLOOKUP(BH111+1,商城宝箱!$C$23:$I$42,4,FALSE)</f>
        <v>157782.5</v>
      </c>
      <c r="BK111" s="71">
        <f>INDEX(商城宝箱!$V:$V,MATCH(BH111,商城宝箱!$L:$L,0))+(BB111-VLOOKUP(BH111,商城宝箱!$L$2:$N$22,3,FALSE))/$BH$5*VLOOKUP(BH111+1,商城宝箱!$C$23:$I$42,5,FALSE)</f>
        <v>86287</v>
      </c>
      <c r="BL111" s="71">
        <f>INDEX(商城宝箱!$W:$W,MATCH(BH111,商城宝箱!$L:$L,0))+(BB111-VLOOKUP(BH111,商城宝箱!$L$2:$N$22,3,FALSE))/$BH$5*VLOOKUP(BH111+1,商城宝箱!$C$23:$I$42,6,FALSE)</f>
        <v>12506.5</v>
      </c>
      <c r="BM111" s="49"/>
      <c r="BN111" s="101">
        <f t="shared" si="132"/>
        <v>11610000</v>
      </c>
      <c r="BO111" s="63">
        <f t="shared" si="133"/>
        <v>1327800</v>
      </c>
      <c r="BP111" s="63">
        <f t="shared" ref="BP111:BR111" si="218">AL111</f>
        <v>884960</v>
      </c>
      <c r="BQ111" s="63">
        <f t="shared" si="218"/>
        <v>1890000</v>
      </c>
      <c r="BR111" s="63">
        <f t="shared" si="218"/>
        <v>0</v>
      </c>
      <c r="BS111" s="63">
        <f t="shared" si="135"/>
        <v>52500</v>
      </c>
      <c r="BT111" s="63">
        <f t="shared" si="136"/>
        <v>190500</v>
      </c>
      <c r="BU111" s="63">
        <f t="shared" si="137"/>
        <v>15955760</v>
      </c>
      <c r="BV111" s="98">
        <f t="shared" si="138"/>
        <v>0.727636916072942</v>
      </c>
      <c r="BW111" s="98">
        <f t="shared" si="139"/>
        <v>0.0832175966547504</v>
      </c>
      <c r="BX111" s="98">
        <f t="shared" si="140"/>
        <v>0.0554633561798372</v>
      </c>
      <c r="BY111" s="98">
        <f t="shared" si="141"/>
        <v>0.118452521221177</v>
      </c>
      <c r="BZ111" s="98">
        <f t="shared" si="142"/>
        <v>0</v>
      </c>
      <c r="CA111" s="98">
        <f t="shared" si="143"/>
        <v>0.00329034781169935</v>
      </c>
      <c r="CB111" s="98">
        <f t="shared" si="144"/>
        <v>0.0119392620595948</v>
      </c>
      <c r="CC111" s="49"/>
      <c r="CD111" s="101">
        <f t="shared" si="145"/>
        <v>200</v>
      </c>
      <c r="CE111" s="63">
        <f>INDEX(角色升级!A:A,MATCH(BU110,角色升级!K:K,1))</f>
        <v>871</v>
      </c>
      <c r="CF111" s="71">
        <f>VLOOKUP(CE111,角色升级!A:P,16,FALSE)</f>
        <v>64321.3578</v>
      </c>
      <c r="CG111" s="71">
        <v>78000</v>
      </c>
      <c r="CH111" s="207">
        <v>5.09</v>
      </c>
      <c r="CI111" s="87">
        <f>INDEX(角色升级!Q:Q,MATCH(CE111,角色升级!A:A,0))</f>
        <v>27200</v>
      </c>
      <c r="CJ111" s="80">
        <v>0.7</v>
      </c>
      <c r="CK111" s="49"/>
      <c r="CL111" s="101">
        <f t="shared" si="146"/>
        <v>78866</v>
      </c>
      <c r="CM111" s="63">
        <f t="shared" si="147"/>
        <v>98766</v>
      </c>
      <c r="CN111" s="63">
        <f t="shared" si="148"/>
        <v>1264</v>
      </c>
      <c r="CO111" s="63">
        <f t="shared" si="149"/>
        <v>157782.5</v>
      </c>
      <c r="CP111" s="63">
        <f t="shared" si="150"/>
        <v>336678.5</v>
      </c>
      <c r="CQ111" s="98">
        <f t="shared" si="151"/>
        <v>0.234247212102941</v>
      </c>
      <c r="CR111" s="98">
        <f t="shared" si="152"/>
        <v>0.293354045476619</v>
      </c>
      <c r="CS111" s="98">
        <f t="shared" si="153"/>
        <v>0.00375432348664973</v>
      </c>
      <c r="CT111" s="98">
        <f t="shared" si="154"/>
        <v>0.46864441893379</v>
      </c>
      <c r="CU111" s="49"/>
      <c r="CV111" s="87">
        <f t="shared" si="155"/>
        <v>39434</v>
      </c>
      <c r="CW111" s="80">
        <f t="shared" si="156"/>
        <v>49137</v>
      </c>
      <c r="CX111" s="80">
        <f t="shared" si="157"/>
        <v>32752</v>
      </c>
      <c r="CY111" s="80">
        <f t="shared" si="158"/>
        <v>86287</v>
      </c>
      <c r="CZ111" s="80">
        <f t="shared" si="159"/>
        <v>207610</v>
      </c>
      <c r="DA111" s="143">
        <f t="shared" si="160"/>
        <v>0.189942680988392</v>
      </c>
      <c r="DB111" s="143">
        <f t="shared" si="161"/>
        <v>0.23667935070565</v>
      </c>
      <c r="DC111" s="143">
        <f t="shared" si="162"/>
        <v>0.157757333461779</v>
      </c>
      <c r="DD111" s="143">
        <f t="shared" si="163"/>
        <v>0.415620634844179</v>
      </c>
      <c r="DE111" s="49"/>
      <c r="DF111" s="87">
        <f t="shared" si="164"/>
        <v>19113</v>
      </c>
      <c r="DG111" s="80">
        <f t="shared" si="165"/>
        <v>23883</v>
      </c>
      <c r="DH111" s="80">
        <f t="shared" si="166"/>
        <v>15920</v>
      </c>
      <c r="DI111" s="80">
        <f t="shared" si="167"/>
        <v>12506.5</v>
      </c>
      <c r="DJ111" s="80">
        <f t="shared" si="168"/>
        <v>71422.5</v>
      </c>
      <c r="DK111" s="143">
        <f t="shared" si="169"/>
        <v>0.267604746403444</v>
      </c>
      <c r="DL111" s="143">
        <f t="shared" si="170"/>
        <v>0.334390423185971</v>
      </c>
      <c r="DM111" s="143">
        <f t="shared" si="171"/>
        <v>0.222898946410445</v>
      </c>
      <c r="DN111" s="143">
        <f t="shared" si="172"/>
        <v>0.17510588400014</v>
      </c>
      <c r="DO111" s="49"/>
      <c r="DP111" s="62">
        <f t="shared" si="173"/>
        <v>336678.5</v>
      </c>
      <c r="DQ111" s="71">
        <f t="shared" si="174"/>
        <v>207610</v>
      </c>
      <c r="DR111" s="71">
        <f t="shared" si="175"/>
        <v>71422.5</v>
      </c>
      <c r="DS111" s="63">
        <v>0</v>
      </c>
      <c r="DT111" s="63">
        <v>22</v>
      </c>
      <c r="DU111" s="63">
        <f>INDEX(武器升级!A:A,MATCH(DQ111/$DQ$5,武器升级!G:G,1))</f>
        <v>53</v>
      </c>
      <c r="DV111" s="63">
        <f>_xlfn.IFNA(INDEX(武器升级!A:A,MATCH(DR111/$DR$5,武器升级!H:H,1)),1)</f>
        <v>42</v>
      </c>
      <c r="DW111" s="63">
        <v>14</v>
      </c>
      <c r="DX111" s="63">
        <f>ROUND($DX$4*(1.2^(DT111-1)),2)</f>
        <v>27.6</v>
      </c>
      <c r="DY111" s="63">
        <f>ROUND($DY$4*1.2^(DU111-1),2)</f>
        <v>9828.47</v>
      </c>
      <c r="DZ111" s="63">
        <f>ROUND($DZ$4*1.2^(DV111-1),2)</f>
        <v>1940.1</v>
      </c>
      <c r="EA111" s="71">
        <v>5.4</v>
      </c>
      <c r="EB111" s="67">
        <f t="shared" si="176"/>
        <v>200</v>
      </c>
      <c r="EC111" s="84"/>
      <c r="ED111" s="49"/>
      <c r="EE111" s="49"/>
      <c r="EF111" s="49"/>
      <c r="EG111" s="49"/>
      <c r="EH111" s="49"/>
      <c r="EI111" s="49"/>
      <c r="EJ111" s="49"/>
      <c r="EK111" s="49">
        <f>_xlfn.IFNA(INDEX(DZ:DZ,MATCH(A111,EB:EB,0)),1)</f>
        <v>60.73</v>
      </c>
      <c r="EL111" s="84"/>
      <c r="EM111" s="49"/>
      <c r="EN111" s="49"/>
      <c r="EO111" s="49"/>
      <c r="EP111" s="49"/>
      <c r="EQ111" s="49"/>
      <c r="ER111" s="49"/>
      <c r="ES111" s="49"/>
      <c r="ET111" s="49"/>
      <c r="EU111" s="49"/>
      <c r="EV111" s="49"/>
      <c r="EW111" s="49"/>
      <c r="EX111" s="49"/>
      <c r="EY111" s="49"/>
      <c r="EZ111" s="49"/>
      <c r="FA111" s="67"/>
      <c r="FB111" s="67"/>
      <c r="FC111" s="67"/>
      <c r="FD111" s="49"/>
      <c r="FE111" s="155"/>
    </row>
    <row r="112" spans="1:161">
      <c r="A112" s="58">
        <v>106</v>
      </c>
      <c r="B112" s="59">
        <v>77</v>
      </c>
      <c r="C112" s="60">
        <v>66</v>
      </c>
      <c r="D112" s="61">
        <v>716.5</v>
      </c>
      <c r="E112" s="61">
        <v>3</v>
      </c>
      <c r="F112" s="62">
        <v>12</v>
      </c>
      <c r="G112" s="63">
        <v>0</v>
      </c>
      <c r="H112" s="63">
        <v>3</v>
      </c>
      <c r="I112" s="49"/>
      <c r="J112" s="62">
        <v>106</v>
      </c>
      <c r="K112" s="71">
        <f t="shared" si="121"/>
        <v>12</v>
      </c>
      <c r="L112" s="71">
        <f t="shared" si="122"/>
        <v>0</v>
      </c>
      <c r="M112" s="71">
        <f>INDEX($H:$H,MATCH(N112,$A:$A,0))</f>
        <v>3</v>
      </c>
      <c r="N112" s="72">
        <f>INDEX($A:$A,MATCH(SUM($K$7:K112),$D:$D,1))</f>
        <v>200</v>
      </c>
      <c r="O112" s="72">
        <v>0</v>
      </c>
      <c r="P112" s="73">
        <v>0</v>
      </c>
      <c r="Q112" s="63">
        <f>INDEX(关卡产出!$V$8:$V$207,MATCH(N112,$A$7:$A$206,0))</f>
        <v>38500</v>
      </c>
      <c r="R112" s="63">
        <f>INDEX(关卡产出!$W$8:$W$207,MATCH(N112,$A$7:$A$206,0))</f>
        <v>11610000</v>
      </c>
      <c r="S112" s="63">
        <f>INDEX(关卡产出!$X$8:$X$207,MATCH(N112,$A$7:$A$206,0))</f>
        <v>78866</v>
      </c>
      <c r="T112" s="63">
        <f>INDEX(关卡产出!$Y$8:$Y$207,MATCH(N112,$A$7:$A$206,0))</f>
        <v>39434</v>
      </c>
      <c r="U112" s="63">
        <f>INDEX(关卡产出!$Z$8:$Z$207,MATCH(N112,$A$7:$A$206,0))</f>
        <v>19113</v>
      </c>
      <c r="V112" s="63">
        <f>INDEX(关卡产出!$AA$8:$AA$207,MATCH(N112,$A$7:$A$206,0))</f>
        <v>1200</v>
      </c>
      <c r="W112" s="80">
        <f>INDEX(关卡产出!$C$8:$C$207,MATCH(N112,关卡产出!$B$8:$B$207,0))*K112</f>
        <v>1896</v>
      </c>
      <c r="X112" s="80">
        <f>INDEX(关卡产出!$D$8:$D$207,MATCH(N112,关卡产出!$B$8:$B$207,0))*K112</f>
        <v>948</v>
      </c>
      <c r="Y112" s="80">
        <f>INDEX(关卡产出!$E$8:$E$207,MATCH(N112,关卡产出!$B$8:$B$207,0))*K112</f>
        <v>468</v>
      </c>
      <c r="Z112" s="80">
        <f>INDEX(关卡产出!$F$8:$F$207,MATCH(N112,关卡产出!$B$8:$B$207,0))*K112</f>
        <v>24600</v>
      </c>
      <c r="AA112" s="80">
        <f>SUM($W$7:W112)</f>
        <v>100662</v>
      </c>
      <c r="AB112" s="80">
        <f>SUM($X$7:X112)</f>
        <v>50085</v>
      </c>
      <c r="AC112" s="80">
        <f>SUM($Y$7:Y112)</f>
        <v>24351</v>
      </c>
      <c r="AD112" s="80">
        <f>SUM($Z$7:Z112)</f>
        <v>1352400</v>
      </c>
      <c r="AE112" s="87">
        <f>INDEX(关卡产出!$C$8:$C$207,MATCH(N112,关卡产出!$B$8:$B$207,0))*8</f>
        <v>1264</v>
      </c>
      <c r="AF112" s="87">
        <f>INDEX(关卡产出!$D$8:$D$207,MATCH(N112,关卡产出!$B$8:$B$207,0))*8</f>
        <v>632</v>
      </c>
      <c r="AG112" s="87">
        <f>INDEX(关卡产出!$E$8:$E$207,MATCH(N112,关卡产出!$B$8:$B$207,0))*8</f>
        <v>312</v>
      </c>
      <c r="AH112" s="87">
        <f>INDEX(关卡产出!$F$8:$F$207,MATCH(N112,关卡产出!$B$8:$B$207,0))*8</f>
        <v>16400</v>
      </c>
      <c r="AI112" s="87">
        <f>SUM($AE$7:AE112)</f>
        <v>67096</v>
      </c>
      <c r="AJ112" s="87">
        <f>SUM($AF$7:AF112)</f>
        <v>33384</v>
      </c>
      <c r="AK112" s="87">
        <f>SUM($AG$7:AG112)</f>
        <v>16232</v>
      </c>
      <c r="AL112" s="87">
        <f>SUM($AH$7:AH112)</f>
        <v>901360</v>
      </c>
      <c r="AM112" s="92">
        <f>SUM($M$7:M112)*关卡产出!$AS$11</f>
        <v>1908000</v>
      </c>
      <c r="AN112" s="93">
        <v>0</v>
      </c>
      <c r="AO112" s="80">
        <v>0</v>
      </c>
      <c r="AP112" s="96">
        <v>0</v>
      </c>
      <c r="AQ112" s="62">
        <v>500</v>
      </c>
      <c r="AR112" s="97">
        <v>100</v>
      </c>
      <c r="AS112" s="62">
        <f>SUM($AQ$7:AQ112)</f>
        <v>53000</v>
      </c>
      <c r="AT112" s="71">
        <f>SUM($AR$7:AR112)</f>
        <v>10600</v>
      </c>
      <c r="AU112" s="49"/>
      <c r="AV112" s="62">
        <f t="shared" si="123"/>
        <v>38500</v>
      </c>
      <c r="AW112" s="71">
        <v>0</v>
      </c>
      <c r="AX112" s="71">
        <f t="shared" si="124"/>
        <v>10600</v>
      </c>
      <c r="AY112" s="71">
        <f t="shared" si="125"/>
        <v>27200</v>
      </c>
      <c r="AZ112" s="63">
        <f t="shared" si="126"/>
        <v>76300</v>
      </c>
      <c r="BA112" s="80">
        <v>0</v>
      </c>
      <c r="BB112" s="80">
        <f t="shared" si="127"/>
        <v>76300</v>
      </c>
      <c r="BC112" s="98">
        <f t="shared" si="128"/>
        <v>0.504587155963303</v>
      </c>
      <c r="BD112" s="98">
        <f t="shared" si="129"/>
        <v>0</v>
      </c>
      <c r="BE112" s="98">
        <f t="shared" si="130"/>
        <v>0.138925294888598</v>
      </c>
      <c r="BF112" s="98">
        <f t="shared" si="131"/>
        <v>0.3564875491481</v>
      </c>
      <c r="BG112" s="99"/>
      <c r="BH112" s="62">
        <f>INDEX(商城宝箱!$L:$L,MATCH(BB112,商城宝箱!$N:$N,1))</f>
        <v>10</v>
      </c>
      <c r="BI112" s="63">
        <f>INDEX(商城宝箱!$T:$T,MATCH(BH112,商城宝箱!$L:$L,0))+(BB112-VLOOKUP(BH112,商城宝箱!$L$2:$N$22,3,FALSE))/$BH$5*VLOOKUP(BH112+1,商城宝箱!$C$23:$I$42,3,FALSE)</f>
        <v>190750</v>
      </c>
      <c r="BJ112" s="71">
        <f>INDEX(商城宝箱!$U:$U,MATCH(BH112,商城宝箱!$L:$L,0))+(BB112-VLOOKUP(BH112,商城宝箱!$L$2:$N$22,3,FALSE))/$BH$5*VLOOKUP(BH112+1,商城宝箱!$C$23:$I$42,4,FALSE)</f>
        <v>158102.5</v>
      </c>
      <c r="BK112" s="71">
        <f>INDEX(商城宝箱!$V:$V,MATCH(BH112,商城宝箱!$L:$L,0))+(BB112-VLOOKUP(BH112,商城宝箱!$L$2:$N$22,3,FALSE))/$BH$5*VLOOKUP(BH112+1,商城宝箱!$C$23:$I$42,5,FALSE)</f>
        <v>86437</v>
      </c>
      <c r="BL112" s="71">
        <f>INDEX(商城宝箱!$W:$W,MATCH(BH112,商城宝箱!$L:$L,0))+(BB112-VLOOKUP(BH112,商城宝箱!$L$2:$N$22,3,FALSE))/$BH$5*VLOOKUP(BH112+1,商城宝箱!$C$23:$I$42,6,FALSE)</f>
        <v>12531.5</v>
      </c>
      <c r="BM112" s="49"/>
      <c r="BN112" s="101">
        <f t="shared" si="132"/>
        <v>11610000</v>
      </c>
      <c r="BO112" s="63">
        <f t="shared" si="133"/>
        <v>1352400</v>
      </c>
      <c r="BP112" s="63">
        <f t="shared" ref="BP112:BR112" si="219">AL112</f>
        <v>901360</v>
      </c>
      <c r="BQ112" s="63">
        <f t="shared" si="219"/>
        <v>1908000</v>
      </c>
      <c r="BR112" s="63">
        <f t="shared" si="219"/>
        <v>0</v>
      </c>
      <c r="BS112" s="63">
        <f t="shared" si="135"/>
        <v>53000</v>
      </c>
      <c r="BT112" s="63">
        <f t="shared" si="136"/>
        <v>190750</v>
      </c>
      <c r="BU112" s="63">
        <f t="shared" si="137"/>
        <v>16015510</v>
      </c>
      <c r="BV112" s="98">
        <f t="shared" si="138"/>
        <v>0.724922278466312</v>
      </c>
      <c r="BW112" s="98">
        <f t="shared" si="139"/>
        <v>0.0844431429283239</v>
      </c>
      <c r="BX112" s="98">
        <f t="shared" si="140"/>
        <v>0.0562804431454259</v>
      </c>
      <c r="BY112" s="98">
        <f t="shared" si="141"/>
        <v>0.11913451398051</v>
      </c>
      <c r="BZ112" s="98">
        <f t="shared" si="142"/>
        <v>0</v>
      </c>
      <c r="CA112" s="98">
        <f t="shared" si="143"/>
        <v>0.00330929205501417</v>
      </c>
      <c r="CB112" s="98">
        <f t="shared" si="144"/>
        <v>0.0119103294244142</v>
      </c>
      <c r="CC112" s="49"/>
      <c r="CD112" s="101">
        <f t="shared" si="145"/>
        <v>200</v>
      </c>
      <c r="CE112" s="63">
        <f>INDEX(角色升级!A:A,MATCH(BU111,角色升级!K:K,1))</f>
        <v>872</v>
      </c>
      <c r="CF112" s="71">
        <f>VLOOKUP(CE112,角色升级!A:P,16,FALSE)</f>
        <v>64763.93595</v>
      </c>
      <c r="CG112" s="71">
        <v>79200</v>
      </c>
      <c r="CH112" s="208">
        <v>5.04</v>
      </c>
      <c r="CI112" s="87">
        <f>INDEX(角色升级!Q:Q,MATCH(CE112,角色升级!A:A,0))</f>
        <v>27200</v>
      </c>
      <c r="CJ112" s="80">
        <v>0.7</v>
      </c>
      <c r="CK112" s="49"/>
      <c r="CL112" s="101">
        <f t="shared" si="146"/>
        <v>78866</v>
      </c>
      <c r="CM112" s="63">
        <f t="shared" si="147"/>
        <v>100662</v>
      </c>
      <c r="CN112" s="63">
        <f t="shared" si="148"/>
        <v>1264</v>
      </c>
      <c r="CO112" s="63">
        <f t="shared" si="149"/>
        <v>158102.5</v>
      </c>
      <c r="CP112" s="63">
        <f t="shared" si="150"/>
        <v>338894.5</v>
      </c>
      <c r="CQ112" s="98">
        <f t="shared" si="151"/>
        <v>0.232715491104164</v>
      </c>
      <c r="CR112" s="98">
        <f t="shared" si="152"/>
        <v>0.297030491790218</v>
      </c>
      <c r="CS112" s="98">
        <f t="shared" si="153"/>
        <v>0.00372977431029421</v>
      </c>
      <c r="CT112" s="98">
        <f t="shared" si="154"/>
        <v>0.466524242795324</v>
      </c>
      <c r="CU112" s="49"/>
      <c r="CV112" s="87">
        <f t="shared" si="155"/>
        <v>39434</v>
      </c>
      <c r="CW112" s="80">
        <f t="shared" si="156"/>
        <v>50085</v>
      </c>
      <c r="CX112" s="80">
        <f t="shared" si="157"/>
        <v>33384</v>
      </c>
      <c r="CY112" s="80">
        <f t="shared" si="158"/>
        <v>86437</v>
      </c>
      <c r="CZ112" s="80">
        <f t="shared" si="159"/>
        <v>209340</v>
      </c>
      <c r="DA112" s="143">
        <f t="shared" si="160"/>
        <v>0.188372981752173</v>
      </c>
      <c r="DB112" s="143">
        <f t="shared" si="161"/>
        <v>0.239251934651763</v>
      </c>
      <c r="DC112" s="143">
        <f t="shared" si="162"/>
        <v>0.159472628260246</v>
      </c>
      <c r="DD112" s="143">
        <f t="shared" si="163"/>
        <v>0.412902455335817</v>
      </c>
      <c r="DE112" s="49"/>
      <c r="DF112" s="87">
        <f t="shared" si="164"/>
        <v>19113</v>
      </c>
      <c r="DG112" s="80">
        <f t="shared" si="165"/>
        <v>24351</v>
      </c>
      <c r="DH112" s="80">
        <f t="shared" si="166"/>
        <v>16232</v>
      </c>
      <c r="DI112" s="80">
        <f t="shared" si="167"/>
        <v>12531.5</v>
      </c>
      <c r="DJ112" s="80">
        <f t="shared" si="168"/>
        <v>72227.5</v>
      </c>
      <c r="DK112" s="143">
        <f t="shared" si="169"/>
        <v>0.264622200685335</v>
      </c>
      <c r="DL112" s="143">
        <f t="shared" si="170"/>
        <v>0.337143054930601</v>
      </c>
      <c r="DM112" s="143">
        <f t="shared" si="171"/>
        <v>0.224734346336229</v>
      </c>
      <c r="DN112" s="143">
        <f t="shared" si="172"/>
        <v>0.173500398047835</v>
      </c>
      <c r="DO112" s="49"/>
      <c r="DP112" s="62">
        <f t="shared" si="173"/>
        <v>338894.5</v>
      </c>
      <c r="DQ112" s="71">
        <f t="shared" si="174"/>
        <v>209340</v>
      </c>
      <c r="DR112" s="71">
        <f t="shared" si="175"/>
        <v>72227.5</v>
      </c>
      <c r="DS112" s="63">
        <v>0</v>
      </c>
      <c r="DT112" s="63">
        <v>22</v>
      </c>
      <c r="DU112" s="63">
        <f>INDEX(武器升级!A:A,MATCH(DQ112/$DQ$5,武器升级!G:G,1))</f>
        <v>53</v>
      </c>
      <c r="DV112" s="63">
        <f>_xlfn.IFNA(INDEX(武器升级!A:A,MATCH(DR112/$DR$5,武器升级!H:H,1)),1)</f>
        <v>42</v>
      </c>
      <c r="DW112" s="63">
        <v>14</v>
      </c>
      <c r="DX112" s="63">
        <f>ROUND($DX$4*(1.2^(DT112-1)),2)</f>
        <v>27.6</v>
      </c>
      <c r="DY112" s="63">
        <f>ROUND($DY$4*1.2^(DU112-1),2)</f>
        <v>9828.47</v>
      </c>
      <c r="DZ112" s="63">
        <f>ROUND($DZ$4*1.2^(DV112-1),2)</f>
        <v>1940.1</v>
      </c>
      <c r="EA112" s="71">
        <v>5.4</v>
      </c>
      <c r="EB112" s="67">
        <f t="shared" si="176"/>
        <v>200</v>
      </c>
      <c r="EC112" s="84"/>
      <c r="ED112" s="49"/>
      <c r="EE112" s="49"/>
      <c r="EF112" s="49"/>
      <c r="EG112" s="49"/>
      <c r="EH112" s="49"/>
      <c r="EI112" s="49"/>
      <c r="EJ112" s="49"/>
      <c r="EK112" s="49">
        <f>_xlfn.IFNA(INDEX(DZ:DZ,MATCH(A112,EB:EB,0)),1)</f>
        <v>1</v>
      </c>
      <c r="EL112" s="84"/>
      <c r="EM112" s="49"/>
      <c r="EN112" s="49"/>
      <c r="EO112" s="49"/>
      <c r="EP112" s="49"/>
      <c r="EQ112" s="49"/>
      <c r="ER112" s="49"/>
      <c r="ES112" s="49"/>
      <c r="ET112" s="49"/>
      <c r="EU112" s="49"/>
      <c r="EV112" s="49"/>
      <c r="EW112" s="49"/>
      <c r="EX112" s="49"/>
      <c r="EY112" s="49"/>
      <c r="EZ112" s="49"/>
      <c r="FA112" s="67"/>
      <c r="FB112" s="67"/>
      <c r="FC112" s="67"/>
      <c r="FD112" s="49"/>
      <c r="FE112" s="155"/>
    </row>
    <row r="113" spans="1:161">
      <c r="A113" s="58">
        <v>107</v>
      </c>
      <c r="B113" s="59">
        <v>78</v>
      </c>
      <c r="C113" s="60">
        <v>66</v>
      </c>
      <c r="D113" s="61">
        <v>722.5</v>
      </c>
      <c r="E113" s="61">
        <v>3</v>
      </c>
      <c r="F113" s="62">
        <v>12</v>
      </c>
      <c r="G113" s="63">
        <v>0</v>
      </c>
      <c r="H113" s="63">
        <v>3</v>
      </c>
      <c r="I113" s="49"/>
      <c r="J113" s="62">
        <v>107</v>
      </c>
      <c r="K113" s="71">
        <f t="shared" si="121"/>
        <v>12</v>
      </c>
      <c r="L113" s="71">
        <f t="shared" si="122"/>
        <v>0</v>
      </c>
      <c r="M113" s="71">
        <f>INDEX($H:$H,MATCH(N113,$A:$A,0))</f>
        <v>3</v>
      </c>
      <c r="N113" s="72">
        <f>INDEX($A:$A,MATCH(SUM($K$7:K113),$D:$D,1))</f>
        <v>200</v>
      </c>
      <c r="O113" s="72">
        <v>0</v>
      </c>
      <c r="P113" s="73">
        <v>0</v>
      </c>
      <c r="Q113" s="63">
        <f>INDEX(关卡产出!$V$8:$V$207,MATCH(N113,$A$7:$A$206,0))</f>
        <v>38500</v>
      </c>
      <c r="R113" s="63">
        <f>INDEX(关卡产出!$W$8:$W$207,MATCH(N113,$A$7:$A$206,0))</f>
        <v>11610000</v>
      </c>
      <c r="S113" s="63">
        <f>INDEX(关卡产出!$X$8:$X$207,MATCH(N113,$A$7:$A$206,0))</f>
        <v>78866</v>
      </c>
      <c r="T113" s="63">
        <f>INDEX(关卡产出!$Y$8:$Y$207,MATCH(N113,$A$7:$A$206,0))</f>
        <v>39434</v>
      </c>
      <c r="U113" s="63">
        <f>INDEX(关卡产出!$Z$8:$Z$207,MATCH(N113,$A$7:$A$206,0))</f>
        <v>19113</v>
      </c>
      <c r="V113" s="63">
        <f>INDEX(关卡产出!$AA$8:$AA$207,MATCH(N113,$A$7:$A$206,0))</f>
        <v>1200</v>
      </c>
      <c r="W113" s="80">
        <f>INDEX(关卡产出!$C$8:$C$207,MATCH(N113,关卡产出!$B$8:$B$207,0))*K113</f>
        <v>1896</v>
      </c>
      <c r="X113" s="80">
        <f>INDEX(关卡产出!$D$8:$D$207,MATCH(N113,关卡产出!$B$8:$B$207,0))*K113</f>
        <v>948</v>
      </c>
      <c r="Y113" s="80">
        <f>INDEX(关卡产出!$E$8:$E$207,MATCH(N113,关卡产出!$B$8:$B$207,0))*K113</f>
        <v>468</v>
      </c>
      <c r="Z113" s="80">
        <f>INDEX(关卡产出!$F$8:$F$207,MATCH(N113,关卡产出!$B$8:$B$207,0))*K113</f>
        <v>24600</v>
      </c>
      <c r="AA113" s="80">
        <f>SUM($W$7:W113)</f>
        <v>102558</v>
      </c>
      <c r="AB113" s="80">
        <f>SUM($X$7:X113)</f>
        <v>51033</v>
      </c>
      <c r="AC113" s="80">
        <f>SUM($Y$7:Y113)</f>
        <v>24819</v>
      </c>
      <c r="AD113" s="80">
        <f>SUM($Z$7:Z113)</f>
        <v>1377000</v>
      </c>
      <c r="AE113" s="87">
        <f>INDEX(关卡产出!$C$8:$C$207,MATCH(N113,关卡产出!$B$8:$B$207,0))*8</f>
        <v>1264</v>
      </c>
      <c r="AF113" s="87">
        <f>INDEX(关卡产出!$D$8:$D$207,MATCH(N113,关卡产出!$B$8:$B$207,0))*8</f>
        <v>632</v>
      </c>
      <c r="AG113" s="87">
        <f>INDEX(关卡产出!$E$8:$E$207,MATCH(N113,关卡产出!$B$8:$B$207,0))*8</f>
        <v>312</v>
      </c>
      <c r="AH113" s="87">
        <f>INDEX(关卡产出!$F$8:$F$207,MATCH(N113,关卡产出!$B$8:$B$207,0))*8</f>
        <v>16400</v>
      </c>
      <c r="AI113" s="87">
        <f>SUM($AE$7:AE113)</f>
        <v>68360</v>
      </c>
      <c r="AJ113" s="87">
        <f>SUM($AF$7:AF113)</f>
        <v>34016</v>
      </c>
      <c r="AK113" s="87">
        <f>SUM($AG$7:AG113)</f>
        <v>16544</v>
      </c>
      <c r="AL113" s="87">
        <f>SUM($AH$7:AH113)</f>
        <v>917760</v>
      </c>
      <c r="AM113" s="92">
        <f>SUM($M$7:M113)*关卡产出!$AS$11</f>
        <v>1926000</v>
      </c>
      <c r="AN113" s="93">
        <v>0</v>
      </c>
      <c r="AO113" s="80">
        <v>0</v>
      </c>
      <c r="AP113" s="96">
        <v>0</v>
      </c>
      <c r="AQ113" s="62">
        <v>500</v>
      </c>
      <c r="AR113" s="97">
        <v>100</v>
      </c>
      <c r="AS113" s="62">
        <f>SUM($AQ$7:AQ113)</f>
        <v>53500</v>
      </c>
      <c r="AT113" s="71">
        <f>SUM($AR$7:AR113)</f>
        <v>10700</v>
      </c>
      <c r="AU113" s="49"/>
      <c r="AV113" s="62">
        <f t="shared" si="123"/>
        <v>38500</v>
      </c>
      <c r="AW113" s="71">
        <v>0</v>
      </c>
      <c r="AX113" s="71">
        <f t="shared" si="124"/>
        <v>10700</v>
      </c>
      <c r="AY113" s="71">
        <f t="shared" si="125"/>
        <v>27200</v>
      </c>
      <c r="AZ113" s="63">
        <f t="shared" si="126"/>
        <v>76400</v>
      </c>
      <c r="BA113" s="80">
        <v>0</v>
      </c>
      <c r="BB113" s="80">
        <f t="shared" si="127"/>
        <v>76400</v>
      </c>
      <c r="BC113" s="98">
        <f t="shared" si="128"/>
        <v>0.503926701570681</v>
      </c>
      <c r="BD113" s="98">
        <f t="shared" si="129"/>
        <v>0</v>
      </c>
      <c r="BE113" s="98">
        <f t="shared" si="130"/>
        <v>0.140052356020942</v>
      </c>
      <c r="BF113" s="98">
        <f t="shared" si="131"/>
        <v>0.356020942408377</v>
      </c>
      <c r="BG113" s="99"/>
      <c r="BH113" s="62">
        <f>INDEX(商城宝箱!$L:$L,MATCH(BB113,商城宝箱!$N:$N,1))</f>
        <v>10</v>
      </c>
      <c r="BI113" s="63">
        <f>INDEX(商城宝箱!$T:$T,MATCH(BH113,商城宝箱!$L:$L,0))+(BB113-VLOOKUP(BH113,商城宝箱!$L$2:$N$22,3,FALSE))/$BH$5*VLOOKUP(BH113+1,商城宝箱!$C$23:$I$42,3,FALSE)</f>
        <v>191000</v>
      </c>
      <c r="BJ113" s="71">
        <f>INDEX(商城宝箱!$U:$U,MATCH(BH113,商城宝箱!$L:$L,0))+(BB113-VLOOKUP(BH113,商城宝箱!$L$2:$N$22,3,FALSE))/$BH$5*VLOOKUP(BH113+1,商城宝箱!$C$23:$I$42,4,FALSE)</f>
        <v>158422.5</v>
      </c>
      <c r="BK113" s="71">
        <f>INDEX(商城宝箱!$V:$V,MATCH(BH113,商城宝箱!$L:$L,0))+(BB113-VLOOKUP(BH113,商城宝箱!$L$2:$N$22,3,FALSE))/$BH$5*VLOOKUP(BH113+1,商城宝箱!$C$23:$I$42,5,FALSE)</f>
        <v>86587</v>
      </c>
      <c r="BL113" s="71">
        <f>INDEX(商城宝箱!$W:$W,MATCH(BH113,商城宝箱!$L:$L,0))+(BB113-VLOOKUP(BH113,商城宝箱!$L$2:$N$22,3,FALSE))/$BH$5*VLOOKUP(BH113+1,商城宝箱!$C$23:$I$42,6,FALSE)</f>
        <v>12556.5</v>
      </c>
      <c r="BM113" s="49"/>
      <c r="BN113" s="101">
        <f t="shared" si="132"/>
        <v>11610000</v>
      </c>
      <c r="BO113" s="63">
        <f t="shared" si="133"/>
        <v>1377000</v>
      </c>
      <c r="BP113" s="63">
        <f t="shared" ref="BP113:BR113" si="220">AL113</f>
        <v>917760</v>
      </c>
      <c r="BQ113" s="63">
        <f t="shared" si="220"/>
        <v>1926000</v>
      </c>
      <c r="BR113" s="63">
        <f t="shared" si="220"/>
        <v>0</v>
      </c>
      <c r="BS113" s="63">
        <f t="shared" si="135"/>
        <v>53500</v>
      </c>
      <c r="BT113" s="63">
        <f t="shared" si="136"/>
        <v>191000</v>
      </c>
      <c r="BU113" s="63">
        <f t="shared" si="137"/>
        <v>16075260</v>
      </c>
      <c r="BV113" s="98">
        <f t="shared" si="138"/>
        <v>0.7222278208875</v>
      </c>
      <c r="BW113" s="98">
        <f t="shared" si="139"/>
        <v>0.0856595787564245</v>
      </c>
      <c r="BX113" s="98">
        <f t="shared" si="140"/>
        <v>0.0570914560635411</v>
      </c>
      <c r="BY113" s="98">
        <f t="shared" si="141"/>
        <v>0.11981143695343</v>
      </c>
      <c r="BZ113" s="98">
        <f t="shared" si="142"/>
        <v>0</v>
      </c>
      <c r="CA113" s="98">
        <f t="shared" si="143"/>
        <v>0.00332809547092862</v>
      </c>
      <c r="CB113" s="98">
        <f t="shared" si="144"/>
        <v>0.0118816118681751</v>
      </c>
      <c r="CC113" s="49"/>
      <c r="CD113" s="101">
        <f t="shared" si="145"/>
        <v>200</v>
      </c>
      <c r="CE113" s="63">
        <f>INDEX(角色升级!A:A,MATCH(BU112,角色升级!K:K,1))</f>
        <v>873</v>
      </c>
      <c r="CF113" s="71">
        <f>VLOOKUP(CE113,角色升级!A:P,16,FALSE)</f>
        <v>65206.5141</v>
      </c>
      <c r="CG113" s="71">
        <v>80400</v>
      </c>
      <c r="CH113" s="193">
        <v>4.93</v>
      </c>
      <c r="CI113" s="87">
        <f>INDEX(角色升级!Q:Q,MATCH(CE113,角色升级!A:A,0))</f>
        <v>27200</v>
      </c>
      <c r="CJ113" s="80">
        <v>0.7</v>
      </c>
      <c r="CK113" s="49"/>
      <c r="CL113" s="101">
        <f t="shared" si="146"/>
        <v>78866</v>
      </c>
      <c r="CM113" s="63">
        <f t="shared" si="147"/>
        <v>102558</v>
      </c>
      <c r="CN113" s="63">
        <f t="shared" si="148"/>
        <v>1264</v>
      </c>
      <c r="CO113" s="63">
        <f t="shared" si="149"/>
        <v>158422.5</v>
      </c>
      <c r="CP113" s="63">
        <f t="shared" si="150"/>
        <v>341110.5</v>
      </c>
      <c r="CQ113" s="98">
        <f t="shared" si="151"/>
        <v>0.231203671537522</v>
      </c>
      <c r="CR113" s="98">
        <f t="shared" si="152"/>
        <v>0.300659170562032</v>
      </c>
      <c r="CS113" s="98">
        <f t="shared" si="153"/>
        <v>0.00370554409788031</v>
      </c>
      <c r="CT113" s="98">
        <f t="shared" si="154"/>
        <v>0.464431613802565</v>
      </c>
      <c r="CU113" s="49"/>
      <c r="CV113" s="87">
        <f t="shared" si="155"/>
        <v>39434</v>
      </c>
      <c r="CW113" s="80">
        <f t="shared" si="156"/>
        <v>51033</v>
      </c>
      <c r="CX113" s="80">
        <f t="shared" si="157"/>
        <v>34016</v>
      </c>
      <c r="CY113" s="80">
        <f t="shared" si="158"/>
        <v>86587</v>
      </c>
      <c r="CZ113" s="80">
        <f t="shared" si="159"/>
        <v>211070</v>
      </c>
      <c r="DA113" s="143">
        <f t="shared" si="160"/>
        <v>0.186829014071161</v>
      </c>
      <c r="DB113" s="143">
        <f t="shared" si="161"/>
        <v>0.241782347088644</v>
      </c>
      <c r="DC113" s="143">
        <f t="shared" si="162"/>
        <v>0.161159804804093</v>
      </c>
      <c r="DD113" s="143">
        <f t="shared" si="163"/>
        <v>0.410228834036102</v>
      </c>
      <c r="DE113" s="49"/>
      <c r="DF113" s="87">
        <f t="shared" si="164"/>
        <v>19113</v>
      </c>
      <c r="DG113" s="80">
        <f t="shared" si="165"/>
        <v>24819</v>
      </c>
      <c r="DH113" s="80">
        <f t="shared" si="166"/>
        <v>16544</v>
      </c>
      <c r="DI113" s="80">
        <f t="shared" si="167"/>
        <v>12556.5</v>
      </c>
      <c r="DJ113" s="80">
        <f t="shared" si="168"/>
        <v>73032.5</v>
      </c>
      <c r="DK113" s="143">
        <f t="shared" si="169"/>
        <v>0.261705405127854</v>
      </c>
      <c r="DL113" s="143">
        <f t="shared" si="170"/>
        <v>0.339835004963544</v>
      </c>
      <c r="DM113" s="143">
        <f t="shared" si="171"/>
        <v>0.226529284907404</v>
      </c>
      <c r="DN113" s="143">
        <f t="shared" si="172"/>
        <v>0.171930305001198</v>
      </c>
      <c r="DO113" s="49"/>
      <c r="DP113" s="62">
        <f t="shared" si="173"/>
        <v>341110.5</v>
      </c>
      <c r="DQ113" s="71">
        <f t="shared" si="174"/>
        <v>211070</v>
      </c>
      <c r="DR113" s="71">
        <f t="shared" si="175"/>
        <v>73032.5</v>
      </c>
      <c r="DS113" s="63">
        <v>0</v>
      </c>
      <c r="DT113" s="63">
        <v>22</v>
      </c>
      <c r="DU113" s="63">
        <f>INDEX(武器升级!A:A,MATCH(DQ113/$DQ$5,武器升级!G:G,1))</f>
        <v>53</v>
      </c>
      <c r="DV113" s="63">
        <f>_xlfn.IFNA(INDEX(武器升级!A:A,MATCH(DR113/$DR$5,武器升级!H:H,1)),1)</f>
        <v>42</v>
      </c>
      <c r="DW113" s="63">
        <v>14</v>
      </c>
      <c r="DX113" s="63">
        <f>ROUND($DX$4*(1.2^(DT113-1)),2)</f>
        <v>27.6</v>
      </c>
      <c r="DY113" s="63">
        <f>ROUND($DY$4*1.2^(DU113-1),2)</f>
        <v>9828.47</v>
      </c>
      <c r="DZ113" s="63">
        <f>ROUND($DZ$4*1.2^(DV113-1),2)</f>
        <v>1940.1</v>
      </c>
      <c r="EA113" s="71">
        <v>5.4</v>
      </c>
      <c r="EB113" s="67">
        <f t="shared" si="176"/>
        <v>200</v>
      </c>
      <c r="EC113" s="84"/>
      <c r="ED113" s="49"/>
      <c r="EE113" s="49"/>
      <c r="EF113" s="49"/>
      <c r="EG113" s="49"/>
      <c r="EH113" s="49"/>
      <c r="EI113" s="49"/>
      <c r="EJ113" s="49"/>
      <c r="EK113" s="49">
        <f>_xlfn.IFNA(INDEX(DZ:DZ,MATCH(A113,EB:EB,0)),1)</f>
        <v>60.73</v>
      </c>
      <c r="EL113" s="84"/>
      <c r="EM113" s="49"/>
      <c r="EN113" s="49"/>
      <c r="EO113" s="49"/>
      <c r="EP113" s="49"/>
      <c r="EQ113" s="49"/>
      <c r="ER113" s="49"/>
      <c r="ES113" s="49"/>
      <c r="ET113" s="49"/>
      <c r="EU113" s="49"/>
      <c r="EV113" s="49"/>
      <c r="EW113" s="49"/>
      <c r="EX113" s="49"/>
      <c r="EY113" s="49"/>
      <c r="EZ113" s="49"/>
      <c r="FA113" s="67"/>
      <c r="FB113" s="67"/>
      <c r="FC113" s="67"/>
      <c r="FD113" s="49"/>
      <c r="FE113" s="155"/>
    </row>
    <row r="114" spans="1:161">
      <c r="A114" s="58">
        <v>108</v>
      </c>
      <c r="B114" s="59">
        <v>78</v>
      </c>
      <c r="C114" s="60">
        <v>67</v>
      </c>
      <c r="D114" s="61">
        <v>728.5</v>
      </c>
      <c r="E114" s="61">
        <v>3</v>
      </c>
      <c r="F114" s="62">
        <v>12</v>
      </c>
      <c r="G114" s="63">
        <v>0</v>
      </c>
      <c r="H114" s="63">
        <v>3</v>
      </c>
      <c r="I114" s="49"/>
      <c r="J114" s="62">
        <v>108</v>
      </c>
      <c r="K114" s="71">
        <f t="shared" si="121"/>
        <v>12</v>
      </c>
      <c r="L114" s="71">
        <f t="shared" si="122"/>
        <v>0</v>
      </c>
      <c r="M114" s="71">
        <f>INDEX($H:$H,MATCH(N114,$A:$A,0))</f>
        <v>3</v>
      </c>
      <c r="N114" s="72">
        <f>INDEX($A:$A,MATCH(SUM($K$7:K114),$D:$D,1))</f>
        <v>200</v>
      </c>
      <c r="O114" s="72">
        <v>0</v>
      </c>
      <c r="P114" s="73">
        <v>0</v>
      </c>
      <c r="Q114" s="63">
        <f>INDEX(关卡产出!$V$8:$V$207,MATCH(N114,$A$7:$A$206,0))</f>
        <v>38500</v>
      </c>
      <c r="R114" s="63">
        <f>INDEX(关卡产出!$W$8:$W$207,MATCH(N114,$A$7:$A$206,0))</f>
        <v>11610000</v>
      </c>
      <c r="S114" s="63">
        <f>INDEX(关卡产出!$X$8:$X$207,MATCH(N114,$A$7:$A$206,0))</f>
        <v>78866</v>
      </c>
      <c r="T114" s="63">
        <f>INDEX(关卡产出!$Y$8:$Y$207,MATCH(N114,$A$7:$A$206,0))</f>
        <v>39434</v>
      </c>
      <c r="U114" s="63">
        <f>INDEX(关卡产出!$Z$8:$Z$207,MATCH(N114,$A$7:$A$206,0))</f>
        <v>19113</v>
      </c>
      <c r="V114" s="63">
        <f>INDEX(关卡产出!$AA$8:$AA$207,MATCH(N114,$A$7:$A$206,0))</f>
        <v>1200</v>
      </c>
      <c r="W114" s="80">
        <f>INDEX(关卡产出!$C$8:$C$207,MATCH(N114,关卡产出!$B$8:$B$207,0))*K114</f>
        <v>1896</v>
      </c>
      <c r="X114" s="80">
        <f>INDEX(关卡产出!$D$8:$D$207,MATCH(N114,关卡产出!$B$8:$B$207,0))*K114</f>
        <v>948</v>
      </c>
      <c r="Y114" s="80">
        <f>INDEX(关卡产出!$E$8:$E$207,MATCH(N114,关卡产出!$B$8:$B$207,0))*K114</f>
        <v>468</v>
      </c>
      <c r="Z114" s="80">
        <f>INDEX(关卡产出!$F$8:$F$207,MATCH(N114,关卡产出!$B$8:$B$207,0))*K114</f>
        <v>24600</v>
      </c>
      <c r="AA114" s="80">
        <f>SUM($W$7:W114)</f>
        <v>104454</v>
      </c>
      <c r="AB114" s="80">
        <f>SUM($X$7:X114)</f>
        <v>51981</v>
      </c>
      <c r="AC114" s="80">
        <f>SUM($Y$7:Y114)</f>
        <v>25287</v>
      </c>
      <c r="AD114" s="80">
        <f>SUM($Z$7:Z114)</f>
        <v>1401600</v>
      </c>
      <c r="AE114" s="87">
        <f>INDEX(关卡产出!$C$8:$C$207,MATCH(N114,关卡产出!$B$8:$B$207,0))*8</f>
        <v>1264</v>
      </c>
      <c r="AF114" s="87">
        <f>INDEX(关卡产出!$D$8:$D$207,MATCH(N114,关卡产出!$B$8:$B$207,0))*8</f>
        <v>632</v>
      </c>
      <c r="AG114" s="87">
        <f>INDEX(关卡产出!$E$8:$E$207,MATCH(N114,关卡产出!$B$8:$B$207,0))*8</f>
        <v>312</v>
      </c>
      <c r="AH114" s="87">
        <f>INDEX(关卡产出!$F$8:$F$207,MATCH(N114,关卡产出!$B$8:$B$207,0))*8</f>
        <v>16400</v>
      </c>
      <c r="AI114" s="87">
        <f>SUM($AE$7:AE114)</f>
        <v>69624</v>
      </c>
      <c r="AJ114" s="87">
        <f>SUM($AF$7:AF114)</f>
        <v>34648</v>
      </c>
      <c r="AK114" s="87">
        <f>SUM($AG$7:AG114)</f>
        <v>16856</v>
      </c>
      <c r="AL114" s="87">
        <f>SUM($AH$7:AH114)</f>
        <v>934160</v>
      </c>
      <c r="AM114" s="92">
        <f>SUM($M$7:M114)*关卡产出!$AS$11</f>
        <v>1944000</v>
      </c>
      <c r="AN114" s="93">
        <v>0</v>
      </c>
      <c r="AO114" s="80">
        <v>0</v>
      </c>
      <c r="AP114" s="96">
        <v>0</v>
      </c>
      <c r="AQ114" s="62">
        <v>500</v>
      </c>
      <c r="AR114" s="97">
        <v>100</v>
      </c>
      <c r="AS114" s="62">
        <f>SUM($AQ$7:AQ114)</f>
        <v>54000</v>
      </c>
      <c r="AT114" s="71">
        <f>SUM($AR$7:AR114)</f>
        <v>10800</v>
      </c>
      <c r="AU114" s="49"/>
      <c r="AV114" s="62">
        <f t="shared" si="123"/>
        <v>38500</v>
      </c>
      <c r="AW114" s="71">
        <v>0</v>
      </c>
      <c r="AX114" s="71">
        <f t="shared" si="124"/>
        <v>10800</v>
      </c>
      <c r="AY114" s="71">
        <f t="shared" si="125"/>
        <v>27200</v>
      </c>
      <c r="AZ114" s="63">
        <f t="shared" si="126"/>
        <v>76500</v>
      </c>
      <c r="BA114" s="80">
        <v>0</v>
      </c>
      <c r="BB114" s="80">
        <f t="shared" si="127"/>
        <v>76500</v>
      </c>
      <c r="BC114" s="98">
        <f t="shared" si="128"/>
        <v>0.503267973856209</v>
      </c>
      <c r="BD114" s="98">
        <f t="shared" si="129"/>
        <v>0</v>
      </c>
      <c r="BE114" s="98">
        <f t="shared" si="130"/>
        <v>0.141176470588235</v>
      </c>
      <c r="BF114" s="98">
        <f t="shared" si="131"/>
        <v>0.355555555555556</v>
      </c>
      <c r="BG114" s="99"/>
      <c r="BH114" s="62">
        <f>INDEX(商城宝箱!$L:$L,MATCH(BB114,商城宝箱!$N:$N,1))</f>
        <v>10</v>
      </c>
      <c r="BI114" s="63">
        <f>INDEX(商城宝箱!$T:$T,MATCH(BH114,商城宝箱!$L:$L,0))+(BB114-VLOOKUP(BH114,商城宝箱!$L$2:$N$22,3,FALSE))/$BH$5*VLOOKUP(BH114+1,商城宝箱!$C$23:$I$42,3,FALSE)</f>
        <v>191250</v>
      </c>
      <c r="BJ114" s="71">
        <f>INDEX(商城宝箱!$U:$U,MATCH(BH114,商城宝箱!$L:$L,0))+(BB114-VLOOKUP(BH114,商城宝箱!$L$2:$N$22,3,FALSE))/$BH$5*VLOOKUP(BH114+1,商城宝箱!$C$23:$I$42,4,FALSE)</f>
        <v>158742.5</v>
      </c>
      <c r="BK114" s="71">
        <f>INDEX(商城宝箱!$V:$V,MATCH(BH114,商城宝箱!$L:$L,0))+(BB114-VLOOKUP(BH114,商城宝箱!$L$2:$N$22,3,FALSE))/$BH$5*VLOOKUP(BH114+1,商城宝箱!$C$23:$I$42,5,FALSE)</f>
        <v>86737</v>
      </c>
      <c r="BL114" s="71">
        <f>INDEX(商城宝箱!$W:$W,MATCH(BH114,商城宝箱!$L:$L,0))+(BB114-VLOOKUP(BH114,商城宝箱!$L$2:$N$22,3,FALSE))/$BH$5*VLOOKUP(BH114+1,商城宝箱!$C$23:$I$42,6,FALSE)</f>
        <v>12581.5</v>
      </c>
      <c r="BM114" s="49"/>
      <c r="BN114" s="101">
        <f t="shared" si="132"/>
        <v>11610000</v>
      </c>
      <c r="BO114" s="63">
        <f t="shared" si="133"/>
        <v>1401600</v>
      </c>
      <c r="BP114" s="63">
        <f t="shared" ref="BP114:BR114" si="221">AL114</f>
        <v>934160</v>
      </c>
      <c r="BQ114" s="63">
        <f t="shared" si="221"/>
        <v>1944000</v>
      </c>
      <c r="BR114" s="63">
        <f t="shared" si="221"/>
        <v>0</v>
      </c>
      <c r="BS114" s="63">
        <f t="shared" si="135"/>
        <v>54000</v>
      </c>
      <c r="BT114" s="63">
        <f t="shared" si="136"/>
        <v>191250</v>
      </c>
      <c r="BU114" s="63">
        <f t="shared" si="137"/>
        <v>16135010</v>
      </c>
      <c r="BV114" s="98">
        <f t="shared" si="138"/>
        <v>0.719553319148857</v>
      </c>
      <c r="BW114" s="98">
        <f t="shared" si="139"/>
        <v>0.086867005350477</v>
      </c>
      <c r="BX114" s="98">
        <f t="shared" si="140"/>
        <v>0.0578964624131005</v>
      </c>
      <c r="BY114" s="98">
        <f t="shared" si="141"/>
        <v>0.120483346462134</v>
      </c>
      <c r="BZ114" s="98">
        <f t="shared" si="142"/>
        <v>0</v>
      </c>
      <c r="CA114" s="98">
        <f t="shared" si="143"/>
        <v>0.00334675962394817</v>
      </c>
      <c r="CB114" s="98">
        <f t="shared" si="144"/>
        <v>0.0118531070014831</v>
      </c>
      <c r="CC114" s="49"/>
      <c r="CD114" s="101">
        <f t="shared" si="145"/>
        <v>200</v>
      </c>
      <c r="CE114" s="63">
        <f>INDEX(角色升级!A:A,MATCH(BU113,角色升级!K:K,1))</f>
        <v>874</v>
      </c>
      <c r="CF114" s="71">
        <f>VLOOKUP(CE114,角色升级!A:P,16,FALSE)</f>
        <v>65649.09225</v>
      </c>
      <c r="CG114" s="71">
        <v>81600</v>
      </c>
      <c r="CH114" s="209">
        <v>4.88</v>
      </c>
      <c r="CI114" s="87">
        <f>INDEX(角色升级!Q:Q,MATCH(CE114,角色升级!A:A,0))</f>
        <v>27200</v>
      </c>
      <c r="CJ114" s="80">
        <v>0.7</v>
      </c>
      <c r="CK114" s="49"/>
      <c r="CL114" s="101">
        <f t="shared" si="146"/>
        <v>78866</v>
      </c>
      <c r="CM114" s="63">
        <f t="shared" si="147"/>
        <v>104454</v>
      </c>
      <c r="CN114" s="63">
        <f t="shared" si="148"/>
        <v>1264</v>
      </c>
      <c r="CO114" s="63">
        <f t="shared" si="149"/>
        <v>158742.5</v>
      </c>
      <c r="CP114" s="63">
        <f t="shared" si="150"/>
        <v>343326.5</v>
      </c>
      <c r="CQ114" s="98">
        <f t="shared" si="151"/>
        <v>0.229711368041791</v>
      </c>
      <c r="CR114" s="98">
        <f t="shared" si="152"/>
        <v>0.304241006738484</v>
      </c>
      <c r="CS114" s="98">
        <f t="shared" si="153"/>
        <v>0.00368162667315223</v>
      </c>
      <c r="CT114" s="98">
        <f t="shared" si="154"/>
        <v>0.462365998546573</v>
      </c>
      <c r="CU114" s="49"/>
      <c r="CV114" s="87">
        <f t="shared" si="155"/>
        <v>39434</v>
      </c>
      <c r="CW114" s="80">
        <f t="shared" si="156"/>
        <v>51981</v>
      </c>
      <c r="CX114" s="80">
        <f t="shared" si="157"/>
        <v>34648</v>
      </c>
      <c r="CY114" s="80">
        <f t="shared" si="158"/>
        <v>86737</v>
      </c>
      <c r="CZ114" s="80">
        <f t="shared" si="159"/>
        <v>212800</v>
      </c>
      <c r="DA114" s="143">
        <f t="shared" si="160"/>
        <v>0.18531015037594</v>
      </c>
      <c r="DB114" s="143">
        <f t="shared" si="161"/>
        <v>0.244271616541353</v>
      </c>
      <c r="DC114" s="143">
        <f t="shared" si="162"/>
        <v>0.16281954887218</v>
      </c>
      <c r="DD114" s="143">
        <f t="shared" si="163"/>
        <v>0.407598684210526</v>
      </c>
      <c r="DE114" s="49"/>
      <c r="DF114" s="87">
        <f t="shared" si="164"/>
        <v>19113</v>
      </c>
      <c r="DG114" s="80">
        <f t="shared" si="165"/>
        <v>25287</v>
      </c>
      <c r="DH114" s="80">
        <f t="shared" si="166"/>
        <v>16856</v>
      </c>
      <c r="DI114" s="80">
        <f t="shared" si="167"/>
        <v>12581.5</v>
      </c>
      <c r="DJ114" s="80">
        <f t="shared" si="168"/>
        <v>73837.5</v>
      </c>
      <c r="DK114" s="143">
        <f t="shared" si="169"/>
        <v>0.258852209243271</v>
      </c>
      <c r="DL114" s="143">
        <f t="shared" si="170"/>
        <v>0.342468257998984</v>
      </c>
      <c r="DM114" s="143">
        <f t="shared" si="171"/>
        <v>0.228285085491789</v>
      </c>
      <c r="DN114" s="143">
        <f t="shared" si="172"/>
        <v>0.170394447265956</v>
      </c>
      <c r="DO114" s="49"/>
      <c r="DP114" s="62">
        <f t="shared" si="173"/>
        <v>343326.5</v>
      </c>
      <c r="DQ114" s="71">
        <f t="shared" si="174"/>
        <v>212800</v>
      </c>
      <c r="DR114" s="71">
        <f t="shared" si="175"/>
        <v>73837.5</v>
      </c>
      <c r="DS114" s="63">
        <v>0</v>
      </c>
      <c r="DT114" s="63">
        <v>22</v>
      </c>
      <c r="DU114" s="63">
        <f>INDEX(武器升级!A:A,MATCH(DQ114/$DQ$5,武器升级!G:G,1))</f>
        <v>53</v>
      </c>
      <c r="DV114" s="63">
        <f>_xlfn.IFNA(INDEX(武器升级!A:A,MATCH(DR114/$DR$5,武器升级!H:H,1)),1)</f>
        <v>42</v>
      </c>
      <c r="DW114" s="63">
        <v>14</v>
      </c>
      <c r="DX114" s="63">
        <f>ROUND($DX$4*(1.2^(DT114-1)),2)</f>
        <v>27.6</v>
      </c>
      <c r="DY114" s="63">
        <f>ROUND($DY$4*1.2^(DU114-1),2)</f>
        <v>9828.47</v>
      </c>
      <c r="DZ114" s="63">
        <f>ROUND($DZ$4*1.2^(DV114-1),2)</f>
        <v>1940.1</v>
      </c>
      <c r="EA114" s="71">
        <v>5.4</v>
      </c>
      <c r="EB114" s="67">
        <f t="shared" si="176"/>
        <v>200</v>
      </c>
      <c r="EC114" s="84"/>
      <c r="ED114" s="49"/>
      <c r="EE114" s="49"/>
      <c r="EF114" s="49"/>
      <c r="EG114" s="49"/>
      <c r="EH114" s="49"/>
      <c r="EI114" s="49"/>
      <c r="EJ114" s="49"/>
      <c r="EK114" s="49">
        <f>_xlfn.IFNA(INDEX(DZ:DZ,MATCH(A114,EB:EB,0)),1)</f>
        <v>60.73</v>
      </c>
      <c r="EL114" s="84"/>
      <c r="EM114" s="49"/>
      <c r="EN114" s="49"/>
      <c r="EO114" s="49"/>
      <c r="EP114" s="49"/>
      <c r="EQ114" s="49"/>
      <c r="ER114" s="49"/>
      <c r="ES114" s="49"/>
      <c r="ET114" s="49"/>
      <c r="EU114" s="49"/>
      <c r="EV114" s="49"/>
      <c r="EW114" s="49"/>
      <c r="EX114" s="49"/>
      <c r="EY114" s="49"/>
      <c r="EZ114" s="49"/>
      <c r="FA114" s="67"/>
      <c r="FB114" s="67"/>
      <c r="FC114" s="67"/>
      <c r="FD114" s="49"/>
      <c r="FE114" s="155"/>
    </row>
    <row r="115" spans="1:161">
      <c r="A115" s="58">
        <v>109</v>
      </c>
      <c r="B115" s="59">
        <v>79</v>
      </c>
      <c r="C115" s="60">
        <v>68</v>
      </c>
      <c r="D115" s="61">
        <v>737.5</v>
      </c>
      <c r="E115" s="61">
        <v>3</v>
      </c>
      <c r="F115" s="62">
        <v>12</v>
      </c>
      <c r="G115" s="63">
        <v>0</v>
      </c>
      <c r="H115" s="63">
        <v>3</v>
      </c>
      <c r="I115" s="49"/>
      <c r="J115" s="62">
        <v>109</v>
      </c>
      <c r="K115" s="71">
        <f t="shared" si="121"/>
        <v>12</v>
      </c>
      <c r="L115" s="71">
        <f t="shared" si="122"/>
        <v>0</v>
      </c>
      <c r="M115" s="71">
        <f>INDEX($H:$H,MATCH(N115,$A:$A,0))</f>
        <v>3</v>
      </c>
      <c r="N115" s="72">
        <f>INDEX($A:$A,MATCH(SUM($K$7:K115),$D:$D,1))</f>
        <v>200</v>
      </c>
      <c r="O115" s="72">
        <v>0</v>
      </c>
      <c r="P115" s="73">
        <v>0</v>
      </c>
      <c r="Q115" s="63">
        <f>INDEX(关卡产出!$V$8:$V$207,MATCH(N115,$A$7:$A$206,0))</f>
        <v>38500</v>
      </c>
      <c r="R115" s="63">
        <f>INDEX(关卡产出!$W$8:$W$207,MATCH(N115,$A$7:$A$206,0))</f>
        <v>11610000</v>
      </c>
      <c r="S115" s="63">
        <f>INDEX(关卡产出!$X$8:$X$207,MATCH(N115,$A$7:$A$206,0))</f>
        <v>78866</v>
      </c>
      <c r="T115" s="63">
        <f>INDEX(关卡产出!$Y$8:$Y$207,MATCH(N115,$A$7:$A$206,0))</f>
        <v>39434</v>
      </c>
      <c r="U115" s="63">
        <f>INDEX(关卡产出!$Z$8:$Z$207,MATCH(N115,$A$7:$A$206,0))</f>
        <v>19113</v>
      </c>
      <c r="V115" s="63">
        <f>INDEX(关卡产出!$AA$8:$AA$207,MATCH(N115,$A$7:$A$206,0))</f>
        <v>1200</v>
      </c>
      <c r="W115" s="80">
        <f>INDEX(关卡产出!$C$8:$C$207,MATCH(N115,关卡产出!$B$8:$B$207,0))*K115</f>
        <v>1896</v>
      </c>
      <c r="X115" s="80">
        <f>INDEX(关卡产出!$D$8:$D$207,MATCH(N115,关卡产出!$B$8:$B$207,0))*K115</f>
        <v>948</v>
      </c>
      <c r="Y115" s="80">
        <f>INDEX(关卡产出!$E$8:$E$207,MATCH(N115,关卡产出!$B$8:$B$207,0))*K115</f>
        <v>468</v>
      </c>
      <c r="Z115" s="80">
        <f>INDEX(关卡产出!$F$8:$F$207,MATCH(N115,关卡产出!$B$8:$B$207,0))*K115</f>
        <v>24600</v>
      </c>
      <c r="AA115" s="80">
        <f>SUM($W$7:W115)</f>
        <v>106350</v>
      </c>
      <c r="AB115" s="80">
        <f>SUM($X$7:X115)</f>
        <v>52929</v>
      </c>
      <c r="AC115" s="80">
        <f>SUM($Y$7:Y115)</f>
        <v>25755</v>
      </c>
      <c r="AD115" s="80">
        <f>SUM($Z$7:Z115)</f>
        <v>1426200</v>
      </c>
      <c r="AE115" s="87">
        <f>INDEX(关卡产出!$C$8:$C$207,MATCH(N115,关卡产出!$B$8:$B$207,0))*8</f>
        <v>1264</v>
      </c>
      <c r="AF115" s="87">
        <f>INDEX(关卡产出!$D$8:$D$207,MATCH(N115,关卡产出!$B$8:$B$207,0))*8</f>
        <v>632</v>
      </c>
      <c r="AG115" s="87">
        <f>INDEX(关卡产出!$E$8:$E$207,MATCH(N115,关卡产出!$B$8:$B$207,0))*8</f>
        <v>312</v>
      </c>
      <c r="AH115" s="87">
        <f>INDEX(关卡产出!$F$8:$F$207,MATCH(N115,关卡产出!$B$8:$B$207,0))*8</f>
        <v>16400</v>
      </c>
      <c r="AI115" s="87">
        <f>SUM($AE$7:AE115)</f>
        <v>70888</v>
      </c>
      <c r="AJ115" s="87">
        <f>SUM($AF$7:AF115)</f>
        <v>35280</v>
      </c>
      <c r="AK115" s="87">
        <f>SUM($AG$7:AG115)</f>
        <v>17168</v>
      </c>
      <c r="AL115" s="87">
        <f>SUM($AH$7:AH115)</f>
        <v>950560</v>
      </c>
      <c r="AM115" s="92">
        <f>SUM($M$7:M115)*关卡产出!$AS$11</f>
        <v>1962000</v>
      </c>
      <c r="AN115" s="93">
        <v>0</v>
      </c>
      <c r="AO115" s="80">
        <v>0</v>
      </c>
      <c r="AP115" s="96">
        <v>0</v>
      </c>
      <c r="AQ115" s="62">
        <v>500</v>
      </c>
      <c r="AR115" s="97">
        <v>100</v>
      </c>
      <c r="AS115" s="62">
        <f>SUM($AQ$7:AQ115)</f>
        <v>54500</v>
      </c>
      <c r="AT115" s="71">
        <f>SUM($AR$7:AR115)</f>
        <v>10900</v>
      </c>
      <c r="AU115" s="49"/>
      <c r="AV115" s="62">
        <f t="shared" si="123"/>
        <v>38500</v>
      </c>
      <c r="AW115" s="71">
        <v>0</v>
      </c>
      <c r="AX115" s="71">
        <f t="shared" si="124"/>
        <v>10900</v>
      </c>
      <c r="AY115" s="71">
        <f t="shared" si="125"/>
        <v>27200</v>
      </c>
      <c r="AZ115" s="63">
        <f t="shared" si="126"/>
        <v>76600</v>
      </c>
      <c r="BA115" s="80">
        <v>0</v>
      </c>
      <c r="BB115" s="80">
        <f t="shared" si="127"/>
        <v>76600</v>
      </c>
      <c r="BC115" s="98">
        <f t="shared" si="128"/>
        <v>0.502610966057441</v>
      </c>
      <c r="BD115" s="98">
        <f t="shared" si="129"/>
        <v>0</v>
      </c>
      <c r="BE115" s="98">
        <f t="shared" si="130"/>
        <v>0.142297650130548</v>
      </c>
      <c r="BF115" s="98">
        <f t="shared" si="131"/>
        <v>0.35509138381201</v>
      </c>
      <c r="BG115" s="99"/>
      <c r="BH115" s="62">
        <f>INDEX(商城宝箱!$L:$L,MATCH(BB115,商城宝箱!$N:$N,1))</f>
        <v>10</v>
      </c>
      <c r="BI115" s="63">
        <f>INDEX(商城宝箱!$T:$T,MATCH(BH115,商城宝箱!$L:$L,0))+(BB115-VLOOKUP(BH115,商城宝箱!$L$2:$N$22,3,FALSE))/$BH$5*VLOOKUP(BH115+1,商城宝箱!$C$23:$I$42,3,FALSE)</f>
        <v>191500</v>
      </c>
      <c r="BJ115" s="71">
        <f>INDEX(商城宝箱!$U:$U,MATCH(BH115,商城宝箱!$L:$L,0))+(BB115-VLOOKUP(BH115,商城宝箱!$L$2:$N$22,3,FALSE))/$BH$5*VLOOKUP(BH115+1,商城宝箱!$C$23:$I$42,4,FALSE)</f>
        <v>159062.5</v>
      </c>
      <c r="BK115" s="71">
        <f>INDEX(商城宝箱!$V:$V,MATCH(BH115,商城宝箱!$L:$L,0))+(BB115-VLOOKUP(BH115,商城宝箱!$L$2:$N$22,3,FALSE))/$BH$5*VLOOKUP(BH115+1,商城宝箱!$C$23:$I$42,5,FALSE)</f>
        <v>86887</v>
      </c>
      <c r="BL115" s="71">
        <f>INDEX(商城宝箱!$W:$W,MATCH(BH115,商城宝箱!$L:$L,0))+(BB115-VLOOKUP(BH115,商城宝箱!$L$2:$N$22,3,FALSE))/$BH$5*VLOOKUP(BH115+1,商城宝箱!$C$23:$I$42,6,FALSE)</f>
        <v>12606.5</v>
      </c>
      <c r="BM115" s="49"/>
      <c r="BN115" s="101">
        <f t="shared" si="132"/>
        <v>11610000</v>
      </c>
      <c r="BO115" s="63">
        <f t="shared" si="133"/>
        <v>1426200</v>
      </c>
      <c r="BP115" s="63">
        <f t="shared" ref="BP115:BR115" si="222">AL115</f>
        <v>950560</v>
      </c>
      <c r="BQ115" s="63">
        <f t="shared" si="222"/>
        <v>1962000</v>
      </c>
      <c r="BR115" s="63">
        <f t="shared" si="222"/>
        <v>0</v>
      </c>
      <c r="BS115" s="63">
        <f t="shared" si="135"/>
        <v>54500</v>
      </c>
      <c r="BT115" s="63">
        <f t="shared" si="136"/>
        <v>191500</v>
      </c>
      <c r="BU115" s="63">
        <f t="shared" si="137"/>
        <v>16194760</v>
      </c>
      <c r="BV115" s="98">
        <f t="shared" si="138"/>
        <v>0.716898552371261</v>
      </c>
      <c r="BW115" s="98">
        <f t="shared" si="139"/>
        <v>0.0880655224282422</v>
      </c>
      <c r="BX115" s="98">
        <f t="shared" si="140"/>
        <v>0.0586955286771771</v>
      </c>
      <c r="BY115" s="98">
        <f t="shared" si="141"/>
        <v>0.121150297997624</v>
      </c>
      <c r="BZ115" s="98">
        <f t="shared" si="142"/>
        <v>0</v>
      </c>
      <c r="CA115" s="98">
        <f t="shared" si="143"/>
        <v>0.00336528605548955</v>
      </c>
      <c r="CB115" s="98">
        <f t="shared" si="144"/>
        <v>0.0118248124702064</v>
      </c>
      <c r="CC115" s="49"/>
      <c r="CD115" s="101">
        <f t="shared" si="145"/>
        <v>200</v>
      </c>
      <c r="CE115" s="63">
        <f>INDEX(角色升级!A:A,MATCH(BU114,角色升级!K:K,1))</f>
        <v>874</v>
      </c>
      <c r="CF115" s="71">
        <f>VLOOKUP(CE115,角色升级!A:P,16,FALSE)</f>
        <v>65649.09225</v>
      </c>
      <c r="CG115" s="71">
        <v>84000</v>
      </c>
      <c r="CH115" s="210">
        <v>5</v>
      </c>
      <c r="CI115" s="87">
        <f>INDEX(角色升级!Q:Q,MATCH(CE115,角色升级!A:A,0))</f>
        <v>27200</v>
      </c>
      <c r="CJ115" s="80">
        <v>0.7</v>
      </c>
      <c r="CK115" s="49"/>
      <c r="CL115" s="101">
        <f t="shared" si="146"/>
        <v>78866</v>
      </c>
      <c r="CM115" s="63">
        <f t="shared" si="147"/>
        <v>106350</v>
      </c>
      <c r="CN115" s="63">
        <f t="shared" si="148"/>
        <v>1264</v>
      </c>
      <c r="CO115" s="63">
        <f t="shared" si="149"/>
        <v>159062.5</v>
      </c>
      <c r="CP115" s="63">
        <f t="shared" si="150"/>
        <v>345542.5</v>
      </c>
      <c r="CQ115" s="98">
        <f t="shared" si="151"/>
        <v>0.228238205141191</v>
      </c>
      <c r="CR115" s="98">
        <f t="shared" si="152"/>
        <v>0.307776901538884</v>
      </c>
      <c r="CS115" s="98">
        <f t="shared" si="153"/>
        <v>0.00365801601829008</v>
      </c>
      <c r="CT115" s="98">
        <f t="shared" si="154"/>
        <v>0.460326877301634</v>
      </c>
      <c r="CU115" s="49"/>
      <c r="CV115" s="87">
        <f t="shared" si="155"/>
        <v>39434</v>
      </c>
      <c r="CW115" s="80">
        <f t="shared" si="156"/>
        <v>52929</v>
      </c>
      <c r="CX115" s="80">
        <f t="shared" si="157"/>
        <v>35280</v>
      </c>
      <c r="CY115" s="80">
        <f t="shared" si="158"/>
        <v>86887</v>
      </c>
      <c r="CZ115" s="80">
        <f t="shared" si="159"/>
        <v>214530</v>
      </c>
      <c r="DA115" s="143">
        <f t="shared" si="160"/>
        <v>0.183815783340325</v>
      </c>
      <c r="DB115" s="143">
        <f t="shared" si="161"/>
        <v>0.246720738358272</v>
      </c>
      <c r="DC115" s="143">
        <f t="shared" si="162"/>
        <v>0.1644525241225</v>
      </c>
      <c r="DD115" s="143">
        <f t="shared" si="163"/>
        <v>0.405010954178903</v>
      </c>
      <c r="DE115" s="49"/>
      <c r="DF115" s="87">
        <f t="shared" si="164"/>
        <v>19113</v>
      </c>
      <c r="DG115" s="80">
        <f t="shared" si="165"/>
        <v>25755</v>
      </c>
      <c r="DH115" s="80">
        <f t="shared" si="166"/>
        <v>17168</v>
      </c>
      <c r="DI115" s="80">
        <f t="shared" si="167"/>
        <v>12606.5</v>
      </c>
      <c r="DJ115" s="80">
        <f t="shared" si="168"/>
        <v>74642.5</v>
      </c>
      <c r="DK115" s="143">
        <f t="shared" si="169"/>
        <v>0.256060555313662</v>
      </c>
      <c r="DL115" s="143">
        <f t="shared" si="170"/>
        <v>0.345044713132599</v>
      </c>
      <c r="DM115" s="143">
        <f t="shared" si="171"/>
        <v>0.23000301436849</v>
      </c>
      <c r="DN115" s="143">
        <f t="shared" si="172"/>
        <v>0.16889171718525</v>
      </c>
      <c r="DO115" s="49"/>
      <c r="DP115" s="62">
        <f t="shared" si="173"/>
        <v>345542.5</v>
      </c>
      <c r="DQ115" s="71">
        <f t="shared" si="174"/>
        <v>214530</v>
      </c>
      <c r="DR115" s="71">
        <f t="shared" si="175"/>
        <v>74642.5</v>
      </c>
      <c r="DS115" s="63">
        <v>0</v>
      </c>
      <c r="DT115" s="63">
        <v>22</v>
      </c>
      <c r="DU115" s="63">
        <f>INDEX(武器升级!A:A,MATCH(DQ115/$DQ$5,武器升级!G:G,1))</f>
        <v>54</v>
      </c>
      <c r="DV115" s="63">
        <f>_xlfn.IFNA(INDEX(武器升级!A:A,MATCH(DR115/$DR$5,武器升级!H:H,1)),1)</f>
        <v>43</v>
      </c>
      <c r="DW115" s="63">
        <v>14</v>
      </c>
      <c r="DX115" s="63">
        <f>ROUND($DX$4*(1.2^(DT115-1)),2)</f>
        <v>27.6</v>
      </c>
      <c r="DY115" s="63">
        <f>ROUND($DY$4*1.2^(DU115-1),2)</f>
        <v>11794.17</v>
      </c>
      <c r="DZ115" s="63">
        <f>ROUND($DZ$4*1.2^(DV115-1),2)</f>
        <v>2328.12</v>
      </c>
      <c r="EA115" s="71">
        <v>5.4</v>
      </c>
      <c r="EB115" s="67">
        <f t="shared" si="176"/>
        <v>200</v>
      </c>
      <c r="EC115" s="84"/>
      <c r="ED115" s="49"/>
      <c r="EE115" s="49"/>
      <c r="EF115" s="49"/>
      <c r="EG115" s="49"/>
      <c r="EH115" s="49"/>
      <c r="EI115" s="49"/>
      <c r="EJ115" s="49"/>
      <c r="EK115" s="49">
        <f>_xlfn.IFNA(INDEX(DZ:DZ,MATCH(A115,EB:EB,0)),1)</f>
        <v>1</v>
      </c>
      <c r="EL115" s="84"/>
      <c r="EM115" s="49"/>
      <c r="EN115" s="49"/>
      <c r="EO115" s="49"/>
      <c r="EP115" s="49"/>
      <c r="EQ115" s="49"/>
      <c r="ER115" s="49"/>
      <c r="ES115" s="49"/>
      <c r="ET115" s="49"/>
      <c r="EU115" s="49"/>
      <c r="EV115" s="49"/>
      <c r="EW115" s="49"/>
      <c r="EX115" s="49"/>
      <c r="EY115" s="49"/>
      <c r="EZ115" s="49"/>
      <c r="FA115" s="67"/>
      <c r="FB115" s="67"/>
      <c r="FC115" s="67"/>
      <c r="FD115" s="49"/>
      <c r="FE115" s="155"/>
    </row>
    <row r="116" spans="1:161">
      <c r="A116" s="58">
        <v>110</v>
      </c>
      <c r="B116" s="59">
        <v>79</v>
      </c>
      <c r="C116" s="60">
        <v>68</v>
      </c>
      <c r="D116" s="61">
        <v>740.5</v>
      </c>
      <c r="E116" s="61">
        <v>3</v>
      </c>
      <c r="F116" s="62">
        <v>12</v>
      </c>
      <c r="G116" s="63">
        <v>0</v>
      </c>
      <c r="H116" s="63">
        <v>3</v>
      </c>
      <c r="I116" s="49"/>
      <c r="J116" s="62">
        <v>110</v>
      </c>
      <c r="K116" s="71">
        <f t="shared" si="121"/>
        <v>12</v>
      </c>
      <c r="L116" s="71">
        <f t="shared" si="122"/>
        <v>0</v>
      </c>
      <c r="M116" s="71">
        <f>INDEX($H:$H,MATCH(N116,$A:$A,0))</f>
        <v>3</v>
      </c>
      <c r="N116" s="72">
        <f>INDEX($A:$A,MATCH(SUM($K$7:K116),$D:$D,1))</f>
        <v>200</v>
      </c>
      <c r="O116" s="72">
        <v>0</v>
      </c>
      <c r="P116" s="73">
        <v>0</v>
      </c>
      <c r="Q116" s="63">
        <f>INDEX(关卡产出!$V$8:$V$207,MATCH(N116,$A$7:$A$206,0))</f>
        <v>38500</v>
      </c>
      <c r="R116" s="63">
        <f>INDEX(关卡产出!$W$8:$W$207,MATCH(N116,$A$7:$A$206,0))</f>
        <v>11610000</v>
      </c>
      <c r="S116" s="63">
        <f>INDEX(关卡产出!$X$8:$X$207,MATCH(N116,$A$7:$A$206,0))</f>
        <v>78866</v>
      </c>
      <c r="T116" s="63">
        <f>INDEX(关卡产出!$Y$8:$Y$207,MATCH(N116,$A$7:$A$206,0))</f>
        <v>39434</v>
      </c>
      <c r="U116" s="63">
        <f>INDEX(关卡产出!$Z$8:$Z$207,MATCH(N116,$A$7:$A$206,0))</f>
        <v>19113</v>
      </c>
      <c r="V116" s="63">
        <f>INDEX(关卡产出!$AA$8:$AA$207,MATCH(N116,$A$7:$A$206,0))</f>
        <v>1200</v>
      </c>
      <c r="W116" s="80">
        <f>INDEX(关卡产出!$C$8:$C$207,MATCH(N116,关卡产出!$B$8:$B$207,0))*K116</f>
        <v>1896</v>
      </c>
      <c r="X116" s="80">
        <f>INDEX(关卡产出!$D$8:$D$207,MATCH(N116,关卡产出!$B$8:$B$207,0))*K116</f>
        <v>948</v>
      </c>
      <c r="Y116" s="80">
        <f>INDEX(关卡产出!$E$8:$E$207,MATCH(N116,关卡产出!$B$8:$B$207,0))*K116</f>
        <v>468</v>
      </c>
      <c r="Z116" s="80">
        <f>INDEX(关卡产出!$F$8:$F$207,MATCH(N116,关卡产出!$B$8:$B$207,0))*K116</f>
        <v>24600</v>
      </c>
      <c r="AA116" s="80">
        <f>SUM($W$7:W116)</f>
        <v>108246</v>
      </c>
      <c r="AB116" s="80">
        <f>SUM($X$7:X116)</f>
        <v>53877</v>
      </c>
      <c r="AC116" s="80">
        <f>SUM($Y$7:Y116)</f>
        <v>26223</v>
      </c>
      <c r="AD116" s="80">
        <f>SUM($Z$7:Z116)</f>
        <v>1450800</v>
      </c>
      <c r="AE116" s="87">
        <f>INDEX(关卡产出!$C$8:$C$207,MATCH(N116,关卡产出!$B$8:$B$207,0))*8</f>
        <v>1264</v>
      </c>
      <c r="AF116" s="87">
        <f>INDEX(关卡产出!$D$8:$D$207,MATCH(N116,关卡产出!$B$8:$B$207,0))*8</f>
        <v>632</v>
      </c>
      <c r="AG116" s="87">
        <f>INDEX(关卡产出!$E$8:$E$207,MATCH(N116,关卡产出!$B$8:$B$207,0))*8</f>
        <v>312</v>
      </c>
      <c r="AH116" s="87">
        <f>INDEX(关卡产出!$F$8:$F$207,MATCH(N116,关卡产出!$B$8:$B$207,0))*8</f>
        <v>16400</v>
      </c>
      <c r="AI116" s="87">
        <f>SUM($AE$7:AE116)</f>
        <v>72152</v>
      </c>
      <c r="AJ116" s="87">
        <f>SUM($AF$7:AF116)</f>
        <v>35912</v>
      </c>
      <c r="AK116" s="87">
        <f>SUM($AG$7:AG116)</f>
        <v>17480</v>
      </c>
      <c r="AL116" s="87">
        <f>SUM($AH$7:AH116)</f>
        <v>966960</v>
      </c>
      <c r="AM116" s="92">
        <f>SUM($M$7:M116)*关卡产出!$AS$11</f>
        <v>1980000</v>
      </c>
      <c r="AN116" s="93">
        <v>0</v>
      </c>
      <c r="AO116" s="80">
        <v>0</v>
      </c>
      <c r="AP116" s="96">
        <v>0</v>
      </c>
      <c r="AQ116" s="62">
        <v>500</v>
      </c>
      <c r="AR116" s="97">
        <v>100</v>
      </c>
      <c r="AS116" s="62">
        <f>SUM($AQ$7:AQ116)</f>
        <v>55000</v>
      </c>
      <c r="AT116" s="71">
        <f>SUM($AR$7:AR116)</f>
        <v>11000</v>
      </c>
      <c r="AU116" s="49"/>
      <c r="AV116" s="62">
        <f t="shared" si="123"/>
        <v>38500</v>
      </c>
      <c r="AW116" s="71">
        <v>0</v>
      </c>
      <c r="AX116" s="71">
        <f t="shared" si="124"/>
        <v>11000</v>
      </c>
      <c r="AY116" s="71">
        <f t="shared" si="125"/>
        <v>27200</v>
      </c>
      <c r="AZ116" s="63">
        <f t="shared" si="126"/>
        <v>76700</v>
      </c>
      <c r="BA116" s="80">
        <v>0</v>
      </c>
      <c r="BB116" s="80">
        <f t="shared" si="127"/>
        <v>76700</v>
      </c>
      <c r="BC116" s="98">
        <f t="shared" si="128"/>
        <v>0.501955671447197</v>
      </c>
      <c r="BD116" s="98">
        <f t="shared" si="129"/>
        <v>0</v>
      </c>
      <c r="BE116" s="98">
        <f t="shared" si="130"/>
        <v>0.143415906127771</v>
      </c>
      <c r="BF116" s="98">
        <f t="shared" si="131"/>
        <v>0.354628422425033</v>
      </c>
      <c r="BG116" s="99"/>
      <c r="BH116" s="62">
        <f>INDEX(商城宝箱!$L:$L,MATCH(BB116,商城宝箱!$N:$N,1))</f>
        <v>10</v>
      </c>
      <c r="BI116" s="63">
        <f>INDEX(商城宝箱!$T:$T,MATCH(BH116,商城宝箱!$L:$L,0))+(BB116-VLOOKUP(BH116,商城宝箱!$L$2:$N$22,3,FALSE))/$BH$5*VLOOKUP(BH116+1,商城宝箱!$C$23:$I$42,3,FALSE)</f>
        <v>191750</v>
      </c>
      <c r="BJ116" s="71">
        <f>INDEX(商城宝箱!$U:$U,MATCH(BH116,商城宝箱!$L:$L,0))+(BB116-VLOOKUP(BH116,商城宝箱!$L$2:$N$22,3,FALSE))/$BH$5*VLOOKUP(BH116+1,商城宝箱!$C$23:$I$42,4,FALSE)</f>
        <v>159382.5</v>
      </c>
      <c r="BK116" s="71">
        <f>INDEX(商城宝箱!$V:$V,MATCH(BH116,商城宝箱!$L:$L,0))+(BB116-VLOOKUP(BH116,商城宝箱!$L$2:$N$22,3,FALSE))/$BH$5*VLOOKUP(BH116+1,商城宝箱!$C$23:$I$42,5,FALSE)</f>
        <v>87037</v>
      </c>
      <c r="BL116" s="71">
        <f>INDEX(商城宝箱!$W:$W,MATCH(BH116,商城宝箱!$L:$L,0))+(BB116-VLOOKUP(BH116,商城宝箱!$L$2:$N$22,3,FALSE))/$BH$5*VLOOKUP(BH116+1,商城宝箱!$C$23:$I$42,6,FALSE)</f>
        <v>12631.5</v>
      </c>
      <c r="BM116" s="49"/>
      <c r="BN116" s="101">
        <f t="shared" si="132"/>
        <v>11610000</v>
      </c>
      <c r="BO116" s="63">
        <f t="shared" si="133"/>
        <v>1450800</v>
      </c>
      <c r="BP116" s="63">
        <f t="shared" ref="BP116:BR116" si="223">AL116</f>
        <v>966960</v>
      </c>
      <c r="BQ116" s="63">
        <f t="shared" si="223"/>
        <v>1980000</v>
      </c>
      <c r="BR116" s="63">
        <f t="shared" si="223"/>
        <v>0</v>
      </c>
      <c r="BS116" s="63">
        <f t="shared" si="135"/>
        <v>55000</v>
      </c>
      <c r="BT116" s="63">
        <f t="shared" si="136"/>
        <v>191750</v>
      </c>
      <c r="BU116" s="63">
        <f t="shared" si="137"/>
        <v>16254510</v>
      </c>
      <c r="BV116" s="98">
        <f t="shared" si="138"/>
        <v>0.714263302923312</v>
      </c>
      <c r="BW116" s="98">
        <f t="shared" si="139"/>
        <v>0.0892552282412696</v>
      </c>
      <c r="BX116" s="98">
        <f t="shared" si="140"/>
        <v>0.0594887203613028</v>
      </c>
      <c r="BY116" s="98">
        <f t="shared" si="141"/>
        <v>0.121812346234983</v>
      </c>
      <c r="BZ116" s="98">
        <f t="shared" si="142"/>
        <v>0</v>
      </c>
      <c r="CA116" s="98">
        <f t="shared" si="143"/>
        <v>0.00338367628430509</v>
      </c>
      <c r="CB116" s="98">
        <f t="shared" si="144"/>
        <v>0.0117967259548273</v>
      </c>
      <c r="CC116" s="49"/>
      <c r="CD116" s="101">
        <f t="shared" si="145"/>
        <v>200</v>
      </c>
      <c r="CE116" s="63">
        <f>INDEX(角色升级!A:A,MATCH(BU115,角色升级!K:K,1))</f>
        <v>875</v>
      </c>
      <c r="CF116" s="71">
        <f>VLOOKUP(CE116,角色升级!A:P,16,FALSE)</f>
        <v>66091.6704</v>
      </c>
      <c r="CG116" s="71">
        <v>85200</v>
      </c>
      <c r="CH116" s="211">
        <v>5.07</v>
      </c>
      <c r="CI116" s="87">
        <f>INDEX(角色升级!Q:Q,MATCH(CE116,角色升级!A:A,0))</f>
        <v>27200</v>
      </c>
      <c r="CJ116" s="80">
        <v>0.7</v>
      </c>
      <c r="CK116" s="49"/>
      <c r="CL116" s="101">
        <f t="shared" si="146"/>
        <v>78866</v>
      </c>
      <c r="CM116" s="63">
        <f t="shared" si="147"/>
        <v>108246</v>
      </c>
      <c r="CN116" s="63">
        <f t="shared" si="148"/>
        <v>1264</v>
      </c>
      <c r="CO116" s="63">
        <f t="shared" si="149"/>
        <v>159382.5</v>
      </c>
      <c r="CP116" s="63">
        <f t="shared" si="150"/>
        <v>347758.5</v>
      </c>
      <c r="CQ116" s="98">
        <f t="shared" si="151"/>
        <v>0.226783816930427</v>
      </c>
      <c r="CR116" s="98">
        <f t="shared" si="152"/>
        <v>0.31126773321141</v>
      </c>
      <c r="CS116" s="98">
        <f t="shared" si="153"/>
        <v>0.00363470626886187</v>
      </c>
      <c r="CT116" s="98">
        <f t="shared" si="154"/>
        <v>0.458313743589301</v>
      </c>
      <c r="CU116" s="49"/>
      <c r="CV116" s="87">
        <f t="shared" si="155"/>
        <v>39434</v>
      </c>
      <c r="CW116" s="80">
        <f t="shared" si="156"/>
        <v>53877</v>
      </c>
      <c r="CX116" s="80">
        <f t="shared" si="157"/>
        <v>35912</v>
      </c>
      <c r="CY116" s="80">
        <f t="shared" si="158"/>
        <v>87037</v>
      </c>
      <c r="CZ116" s="80">
        <f t="shared" si="159"/>
        <v>216260</v>
      </c>
      <c r="DA116" s="143">
        <f t="shared" si="160"/>
        <v>0.182345325071673</v>
      </c>
      <c r="DB116" s="143">
        <f t="shared" si="161"/>
        <v>0.249130676038102</v>
      </c>
      <c r="DC116" s="143">
        <f t="shared" si="162"/>
        <v>0.166059372976972</v>
      </c>
      <c r="DD116" s="143">
        <f t="shared" si="163"/>
        <v>0.402464625913253</v>
      </c>
      <c r="DE116" s="49"/>
      <c r="DF116" s="87">
        <f t="shared" si="164"/>
        <v>19113</v>
      </c>
      <c r="DG116" s="80">
        <f t="shared" si="165"/>
        <v>26223</v>
      </c>
      <c r="DH116" s="80">
        <f t="shared" si="166"/>
        <v>17480</v>
      </c>
      <c r="DI116" s="80">
        <f t="shared" si="167"/>
        <v>12631.5</v>
      </c>
      <c r="DJ116" s="80">
        <f t="shared" si="168"/>
        <v>75447.5</v>
      </c>
      <c r="DK116" s="143">
        <f t="shared" si="169"/>
        <v>0.253328473441797</v>
      </c>
      <c r="DL116" s="143">
        <f t="shared" si="170"/>
        <v>0.347566188409159</v>
      </c>
      <c r="DM116" s="143">
        <f t="shared" si="171"/>
        <v>0.231684283773485</v>
      </c>
      <c r="DN116" s="143">
        <f t="shared" si="172"/>
        <v>0.167421054375559</v>
      </c>
      <c r="DO116" s="49"/>
      <c r="DP116" s="62">
        <f t="shared" si="173"/>
        <v>347758.5</v>
      </c>
      <c r="DQ116" s="71">
        <f t="shared" si="174"/>
        <v>216260</v>
      </c>
      <c r="DR116" s="71">
        <f t="shared" si="175"/>
        <v>75447.5</v>
      </c>
      <c r="DS116" s="63">
        <v>0</v>
      </c>
      <c r="DT116" s="63">
        <v>23</v>
      </c>
      <c r="DU116" s="63">
        <f>INDEX(武器升级!A:A,MATCH(DQ116/$DQ$5,武器升级!G:G,1))</f>
        <v>54</v>
      </c>
      <c r="DV116" s="63">
        <f>_xlfn.IFNA(INDEX(武器升级!A:A,MATCH(DR116/$DR$5,武器升级!H:H,1)),1)</f>
        <v>43</v>
      </c>
      <c r="DW116" s="63">
        <v>14</v>
      </c>
      <c r="DX116" s="63">
        <f>ROUND($DX$4*(1.2^(DT116-1)),2)</f>
        <v>33.12</v>
      </c>
      <c r="DY116" s="63">
        <f>ROUND($DY$4*1.2^(DU116-1),2)</f>
        <v>11794.17</v>
      </c>
      <c r="DZ116" s="63">
        <f>ROUND($DZ$4*1.2^(DV116-1),2)</f>
        <v>2328.12</v>
      </c>
      <c r="EA116" s="71">
        <v>5.4</v>
      </c>
      <c r="EB116" s="67">
        <f t="shared" si="176"/>
        <v>200</v>
      </c>
      <c r="EC116" s="84"/>
      <c r="ED116" s="49"/>
      <c r="EE116" s="49"/>
      <c r="EF116" s="49"/>
      <c r="EG116" s="49"/>
      <c r="EH116" s="49"/>
      <c r="EI116" s="49"/>
      <c r="EJ116" s="49"/>
      <c r="EK116" s="49">
        <f>_xlfn.IFNA(INDEX(DZ:DZ,MATCH(A116,EB:EB,0)),1)</f>
        <v>72.87</v>
      </c>
      <c r="EL116" s="84"/>
      <c r="EM116" s="49"/>
      <c r="EN116" s="49"/>
      <c r="EO116" s="49"/>
      <c r="EP116" s="49"/>
      <c r="EQ116" s="49"/>
      <c r="ER116" s="49"/>
      <c r="ES116" s="49"/>
      <c r="ET116" s="49"/>
      <c r="EU116" s="49"/>
      <c r="EV116" s="49"/>
      <c r="EW116" s="49"/>
      <c r="EX116" s="49"/>
      <c r="EY116" s="49"/>
      <c r="EZ116" s="49"/>
      <c r="FA116" s="67"/>
      <c r="FB116" s="67"/>
      <c r="FC116" s="67"/>
      <c r="FD116" s="49"/>
      <c r="FE116" s="155"/>
    </row>
    <row r="117" spans="1:161">
      <c r="A117" s="58">
        <v>111</v>
      </c>
      <c r="B117" s="59">
        <v>80</v>
      </c>
      <c r="C117" s="60">
        <v>69</v>
      </c>
      <c r="D117" s="61">
        <v>749.5</v>
      </c>
      <c r="E117" s="61">
        <v>3</v>
      </c>
      <c r="F117" s="62">
        <v>12</v>
      </c>
      <c r="G117" s="63">
        <v>0</v>
      </c>
      <c r="H117" s="63">
        <v>3</v>
      </c>
      <c r="I117" s="49"/>
      <c r="J117" s="62">
        <v>111</v>
      </c>
      <c r="K117" s="71">
        <f t="shared" si="121"/>
        <v>12</v>
      </c>
      <c r="L117" s="71">
        <f t="shared" si="122"/>
        <v>0</v>
      </c>
      <c r="M117" s="71">
        <f>INDEX($H:$H,MATCH(N117,$A:$A,0))</f>
        <v>3</v>
      </c>
      <c r="N117" s="72">
        <f>INDEX($A:$A,MATCH(SUM($K$7:K117),$D:$D,1))</f>
        <v>200</v>
      </c>
      <c r="O117" s="72">
        <v>0</v>
      </c>
      <c r="P117" s="73">
        <v>0</v>
      </c>
      <c r="Q117" s="63">
        <f>INDEX(关卡产出!$V$8:$V$207,MATCH(N117,$A$7:$A$206,0))</f>
        <v>38500</v>
      </c>
      <c r="R117" s="63">
        <f>INDEX(关卡产出!$W$8:$W$207,MATCH(N117,$A$7:$A$206,0))</f>
        <v>11610000</v>
      </c>
      <c r="S117" s="63">
        <f>INDEX(关卡产出!$X$8:$X$207,MATCH(N117,$A$7:$A$206,0))</f>
        <v>78866</v>
      </c>
      <c r="T117" s="63">
        <f>INDEX(关卡产出!$Y$8:$Y$207,MATCH(N117,$A$7:$A$206,0))</f>
        <v>39434</v>
      </c>
      <c r="U117" s="63">
        <f>INDEX(关卡产出!$Z$8:$Z$207,MATCH(N117,$A$7:$A$206,0))</f>
        <v>19113</v>
      </c>
      <c r="V117" s="63">
        <f>INDEX(关卡产出!$AA$8:$AA$207,MATCH(N117,$A$7:$A$206,0))</f>
        <v>1200</v>
      </c>
      <c r="W117" s="80">
        <f>INDEX(关卡产出!$C$8:$C$207,MATCH(N117,关卡产出!$B$8:$B$207,0))*K117</f>
        <v>1896</v>
      </c>
      <c r="X117" s="80">
        <f>INDEX(关卡产出!$D$8:$D$207,MATCH(N117,关卡产出!$B$8:$B$207,0))*K117</f>
        <v>948</v>
      </c>
      <c r="Y117" s="80">
        <f>INDEX(关卡产出!$E$8:$E$207,MATCH(N117,关卡产出!$B$8:$B$207,0))*K117</f>
        <v>468</v>
      </c>
      <c r="Z117" s="80">
        <f>INDEX(关卡产出!$F$8:$F$207,MATCH(N117,关卡产出!$B$8:$B$207,0))*K117</f>
        <v>24600</v>
      </c>
      <c r="AA117" s="80">
        <f>SUM($W$7:W117)</f>
        <v>110142</v>
      </c>
      <c r="AB117" s="80">
        <f>SUM($X$7:X117)</f>
        <v>54825</v>
      </c>
      <c r="AC117" s="80">
        <f>SUM($Y$7:Y117)</f>
        <v>26691</v>
      </c>
      <c r="AD117" s="80">
        <f>SUM($Z$7:Z117)</f>
        <v>1475400</v>
      </c>
      <c r="AE117" s="87">
        <f>INDEX(关卡产出!$C$8:$C$207,MATCH(N117,关卡产出!$B$8:$B$207,0))*8</f>
        <v>1264</v>
      </c>
      <c r="AF117" s="87">
        <f>INDEX(关卡产出!$D$8:$D$207,MATCH(N117,关卡产出!$B$8:$B$207,0))*8</f>
        <v>632</v>
      </c>
      <c r="AG117" s="87">
        <f>INDEX(关卡产出!$E$8:$E$207,MATCH(N117,关卡产出!$B$8:$B$207,0))*8</f>
        <v>312</v>
      </c>
      <c r="AH117" s="87">
        <f>INDEX(关卡产出!$F$8:$F$207,MATCH(N117,关卡产出!$B$8:$B$207,0))*8</f>
        <v>16400</v>
      </c>
      <c r="AI117" s="87">
        <f>SUM($AE$7:AE117)</f>
        <v>73416</v>
      </c>
      <c r="AJ117" s="87">
        <f>SUM($AF$7:AF117)</f>
        <v>36544</v>
      </c>
      <c r="AK117" s="87">
        <f>SUM($AG$7:AG117)</f>
        <v>17792</v>
      </c>
      <c r="AL117" s="87">
        <f>SUM($AH$7:AH117)</f>
        <v>983360</v>
      </c>
      <c r="AM117" s="92">
        <f>SUM($M$7:M117)*关卡产出!$AS$11</f>
        <v>1998000</v>
      </c>
      <c r="AN117" s="93">
        <v>0</v>
      </c>
      <c r="AO117" s="80">
        <v>0</v>
      </c>
      <c r="AP117" s="96">
        <v>0</v>
      </c>
      <c r="AQ117" s="62">
        <v>500</v>
      </c>
      <c r="AR117" s="97">
        <v>100</v>
      </c>
      <c r="AS117" s="62">
        <f>SUM($AQ$7:AQ117)</f>
        <v>55500</v>
      </c>
      <c r="AT117" s="71">
        <f>SUM($AR$7:AR117)</f>
        <v>11100</v>
      </c>
      <c r="AU117" s="49"/>
      <c r="AV117" s="62">
        <f t="shared" si="123"/>
        <v>38500</v>
      </c>
      <c r="AW117" s="71">
        <v>0</v>
      </c>
      <c r="AX117" s="71">
        <f t="shared" si="124"/>
        <v>11100</v>
      </c>
      <c r="AY117" s="71">
        <f t="shared" si="125"/>
        <v>27200</v>
      </c>
      <c r="AZ117" s="63">
        <f t="shared" si="126"/>
        <v>76800</v>
      </c>
      <c r="BA117" s="80">
        <v>0</v>
      </c>
      <c r="BB117" s="80">
        <f t="shared" si="127"/>
        <v>76800</v>
      </c>
      <c r="BC117" s="98">
        <f t="shared" si="128"/>
        <v>0.501302083333333</v>
      </c>
      <c r="BD117" s="98">
        <f t="shared" si="129"/>
        <v>0</v>
      </c>
      <c r="BE117" s="98">
        <f t="shared" si="130"/>
        <v>0.14453125</v>
      </c>
      <c r="BF117" s="98">
        <f t="shared" si="131"/>
        <v>0.354166666666667</v>
      </c>
      <c r="BG117" s="99"/>
      <c r="BH117" s="62">
        <f>INDEX(商城宝箱!$L:$L,MATCH(BB117,商城宝箱!$N:$N,1))</f>
        <v>10</v>
      </c>
      <c r="BI117" s="63">
        <f>INDEX(商城宝箱!$T:$T,MATCH(BH117,商城宝箱!$L:$L,0))+(BB117-VLOOKUP(BH117,商城宝箱!$L$2:$N$22,3,FALSE))/$BH$5*VLOOKUP(BH117+1,商城宝箱!$C$23:$I$42,3,FALSE)</f>
        <v>192000</v>
      </c>
      <c r="BJ117" s="71">
        <f>INDEX(商城宝箱!$U:$U,MATCH(BH117,商城宝箱!$L:$L,0))+(BB117-VLOOKUP(BH117,商城宝箱!$L$2:$N$22,3,FALSE))/$BH$5*VLOOKUP(BH117+1,商城宝箱!$C$23:$I$42,4,FALSE)</f>
        <v>159702.5</v>
      </c>
      <c r="BK117" s="71">
        <f>INDEX(商城宝箱!$V:$V,MATCH(BH117,商城宝箱!$L:$L,0))+(BB117-VLOOKUP(BH117,商城宝箱!$L$2:$N$22,3,FALSE))/$BH$5*VLOOKUP(BH117+1,商城宝箱!$C$23:$I$42,5,FALSE)</f>
        <v>87187</v>
      </c>
      <c r="BL117" s="71">
        <f>INDEX(商城宝箱!$W:$W,MATCH(BH117,商城宝箱!$L:$L,0))+(BB117-VLOOKUP(BH117,商城宝箱!$L$2:$N$22,3,FALSE))/$BH$5*VLOOKUP(BH117+1,商城宝箱!$C$23:$I$42,6,FALSE)</f>
        <v>12656.5</v>
      </c>
      <c r="BM117" s="49"/>
      <c r="BN117" s="101">
        <f t="shared" si="132"/>
        <v>11610000</v>
      </c>
      <c r="BO117" s="63">
        <f t="shared" si="133"/>
        <v>1475400</v>
      </c>
      <c r="BP117" s="63">
        <f t="shared" ref="BP117:BR117" si="224">AL117</f>
        <v>983360</v>
      </c>
      <c r="BQ117" s="63">
        <f t="shared" si="224"/>
        <v>1998000</v>
      </c>
      <c r="BR117" s="63">
        <f t="shared" si="224"/>
        <v>0</v>
      </c>
      <c r="BS117" s="63">
        <f t="shared" si="135"/>
        <v>55500</v>
      </c>
      <c r="BT117" s="63">
        <f t="shared" si="136"/>
        <v>192000</v>
      </c>
      <c r="BU117" s="63">
        <f t="shared" si="137"/>
        <v>16314260</v>
      </c>
      <c r="BV117" s="98">
        <f t="shared" si="138"/>
        <v>0.711647356361858</v>
      </c>
      <c r="BW117" s="98">
        <f t="shared" si="139"/>
        <v>0.0904362196017472</v>
      </c>
      <c r="BX117" s="98">
        <f t="shared" si="140"/>
        <v>0.0602761020113692</v>
      </c>
      <c r="BY117" s="98">
        <f t="shared" si="141"/>
        <v>0.12246954504832</v>
      </c>
      <c r="BZ117" s="98">
        <f t="shared" si="142"/>
        <v>0</v>
      </c>
      <c r="CA117" s="98">
        <f t="shared" si="143"/>
        <v>0.00340193180689777</v>
      </c>
      <c r="CB117" s="98">
        <f t="shared" si="144"/>
        <v>0.0117688451698085</v>
      </c>
      <c r="CC117" s="49"/>
      <c r="CD117" s="101">
        <f t="shared" si="145"/>
        <v>200</v>
      </c>
      <c r="CE117" s="63">
        <f>INDEX(角色升级!A:A,MATCH(BU116,角色升级!K:K,1))</f>
        <v>876</v>
      </c>
      <c r="CF117" s="71">
        <f>VLOOKUP(CE117,角色升级!A:P,16,FALSE)</f>
        <v>66534.24855</v>
      </c>
      <c r="CG117" s="71">
        <v>86400</v>
      </c>
      <c r="CH117" s="212">
        <v>5.12</v>
      </c>
      <c r="CI117" s="87">
        <f>INDEX(角色升级!Q:Q,MATCH(CE117,角色升级!A:A,0))</f>
        <v>27200</v>
      </c>
      <c r="CJ117" s="80">
        <v>0.8</v>
      </c>
      <c r="CK117" s="49"/>
      <c r="CL117" s="101">
        <f t="shared" si="146"/>
        <v>78866</v>
      </c>
      <c r="CM117" s="63">
        <f t="shared" si="147"/>
        <v>110142</v>
      </c>
      <c r="CN117" s="63">
        <f t="shared" si="148"/>
        <v>1264</v>
      </c>
      <c r="CO117" s="63">
        <f t="shared" si="149"/>
        <v>159702.5</v>
      </c>
      <c r="CP117" s="63">
        <f t="shared" si="150"/>
        <v>349974.5</v>
      </c>
      <c r="CQ117" s="98">
        <f t="shared" si="151"/>
        <v>0.225347846771693</v>
      </c>
      <c r="CR117" s="98">
        <f t="shared" si="152"/>
        <v>0.314714357760351</v>
      </c>
      <c r="CS117" s="98">
        <f t="shared" si="153"/>
        <v>0.00361169170896737</v>
      </c>
      <c r="CT117" s="98">
        <f t="shared" si="154"/>
        <v>0.456326103758988</v>
      </c>
      <c r="CU117" s="49"/>
      <c r="CV117" s="87">
        <f t="shared" si="155"/>
        <v>39434</v>
      </c>
      <c r="CW117" s="80">
        <f t="shared" si="156"/>
        <v>54825</v>
      </c>
      <c r="CX117" s="80">
        <f t="shared" si="157"/>
        <v>36544</v>
      </c>
      <c r="CY117" s="80">
        <f t="shared" si="158"/>
        <v>87187</v>
      </c>
      <c r="CZ117" s="80">
        <f t="shared" si="159"/>
        <v>217990</v>
      </c>
      <c r="DA117" s="143">
        <f t="shared" si="160"/>
        <v>0.18089820633974</v>
      </c>
      <c r="DB117" s="143">
        <f t="shared" si="161"/>
        <v>0.251502362493692</v>
      </c>
      <c r="DC117" s="143">
        <f t="shared" si="162"/>
        <v>0.167640717464104</v>
      </c>
      <c r="DD117" s="143">
        <f t="shared" si="163"/>
        <v>0.399958713702463</v>
      </c>
      <c r="DE117" s="49"/>
      <c r="DF117" s="87">
        <f t="shared" si="164"/>
        <v>19113</v>
      </c>
      <c r="DG117" s="80">
        <f t="shared" si="165"/>
        <v>26691</v>
      </c>
      <c r="DH117" s="80">
        <f t="shared" si="166"/>
        <v>17792</v>
      </c>
      <c r="DI117" s="80">
        <f t="shared" si="167"/>
        <v>12656.5</v>
      </c>
      <c r="DJ117" s="80">
        <f t="shared" si="168"/>
        <v>76252.5</v>
      </c>
      <c r="DK117" s="143">
        <f t="shared" si="169"/>
        <v>0.250654076915511</v>
      </c>
      <c r="DL117" s="143">
        <f t="shared" si="170"/>
        <v>0.350034425100816</v>
      </c>
      <c r="DM117" s="143">
        <f t="shared" si="171"/>
        <v>0.233330054752303</v>
      </c>
      <c r="DN117" s="143">
        <f t="shared" si="172"/>
        <v>0.165981443231369</v>
      </c>
      <c r="DO117" s="49"/>
      <c r="DP117" s="62">
        <f t="shared" si="173"/>
        <v>349974.5</v>
      </c>
      <c r="DQ117" s="71">
        <f t="shared" si="174"/>
        <v>217990</v>
      </c>
      <c r="DR117" s="71">
        <f t="shared" si="175"/>
        <v>76252.5</v>
      </c>
      <c r="DS117" s="63">
        <v>0</v>
      </c>
      <c r="DT117" s="63">
        <v>23</v>
      </c>
      <c r="DU117" s="63">
        <f>INDEX(武器升级!A:A,MATCH(DQ117/$DQ$5,武器升级!G:G,1))</f>
        <v>54</v>
      </c>
      <c r="DV117" s="63">
        <f>_xlfn.IFNA(INDEX(武器升级!A:A,MATCH(DR117/$DR$5,武器升级!H:H,1)),1)</f>
        <v>43</v>
      </c>
      <c r="DW117" s="63">
        <v>14</v>
      </c>
      <c r="DX117" s="63">
        <f>ROUND($DX$4*(1.2^(DT117-1)),2)</f>
        <v>33.12</v>
      </c>
      <c r="DY117" s="63">
        <f>ROUND($DY$4*1.2^(DU117-1),2)</f>
        <v>11794.17</v>
      </c>
      <c r="DZ117" s="63">
        <f>ROUND($DZ$4*1.2^(DV117-1),2)</f>
        <v>2328.12</v>
      </c>
      <c r="EA117" s="71">
        <v>5.4</v>
      </c>
      <c r="EB117" s="67">
        <f t="shared" si="176"/>
        <v>200</v>
      </c>
      <c r="EC117" s="84"/>
      <c r="ED117" s="49"/>
      <c r="EE117" s="49"/>
      <c r="EF117" s="49"/>
      <c r="EG117" s="49"/>
      <c r="EH117" s="49"/>
      <c r="EI117" s="49"/>
      <c r="EJ117" s="49"/>
      <c r="EK117" s="49">
        <f>_xlfn.IFNA(INDEX(DZ:DZ,MATCH(A117,EB:EB,0)),1)</f>
        <v>1</v>
      </c>
      <c r="EL117" s="84"/>
      <c r="EM117" s="49"/>
      <c r="EN117" s="49"/>
      <c r="EO117" s="49"/>
      <c r="EP117" s="49"/>
      <c r="EQ117" s="49"/>
      <c r="ER117" s="49"/>
      <c r="ES117" s="49"/>
      <c r="ET117" s="49"/>
      <c r="EU117" s="49"/>
      <c r="EV117" s="49"/>
      <c r="EW117" s="49"/>
      <c r="EX117" s="49"/>
      <c r="EY117" s="49"/>
      <c r="EZ117" s="49"/>
      <c r="FA117" s="67"/>
      <c r="FB117" s="67"/>
      <c r="FC117" s="67"/>
      <c r="FD117" s="49"/>
      <c r="FE117" s="155"/>
    </row>
    <row r="118" spans="1:161">
      <c r="A118" s="58">
        <v>112</v>
      </c>
      <c r="B118" s="59">
        <v>80</v>
      </c>
      <c r="C118" s="60">
        <v>70</v>
      </c>
      <c r="D118" s="61">
        <v>755.5</v>
      </c>
      <c r="E118" s="61">
        <v>3</v>
      </c>
      <c r="F118" s="62">
        <v>12</v>
      </c>
      <c r="G118" s="63">
        <v>0</v>
      </c>
      <c r="H118" s="63">
        <v>3</v>
      </c>
      <c r="I118" s="49"/>
      <c r="J118" s="62">
        <v>112</v>
      </c>
      <c r="K118" s="71">
        <f t="shared" si="121"/>
        <v>12</v>
      </c>
      <c r="L118" s="71">
        <f t="shared" si="122"/>
        <v>0</v>
      </c>
      <c r="M118" s="71">
        <f>INDEX($H:$H,MATCH(N118,$A:$A,0))</f>
        <v>3</v>
      </c>
      <c r="N118" s="72">
        <f>INDEX($A:$A,MATCH(SUM($K$7:K118),$D:$D,1))</f>
        <v>200</v>
      </c>
      <c r="O118" s="72">
        <v>0</v>
      </c>
      <c r="P118" s="73">
        <v>0</v>
      </c>
      <c r="Q118" s="63">
        <f>INDEX(关卡产出!$V$8:$V$207,MATCH(N118,$A$7:$A$206,0))</f>
        <v>38500</v>
      </c>
      <c r="R118" s="63">
        <f>INDEX(关卡产出!$W$8:$W$207,MATCH(N118,$A$7:$A$206,0))</f>
        <v>11610000</v>
      </c>
      <c r="S118" s="63">
        <f>INDEX(关卡产出!$X$8:$X$207,MATCH(N118,$A$7:$A$206,0))</f>
        <v>78866</v>
      </c>
      <c r="T118" s="63">
        <f>INDEX(关卡产出!$Y$8:$Y$207,MATCH(N118,$A$7:$A$206,0))</f>
        <v>39434</v>
      </c>
      <c r="U118" s="63">
        <f>INDEX(关卡产出!$Z$8:$Z$207,MATCH(N118,$A$7:$A$206,0))</f>
        <v>19113</v>
      </c>
      <c r="V118" s="63">
        <f>INDEX(关卡产出!$AA$8:$AA$207,MATCH(N118,$A$7:$A$206,0))</f>
        <v>1200</v>
      </c>
      <c r="W118" s="80">
        <f>INDEX(关卡产出!$C$8:$C$207,MATCH(N118,关卡产出!$B$8:$B$207,0))*K118</f>
        <v>1896</v>
      </c>
      <c r="X118" s="80">
        <f>INDEX(关卡产出!$D$8:$D$207,MATCH(N118,关卡产出!$B$8:$B$207,0))*K118</f>
        <v>948</v>
      </c>
      <c r="Y118" s="80">
        <f>INDEX(关卡产出!$E$8:$E$207,MATCH(N118,关卡产出!$B$8:$B$207,0))*K118</f>
        <v>468</v>
      </c>
      <c r="Z118" s="80">
        <f>INDEX(关卡产出!$F$8:$F$207,MATCH(N118,关卡产出!$B$8:$B$207,0))*K118</f>
        <v>24600</v>
      </c>
      <c r="AA118" s="80">
        <f>SUM($W$7:W118)</f>
        <v>112038</v>
      </c>
      <c r="AB118" s="80">
        <f>SUM($X$7:X118)</f>
        <v>55773</v>
      </c>
      <c r="AC118" s="80">
        <f>SUM($Y$7:Y118)</f>
        <v>27159</v>
      </c>
      <c r="AD118" s="80">
        <f>SUM($Z$7:Z118)</f>
        <v>1500000</v>
      </c>
      <c r="AE118" s="87">
        <f>INDEX(关卡产出!$C$8:$C$207,MATCH(N118,关卡产出!$B$8:$B$207,0))*8</f>
        <v>1264</v>
      </c>
      <c r="AF118" s="87">
        <f>INDEX(关卡产出!$D$8:$D$207,MATCH(N118,关卡产出!$B$8:$B$207,0))*8</f>
        <v>632</v>
      </c>
      <c r="AG118" s="87">
        <f>INDEX(关卡产出!$E$8:$E$207,MATCH(N118,关卡产出!$B$8:$B$207,0))*8</f>
        <v>312</v>
      </c>
      <c r="AH118" s="87">
        <f>INDEX(关卡产出!$F$8:$F$207,MATCH(N118,关卡产出!$B$8:$B$207,0))*8</f>
        <v>16400</v>
      </c>
      <c r="AI118" s="87">
        <f>SUM($AE$7:AE118)</f>
        <v>74680</v>
      </c>
      <c r="AJ118" s="87">
        <f>SUM($AF$7:AF118)</f>
        <v>37176</v>
      </c>
      <c r="AK118" s="87">
        <f>SUM($AG$7:AG118)</f>
        <v>18104</v>
      </c>
      <c r="AL118" s="87">
        <f>SUM($AH$7:AH118)</f>
        <v>999760</v>
      </c>
      <c r="AM118" s="92">
        <f>SUM($M$7:M118)*关卡产出!$AS$11</f>
        <v>2016000</v>
      </c>
      <c r="AN118" s="93">
        <v>0</v>
      </c>
      <c r="AO118" s="80">
        <v>0</v>
      </c>
      <c r="AP118" s="96">
        <v>0</v>
      </c>
      <c r="AQ118" s="62">
        <v>500</v>
      </c>
      <c r="AR118" s="97">
        <v>100</v>
      </c>
      <c r="AS118" s="62">
        <f>SUM($AQ$7:AQ118)</f>
        <v>56000</v>
      </c>
      <c r="AT118" s="71">
        <f>SUM($AR$7:AR118)</f>
        <v>11200</v>
      </c>
      <c r="AU118" s="49"/>
      <c r="AV118" s="62">
        <f t="shared" si="123"/>
        <v>38500</v>
      </c>
      <c r="AW118" s="71">
        <v>0</v>
      </c>
      <c r="AX118" s="71">
        <f t="shared" si="124"/>
        <v>11200</v>
      </c>
      <c r="AY118" s="71">
        <f t="shared" si="125"/>
        <v>27200</v>
      </c>
      <c r="AZ118" s="63">
        <f t="shared" si="126"/>
        <v>76900</v>
      </c>
      <c r="BA118" s="80">
        <v>0</v>
      </c>
      <c r="BB118" s="80">
        <f t="shared" si="127"/>
        <v>76900</v>
      </c>
      <c r="BC118" s="98">
        <f t="shared" si="128"/>
        <v>0.500650195058518</v>
      </c>
      <c r="BD118" s="98">
        <f t="shared" si="129"/>
        <v>0</v>
      </c>
      <c r="BE118" s="98">
        <f t="shared" si="130"/>
        <v>0.145643693107932</v>
      </c>
      <c r="BF118" s="98">
        <f t="shared" si="131"/>
        <v>0.35370611183355</v>
      </c>
      <c r="BG118" s="99"/>
      <c r="BH118" s="62">
        <f>INDEX(商城宝箱!$L:$L,MATCH(BB118,商城宝箱!$N:$N,1))</f>
        <v>10</v>
      </c>
      <c r="BI118" s="63">
        <f>INDEX(商城宝箱!$T:$T,MATCH(BH118,商城宝箱!$L:$L,0))+(BB118-VLOOKUP(BH118,商城宝箱!$L$2:$N$22,3,FALSE))/$BH$5*VLOOKUP(BH118+1,商城宝箱!$C$23:$I$42,3,FALSE)</f>
        <v>192250</v>
      </c>
      <c r="BJ118" s="71">
        <f>INDEX(商城宝箱!$U:$U,MATCH(BH118,商城宝箱!$L:$L,0))+(BB118-VLOOKUP(BH118,商城宝箱!$L$2:$N$22,3,FALSE))/$BH$5*VLOOKUP(BH118+1,商城宝箱!$C$23:$I$42,4,FALSE)</f>
        <v>160022.5</v>
      </c>
      <c r="BK118" s="71">
        <f>INDEX(商城宝箱!$V:$V,MATCH(BH118,商城宝箱!$L:$L,0))+(BB118-VLOOKUP(BH118,商城宝箱!$L$2:$N$22,3,FALSE))/$BH$5*VLOOKUP(BH118+1,商城宝箱!$C$23:$I$42,5,FALSE)</f>
        <v>87337</v>
      </c>
      <c r="BL118" s="71">
        <f>INDEX(商城宝箱!$W:$W,MATCH(BH118,商城宝箱!$L:$L,0))+(BB118-VLOOKUP(BH118,商城宝箱!$L$2:$N$22,3,FALSE))/$BH$5*VLOOKUP(BH118+1,商城宝箱!$C$23:$I$42,6,FALSE)</f>
        <v>12681.5</v>
      </c>
      <c r="BM118" s="49"/>
      <c r="BN118" s="101">
        <f t="shared" si="132"/>
        <v>11610000</v>
      </c>
      <c r="BO118" s="63">
        <f t="shared" si="133"/>
        <v>1500000</v>
      </c>
      <c r="BP118" s="63">
        <f t="shared" ref="BP118:BR118" si="225">AL118</f>
        <v>999760</v>
      </c>
      <c r="BQ118" s="63">
        <f t="shared" si="225"/>
        <v>2016000</v>
      </c>
      <c r="BR118" s="63">
        <f t="shared" si="225"/>
        <v>0</v>
      </c>
      <c r="BS118" s="63">
        <f t="shared" si="135"/>
        <v>56000</v>
      </c>
      <c r="BT118" s="63">
        <f t="shared" si="136"/>
        <v>192250</v>
      </c>
      <c r="BU118" s="63">
        <f t="shared" si="137"/>
        <v>16374010</v>
      </c>
      <c r="BV118" s="98">
        <f t="shared" si="138"/>
        <v>0.709050501373824</v>
      </c>
      <c r="BW118" s="98">
        <f t="shared" si="139"/>
        <v>0.0916085919087627</v>
      </c>
      <c r="BX118" s="98">
        <f t="shared" si="140"/>
        <v>0.0610577372311364</v>
      </c>
      <c r="BY118" s="98">
        <f t="shared" si="141"/>
        <v>0.123121947525377</v>
      </c>
      <c r="BZ118" s="98">
        <f t="shared" si="142"/>
        <v>0</v>
      </c>
      <c r="CA118" s="98">
        <f t="shared" si="143"/>
        <v>0.00342005409792714</v>
      </c>
      <c r="CB118" s="98">
        <f t="shared" si="144"/>
        <v>0.0117411678629731</v>
      </c>
      <c r="CC118" s="49"/>
      <c r="CD118" s="101">
        <f t="shared" si="145"/>
        <v>200</v>
      </c>
      <c r="CE118" s="63">
        <f>INDEX(角色升级!A:A,MATCH(BU117,角色升级!K:K,1))</f>
        <v>877</v>
      </c>
      <c r="CF118" s="71">
        <f>VLOOKUP(CE118,角色升级!A:P,16,FALSE)</f>
        <v>66976.8267</v>
      </c>
      <c r="CG118" s="71">
        <v>88800</v>
      </c>
      <c r="CH118" s="213">
        <v>5.26</v>
      </c>
      <c r="CI118" s="87">
        <f>INDEX(角色升级!Q:Q,MATCH(CE118,角色升级!A:A,0))</f>
        <v>27200</v>
      </c>
      <c r="CJ118" s="80">
        <v>0.8</v>
      </c>
      <c r="CK118" s="49"/>
      <c r="CL118" s="101">
        <f t="shared" si="146"/>
        <v>78866</v>
      </c>
      <c r="CM118" s="63">
        <f t="shared" si="147"/>
        <v>112038</v>
      </c>
      <c r="CN118" s="63">
        <f t="shared" si="148"/>
        <v>1264</v>
      </c>
      <c r="CO118" s="63">
        <f t="shared" si="149"/>
        <v>160022.5</v>
      </c>
      <c r="CP118" s="63">
        <f t="shared" si="150"/>
        <v>352190.5</v>
      </c>
      <c r="CQ118" s="98">
        <f t="shared" si="151"/>
        <v>0.223929947003113</v>
      </c>
      <c r="CR118" s="98">
        <f t="shared" si="152"/>
        <v>0.318117609645916</v>
      </c>
      <c r="CS118" s="98">
        <f t="shared" si="153"/>
        <v>0.00358896676656525</v>
      </c>
      <c r="CT118" s="98">
        <f t="shared" si="154"/>
        <v>0.454363476584405</v>
      </c>
      <c r="CU118" s="49"/>
      <c r="CV118" s="87">
        <f t="shared" si="155"/>
        <v>39434</v>
      </c>
      <c r="CW118" s="80">
        <f t="shared" si="156"/>
        <v>55773</v>
      </c>
      <c r="CX118" s="80">
        <f t="shared" si="157"/>
        <v>37176</v>
      </c>
      <c r="CY118" s="80">
        <f t="shared" si="158"/>
        <v>87337</v>
      </c>
      <c r="CZ118" s="80">
        <f t="shared" si="159"/>
        <v>219720</v>
      </c>
      <c r="DA118" s="143">
        <f t="shared" si="160"/>
        <v>0.179473875841981</v>
      </c>
      <c r="DB118" s="143">
        <f t="shared" si="161"/>
        <v>0.253836701256144</v>
      </c>
      <c r="DC118" s="143">
        <f t="shared" si="162"/>
        <v>0.169197160021846</v>
      </c>
      <c r="DD118" s="143">
        <f t="shared" si="163"/>
        <v>0.397492262880029</v>
      </c>
      <c r="DE118" s="49"/>
      <c r="DF118" s="87">
        <f t="shared" si="164"/>
        <v>19113</v>
      </c>
      <c r="DG118" s="80">
        <f t="shared" si="165"/>
        <v>27159</v>
      </c>
      <c r="DH118" s="80">
        <f t="shared" si="166"/>
        <v>18104</v>
      </c>
      <c r="DI118" s="80">
        <f t="shared" si="167"/>
        <v>12681.5</v>
      </c>
      <c r="DJ118" s="80">
        <f t="shared" si="168"/>
        <v>77057.5</v>
      </c>
      <c r="DK118" s="143">
        <f t="shared" si="169"/>
        <v>0.248035557862635</v>
      </c>
      <c r="DL118" s="143">
        <f t="shared" si="170"/>
        <v>0.352451091717224</v>
      </c>
      <c r="DM118" s="143">
        <f t="shared" si="171"/>
        <v>0.23494143983389</v>
      </c>
      <c r="DN118" s="143">
        <f t="shared" si="172"/>
        <v>0.164571910586251</v>
      </c>
      <c r="DO118" s="49"/>
      <c r="DP118" s="62">
        <f t="shared" si="173"/>
        <v>352190.5</v>
      </c>
      <c r="DQ118" s="71">
        <f t="shared" si="174"/>
        <v>219720</v>
      </c>
      <c r="DR118" s="71">
        <f t="shared" si="175"/>
        <v>77057.5</v>
      </c>
      <c r="DS118" s="63">
        <v>0</v>
      </c>
      <c r="DT118" s="63">
        <v>23</v>
      </c>
      <c r="DU118" s="63">
        <f>INDEX(武器升级!A:A,MATCH(DQ118/$DQ$5,武器升级!G:G,1))</f>
        <v>54</v>
      </c>
      <c r="DV118" s="63">
        <f>_xlfn.IFNA(INDEX(武器升级!A:A,MATCH(DR118/$DR$5,武器升级!H:H,1)),1)</f>
        <v>43</v>
      </c>
      <c r="DW118" s="63">
        <v>14</v>
      </c>
      <c r="DX118" s="63">
        <f>ROUND($DX$4*(1.2^(DT118-1)),2)</f>
        <v>33.12</v>
      </c>
      <c r="DY118" s="63">
        <f>ROUND($DY$4*1.2^(DU118-1),2)</f>
        <v>11794.17</v>
      </c>
      <c r="DZ118" s="63">
        <f>ROUND($DZ$4*1.2^(DV118-1),2)</f>
        <v>2328.12</v>
      </c>
      <c r="EA118" s="71">
        <v>5.4</v>
      </c>
      <c r="EB118" s="67">
        <f t="shared" si="176"/>
        <v>200</v>
      </c>
      <c r="EC118" s="84"/>
      <c r="ED118" s="49"/>
      <c r="EE118" s="49"/>
      <c r="EF118" s="49"/>
      <c r="EG118" s="49"/>
      <c r="EH118" s="49"/>
      <c r="EI118" s="49"/>
      <c r="EJ118" s="49"/>
      <c r="EK118" s="49">
        <f>_xlfn.IFNA(INDEX(DZ:DZ,MATCH(A118,EB:EB,0)),1)</f>
        <v>72.87</v>
      </c>
      <c r="EL118" s="84"/>
      <c r="EM118" s="49"/>
      <c r="EN118" s="49"/>
      <c r="EO118" s="49"/>
      <c r="EP118" s="49"/>
      <c r="EQ118" s="49"/>
      <c r="ER118" s="49"/>
      <c r="ES118" s="49"/>
      <c r="ET118" s="49"/>
      <c r="EU118" s="49"/>
      <c r="EV118" s="49"/>
      <c r="EW118" s="49"/>
      <c r="EX118" s="49"/>
      <c r="EY118" s="49"/>
      <c r="EZ118" s="49"/>
      <c r="FA118" s="67"/>
      <c r="FB118" s="67"/>
      <c r="FC118" s="67"/>
      <c r="FD118" s="49"/>
      <c r="FE118" s="155"/>
    </row>
    <row r="119" spans="1:161">
      <c r="A119" s="58">
        <v>113</v>
      </c>
      <c r="B119" s="59">
        <v>81</v>
      </c>
      <c r="C119" s="60">
        <v>70</v>
      </c>
      <c r="D119" s="61">
        <v>761.5</v>
      </c>
      <c r="E119" s="61">
        <v>3</v>
      </c>
      <c r="F119" s="62">
        <v>12</v>
      </c>
      <c r="G119" s="63">
        <v>0</v>
      </c>
      <c r="H119" s="63">
        <v>3</v>
      </c>
      <c r="I119" s="49"/>
      <c r="J119" s="62">
        <v>113</v>
      </c>
      <c r="K119" s="71">
        <f t="shared" si="121"/>
        <v>12</v>
      </c>
      <c r="L119" s="71">
        <f t="shared" si="122"/>
        <v>0</v>
      </c>
      <c r="M119" s="71">
        <f>INDEX($H:$H,MATCH(N119,$A:$A,0))</f>
        <v>3</v>
      </c>
      <c r="N119" s="72">
        <f>INDEX($A:$A,MATCH(SUM($K$7:K119),$D:$D,1))</f>
        <v>200</v>
      </c>
      <c r="O119" s="72">
        <v>0</v>
      </c>
      <c r="P119" s="73">
        <v>0</v>
      </c>
      <c r="Q119" s="63">
        <f>INDEX(关卡产出!$V$8:$V$207,MATCH(N119,$A$7:$A$206,0))</f>
        <v>38500</v>
      </c>
      <c r="R119" s="63">
        <f>INDEX(关卡产出!$W$8:$W$207,MATCH(N119,$A$7:$A$206,0))</f>
        <v>11610000</v>
      </c>
      <c r="S119" s="63">
        <f>INDEX(关卡产出!$X$8:$X$207,MATCH(N119,$A$7:$A$206,0))</f>
        <v>78866</v>
      </c>
      <c r="T119" s="63">
        <f>INDEX(关卡产出!$Y$8:$Y$207,MATCH(N119,$A$7:$A$206,0))</f>
        <v>39434</v>
      </c>
      <c r="U119" s="63">
        <f>INDEX(关卡产出!$Z$8:$Z$207,MATCH(N119,$A$7:$A$206,0))</f>
        <v>19113</v>
      </c>
      <c r="V119" s="63">
        <f>INDEX(关卡产出!$AA$8:$AA$207,MATCH(N119,$A$7:$A$206,0))</f>
        <v>1200</v>
      </c>
      <c r="W119" s="80">
        <f>INDEX(关卡产出!$C$8:$C$207,MATCH(N119,关卡产出!$B$8:$B$207,0))*K119</f>
        <v>1896</v>
      </c>
      <c r="X119" s="80">
        <f>INDEX(关卡产出!$D$8:$D$207,MATCH(N119,关卡产出!$B$8:$B$207,0))*K119</f>
        <v>948</v>
      </c>
      <c r="Y119" s="80">
        <f>INDEX(关卡产出!$E$8:$E$207,MATCH(N119,关卡产出!$B$8:$B$207,0))*K119</f>
        <v>468</v>
      </c>
      <c r="Z119" s="80">
        <f>INDEX(关卡产出!$F$8:$F$207,MATCH(N119,关卡产出!$B$8:$B$207,0))*K119</f>
        <v>24600</v>
      </c>
      <c r="AA119" s="80">
        <f>SUM($W$7:W119)</f>
        <v>113934</v>
      </c>
      <c r="AB119" s="80">
        <f>SUM($X$7:X119)</f>
        <v>56721</v>
      </c>
      <c r="AC119" s="80">
        <f>SUM($Y$7:Y119)</f>
        <v>27627</v>
      </c>
      <c r="AD119" s="80">
        <f>SUM($Z$7:Z119)</f>
        <v>1524600</v>
      </c>
      <c r="AE119" s="87">
        <f>INDEX(关卡产出!$C$8:$C$207,MATCH(N119,关卡产出!$B$8:$B$207,0))*8</f>
        <v>1264</v>
      </c>
      <c r="AF119" s="87">
        <f>INDEX(关卡产出!$D$8:$D$207,MATCH(N119,关卡产出!$B$8:$B$207,0))*8</f>
        <v>632</v>
      </c>
      <c r="AG119" s="87">
        <f>INDEX(关卡产出!$E$8:$E$207,MATCH(N119,关卡产出!$B$8:$B$207,0))*8</f>
        <v>312</v>
      </c>
      <c r="AH119" s="87">
        <f>INDEX(关卡产出!$F$8:$F$207,MATCH(N119,关卡产出!$B$8:$B$207,0))*8</f>
        <v>16400</v>
      </c>
      <c r="AI119" s="87">
        <f>SUM($AE$7:AE119)</f>
        <v>75944</v>
      </c>
      <c r="AJ119" s="87">
        <f>SUM($AF$7:AF119)</f>
        <v>37808</v>
      </c>
      <c r="AK119" s="87">
        <f>SUM($AG$7:AG119)</f>
        <v>18416</v>
      </c>
      <c r="AL119" s="87">
        <f>SUM($AH$7:AH119)</f>
        <v>1016160</v>
      </c>
      <c r="AM119" s="92">
        <f>SUM($M$7:M119)*关卡产出!$AS$11</f>
        <v>2034000</v>
      </c>
      <c r="AN119" s="93">
        <v>0</v>
      </c>
      <c r="AO119" s="80">
        <v>0</v>
      </c>
      <c r="AP119" s="96">
        <v>0</v>
      </c>
      <c r="AQ119" s="62">
        <v>500</v>
      </c>
      <c r="AR119" s="97">
        <v>100</v>
      </c>
      <c r="AS119" s="62">
        <f>SUM($AQ$7:AQ119)</f>
        <v>56500</v>
      </c>
      <c r="AT119" s="71">
        <f>SUM($AR$7:AR119)</f>
        <v>11300</v>
      </c>
      <c r="AU119" s="49"/>
      <c r="AV119" s="62">
        <f t="shared" si="123"/>
        <v>38500</v>
      </c>
      <c r="AW119" s="71">
        <v>0</v>
      </c>
      <c r="AX119" s="71">
        <f t="shared" si="124"/>
        <v>11300</v>
      </c>
      <c r="AY119" s="71">
        <f t="shared" si="125"/>
        <v>27200</v>
      </c>
      <c r="AZ119" s="63">
        <f t="shared" si="126"/>
        <v>77000</v>
      </c>
      <c r="BA119" s="80">
        <v>0</v>
      </c>
      <c r="BB119" s="80">
        <f t="shared" si="127"/>
        <v>77000</v>
      </c>
      <c r="BC119" s="98">
        <f t="shared" si="128"/>
        <v>0.5</v>
      </c>
      <c r="BD119" s="98">
        <f t="shared" si="129"/>
        <v>0</v>
      </c>
      <c r="BE119" s="98">
        <f t="shared" si="130"/>
        <v>0.146753246753247</v>
      </c>
      <c r="BF119" s="98">
        <f t="shared" si="131"/>
        <v>0.353246753246753</v>
      </c>
      <c r="BG119" s="99"/>
      <c r="BH119" s="62">
        <f>INDEX(商城宝箱!$L:$L,MATCH(BB119,商城宝箱!$N:$N,1))</f>
        <v>10</v>
      </c>
      <c r="BI119" s="63">
        <f>INDEX(商城宝箱!$T:$T,MATCH(BH119,商城宝箱!$L:$L,0))+(BB119-VLOOKUP(BH119,商城宝箱!$L$2:$N$22,3,FALSE))/$BH$5*VLOOKUP(BH119+1,商城宝箱!$C$23:$I$42,3,FALSE)</f>
        <v>192500</v>
      </c>
      <c r="BJ119" s="71">
        <f>INDEX(商城宝箱!$U:$U,MATCH(BH119,商城宝箱!$L:$L,0))+(BB119-VLOOKUP(BH119,商城宝箱!$L$2:$N$22,3,FALSE))/$BH$5*VLOOKUP(BH119+1,商城宝箱!$C$23:$I$42,4,FALSE)</f>
        <v>160342.5</v>
      </c>
      <c r="BK119" s="71">
        <f>INDEX(商城宝箱!$V:$V,MATCH(BH119,商城宝箱!$L:$L,0))+(BB119-VLOOKUP(BH119,商城宝箱!$L$2:$N$22,3,FALSE))/$BH$5*VLOOKUP(BH119+1,商城宝箱!$C$23:$I$42,5,FALSE)</f>
        <v>87487</v>
      </c>
      <c r="BL119" s="71">
        <f>INDEX(商城宝箱!$W:$W,MATCH(BH119,商城宝箱!$L:$L,0))+(BB119-VLOOKUP(BH119,商城宝箱!$L$2:$N$22,3,FALSE))/$BH$5*VLOOKUP(BH119+1,商城宝箱!$C$23:$I$42,6,FALSE)</f>
        <v>12706.5</v>
      </c>
      <c r="BM119" s="49"/>
      <c r="BN119" s="101">
        <f t="shared" si="132"/>
        <v>11610000</v>
      </c>
      <c r="BO119" s="63">
        <f t="shared" si="133"/>
        <v>1524600</v>
      </c>
      <c r="BP119" s="63">
        <f t="shared" ref="BP119:BR119" si="226">AL119</f>
        <v>1016160</v>
      </c>
      <c r="BQ119" s="63">
        <f t="shared" si="226"/>
        <v>2034000</v>
      </c>
      <c r="BR119" s="63">
        <f t="shared" si="226"/>
        <v>0</v>
      </c>
      <c r="BS119" s="63">
        <f t="shared" si="135"/>
        <v>56500</v>
      </c>
      <c r="BT119" s="63">
        <f t="shared" si="136"/>
        <v>192500</v>
      </c>
      <c r="BU119" s="63">
        <f t="shared" si="137"/>
        <v>16433760</v>
      </c>
      <c r="BV119" s="98">
        <f t="shared" si="138"/>
        <v>0.70647252971931</v>
      </c>
      <c r="BW119" s="98">
        <f t="shared" si="139"/>
        <v>0.0927724391739931</v>
      </c>
      <c r="BX119" s="98">
        <f t="shared" si="140"/>
        <v>0.0618336886993603</v>
      </c>
      <c r="BY119" s="98">
        <f t="shared" si="141"/>
        <v>0.123769605981833</v>
      </c>
      <c r="BZ119" s="98">
        <f t="shared" si="142"/>
        <v>0</v>
      </c>
      <c r="CA119" s="98">
        <f t="shared" si="143"/>
        <v>0.00343804461060646</v>
      </c>
      <c r="CB119" s="98">
        <f t="shared" si="144"/>
        <v>0.0117136918148981</v>
      </c>
      <c r="CC119" s="49"/>
      <c r="CD119" s="101">
        <f t="shared" si="145"/>
        <v>200</v>
      </c>
      <c r="CE119" s="63">
        <f>INDEX(角色升级!A:A,MATCH(BU118,角色升级!K:K,1))</f>
        <v>878</v>
      </c>
      <c r="CF119" s="71">
        <f>VLOOKUP(CE119,角色升级!A:P,16,FALSE)</f>
        <v>67419.40485</v>
      </c>
      <c r="CG119" s="71">
        <v>90000</v>
      </c>
      <c r="CH119" s="214">
        <v>5.32</v>
      </c>
      <c r="CI119" s="87">
        <f>INDEX(角色升级!Q:Q,MATCH(CE119,角色升级!A:A,0))</f>
        <v>27200</v>
      </c>
      <c r="CJ119" s="80">
        <v>0.8</v>
      </c>
      <c r="CK119" s="49"/>
      <c r="CL119" s="101">
        <f t="shared" si="146"/>
        <v>78866</v>
      </c>
      <c r="CM119" s="63">
        <f t="shared" si="147"/>
        <v>113934</v>
      </c>
      <c r="CN119" s="63">
        <f t="shared" si="148"/>
        <v>1264</v>
      </c>
      <c r="CO119" s="63">
        <f t="shared" si="149"/>
        <v>160342.5</v>
      </c>
      <c r="CP119" s="63">
        <f t="shared" si="150"/>
        <v>354406.5</v>
      </c>
      <c r="CQ119" s="98">
        <f t="shared" si="151"/>
        <v>0.222529778658123</v>
      </c>
      <c r="CR119" s="98">
        <f t="shared" si="152"/>
        <v>0.321478302457771</v>
      </c>
      <c r="CS119" s="98">
        <f t="shared" si="153"/>
        <v>0.00356652600897557</v>
      </c>
      <c r="CT119" s="98">
        <f t="shared" si="154"/>
        <v>0.452425392875131</v>
      </c>
      <c r="CU119" s="49"/>
      <c r="CV119" s="87">
        <f t="shared" si="155"/>
        <v>39434</v>
      </c>
      <c r="CW119" s="80">
        <f t="shared" si="156"/>
        <v>56721</v>
      </c>
      <c r="CX119" s="80">
        <f t="shared" si="157"/>
        <v>37808</v>
      </c>
      <c r="CY119" s="80">
        <f t="shared" si="158"/>
        <v>87487</v>
      </c>
      <c r="CZ119" s="80">
        <f t="shared" si="159"/>
        <v>221450</v>
      </c>
      <c r="DA119" s="143">
        <f t="shared" si="160"/>
        <v>0.178071799503274</v>
      </c>
      <c r="DB119" s="143">
        <f t="shared" si="161"/>
        <v>0.256134567622488</v>
      </c>
      <c r="DC119" s="143">
        <f t="shared" si="162"/>
        <v>0.170729284262813</v>
      </c>
      <c r="DD119" s="143">
        <f t="shared" si="163"/>
        <v>0.395064348611425</v>
      </c>
      <c r="DE119" s="49"/>
      <c r="DF119" s="87">
        <f t="shared" si="164"/>
        <v>19113</v>
      </c>
      <c r="DG119" s="80">
        <f t="shared" si="165"/>
        <v>27627</v>
      </c>
      <c r="DH119" s="80">
        <f t="shared" si="166"/>
        <v>18416</v>
      </c>
      <c r="DI119" s="80">
        <f t="shared" si="167"/>
        <v>12706.5</v>
      </c>
      <c r="DJ119" s="80">
        <f t="shared" si="168"/>
        <v>77862.5</v>
      </c>
      <c r="DK119" s="143">
        <f t="shared" si="169"/>
        <v>0.24547118317547</v>
      </c>
      <c r="DL119" s="143">
        <f t="shared" si="170"/>
        <v>0.354817787766897</v>
      </c>
      <c r="DM119" s="143">
        <f t="shared" si="171"/>
        <v>0.23651950553861</v>
      </c>
      <c r="DN119" s="143">
        <f t="shared" si="172"/>
        <v>0.163191523519024</v>
      </c>
      <c r="DO119" s="49"/>
      <c r="DP119" s="62">
        <f t="shared" si="173"/>
        <v>354406.5</v>
      </c>
      <c r="DQ119" s="71">
        <f t="shared" si="174"/>
        <v>221450</v>
      </c>
      <c r="DR119" s="71">
        <f t="shared" si="175"/>
        <v>77862.5</v>
      </c>
      <c r="DS119" s="63">
        <v>0</v>
      </c>
      <c r="DT119" s="63">
        <v>23</v>
      </c>
      <c r="DU119" s="63">
        <f>INDEX(武器升级!A:A,MATCH(DQ119/$DQ$5,武器升级!G:G,1))</f>
        <v>54</v>
      </c>
      <c r="DV119" s="63">
        <f>_xlfn.IFNA(INDEX(武器升级!A:A,MATCH(DR119/$DR$5,武器升级!H:H,1)),1)</f>
        <v>44</v>
      </c>
      <c r="DW119" s="63">
        <v>15</v>
      </c>
      <c r="DX119" s="63">
        <f>ROUND($DX$4*(1.2^(DT119-1)),2)</f>
        <v>33.12</v>
      </c>
      <c r="DY119" s="63">
        <f>ROUND($DY$4*1.2^(DU119-1),2)</f>
        <v>11794.17</v>
      </c>
      <c r="DZ119" s="63">
        <f>ROUND($DZ$4*1.2^(DV119-1),2)</f>
        <v>2793.74</v>
      </c>
      <c r="EA119" s="71">
        <v>5.7</v>
      </c>
      <c r="EB119" s="67">
        <f t="shared" si="176"/>
        <v>200</v>
      </c>
      <c r="EC119" s="84"/>
      <c r="ED119" s="49"/>
      <c r="EE119" s="49"/>
      <c r="EF119" s="49"/>
      <c r="EG119" s="49"/>
      <c r="EH119" s="49"/>
      <c r="EI119" s="49"/>
      <c r="EJ119" s="49"/>
      <c r="EK119" s="49">
        <f>_xlfn.IFNA(INDEX(DZ:DZ,MATCH(A119,EB:EB,0)),1)</f>
        <v>1</v>
      </c>
      <c r="EL119" s="84"/>
      <c r="EM119" s="49"/>
      <c r="EN119" s="49"/>
      <c r="EO119" s="49"/>
      <c r="EP119" s="49"/>
      <c r="EQ119" s="49"/>
      <c r="ER119" s="49"/>
      <c r="ES119" s="49"/>
      <c r="ET119" s="49"/>
      <c r="EU119" s="49"/>
      <c r="EV119" s="49"/>
      <c r="EW119" s="49"/>
      <c r="EX119" s="49"/>
      <c r="EY119" s="49"/>
      <c r="EZ119" s="49"/>
      <c r="FA119" s="67"/>
      <c r="FB119" s="67"/>
      <c r="FC119" s="67"/>
      <c r="FD119" s="49"/>
      <c r="FE119" s="155"/>
    </row>
    <row r="120" spans="1:161">
      <c r="A120" s="58">
        <v>114</v>
      </c>
      <c r="B120" s="59">
        <v>81</v>
      </c>
      <c r="C120" s="60">
        <v>70</v>
      </c>
      <c r="D120" s="61">
        <v>764.5</v>
      </c>
      <c r="E120" s="61">
        <v>3</v>
      </c>
      <c r="F120" s="62">
        <v>12</v>
      </c>
      <c r="G120" s="63">
        <v>0</v>
      </c>
      <c r="H120" s="63">
        <v>3</v>
      </c>
      <c r="I120" s="49"/>
      <c r="J120" s="62">
        <v>114</v>
      </c>
      <c r="K120" s="71">
        <f t="shared" si="121"/>
        <v>12</v>
      </c>
      <c r="L120" s="71">
        <f t="shared" si="122"/>
        <v>0</v>
      </c>
      <c r="M120" s="71">
        <f>INDEX($H:$H,MATCH(N120,$A:$A,0))</f>
        <v>3</v>
      </c>
      <c r="N120" s="72">
        <f>INDEX($A:$A,MATCH(SUM($K$7:K120),$D:$D,1))</f>
        <v>200</v>
      </c>
      <c r="O120" s="72">
        <v>0</v>
      </c>
      <c r="P120" s="73">
        <v>0</v>
      </c>
      <c r="Q120" s="63">
        <f>INDEX(关卡产出!$V$8:$V$207,MATCH(N120,$A$7:$A$206,0))</f>
        <v>38500</v>
      </c>
      <c r="R120" s="63">
        <f>INDEX(关卡产出!$W$8:$W$207,MATCH(N120,$A$7:$A$206,0))</f>
        <v>11610000</v>
      </c>
      <c r="S120" s="63">
        <f>INDEX(关卡产出!$X$8:$X$207,MATCH(N120,$A$7:$A$206,0))</f>
        <v>78866</v>
      </c>
      <c r="T120" s="63">
        <f>INDEX(关卡产出!$Y$8:$Y$207,MATCH(N120,$A$7:$A$206,0))</f>
        <v>39434</v>
      </c>
      <c r="U120" s="63">
        <f>INDEX(关卡产出!$Z$8:$Z$207,MATCH(N120,$A$7:$A$206,0))</f>
        <v>19113</v>
      </c>
      <c r="V120" s="63">
        <f>INDEX(关卡产出!$AA$8:$AA$207,MATCH(N120,$A$7:$A$206,0))</f>
        <v>1200</v>
      </c>
      <c r="W120" s="80">
        <f>INDEX(关卡产出!$C$8:$C$207,MATCH(N120,关卡产出!$B$8:$B$207,0))*K120</f>
        <v>1896</v>
      </c>
      <c r="X120" s="80">
        <f>INDEX(关卡产出!$D$8:$D$207,MATCH(N120,关卡产出!$B$8:$B$207,0))*K120</f>
        <v>948</v>
      </c>
      <c r="Y120" s="80">
        <f>INDEX(关卡产出!$E$8:$E$207,MATCH(N120,关卡产出!$B$8:$B$207,0))*K120</f>
        <v>468</v>
      </c>
      <c r="Z120" s="80">
        <f>INDEX(关卡产出!$F$8:$F$207,MATCH(N120,关卡产出!$B$8:$B$207,0))*K120</f>
        <v>24600</v>
      </c>
      <c r="AA120" s="80">
        <f>SUM($W$7:W120)</f>
        <v>115830</v>
      </c>
      <c r="AB120" s="80">
        <f>SUM($X$7:X120)</f>
        <v>57669</v>
      </c>
      <c r="AC120" s="80">
        <f>SUM($Y$7:Y120)</f>
        <v>28095</v>
      </c>
      <c r="AD120" s="80">
        <f>SUM($Z$7:Z120)</f>
        <v>1549200</v>
      </c>
      <c r="AE120" s="87">
        <f>INDEX(关卡产出!$C$8:$C$207,MATCH(N120,关卡产出!$B$8:$B$207,0))*8</f>
        <v>1264</v>
      </c>
      <c r="AF120" s="87">
        <f>INDEX(关卡产出!$D$8:$D$207,MATCH(N120,关卡产出!$B$8:$B$207,0))*8</f>
        <v>632</v>
      </c>
      <c r="AG120" s="87">
        <f>INDEX(关卡产出!$E$8:$E$207,MATCH(N120,关卡产出!$B$8:$B$207,0))*8</f>
        <v>312</v>
      </c>
      <c r="AH120" s="87">
        <f>INDEX(关卡产出!$F$8:$F$207,MATCH(N120,关卡产出!$B$8:$B$207,0))*8</f>
        <v>16400</v>
      </c>
      <c r="AI120" s="87">
        <f>SUM($AE$7:AE120)</f>
        <v>77208</v>
      </c>
      <c r="AJ120" s="87">
        <f>SUM($AF$7:AF120)</f>
        <v>38440</v>
      </c>
      <c r="AK120" s="87">
        <f>SUM($AG$7:AG120)</f>
        <v>18728</v>
      </c>
      <c r="AL120" s="87">
        <f>SUM($AH$7:AH120)</f>
        <v>1032560</v>
      </c>
      <c r="AM120" s="92">
        <f>SUM($M$7:M120)*关卡产出!$AS$11</f>
        <v>2052000</v>
      </c>
      <c r="AN120" s="93">
        <v>0</v>
      </c>
      <c r="AO120" s="80">
        <v>0</v>
      </c>
      <c r="AP120" s="96">
        <v>0</v>
      </c>
      <c r="AQ120" s="62">
        <v>500</v>
      </c>
      <c r="AR120" s="97">
        <v>100</v>
      </c>
      <c r="AS120" s="62">
        <f>SUM($AQ$7:AQ120)</f>
        <v>57000</v>
      </c>
      <c r="AT120" s="71">
        <f>SUM($AR$7:AR120)</f>
        <v>11400</v>
      </c>
      <c r="AU120" s="49"/>
      <c r="AV120" s="62">
        <f t="shared" si="123"/>
        <v>38500</v>
      </c>
      <c r="AW120" s="71">
        <v>0</v>
      </c>
      <c r="AX120" s="71">
        <f t="shared" si="124"/>
        <v>11400</v>
      </c>
      <c r="AY120" s="71">
        <f t="shared" si="125"/>
        <v>27200</v>
      </c>
      <c r="AZ120" s="63">
        <f t="shared" si="126"/>
        <v>77100</v>
      </c>
      <c r="BA120" s="80">
        <v>0</v>
      </c>
      <c r="BB120" s="80">
        <f t="shared" si="127"/>
        <v>77100</v>
      </c>
      <c r="BC120" s="98">
        <f t="shared" si="128"/>
        <v>0.49935149156939</v>
      </c>
      <c r="BD120" s="98">
        <f t="shared" si="129"/>
        <v>0</v>
      </c>
      <c r="BE120" s="98">
        <f t="shared" si="130"/>
        <v>0.147859922178988</v>
      </c>
      <c r="BF120" s="98">
        <f t="shared" si="131"/>
        <v>0.352788586251621</v>
      </c>
      <c r="BG120" s="99"/>
      <c r="BH120" s="62">
        <f>INDEX(商城宝箱!$L:$L,MATCH(BB120,商城宝箱!$N:$N,1))</f>
        <v>10</v>
      </c>
      <c r="BI120" s="63">
        <f>INDEX(商城宝箱!$T:$T,MATCH(BH120,商城宝箱!$L:$L,0))+(BB120-VLOOKUP(BH120,商城宝箱!$L$2:$N$22,3,FALSE))/$BH$5*VLOOKUP(BH120+1,商城宝箱!$C$23:$I$42,3,FALSE)</f>
        <v>192750</v>
      </c>
      <c r="BJ120" s="71">
        <f>INDEX(商城宝箱!$U:$U,MATCH(BH120,商城宝箱!$L:$L,0))+(BB120-VLOOKUP(BH120,商城宝箱!$L$2:$N$22,3,FALSE))/$BH$5*VLOOKUP(BH120+1,商城宝箱!$C$23:$I$42,4,FALSE)</f>
        <v>160662.5</v>
      </c>
      <c r="BK120" s="71">
        <f>INDEX(商城宝箱!$V:$V,MATCH(BH120,商城宝箱!$L:$L,0))+(BB120-VLOOKUP(BH120,商城宝箱!$L$2:$N$22,3,FALSE))/$BH$5*VLOOKUP(BH120+1,商城宝箱!$C$23:$I$42,5,FALSE)</f>
        <v>87637</v>
      </c>
      <c r="BL120" s="71">
        <f>INDEX(商城宝箱!$W:$W,MATCH(BH120,商城宝箱!$L:$L,0))+(BB120-VLOOKUP(BH120,商城宝箱!$L$2:$N$22,3,FALSE))/$BH$5*VLOOKUP(BH120+1,商城宝箱!$C$23:$I$42,6,FALSE)</f>
        <v>12731.5</v>
      </c>
      <c r="BM120" s="49"/>
      <c r="BN120" s="101">
        <f t="shared" si="132"/>
        <v>11610000</v>
      </c>
      <c r="BO120" s="63">
        <f t="shared" si="133"/>
        <v>1549200</v>
      </c>
      <c r="BP120" s="63">
        <f t="shared" ref="BP120:BR120" si="227">AL120</f>
        <v>1032560</v>
      </c>
      <c r="BQ120" s="63">
        <f t="shared" si="227"/>
        <v>2052000</v>
      </c>
      <c r="BR120" s="63">
        <f t="shared" si="227"/>
        <v>0</v>
      </c>
      <c r="BS120" s="63">
        <f t="shared" si="135"/>
        <v>57000</v>
      </c>
      <c r="BT120" s="63">
        <f t="shared" si="136"/>
        <v>192750</v>
      </c>
      <c r="BU120" s="63">
        <f t="shared" si="137"/>
        <v>16493510</v>
      </c>
      <c r="BV120" s="98">
        <f t="shared" si="138"/>
        <v>0.703913236175926</v>
      </c>
      <c r="BW120" s="98">
        <f t="shared" si="139"/>
        <v>0.0939278540468342</v>
      </c>
      <c r="BX120" s="98">
        <f t="shared" si="140"/>
        <v>0.0626040181865473</v>
      </c>
      <c r="BY120" s="98">
        <f t="shared" si="141"/>
        <v>0.12441257197528</v>
      </c>
      <c r="BZ120" s="98">
        <f t="shared" si="142"/>
        <v>0</v>
      </c>
      <c r="CA120" s="98">
        <f t="shared" si="143"/>
        <v>0.00345590477709111</v>
      </c>
      <c r="CB120" s="98">
        <f t="shared" si="144"/>
        <v>0.0116864148383213</v>
      </c>
      <c r="CC120" s="49"/>
      <c r="CD120" s="101">
        <f t="shared" si="145"/>
        <v>200</v>
      </c>
      <c r="CE120" s="63">
        <f>INDEX(角色升级!A:A,MATCH(BU119,角色升级!K:K,1))</f>
        <v>879</v>
      </c>
      <c r="CF120" s="71">
        <f>VLOOKUP(CE120,角色升级!A:P,16,FALSE)</f>
        <v>67861.983</v>
      </c>
      <c r="CG120" s="71">
        <v>91200</v>
      </c>
      <c r="CH120" s="215">
        <v>5.39</v>
      </c>
      <c r="CI120" s="87">
        <f>INDEX(角色升级!Q:Q,MATCH(CE120,角色升级!A:A,0))</f>
        <v>27200</v>
      </c>
      <c r="CJ120" s="80">
        <v>0.8</v>
      </c>
      <c r="CK120" s="49"/>
      <c r="CL120" s="101">
        <f t="shared" si="146"/>
        <v>78866</v>
      </c>
      <c r="CM120" s="63">
        <f t="shared" si="147"/>
        <v>115830</v>
      </c>
      <c r="CN120" s="63">
        <f t="shared" si="148"/>
        <v>1264</v>
      </c>
      <c r="CO120" s="63">
        <f t="shared" si="149"/>
        <v>160662.5</v>
      </c>
      <c r="CP120" s="63">
        <f t="shared" si="150"/>
        <v>356622.5</v>
      </c>
      <c r="CQ120" s="98">
        <f t="shared" si="151"/>
        <v>0.221147011195312</v>
      </c>
      <c r="CR120" s="98">
        <f t="shared" si="152"/>
        <v>0.324797229563474</v>
      </c>
      <c r="CS120" s="98">
        <f t="shared" si="153"/>
        <v>0.00354436413854987</v>
      </c>
      <c r="CT120" s="98">
        <f t="shared" si="154"/>
        <v>0.450511395102665</v>
      </c>
      <c r="CU120" s="49"/>
      <c r="CV120" s="87">
        <f t="shared" si="155"/>
        <v>39434</v>
      </c>
      <c r="CW120" s="80">
        <f t="shared" si="156"/>
        <v>57669</v>
      </c>
      <c r="CX120" s="80">
        <f t="shared" si="157"/>
        <v>38440</v>
      </c>
      <c r="CY120" s="80">
        <f t="shared" si="158"/>
        <v>87637</v>
      </c>
      <c r="CZ120" s="80">
        <f t="shared" si="159"/>
        <v>223180</v>
      </c>
      <c r="DA120" s="143">
        <f t="shared" si="160"/>
        <v>0.176691459808227</v>
      </c>
      <c r="DB120" s="143">
        <f t="shared" si="161"/>
        <v>0.258396809749978</v>
      </c>
      <c r="DC120" s="143">
        <f t="shared" si="162"/>
        <v>0.172237655703916</v>
      </c>
      <c r="DD120" s="143">
        <f t="shared" si="163"/>
        <v>0.39267407473788</v>
      </c>
      <c r="DE120" s="49"/>
      <c r="DF120" s="87">
        <f t="shared" si="164"/>
        <v>19113</v>
      </c>
      <c r="DG120" s="80">
        <f t="shared" si="165"/>
        <v>28095</v>
      </c>
      <c r="DH120" s="80">
        <f t="shared" si="166"/>
        <v>18728</v>
      </c>
      <c r="DI120" s="80">
        <f t="shared" si="167"/>
        <v>12731.5</v>
      </c>
      <c r="DJ120" s="80">
        <f t="shared" si="168"/>
        <v>78667.5</v>
      </c>
      <c r="DK120" s="143">
        <f t="shared" si="169"/>
        <v>0.24295929068548</v>
      </c>
      <c r="DL120" s="143">
        <f t="shared" si="170"/>
        <v>0.357136047287635</v>
      </c>
      <c r="DM120" s="143">
        <f t="shared" si="171"/>
        <v>0.238065274732259</v>
      </c>
      <c r="DN120" s="143">
        <f t="shared" si="172"/>
        <v>0.161839387294626</v>
      </c>
      <c r="DO120" s="49"/>
      <c r="DP120" s="62">
        <f t="shared" si="173"/>
        <v>356622.5</v>
      </c>
      <c r="DQ120" s="71">
        <f t="shared" si="174"/>
        <v>223180</v>
      </c>
      <c r="DR120" s="71">
        <f t="shared" si="175"/>
        <v>78667.5</v>
      </c>
      <c r="DS120" s="63">
        <v>0</v>
      </c>
      <c r="DT120" s="63">
        <v>23</v>
      </c>
      <c r="DU120" s="63">
        <f>INDEX(武器升级!A:A,MATCH(DQ120/$DQ$5,武器升级!G:G,1))</f>
        <v>55</v>
      </c>
      <c r="DV120" s="63">
        <f>_xlfn.IFNA(INDEX(武器升级!A:A,MATCH(DR120/$DR$5,武器升级!H:H,1)),1)</f>
        <v>44</v>
      </c>
      <c r="DW120" s="63">
        <v>15</v>
      </c>
      <c r="DX120" s="63">
        <f>ROUND($DX$4*(1.2^(DT120-1)),2)</f>
        <v>33.12</v>
      </c>
      <c r="DY120" s="63">
        <f>ROUND($DY$4*1.2^(DU120-1),2)</f>
        <v>14153</v>
      </c>
      <c r="DZ120" s="63">
        <f>ROUND($DZ$4*1.2^(DV120-1),2)</f>
        <v>2793.74</v>
      </c>
      <c r="EA120" s="71">
        <v>5.7</v>
      </c>
      <c r="EB120" s="67">
        <f t="shared" si="176"/>
        <v>200</v>
      </c>
      <c r="EC120" s="84"/>
      <c r="ED120" s="49"/>
      <c r="EE120" s="49"/>
      <c r="EF120" s="49"/>
      <c r="EG120" s="49"/>
      <c r="EH120" s="49"/>
      <c r="EI120" s="49"/>
      <c r="EJ120" s="49"/>
      <c r="EK120" s="49">
        <f>_xlfn.IFNA(INDEX(DZ:DZ,MATCH(A120,EB:EB,0)),1)</f>
        <v>87.45</v>
      </c>
      <c r="EL120" s="84"/>
      <c r="EM120" s="49"/>
      <c r="EN120" s="49"/>
      <c r="EO120" s="49"/>
      <c r="EP120" s="49"/>
      <c r="EQ120" s="49"/>
      <c r="ER120" s="49"/>
      <c r="ES120" s="49"/>
      <c r="ET120" s="49"/>
      <c r="EU120" s="49"/>
      <c r="EV120" s="49"/>
      <c r="EW120" s="49"/>
      <c r="EX120" s="49"/>
      <c r="EY120" s="49"/>
      <c r="EZ120" s="49"/>
      <c r="FA120" s="67"/>
      <c r="FB120" s="67"/>
      <c r="FC120" s="67"/>
      <c r="FD120" s="49"/>
      <c r="FE120" s="155"/>
    </row>
    <row r="121" spans="1:161">
      <c r="A121" s="58">
        <v>115</v>
      </c>
      <c r="B121" s="59">
        <v>82</v>
      </c>
      <c r="C121" s="60">
        <v>71</v>
      </c>
      <c r="D121" s="61">
        <v>773.5</v>
      </c>
      <c r="E121" s="61">
        <v>3</v>
      </c>
      <c r="F121" s="62">
        <v>12</v>
      </c>
      <c r="G121" s="63">
        <v>0</v>
      </c>
      <c r="H121" s="63">
        <v>3</v>
      </c>
      <c r="I121" s="49"/>
      <c r="J121" s="62">
        <v>115</v>
      </c>
      <c r="K121" s="71">
        <f t="shared" si="121"/>
        <v>12</v>
      </c>
      <c r="L121" s="71">
        <f t="shared" si="122"/>
        <v>0</v>
      </c>
      <c r="M121" s="71">
        <f>INDEX($H:$H,MATCH(N121,$A:$A,0))</f>
        <v>3</v>
      </c>
      <c r="N121" s="72">
        <f>INDEX($A:$A,MATCH(SUM($K$7:K121),$D:$D,1))</f>
        <v>200</v>
      </c>
      <c r="O121" s="72">
        <v>0</v>
      </c>
      <c r="P121" s="73">
        <v>0</v>
      </c>
      <c r="Q121" s="63">
        <f>INDEX(关卡产出!$V$8:$V$207,MATCH(N121,$A$7:$A$206,0))</f>
        <v>38500</v>
      </c>
      <c r="R121" s="63">
        <f>INDEX(关卡产出!$W$8:$W$207,MATCH(N121,$A$7:$A$206,0))</f>
        <v>11610000</v>
      </c>
      <c r="S121" s="63">
        <f>INDEX(关卡产出!$X$8:$X$207,MATCH(N121,$A$7:$A$206,0))</f>
        <v>78866</v>
      </c>
      <c r="T121" s="63">
        <f>INDEX(关卡产出!$Y$8:$Y$207,MATCH(N121,$A$7:$A$206,0))</f>
        <v>39434</v>
      </c>
      <c r="U121" s="63">
        <f>INDEX(关卡产出!$Z$8:$Z$207,MATCH(N121,$A$7:$A$206,0))</f>
        <v>19113</v>
      </c>
      <c r="V121" s="63">
        <f>INDEX(关卡产出!$AA$8:$AA$207,MATCH(N121,$A$7:$A$206,0))</f>
        <v>1200</v>
      </c>
      <c r="W121" s="80">
        <f>INDEX(关卡产出!$C$8:$C$207,MATCH(N121,关卡产出!$B$8:$B$207,0))*K121</f>
        <v>1896</v>
      </c>
      <c r="X121" s="80">
        <f>INDEX(关卡产出!$D$8:$D$207,MATCH(N121,关卡产出!$B$8:$B$207,0))*K121</f>
        <v>948</v>
      </c>
      <c r="Y121" s="80">
        <f>INDEX(关卡产出!$E$8:$E$207,MATCH(N121,关卡产出!$B$8:$B$207,0))*K121</f>
        <v>468</v>
      </c>
      <c r="Z121" s="80">
        <f>INDEX(关卡产出!$F$8:$F$207,MATCH(N121,关卡产出!$B$8:$B$207,0))*K121</f>
        <v>24600</v>
      </c>
      <c r="AA121" s="80">
        <f>SUM($W$7:W121)</f>
        <v>117726</v>
      </c>
      <c r="AB121" s="80">
        <f>SUM($X$7:X121)</f>
        <v>58617</v>
      </c>
      <c r="AC121" s="80">
        <f>SUM($Y$7:Y121)</f>
        <v>28563</v>
      </c>
      <c r="AD121" s="80">
        <f>SUM($Z$7:Z121)</f>
        <v>1573800</v>
      </c>
      <c r="AE121" s="87">
        <f>INDEX(关卡产出!$C$8:$C$207,MATCH(N121,关卡产出!$B$8:$B$207,0))*8</f>
        <v>1264</v>
      </c>
      <c r="AF121" s="87">
        <f>INDEX(关卡产出!$D$8:$D$207,MATCH(N121,关卡产出!$B$8:$B$207,0))*8</f>
        <v>632</v>
      </c>
      <c r="AG121" s="87">
        <f>INDEX(关卡产出!$E$8:$E$207,MATCH(N121,关卡产出!$B$8:$B$207,0))*8</f>
        <v>312</v>
      </c>
      <c r="AH121" s="87">
        <f>INDEX(关卡产出!$F$8:$F$207,MATCH(N121,关卡产出!$B$8:$B$207,0))*8</f>
        <v>16400</v>
      </c>
      <c r="AI121" s="87">
        <f>SUM($AE$7:AE121)</f>
        <v>78472</v>
      </c>
      <c r="AJ121" s="87">
        <f>SUM($AF$7:AF121)</f>
        <v>39072</v>
      </c>
      <c r="AK121" s="87">
        <f>SUM($AG$7:AG121)</f>
        <v>19040</v>
      </c>
      <c r="AL121" s="87">
        <f>SUM($AH$7:AH121)</f>
        <v>1048960</v>
      </c>
      <c r="AM121" s="92">
        <f>SUM($M$7:M121)*关卡产出!$AS$11</f>
        <v>2070000</v>
      </c>
      <c r="AN121" s="93">
        <v>0</v>
      </c>
      <c r="AO121" s="80">
        <v>0</v>
      </c>
      <c r="AP121" s="96">
        <v>0</v>
      </c>
      <c r="AQ121" s="62">
        <v>500</v>
      </c>
      <c r="AR121" s="97">
        <v>100</v>
      </c>
      <c r="AS121" s="62">
        <f>SUM($AQ$7:AQ121)</f>
        <v>57500</v>
      </c>
      <c r="AT121" s="71">
        <f>SUM($AR$7:AR121)</f>
        <v>11500</v>
      </c>
      <c r="AU121" s="49"/>
      <c r="AV121" s="62">
        <f t="shared" si="123"/>
        <v>38500</v>
      </c>
      <c r="AW121" s="71">
        <v>0</v>
      </c>
      <c r="AX121" s="71">
        <f t="shared" si="124"/>
        <v>11500</v>
      </c>
      <c r="AY121" s="71">
        <f t="shared" si="125"/>
        <v>29700</v>
      </c>
      <c r="AZ121" s="63">
        <f t="shared" si="126"/>
        <v>79700</v>
      </c>
      <c r="BA121" s="80">
        <v>0</v>
      </c>
      <c r="BB121" s="80">
        <f t="shared" si="127"/>
        <v>79700</v>
      </c>
      <c r="BC121" s="98">
        <f t="shared" si="128"/>
        <v>0.48306148055207</v>
      </c>
      <c r="BD121" s="98">
        <f t="shared" si="129"/>
        <v>0</v>
      </c>
      <c r="BE121" s="98">
        <f t="shared" si="130"/>
        <v>0.144291091593476</v>
      </c>
      <c r="BF121" s="98">
        <f t="shared" si="131"/>
        <v>0.372647427854454</v>
      </c>
      <c r="BG121" s="99"/>
      <c r="BH121" s="62">
        <f>INDEX(商城宝箱!$L:$L,MATCH(BB121,商城宝箱!$N:$N,1))</f>
        <v>11</v>
      </c>
      <c r="BI121" s="63">
        <f>INDEX(商城宝箱!$T:$T,MATCH(BH121,商城宝箱!$L:$L,0))+(BB121-VLOOKUP(BH121,商城宝箱!$L$2:$N$22,3,FALSE))/$BH$5*VLOOKUP(BH121+1,商城宝箱!$C$23:$I$42,3,FALSE)</f>
        <v>199250</v>
      </c>
      <c r="BJ121" s="71">
        <f>INDEX(商城宝箱!$U:$U,MATCH(BH121,商城宝箱!$L:$L,0))+(BB121-VLOOKUP(BH121,商城宝箱!$L$2:$N$22,3,FALSE))/$BH$5*VLOOKUP(BH121+1,商城宝箱!$C$23:$I$42,4,FALSE)</f>
        <v>169282.5</v>
      </c>
      <c r="BK121" s="71">
        <f>INDEX(商城宝箱!$V:$V,MATCH(BH121,商城宝箱!$L:$L,0))+(BB121-VLOOKUP(BH121,商城宝箱!$L$2:$N$22,3,FALSE))/$BH$5*VLOOKUP(BH121+1,商城宝箱!$C$23:$I$42,5,FALSE)</f>
        <v>91687</v>
      </c>
      <c r="BL121" s="71">
        <f>INDEX(商城宝箱!$W:$W,MATCH(BH121,商城宝箱!$L:$L,0))+(BB121-VLOOKUP(BH121,商城宝箱!$L$2:$N$22,3,FALSE))/$BH$5*VLOOKUP(BH121+1,商城宝箱!$C$23:$I$42,6,FALSE)</f>
        <v>13411.5</v>
      </c>
      <c r="BM121" s="49"/>
      <c r="BN121" s="101">
        <f t="shared" si="132"/>
        <v>11610000</v>
      </c>
      <c r="BO121" s="63">
        <f t="shared" si="133"/>
        <v>1573800</v>
      </c>
      <c r="BP121" s="63">
        <f t="shared" ref="BP121:BR121" si="228">AL121</f>
        <v>1048960</v>
      </c>
      <c r="BQ121" s="63">
        <f t="shared" si="228"/>
        <v>2070000</v>
      </c>
      <c r="BR121" s="63">
        <f t="shared" si="228"/>
        <v>0</v>
      </c>
      <c r="BS121" s="63">
        <f t="shared" si="135"/>
        <v>57500</v>
      </c>
      <c r="BT121" s="63">
        <f t="shared" si="136"/>
        <v>199250</v>
      </c>
      <c r="BU121" s="63">
        <f t="shared" si="137"/>
        <v>16559510</v>
      </c>
      <c r="BV121" s="98">
        <f t="shared" si="138"/>
        <v>0.701107701858328</v>
      </c>
      <c r="BW121" s="98">
        <f t="shared" si="139"/>
        <v>0.0950390440296845</v>
      </c>
      <c r="BX121" s="98">
        <f t="shared" si="140"/>
        <v>0.0633448695039889</v>
      </c>
      <c r="BY121" s="98">
        <f t="shared" si="141"/>
        <v>0.125003698780942</v>
      </c>
      <c r="BZ121" s="98">
        <f t="shared" si="142"/>
        <v>0</v>
      </c>
      <c r="CA121" s="98">
        <f t="shared" si="143"/>
        <v>0.00347232496613728</v>
      </c>
      <c r="CB121" s="98">
        <f t="shared" si="144"/>
        <v>0.0120323608609192</v>
      </c>
      <c r="CC121" s="49"/>
      <c r="CD121" s="101">
        <f t="shared" si="145"/>
        <v>200</v>
      </c>
      <c r="CE121" s="63">
        <f>INDEX(角色升级!A:A,MATCH(BU120,角色升级!K:K,1))</f>
        <v>880</v>
      </c>
      <c r="CF121" s="71">
        <f>VLOOKUP(CE121,角色升级!A:P,16,FALSE)</f>
        <v>68304.56115</v>
      </c>
      <c r="CG121" s="71">
        <v>92400</v>
      </c>
      <c r="CH121" s="214">
        <v>5.32</v>
      </c>
      <c r="CI121" s="87">
        <f>INDEX(角色升级!Q:Q,MATCH(CE121,角色升级!A:A,0))</f>
        <v>29700</v>
      </c>
      <c r="CJ121" s="80">
        <v>0.8</v>
      </c>
      <c r="CK121" s="49"/>
      <c r="CL121" s="101">
        <f t="shared" si="146"/>
        <v>78866</v>
      </c>
      <c r="CM121" s="63">
        <f t="shared" si="147"/>
        <v>117726</v>
      </c>
      <c r="CN121" s="63">
        <f t="shared" si="148"/>
        <v>1264</v>
      </c>
      <c r="CO121" s="63">
        <f t="shared" si="149"/>
        <v>169282.5</v>
      </c>
      <c r="CP121" s="63">
        <f t="shared" si="150"/>
        <v>367138.5</v>
      </c>
      <c r="CQ121" s="98">
        <f t="shared" si="151"/>
        <v>0.214812666064714</v>
      </c>
      <c r="CR121" s="98">
        <f t="shared" si="152"/>
        <v>0.320658280185815</v>
      </c>
      <c r="CS121" s="98">
        <f t="shared" si="153"/>
        <v>0.0034428424150559</v>
      </c>
      <c r="CT121" s="98">
        <f t="shared" si="154"/>
        <v>0.461086211334415</v>
      </c>
      <c r="CU121" s="49"/>
      <c r="CV121" s="87">
        <f t="shared" si="155"/>
        <v>39434</v>
      </c>
      <c r="CW121" s="80">
        <f t="shared" si="156"/>
        <v>58617</v>
      </c>
      <c r="CX121" s="80">
        <f t="shared" si="157"/>
        <v>39072</v>
      </c>
      <c r="CY121" s="80">
        <f t="shared" si="158"/>
        <v>91687</v>
      </c>
      <c r="CZ121" s="80">
        <f t="shared" si="159"/>
        <v>228810</v>
      </c>
      <c r="DA121" s="143">
        <f t="shared" si="160"/>
        <v>0.172343866089769</v>
      </c>
      <c r="DB121" s="143">
        <f t="shared" si="161"/>
        <v>0.256181985053101</v>
      </c>
      <c r="DC121" s="143">
        <f t="shared" si="162"/>
        <v>0.170761767405271</v>
      </c>
      <c r="DD121" s="143">
        <f t="shared" si="163"/>
        <v>0.40071238145186</v>
      </c>
      <c r="DE121" s="49"/>
      <c r="DF121" s="87">
        <f t="shared" si="164"/>
        <v>19113</v>
      </c>
      <c r="DG121" s="80">
        <f t="shared" si="165"/>
        <v>28563</v>
      </c>
      <c r="DH121" s="80">
        <f t="shared" si="166"/>
        <v>19040</v>
      </c>
      <c r="DI121" s="80">
        <f t="shared" si="167"/>
        <v>13411.5</v>
      </c>
      <c r="DJ121" s="80">
        <f t="shared" si="168"/>
        <v>80127.5</v>
      </c>
      <c r="DK121" s="143">
        <f t="shared" si="169"/>
        <v>0.238532339084584</v>
      </c>
      <c r="DL121" s="143">
        <f t="shared" si="170"/>
        <v>0.356469376930517</v>
      </c>
      <c r="DM121" s="143">
        <f t="shared" si="171"/>
        <v>0.237621291067361</v>
      </c>
      <c r="DN121" s="143">
        <f t="shared" si="172"/>
        <v>0.167376992917538</v>
      </c>
      <c r="DO121" s="49"/>
      <c r="DP121" s="62">
        <f t="shared" si="173"/>
        <v>367138.5</v>
      </c>
      <c r="DQ121" s="71">
        <f t="shared" si="174"/>
        <v>228810</v>
      </c>
      <c r="DR121" s="71">
        <f t="shared" si="175"/>
        <v>80127.5</v>
      </c>
      <c r="DS121" s="63">
        <v>0</v>
      </c>
      <c r="DT121" s="63">
        <v>23</v>
      </c>
      <c r="DU121" s="63">
        <f>INDEX(武器升级!A:A,MATCH(DQ121/$DQ$5,武器升级!G:G,1))</f>
        <v>55</v>
      </c>
      <c r="DV121" s="63">
        <f>_xlfn.IFNA(INDEX(武器升级!A:A,MATCH(DR121/$DR$5,武器升级!H:H,1)),1)</f>
        <v>44</v>
      </c>
      <c r="DW121" s="63">
        <v>15</v>
      </c>
      <c r="DX121" s="63">
        <f>ROUND($DX$4*(1.2^(DT121-1)),2)</f>
        <v>33.12</v>
      </c>
      <c r="DY121" s="63">
        <f>ROUND($DY$4*1.2^(DU121-1),2)</f>
        <v>14153</v>
      </c>
      <c r="DZ121" s="63">
        <f>ROUND($DZ$4*1.2^(DV121-1),2)</f>
        <v>2793.74</v>
      </c>
      <c r="EA121" s="71">
        <v>5.7</v>
      </c>
      <c r="EB121" s="67">
        <f t="shared" si="176"/>
        <v>200</v>
      </c>
      <c r="EC121" s="84"/>
      <c r="ED121" s="49"/>
      <c r="EE121" s="49"/>
      <c r="EF121" s="49"/>
      <c r="EG121" s="49"/>
      <c r="EH121" s="49"/>
      <c r="EI121" s="49"/>
      <c r="EJ121" s="49"/>
      <c r="EK121" s="49">
        <f>_xlfn.IFNA(INDEX(DZ:DZ,MATCH(A121,EB:EB,0)),1)</f>
        <v>1</v>
      </c>
      <c r="EL121" s="84"/>
      <c r="EM121" s="49"/>
      <c r="EN121" s="49"/>
      <c r="EO121" s="49"/>
      <c r="EP121" s="49"/>
      <c r="EQ121" s="49"/>
      <c r="ER121" s="49"/>
      <c r="ES121" s="49"/>
      <c r="ET121" s="49"/>
      <c r="EU121" s="49"/>
      <c r="EV121" s="49"/>
      <c r="EW121" s="49"/>
      <c r="EX121" s="49"/>
      <c r="EY121" s="49"/>
      <c r="EZ121" s="49"/>
      <c r="FA121" s="67"/>
      <c r="FB121" s="67"/>
      <c r="FC121" s="67"/>
      <c r="FD121" s="49"/>
      <c r="FE121" s="155"/>
    </row>
    <row r="122" spans="1:161">
      <c r="A122" s="58">
        <v>116</v>
      </c>
      <c r="B122" s="59">
        <v>82</v>
      </c>
      <c r="C122" s="60">
        <v>71</v>
      </c>
      <c r="D122" s="61">
        <v>776.5</v>
      </c>
      <c r="E122" s="61">
        <v>3</v>
      </c>
      <c r="F122" s="62">
        <v>12</v>
      </c>
      <c r="G122" s="63">
        <v>0</v>
      </c>
      <c r="H122" s="63">
        <v>3</v>
      </c>
      <c r="I122" s="49"/>
      <c r="J122" s="62">
        <v>116</v>
      </c>
      <c r="K122" s="71">
        <f t="shared" si="121"/>
        <v>12</v>
      </c>
      <c r="L122" s="71">
        <f t="shared" si="122"/>
        <v>0</v>
      </c>
      <c r="M122" s="71">
        <f>INDEX($H:$H,MATCH(N122,$A:$A,0))</f>
        <v>3</v>
      </c>
      <c r="N122" s="72">
        <f>INDEX($A:$A,MATCH(SUM($K$7:K122),$D:$D,1))</f>
        <v>200</v>
      </c>
      <c r="O122" s="72">
        <v>0</v>
      </c>
      <c r="P122" s="73">
        <v>0</v>
      </c>
      <c r="Q122" s="63">
        <f>INDEX(关卡产出!$V$8:$V$207,MATCH(N122,$A$7:$A$206,0))</f>
        <v>38500</v>
      </c>
      <c r="R122" s="63">
        <f>INDEX(关卡产出!$W$8:$W$207,MATCH(N122,$A$7:$A$206,0))</f>
        <v>11610000</v>
      </c>
      <c r="S122" s="63">
        <f>INDEX(关卡产出!$X$8:$X$207,MATCH(N122,$A$7:$A$206,0))</f>
        <v>78866</v>
      </c>
      <c r="T122" s="63">
        <f>INDEX(关卡产出!$Y$8:$Y$207,MATCH(N122,$A$7:$A$206,0))</f>
        <v>39434</v>
      </c>
      <c r="U122" s="63">
        <f>INDEX(关卡产出!$Z$8:$Z$207,MATCH(N122,$A$7:$A$206,0))</f>
        <v>19113</v>
      </c>
      <c r="V122" s="63">
        <f>INDEX(关卡产出!$AA$8:$AA$207,MATCH(N122,$A$7:$A$206,0))</f>
        <v>1200</v>
      </c>
      <c r="W122" s="80">
        <f>INDEX(关卡产出!$C$8:$C$207,MATCH(N122,关卡产出!$B$8:$B$207,0))*K122</f>
        <v>1896</v>
      </c>
      <c r="X122" s="80">
        <f>INDEX(关卡产出!$D$8:$D$207,MATCH(N122,关卡产出!$B$8:$B$207,0))*K122</f>
        <v>948</v>
      </c>
      <c r="Y122" s="80">
        <f>INDEX(关卡产出!$E$8:$E$207,MATCH(N122,关卡产出!$B$8:$B$207,0))*K122</f>
        <v>468</v>
      </c>
      <c r="Z122" s="80">
        <f>INDEX(关卡产出!$F$8:$F$207,MATCH(N122,关卡产出!$B$8:$B$207,0))*K122</f>
        <v>24600</v>
      </c>
      <c r="AA122" s="80">
        <f>SUM($W$7:W122)</f>
        <v>119622</v>
      </c>
      <c r="AB122" s="80">
        <f>SUM($X$7:X122)</f>
        <v>59565</v>
      </c>
      <c r="AC122" s="80">
        <f>SUM($Y$7:Y122)</f>
        <v>29031</v>
      </c>
      <c r="AD122" s="80">
        <f>SUM($Z$7:Z122)</f>
        <v>1598400</v>
      </c>
      <c r="AE122" s="87">
        <f>INDEX(关卡产出!$C$8:$C$207,MATCH(N122,关卡产出!$B$8:$B$207,0))*8</f>
        <v>1264</v>
      </c>
      <c r="AF122" s="87">
        <f>INDEX(关卡产出!$D$8:$D$207,MATCH(N122,关卡产出!$B$8:$B$207,0))*8</f>
        <v>632</v>
      </c>
      <c r="AG122" s="87">
        <f>INDEX(关卡产出!$E$8:$E$207,MATCH(N122,关卡产出!$B$8:$B$207,0))*8</f>
        <v>312</v>
      </c>
      <c r="AH122" s="87">
        <f>INDEX(关卡产出!$F$8:$F$207,MATCH(N122,关卡产出!$B$8:$B$207,0))*8</f>
        <v>16400</v>
      </c>
      <c r="AI122" s="87">
        <f>SUM($AE$7:AE122)</f>
        <v>79736</v>
      </c>
      <c r="AJ122" s="87">
        <f>SUM($AF$7:AF122)</f>
        <v>39704</v>
      </c>
      <c r="AK122" s="87">
        <f>SUM($AG$7:AG122)</f>
        <v>19352</v>
      </c>
      <c r="AL122" s="87">
        <f>SUM($AH$7:AH122)</f>
        <v>1065360</v>
      </c>
      <c r="AM122" s="92">
        <f>SUM($M$7:M122)*关卡产出!$AS$11</f>
        <v>2088000</v>
      </c>
      <c r="AN122" s="93">
        <v>0</v>
      </c>
      <c r="AO122" s="80">
        <v>0</v>
      </c>
      <c r="AP122" s="96">
        <v>0</v>
      </c>
      <c r="AQ122" s="62">
        <v>500</v>
      </c>
      <c r="AR122" s="97">
        <v>100</v>
      </c>
      <c r="AS122" s="62">
        <f>SUM($AQ$7:AQ122)</f>
        <v>58000</v>
      </c>
      <c r="AT122" s="71">
        <f>SUM($AR$7:AR122)</f>
        <v>11600</v>
      </c>
      <c r="AU122" s="49"/>
      <c r="AV122" s="62">
        <f t="shared" si="123"/>
        <v>38500</v>
      </c>
      <c r="AW122" s="71">
        <v>0</v>
      </c>
      <c r="AX122" s="71">
        <f t="shared" si="124"/>
        <v>11600</v>
      </c>
      <c r="AY122" s="71">
        <f t="shared" si="125"/>
        <v>29700</v>
      </c>
      <c r="AZ122" s="63">
        <f t="shared" si="126"/>
        <v>79800</v>
      </c>
      <c r="BA122" s="80">
        <v>0</v>
      </c>
      <c r="BB122" s="80">
        <f t="shared" si="127"/>
        <v>79800</v>
      </c>
      <c r="BC122" s="98">
        <f t="shared" si="128"/>
        <v>0.482456140350877</v>
      </c>
      <c r="BD122" s="98">
        <f t="shared" si="129"/>
        <v>0</v>
      </c>
      <c r="BE122" s="98">
        <f t="shared" si="130"/>
        <v>0.145363408521303</v>
      </c>
      <c r="BF122" s="98">
        <f t="shared" si="131"/>
        <v>0.37218045112782</v>
      </c>
      <c r="BG122" s="99"/>
      <c r="BH122" s="62">
        <f>INDEX(商城宝箱!$L:$L,MATCH(BB122,商城宝箱!$N:$N,1))</f>
        <v>11</v>
      </c>
      <c r="BI122" s="63">
        <f>INDEX(商城宝箱!$T:$T,MATCH(BH122,商城宝箱!$L:$L,0))+(BB122-VLOOKUP(BH122,商城宝箱!$L$2:$N$22,3,FALSE))/$BH$5*VLOOKUP(BH122+1,商城宝箱!$C$23:$I$42,3,FALSE)</f>
        <v>199500</v>
      </c>
      <c r="BJ122" s="71">
        <f>INDEX(商城宝箱!$U:$U,MATCH(BH122,商城宝箱!$L:$L,0))+(BB122-VLOOKUP(BH122,商城宝箱!$L$2:$N$22,3,FALSE))/$BH$5*VLOOKUP(BH122+1,商城宝箱!$C$23:$I$42,4,FALSE)</f>
        <v>169652.5</v>
      </c>
      <c r="BK122" s="71">
        <f>INDEX(商城宝箱!$V:$V,MATCH(BH122,商城宝箱!$L:$L,0))+(BB122-VLOOKUP(BH122,商城宝箱!$L$2:$N$22,3,FALSE))/$BH$5*VLOOKUP(BH122+1,商城宝箱!$C$23:$I$42,5,FALSE)</f>
        <v>91862</v>
      </c>
      <c r="BL122" s="71">
        <f>INDEX(商城宝箱!$W:$W,MATCH(BH122,商城宝箱!$L:$L,0))+(BB122-VLOOKUP(BH122,商城宝箱!$L$2:$N$22,3,FALSE))/$BH$5*VLOOKUP(BH122+1,商城宝箱!$C$23:$I$42,6,FALSE)</f>
        <v>13441.5</v>
      </c>
      <c r="BM122" s="49"/>
      <c r="BN122" s="101">
        <f t="shared" si="132"/>
        <v>11610000</v>
      </c>
      <c r="BO122" s="63">
        <f t="shared" si="133"/>
        <v>1598400</v>
      </c>
      <c r="BP122" s="63">
        <f t="shared" ref="BP122:BR122" si="229">AL122</f>
        <v>1065360</v>
      </c>
      <c r="BQ122" s="63">
        <f t="shared" si="229"/>
        <v>2088000</v>
      </c>
      <c r="BR122" s="63">
        <f t="shared" si="229"/>
        <v>0</v>
      </c>
      <c r="BS122" s="63">
        <f t="shared" si="135"/>
        <v>58000</v>
      </c>
      <c r="BT122" s="63">
        <f t="shared" si="136"/>
        <v>199500</v>
      </c>
      <c r="BU122" s="63">
        <f t="shared" si="137"/>
        <v>16619260</v>
      </c>
      <c r="BV122" s="98">
        <f t="shared" si="138"/>
        <v>0.698587061036412</v>
      </c>
      <c r="BW122" s="98">
        <f t="shared" si="139"/>
        <v>0.09617756747292</v>
      </c>
      <c r="BX122" s="98">
        <f t="shared" si="140"/>
        <v>0.0641039372390829</v>
      </c>
      <c r="BY122" s="98">
        <f t="shared" si="141"/>
        <v>0.125637362915076</v>
      </c>
      <c r="BZ122" s="98">
        <f t="shared" si="142"/>
        <v>0</v>
      </c>
      <c r="CA122" s="98">
        <f t="shared" si="143"/>
        <v>0.00348992674764099</v>
      </c>
      <c r="CB122" s="98">
        <f t="shared" si="144"/>
        <v>0.0120041445888686</v>
      </c>
      <c r="CC122" s="49"/>
      <c r="CD122" s="101">
        <f t="shared" si="145"/>
        <v>200</v>
      </c>
      <c r="CE122" s="63">
        <f>INDEX(角色升级!A:A,MATCH(BU121,角色升级!K:K,1))</f>
        <v>882</v>
      </c>
      <c r="CF122" s="71">
        <f>VLOOKUP(CE122,角色升级!A:P,16,FALSE)</f>
        <v>68410.54185</v>
      </c>
      <c r="CG122" s="71">
        <v>94800</v>
      </c>
      <c r="CH122" s="216">
        <v>5.27</v>
      </c>
      <c r="CI122" s="87">
        <f>INDEX(角色升级!Q:Q,MATCH(CE122,角色升级!A:A,0))</f>
        <v>29700</v>
      </c>
      <c r="CJ122" s="80">
        <v>0.8</v>
      </c>
      <c r="CK122" s="49"/>
      <c r="CL122" s="101">
        <f t="shared" si="146"/>
        <v>78866</v>
      </c>
      <c r="CM122" s="63">
        <f t="shared" si="147"/>
        <v>119622</v>
      </c>
      <c r="CN122" s="63">
        <f t="shared" si="148"/>
        <v>1264</v>
      </c>
      <c r="CO122" s="63">
        <f t="shared" si="149"/>
        <v>169652.5</v>
      </c>
      <c r="CP122" s="63">
        <f t="shared" si="150"/>
        <v>369404.5</v>
      </c>
      <c r="CQ122" s="98">
        <f t="shared" si="151"/>
        <v>0.213494962838839</v>
      </c>
      <c r="CR122" s="98">
        <f t="shared" si="152"/>
        <v>0.323823884116192</v>
      </c>
      <c r="CS122" s="98">
        <f t="shared" si="153"/>
        <v>0.00342172334121539</v>
      </c>
      <c r="CT122" s="98">
        <f t="shared" si="154"/>
        <v>0.459259429703753</v>
      </c>
      <c r="CU122" s="49"/>
      <c r="CV122" s="87">
        <f t="shared" si="155"/>
        <v>39434</v>
      </c>
      <c r="CW122" s="80">
        <f t="shared" si="156"/>
        <v>59565</v>
      </c>
      <c r="CX122" s="80">
        <f t="shared" si="157"/>
        <v>39704</v>
      </c>
      <c r="CY122" s="80">
        <f t="shared" si="158"/>
        <v>91862</v>
      </c>
      <c r="CZ122" s="80">
        <f t="shared" si="159"/>
        <v>230565</v>
      </c>
      <c r="DA122" s="143">
        <f t="shared" si="160"/>
        <v>0.171032030013228</v>
      </c>
      <c r="DB122" s="143">
        <f t="shared" si="161"/>
        <v>0.258343634116193</v>
      </c>
      <c r="DC122" s="143">
        <f t="shared" si="162"/>
        <v>0.172203066380413</v>
      </c>
      <c r="DD122" s="143">
        <f t="shared" si="163"/>
        <v>0.398421269490165</v>
      </c>
      <c r="DE122" s="49"/>
      <c r="DF122" s="87">
        <f t="shared" si="164"/>
        <v>19113</v>
      </c>
      <c r="DG122" s="80">
        <f t="shared" si="165"/>
        <v>29031</v>
      </c>
      <c r="DH122" s="80">
        <f t="shared" si="166"/>
        <v>19352</v>
      </c>
      <c r="DI122" s="80">
        <f t="shared" si="167"/>
        <v>13441.5</v>
      </c>
      <c r="DJ122" s="80">
        <f t="shared" si="168"/>
        <v>80937.5</v>
      </c>
      <c r="DK122" s="143">
        <f t="shared" si="169"/>
        <v>0.236145173745174</v>
      </c>
      <c r="DL122" s="143">
        <f t="shared" si="170"/>
        <v>0.35868416988417</v>
      </c>
      <c r="DM122" s="143">
        <f t="shared" si="171"/>
        <v>0.239098069498069</v>
      </c>
      <c r="DN122" s="143">
        <f t="shared" si="172"/>
        <v>0.166072586872587</v>
      </c>
      <c r="DO122" s="49"/>
      <c r="DP122" s="62">
        <f t="shared" si="173"/>
        <v>369404.5</v>
      </c>
      <c r="DQ122" s="71">
        <f t="shared" si="174"/>
        <v>230565</v>
      </c>
      <c r="DR122" s="71">
        <f t="shared" si="175"/>
        <v>80937.5</v>
      </c>
      <c r="DS122" s="63">
        <v>0</v>
      </c>
      <c r="DT122" s="63">
        <v>23</v>
      </c>
      <c r="DU122" s="63">
        <f>INDEX(武器升级!A:A,MATCH(DQ122/$DQ$5,武器升级!G:G,1))</f>
        <v>55</v>
      </c>
      <c r="DV122" s="63">
        <f>_xlfn.IFNA(INDEX(武器升级!A:A,MATCH(DR122/$DR$5,武器升级!H:H,1)),1)</f>
        <v>44</v>
      </c>
      <c r="DW122" s="63">
        <v>15</v>
      </c>
      <c r="DX122" s="63">
        <f>ROUND($DX$4*(1.2^(DT122-1)),2)</f>
        <v>33.12</v>
      </c>
      <c r="DY122" s="63">
        <f>ROUND($DY$4*1.2^(DU122-1),2)</f>
        <v>14153</v>
      </c>
      <c r="DZ122" s="63">
        <f>ROUND($DZ$4*1.2^(DV122-1),2)</f>
        <v>2793.74</v>
      </c>
      <c r="EA122" s="71">
        <v>5.7</v>
      </c>
      <c r="EB122" s="67">
        <f t="shared" si="176"/>
        <v>200</v>
      </c>
      <c r="EC122" s="84"/>
      <c r="ED122" s="49"/>
      <c r="EE122" s="49"/>
      <c r="EF122" s="49"/>
      <c r="EG122" s="49"/>
      <c r="EH122" s="49"/>
      <c r="EI122" s="49"/>
      <c r="EJ122" s="49"/>
      <c r="EK122" s="49">
        <f>_xlfn.IFNA(INDEX(DZ:DZ,MATCH(A122,EB:EB,0)),1)</f>
        <v>1</v>
      </c>
      <c r="EL122" s="84"/>
      <c r="EM122" s="49"/>
      <c r="EN122" s="49"/>
      <c r="EO122" s="49"/>
      <c r="EP122" s="49"/>
      <c r="EQ122" s="49"/>
      <c r="ER122" s="49"/>
      <c r="ES122" s="49"/>
      <c r="ET122" s="49"/>
      <c r="EU122" s="49"/>
      <c r="EV122" s="49"/>
      <c r="EW122" s="49"/>
      <c r="EX122" s="49"/>
      <c r="EY122" s="49"/>
      <c r="EZ122" s="49"/>
      <c r="FA122" s="67"/>
      <c r="FB122" s="67"/>
      <c r="FC122" s="67"/>
      <c r="FD122" s="49"/>
      <c r="FE122" s="155"/>
    </row>
    <row r="123" spans="1:161">
      <c r="A123" s="58">
        <v>117</v>
      </c>
      <c r="B123" s="59">
        <v>83</v>
      </c>
      <c r="C123" s="60">
        <v>71</v>
      </c>
      <c r="D123" s="61">
        <v>782.5</v>
      </c>
      <c r="E123" s="61">
        <v>3</v>
      </c>
      <c r="F123" s="62">
        <v>12</v>
      </c>
      <c r="G123" s="63">
        <v>0</v>
      </c>
      <c r="H123" s="63">
        <v>3</v>
      </c>
      <c r="I123" s="49"/>
      <c r="J123" s="62">
        <v>117</v>
      </c>
      <c r="K123" s="71">
        <f t="shared" si="121"/>
        <v>12</v>
      </c>
      <c r="L123" s="71">
        <f t="shared" si="122"/>
        <v>0</v>
      </c>
      <c r="M123" s="71">
        <f>INDEX($H:$H,MATCH(N123,$A:$A,0))</f>
        <v>3</v>
      </c>
      <c r="N123" s="72">
        <f>INDEX($A:$A,MATCH(SUM($K$7:K123),$D:$D,1))</f>
        <v>200</v>
      </c>
      <c r="O123" s="72">
        <v>0</v>
      </c>
      <c r="P123" s="73">
        <v>0</v>
      </c>
      <c r="Q123" s="63">
        <f>INDEX(关卡产出!$V$8:$V$207,MATCH(N123,$A$7:$A$206,0))</f>
        <v>38500</v>
      </c>
      <c r="R123" s="63">
        <f>INDEX(关卡产出!$W$8:$W$207,MATCH(N123,$A$7:$A$206,0))</f>
        <v>11610000</v>
      </c>
      <c r="S123" s="63">
        <f>INDEX(关卡产出!$X$8:$X$207,MATCH(N123,$A$7:$A$206,0))</f>
        <v>78866</v>
      </c>
      <c r="T123" s="63">
        <f>INDEX(关卡产出!$Y$8:$Y$207,MATCH(N123,$A$7:$A$206,0))</f>
        <v>39434</v>
      </c>
      <c r="U123" s="63">
        <f>INDEX(关卡产出!$Z$8:$Z$207,MATCH(N123,$A$7:$A$206,0))</f>
        <v>19113</v>
      </c>
      <c r="V123" s="63">
        <f>INDEX(关卡产出!$AA$8:$AA$207,MATCH(N123,$A$7:$A$206,0))</f>
        <v>1200</v>
      </c>
      <c r="W123" s="80">
        <f>INDEX(关卡产出!$C$8:$C$207,MATCH(N123,关卡产出!$B$8:$B$207,0))*K123</f>
        <v>1896</v>
      </c>
      <c r="X123" s="80">
        <f>INDEX(关卡产出!$D$8:$D$207,MATCH(N123,关卡产出!$B$8:$B$207,0))*K123</f>
        <v>948</v>
      </c>
      <c r="Y123" s="80">
        <f>INDEX(关卡产出!$E$8:$E$207,MATCH(N123,关卡产出!$B$8:$B$207,0))*K123</f>
        <v>468</v>
      </c>
      <c r="Z123" s="80">
        <f>INDEX(关卡产出!$F$8:$F$207,MATCH(N123,关卡产出!$B$8:$B$207,0))*K123</f>
        <v>24600</v>
      </c>
      <c r="AA123" s="80">
        <f>SUM($W$7:W123)</f>
        <v>121518</v>
      </c>
      <c r="AB123" s="80">
        <f>SUM($X$7:X123)</f>
        <v>60513</v>
      </c>
      <c r="AC123" s="80">
        <f>SUM($Y$7:Y123)</f>
        <v>29499</v>
      </c>
      <c r="AD123" s="80">
        <f>SUM($Z$7:Z123)</f>
        <v>1623000</v>
      </c>
      <c r="AE123" s="87">
        <f>INDEX(关卡产出!$C$8:$C$207,MATCH(N123,关卡产出!$B$8:$B$207,0))*8</f>
        <v>1264</v>
      </c>
      <c r="AF123" s="87">
        <f>INDEX(关卡产出!$D$8:$D$207,MATCH(N123,关卡产出!$B$8:$B$207,0))*8</f>
        <v>632</v>
      </c>
      <c r="AG123" s="87">
        <f>INDEX(关卡产出!$E$8:$E$207,MATCH(N123,关卡产出!$B$8:$B$207,0))*8</f>
        <v>312</v>
      </c>
      <c r="AH123" s="87">
        <f>INDEX(关卡产出!$F$8:$F$207,MATCH(N123,关卡产出!$B$8:$B$207,0))*8</f>
        <v>16400</v>
      </c>
      <c r="AI123" s="87">
        <f>SUM($AE$7:AE123)</f>
        <v>81000</v>
      </c>
      <c r="AJ123" s="87">
        <f>SUM($AF$7:AF123)</f>
        <v>40336</v>
      </c>
      <c r="AK123" s="87">
        <f>SUM($AG$7:AG123)</f>
        <v>19664</v>
      </c>
      <c r="AL123" s="87">
        <f>SUM($AH$7:AH123)</f>
        <v>1081760</v>
      </c>
      <c r="AM123" s="92">
        <f>SUM($M$7:M123)*关卡产出!$AS$11</f>
        <v>2106000</v>
      </c>
      <c r="AN123" s="93">
        <v>0</v>
      </c>
      <c r="AO123" s="80">
        <v>0</v>
      </c>
      <c r="AP123" s="96">
        <v>0</v>
      </c>
      <c r="AQ123" s="62">
        <v>500</v>
      </c>
      <c r="AR123" s="97">
        <v>100</v>
      </c>
      <c r="AS123" s="62">
        <f>SUM($AQ$7:AQ123)</f>
        <v>58500</v>
      </c>
      <c r="AT123" s="71">
        <f>SUM($AR$7:AR123)</f>
        <v>11700</v>
      </c>
      <c r="AU123" s="49"/>
      <c r="AV123" s="62">
        <f t="shared" si="123"/>
        <v>38500</v>
      </c>
      <c r="AW123" s="71">
        <v>0</v>
      </c>
      <c r="AX123" s="71">
        <f t="shared" si="124"/>
        <v>11700</v>
      </c>
      <c r="AY123" s="71">
        <f t="shared" si="125"/>
        <v>29700</v>
      </c>
      <c r="AZ123" s="63">
        <f t="shared" si="126"/>
        <v>79900</v>
      </c>
      <c r="BA123" s="80">
        <v>0</v>
      </c>
      <c r="BB123" s="80">
        <f t="shared" si="127"/>
        <v>79900</v>
      </c>
      <c r="BC123" s="98">
        <f t="shared" si="128"/>
        <v>0.481852315394243</v>
      </c>
      <c r="BD123" s="98">
        <f t="shared" si="129"/>
        <v>0</v>
      </c>
      <c r="BE123" s="98">
        <f t="shared" si="130"/>
        <v>0.146433041301627</v>
      </c>
      <c r="BF123" s="98">
        <f t="shared" si="131"/>
        <v>0.37171464330413</v>
      </c>
      <c r="BG123" s="99"/>
      <c r="BH123" s="62">
        <f>INDEX(商城宝箱!$L:$L,MATCH(BB123,商城宝箱!$N:$N,1))</f>
        <v>11</v>
      </c>
      <c r="BI123" s="63">
        <f>INDEX(商城宝箱!$T:$T,MATCH(BH123,商城宝箱!$L:$L,0))+(BB123-VLOOKUP(BH123,商城宝箱!$L$2:$N$22,3,FALSE))/$BH$5*VLOOKUP(BH123+1,商城宝箱!$C$23:$I$42,3,FALSE)</f>
        <v>199750</v>
      </c>
      <c r="BJ123" s="71">
        <f>INDEX(商城宝箱!$U:$U,MATCH(BH123,商城宝箱!$L:$L,0))+(BB123-VLOOKUP(BH123,商城宝箱!$L$2:$N$22,3,FALSE))/$BH$5*VLOOKUP(BH123+1,商城宝箱!$C$23:$I$42,4,FALSE)</f>
        <v>170022.5</v>
      </c>
      <c r="BK123" s="71">
        <f>INDEX(商城宝箱!$V:$V,MATCH(BH123,商城宝箱!$L:$L,0))+(BB123-VLOOKUP(BH123,商城宝箱!$L$2:$N$22,3,FALSE))/$BH$5*VLOOKUP(BH123+1,商城宝箱!$C$23:$I$42,5,FALSE)</f>
        <v>92037</v>
      </c>
      <c r="BL123" s="71">
        <f>INDEX(商城宝箱!$W:$W,MATCH(BH123,商城宝箱!$L:$L,0))+(BB123-VLOOKUP(BH123,商城宝箱!$L$2:$N$22,3,FALSE))/$BH$5*VLOOKUP(BH123+1,商城宝箱!$C$23:$I$42,6,FALSE)</f>
        <v>13471.5</v>
      </c>
      <c r="BM123" s="49"/>
      <c r="BN123" s="101">
        <f t="shared" si="132"/>
        <v>11610000</v>
      </c>
      <c r="BO123" s="63">
        <f t="shared" si="133"/>
        <v>1623000</v>
      </c>
      <c r="BP123" s="63">
        <f t="shared" ref="BP123:BR123" si="230">AL123</f>
        <v>1081760</v>
      </c>
      <c r="BQ123" s="63">
        <f t="shared" si="230"/>
        <v>2106000</v>
      </c>
      <c r="BR123" s="63">
        <f t="shared" si="230"/>
        <v>0</v>
      </c>
      <c r="BS123" s="63">
        <f t="shared" si="135"/>
        <v>58500</v>
      </c>
      <c r="BT123" s="63">
        <f t="shared" si="136"/>
        <v>199750</v>
      </c>
      <c r="BU123" s="63">
        <f t="shared" si="137"/>
        <v>16679010</v>
      </c>
      <c r="BV123" s="98">
        <f t="shared" si="138"/>
        <v>0.696084479834235</v>
      </c>
      <c r="BW123" s="98">
        <f t="shared" si="139"/>
        <v>0.097307933744269</v>
      </c>
      <c r="BX123" s="98">
        <f t="shared" si="140"/>
        <v>0.0648575664862603</v>
      </c>
      <c r="BY123" s="98">
        <f t="shared" si="141"/>
        <v>0.126266487039698</v>
      </c>
      <c r="BZ123" s="98">
        <f t="shared" si="142"/>
        <v>0</v>
      </c>
      <c r="CA123" s="98">
        <f t="shared" si="143"/>
        <v>0.0035074024177694</v>
      </c>
      <c r="CB123" s="98">
        <f t="shared" si="144"/>
        <v>0.0119761304777682</v>
      </c>
      <c r="CC123" s="49"/>
      <c r="CD123" s="101">
        <f t="shared" si="145"/>
        <v>200</v>
      </c>
      <c r="CE123" s="63">
        <f>INDEX(角色升级!A:A,MATCH(BU122,角色升级!K:K,1))</f>
        <v>883</v>
      </c>
      <c r="CF123" s="71">
        <f>VLOOKUP(CE123,角色升级!A:P,16,FALSE)</f>
        <v>68463.5322</v>
      </c>
      <c r="CG123" s="71">
        <v>96000</v>
      </c>
      <c r="CH123" s="217">
        <v>5.15</v>
      </c>
      <c r="CI123" s="87">
        <f>INDEX(角色升级!Q:Q,MATCH(CE123,角色升级!A:A,0))</f>
        <v>29700</v>
      </c>
      <c r="CJ123" s="80">
        <v>0.8</v>
      </c>
      <c r="CK123" s="49"/>
      <c r="CL123" s="101">
        <f t="shared" si="146"/>
        <v>78866</v>
      </c>
      <c r="CM123" s="63">
        <f t="shared" si="147"/>
        <v>121518</v>
      </c>
      <c r="CN123" s="63">
        <f t="shared" si="148"/>
        <v>1264</v>
      </c>
      <c r="CO123" s="63">
        <f t="shared" si="149"/>
        <v>170022.5</v>
      </c>
      <c r="CP123" s="63">
        <f t="shared" si="150"/>
        <v>371670.5</v>
      </c>
      <c r="CQ123" s="98">
        <f t="shared" si="151"/>
        <v>0.212193327154025</v>
      </c>
      <c r="CR123" s="98">
        <f t="shared" si="152"/>
        <v>0.326950887950483</v>
      </c>
      <c r="CS123" s="98">
        <f t="shared" si="153"/>
        <v>0.00340086178483361</v>
      </c>
      <c r="CT123" s="98">
        <f t="shared" si="154"/>
        <v>0.457454923110658</v>
      </c>
      <c r="CU123" s="49"/>
      <c r="CV123" s="87">
        <f t="shared" si="155"/>
        <v>39434</v>
      </c>
      <c r="CW123" s="80">
        <f t="shared" si="156"/>
        <v>60513</v>
      </c>
      <c r="CX123" s="80">
        <f t="shared" si="157"/>
        <v>40336</v>
      </c>
      <c r="CY123" s="80">
        <f t="shared" si="158"/>
        <v>92037</v>
      </c>
      <c r="CZ123" s="80">
        <f t="shared" si="159"/>
        <v>232320</v>
      </c>
      <c r="DA123" s="143">
        <f t="shared" si="160"/>
        <v>0.169740013774105</v>
      </c>
      <c r="DB123" s="143">
        <f t="shared" si="161"/>
        <v>0.260472623966942</v>
      </c>
      <c r="DC123" s="143">
        <f t="shared" si="162"/>
        <v>0.17362258953168</v>
      </c>
      <c r="DD123" s="143">
        <f t="shared" si="163"/>
        <v>0.396164772727273</v>
      </c>
      <c r="DE123" s="49"/>
      <c r="DF123" s="87">
        <f t="shared" si="164"/>
        <v>19113</v>
      </c>
      <c r="DG123" s="80">
        <f t="shared" si="165"/>
        <v>29499</v>
      </c>
      <c r="DH123" s="80">
        <f t="shared" si="166"/>
        <v>19664</v>
      </c>
      <c r="DI123" s="80">
        <f t="shared" si="167"/>
        <v>13471.5</v>
      </c>
      <c r="DJ123" s="80">
        <f t="shared" si="168"/>
        <v>81747.5</v>
      </c>
      <c r="DK123" s="143">
        <f t="shared" si="169"/>
        <v>0.233805315147252</v>
      </c>
      <c r="DL123" s="143">
        <f t="shared" si="170"/>
        <v>0.360855072020551</v>
      </c>
      <c r="DM123" s="143">
        <f t="shared" si="171"/>
        <v>0.240545582433714</v>
      </c>
      <c r="DN123" s="143">
        <f t="shared" si="172"/>
        <v>0.164794030398483</v>
      </c>
      <c r="DO123" s="49"/>
      <c r="DP123" s="62">
        <f t="shared" si="173"/>
        <v>371670.5</v>
      </c>
      <c r="DQ123" s="71">
        <f t="shared" si="174"/>
        <v>232320</v>
      </c>
      <c r="DR123" s="71">
        <f t="shared" si="175"/>
        <v>81747.5</v>
      </c>
      <c r="DS123" s="63">
        <v>0</v>
      </c>
      <c r="DT123" s="63">
        <v>24</v>
      </c>
      <c r="DU123" s="63">
        <f>INDEX(武器升级!A:A,MATCH(DQ123/$DQ$5,武器升级!G:G,1))</f>
        <v>56</v>
      </c>
      <c r="DV123" s="63">
        <f>_xlfn.IFNA(INDEX(武器升级!A:A,MATCH(DR123/$DR$5,武器升级!H:H,1)),1)</f>
        <v>45</v>
      </c>
      <c r="DW123" s="63">
        <v>15</v>
      </c>
      <c r="DX123" s="63">
        <f>ROUND($DX$4*(1.2^(DT123-1)),2)</f>
        <v>39.75</v>
      </c>
      <c r="DY123" s="63">
        <f>ROUND($DY$4*1.2^(DU123-1),2)</f>
        <v>16983.6</v>
      </c>
      <c r="DZ123" s="63">
        <f>ROUND($DZ$4*1.2^(DV123-1),2)</f>
        <v>3352.49</v>
      </c>
      <c r="EA123" s="71">
        <v>5.7</v>
      </c>
      <c r="EB123" s="67">
        <f t="shared" si="176"/>
        <v>200</v>
      </c>
      <c r="EC123" s="84"/>
      <c r="ED123" s="49"/>
      <c r="EE123" s="49"/>
      <c r="EF123" s="49"/>
      <c r="EG123" s="49"/>
      <c r="EH123" s="49"/>
      <c r="EI123" s="49"/>
      <c r="EJ123" s="49"/>
      <c r="EK123" s="49">
        <f>_xlfn.IFNA(INDEX(DZ:DZ,MATCH(A123,EB:EB,0)),1)</f>
        <v>87.45</v>
      </c>
      <c r="EL123" s="84"/>
      <c r="EM123" s="49"/>
      <c r="EN123" s="49"/>
      <c r="EO123" s="49"/>
      <c r="EP123" s="49"/>
      <c r="EQ123" s="49"/>
      <c r="ER123" s="49"/>
      <c r="ES123" s="49"/>
      <c r="ET123" s="49"/>
      <c r="EU123" s="49"/>
      <c r="EV123" s="49"/>
      <c r="EW123" s="49"/>
      <c r="EX123" s="49"/>
      <c r="EY123" s="49"/>
      <c r="EZ123" s="49"/>
      <c r="FA123" s="67"/>
      <c r="FB123" s="67"/>
      <c r="FC123" s="67"/>
      <c r="FD123" s="49"/>
      <c r="FE123" s="155"/>
    </row>
    <row r="124" spans="1:161">
      <c r="A124" s="58">
        <v>118</v>
      </c>
      <c r="B124" s="59">
        <v>83</v>
      </c>
      <c r="C124" s="60">
        <v>72</v>
      </c>
      <c r="D124" s="61">
        <v>788.5</v>
      </c>
      <c r="E124" s="61">
        <v>3</v>
      </c>
      <c r="F124" s="62">
        <v>12</v>
      </c>
      <c r="G124" s="63">
        <v>0</v>
      </c>
      <c r="H124" s="63">
        <v>3</v>
      </c>
      <c r="I124" s="49"/>
      <c r="J124" s="62">
        <v>118</v>
      </c>
      <c r="K124" s="71">
        <f t="shared" si="121"/>
        <v>12</v>
      </c>
      <c r="L124" s="71">
        <f t="shared" si="122"/>
        <v>0</v>
      </c>
      <c r="M124" s="71">
        <f>INDEX($H:$H,MATCH(N124,$A:$A,0))</f>
        <v>3</v>
      </c>
      <c r="N124" s="72">
        <f>INDEX($A:$A,MATCH(SUM($K$7:K124),$D:$D,1))</f>
        <v>200</v>
      </c>
      <c r="O124" s="72">
        <v>0</v>
      </c>
      <c r="P124" s="73">
        <v>0</v>
      </c>
      <c r="Q124" s="63">
        <f>INDEX(关卡产出!$V$8:$V$207,MATCH(N124,$A$7:$A$206,0))</f>
        <v>38500</v>
      </c>
      <c r="R124" s="63">
        <f>INDEX(关卡产出!$W$8:$W$207,MATCH(N124,$A$7:$A$206,0))</f>
        <v>11610000</v>
      </c>
      <c r="S124" s="63">
        <f>INDEX(关卡产出!$X$8:$X$207,MATCH(N124,$A$7:$A$206,0))</f>
        <v>78866</v>
      </c>
      <c r="T124" s="63">
        <f>INDEX(关卡产出!$Y$8:$Y$207,MATCH(N124,$A$7:$A$206,0))</f>
        <v>39434</v>
      </c>
      <c r="U124" s="63">
        <f>INDEX(关卡产出!$Z$8:$Z$207,MATCH(N124,$A$7:$A$206,0))</f>
        <v>19113</v>
      </c>
      <c r="V124" s="63">
        <f>INDEX(关卡产出!$AA$8:$AA$207,MATCH(N124,$A$7:$A$206,0))</f>
        <v>1200</v>
      </c>
      <c r="W124" s="80">
        <f>INDEX(关卡产出!$C$8:$C$207,MATCH(N124,关卡产出!$B$8:$B$207,0))*K124</f>
        <v>1896</v>
      </c>
      <c r="X124" s="80">
        <f>INDEX(关卡产出!$D$8:$D$207,MATCH(N124,关卡产出!$B$8:$B$207,0))*K124</f>
        <v>948</v>
      </c>
      <c r="Y124" s="80">
        <f>INDEX(关卡产出!$E$8:$E$207,MATCH(N124,关卡产出!$B$8:$B$207,0))*K124</f>
        <v>468</v>
      </c>
      <c r="Z124" s="80">
        <f>INDEX(关卡产出!$F$8:$F$207,MATCH(N124,关卡产出!$B$8:$B$207,0))*K124</f>
        <v>24600</v>
      </c>
      <c r="AA124" s="80">
        <f>SUM($W$7:W124)</f>
        <v>123414</v>
      </c>
      <c r="AB124" s="80">
        <f>SUM($X$7:X124)</f>
        <v>61461</v>
      </c>
      <c r="AC124" s="80">
        <f>SUM($Y$7:Y124)</f>
        <v>29967</v>
      </c>
      <c r="AD124" s="80">
        <f>SUM($Z$7:Z124)</f>
        <v>1647600</v>
      </c>
      <c r="AE124" s="87">
        <f>INDEX(关卡产出!$C$8:$C$207,MATCH(N124,关卡产出!$B$8:$B$207,0))*8</f>
        <v>1264</v>
      </c>
      <c r="AF124" s="87">
        <f>INDEX(关卡产出!$D$8:$D$207,MATCH(N124,关卡产出!$B$8:$B$207,0))*8</f>
        <v>632</v>
      </c>
      <c r="AG124" s="87">
        <f>INDEX(关卡产出!$E$8:$E$207,MATCH(N124,关卡产出!$B$8:$B$207,0))*8</f>
        <v>312</v>
      </c>
      <c r="AH124" s="87">
        <f>INDEX(关卡产出!$F$8:$F$207,MATCH(N124,关卡产出!$B$8:$B$207,0))*8</f>
        <v>16400</v>
      </c>
      <c r="AI124" s="87">
        <f>SUM($AE$7:AE124)</f>
        <v>82264</v>
      </c>
      <c r="AJ124" s="87">
        <f>SUM($AF$7:AF124)</f>
        <v>40968</v>
      </c>
      <c r="AK124" s="87">
        <f>SUM($AG$7:AG124)</f>
        <v>19976</v>
      </c>
      <c r="AL124" s="87">
        <f>SUM($AH$7:AH124)</f>
        <v>1098160</v>
      </c>
      <c r="AM124" s="92">
        <f>SUM($M$7:M124)*关卡产出!$AS$11</f>
        <v>2124000</v>
      </c>
      <c r="AN124" s="93">
        <v>0</v>
      </c>
      <c r="AO124" s="80">
        <v>0</v>
      </c>
      <c r="AP124" s="96">
        <v>0</v>
      </c>
      <c r="AQ124" s="62">
        <v>500</v>
      </c>
      <c r="AR124" s="97">
        <v>100</v>
      </c>
      <c r="AS124" s="62">
        <f>SUM($AQ$7:AQ124)</f>
        <v>59000</v>
      </c>
      <c r="AT124" s="71">
        <f>SUM($AR$7:AR124)</f>
        <v>11800</v>
      </c>
      <c r="AU124" s="49"/>
      <c r="AV124" s="62">
        <f t="shared" si="123"/>
        <v>38500</v>
      </c>
      <c r="AW124" s="71">
        <v>0</v>
      </c>
      <c r="AX124" s="71">
        <f t="shared" si="124"/>
        <v>11800</v>
      </c>
      <c r="AY124" s="71">
        <f t="shared" si="125"/>
        <v>29700</v>
      </c>
      <c r="AZ124" s="63">
        <f t="shared" si="126"/>
        <v>80000</v>
      </c>
      <c r="BA124" s="80">
        <v>0</v>
      </c>
      <c r="BB124" s="80">
        <f t="shared" si="127"/>
        <v>80000</v>
      </c>
      <c r="BC124" s="98">
        <f t="shared" si="128"/>
        <v>0.48125</v>
      </c>
      <c r="BD124" s="98">
        <f t="shared" si="129"/>
        <v>0</v>
      </c>
      <c r="BE124" s="98">
        <f t="shared" si="130"/>
        <v>0.1475</v>
      </c>
      <c r="BF124" s="98">
        <f t="shared" si="131"/>
        <v>0.37125</v>
      </c>
      <c r="BG124" s="99"/>
      <c r="BH124" s="62">
        <f>INDEX(商城宝箱!$L:$L,MATCH(BB124,商城宝箱!$N:$N,1))</f>
        <v>11</v>
      </c>
      <c r="BI124" s="63">
        <f>INDEX(商城宝箱!$T:$T,MATCH(BH124,商城宝箱!$L:$L,0))+(BB124-VLOOKUP(BH124,商城宝箱!$L$2:$N$22,3,FALSE))/$BH$5*VLOOKUP(BH124+1,商城宝箱!$C$23:$I$42,3,FALSE)</f>
        <v>200000</v>
      </c>
      <c r="BJ124" s="71">
        <f>INDEX(商城宝箱!$U:$U,MATCH(BH124,商城宝箱!$L:$L,0))+(BB124-VLOOKUP(BH124,商城宝箱!$L$2:$N$22,3,FALSE))/$BH$5*VLOOKUP(BH124+1,商城宝箱!$C$23:$I$42,4,FALSE)</f>
        <v>170392.5</v>
      </c>
      <c r="BK124" s="71">
        <f>INDEX(商城宝箱!$V:$V,MATCH(BH124,商城宝箱!$L:$L,0))+(BB124-VLOOKUP(BH124,商城宝箱!$L$2:$N$22,3,FALSE))/$BH$5*VLOOKUP(BH124+1,商城宝箱!$C$23:$I$42,5,FALSE)</f>
        <v>92212</v>
      </c>
      <c r="BL124" s="71">
        <f>INDEX(商城宝箱!$W:$W,MATCH(BH124,商城宝箱!$L:$L,0))+(BB124-VLOOKUP(BH124,商城宝箱!$L$2:$N$22,3,FALSE))/$BH$5*VLOOKUP(BH124+1,商城宝箱!$C$23:$I$42,6,FALSE)</f>
        <v>13501.5</v>
      </c>
      <c r="BM124" s="49"/>
      <c r="BN124" s="101">
        <f t="shared" si="132"/>
        <v>11610000</v>
      </c>
      <c r="BO124" s="63">
        <f t="shared" si="133"/>
        <v>1647600</v>
      </c>
      <c r="BP124" s="63">
        <f t="shared" ref="BP124:BR124" si="231">AL124</f>
        <v>1098160</v>
      </c>
      <c r="BQ124" s="63">
        <f t="shared" si="231"/>
        <v>2124000</v>
      </c>
      <c r="BR124" s="63">
        <f t="shared" si="231"/>
        <v>0</v>
      </c>
      <c r="BS124" s="63">
        <f t="shared" si="135"/>
        <v>59000</v>
      </c>
      <c r="BT124" s="63">
        <f t="shared" si="136"/>
        <v>200000</v>
      </c>
      <c r="BU124" s="63">
        <f t="shared" si="137"/>
        <v>16738760</v>
      </c>
      <c r="BV124" s="98">
        <f t="shared" si="138"/>
        <v>0.693599764857134</v>
      </c>
      <c r="BW124" s="98">
        <f t="shared" si="139"/>
        <v>0.098430230196263</v>
      </c>
      <c r="BX124" s="98">
        <f t="shared" si="140"/>
        <v>0.0656058154845401</v>
      </c>
      <c r="BY124" s="98">
        <f t="shared" si="141"/>
        <v>0.126891119772313</v>
      </c>
      <c r="BZ124" s="98">
        <f t="shared" si="142"/>
        <v>0</v>
      </c>
      <c r="CA124" s="98">
        <f t="shared" si="143"/>
        <v>0.00352475332700869</v>
      </c>
      <c r="CB124" s="98">
        <f t="shared" si="144"/>
        <v>0.0119483163627413</v>
      </c>
      <c r="CC124" s="49"/>
      <c r="CD124" s="101">
        <f t="shared" si="145"/>
        <v>200</v>
      </c>
      <c r="CE124" s="63">
        <f>INDEX(角色升级!A:A,MATCH(BU123,角色升级!K:K,1))</f>
        <v>885</v>
      </c>
      <c r="CF124" s="71">
        <f>VLOOKUP(CE124,角色升级!A:P,16,FALSE)</f>
        <v>68569.5129</v>
      </c>
      <c r="CG124" s="71">
        <v>97200</v>
      </c>
      <c r="CH124" s="218">
        <v>5.1</v>
      </c>
      <c r="CI124" s="87">
        <f>INDEX(角色升级!Q:Q,MATCH(CE124,角色升级!A:A,0))</f>
        <v>29700</v>
      </c>
      <c r="CJ124" s="80">
        <v>0.8</v>
      </c>
      <c r="CK124" s="49"/>
      <c r="CL124" s="101">
        <f t="shared" si="146"/>
        <v>78866</v>
      </c>
      <c r="CM124" s="63">
        <f t="shared" si="147"/>
        <v>123414</v>
      </c>
      <c r="CN124" s="63">
        <f t="shared" si="148"/>
        <v>1264</v>
      </c>
      <c r="CO124" s="63">
        <f t="shared" si="149"/>
        <v>170392.5</v>
      </c>
      <c r="CP124" s="63">
        <f t="shared" si="150"/>
        <v>373936.5</v>
      </c>
      <c r="CQ124" s="98">
        <f t="shared" si="151"/>
        <v>0.210907466909489</v>
      </c>
      <c r="CR124" s="98">
        <f t="shared" si="152"/>
        <v>0.330039993421343</v>
      </c>
      <c r="CS124" s="98">
        <f t="shared" si="153"/>
        <v>0.00338025306435718</v>
      </c>
      <c r="CT124" s="98">
        <f t="shared" si="154"/>
        <v>0.455672286604811</v>
      </c>
      <c r="CU124" s="49"/>
      <c r="CV124" s="87">
        <f t="shared" si="155"/>
        <v>39434</v>
      </c>
      <c r="CW124" s="80">
        <f t="shared" si="156"/>
        <v>61461</v>
      </c>
      <c r="CX124" s="80">
        <f t="shared" si="157"/>
        <v>40968</v>
      </c>
      <c r="CY124" s="80">
        <f t="shared" si="158"/>
        <v>92212</v>
      </c>
      <c r="CZ124" s="80">
        <f t="shared" si="159"/>
        <v>234075</v>
      </c>
      <c r="DA124" s="143">
        <f t="shared" si="160"/>
        <v>0.168467371568942</v>
      </c>
      <c r="DB124" s="143">
        <f t="shared" si="161"/>
        <v>0.262569689202179</v>
      </c>
      <c r="DC124" s="143">
        <f t="shared" si="162"/>
        <v>0.175020826658122</v>
      </c>
      <c r="DD124" s="143">
        <f t="shared" si="163"/>
        <v>0.393942112570757</v>
      </c>
      <c r="DE124" s="49"/>
      <c r="DF124" s="87">
        <f t="shared" si="164"/>
        <v>19113</v>
      </c>
      <c r="DG124" s="80">
        <f t="shared" si="165"/>
        <v>29967</v>
      </c>
      <c r="DH124" s="80">
        <f t="shared" si="166"/>
        <v>19976</v>
      </c>
      <c r="DI124" s="80">
        <f t="shared" si="167"/>
        <v>13501.5</v>
      </c>
      <c r="DJ124" s="80">
        <f t="shared" si="168"/>
        <v>82557.5</v>
      </c>
      <c r="DK124" s="143">
        <f t="shared" si="169"/>
        <v>0.231511370862732</v>
      </c>
      <c r="DL124" s="143">
        <f t="shared" si="170"/>
        <v>0.362983375223329</v>
      </c>
      <c r="DM124" s="143">
        <f t="shared" si="171"/>
        <v>0.241964691275777</v>
      </c>
      <c r="DN124" s="143">
        <f t="shared" si="172"/>
        <v>0.163540562638161</v>
      </c>
      <c r="DO124" s="49"/>
      <c r="DP124" s="62">
        <f t="shared" si="173"/>
        <v>373936.5</v>
      </c>
      <c r="DQ124" s="71">
        <f t="shared" si="174"/>
        <v>234075</v>
      </c>
      <c r="DR124" s="71">
        <f t="shared" si="175"/>
        <v>82557.5</v>
      </c>
      <c r="DS124" s="63">
        <v>0</v>
      </c>
      <c r="DT124" s="63">
        <v>24</v>
      </c>
      <c r="DU124" s="63">
        <f>INDEX(武器升级!A:A,MATCH(DQ124/$DQ$5,武器升级!G:G,1))</f>
        <v>56</v>
      </c>
      <c r="DV124" s="63">
        <f>_xlfn.IFNA(INDEX(武器升级!A:A,MATCH(DR124/$DR$5,武器升级!H:H,1)),1)</f>
        <v>45</v>
      </c>
      <c r="DW124" s="63">
        <v>15</v>
      </c>
      <c r="DX124" s="63">
        <f>ROUND($DX$4*(1.2^(DT124-1)),2)</f>
        <v>39.75</v>
      </c>
      <c r="DY124" s="63">
        <f>ROUND($DY$4*1.2^(DU124-1),2)</f>
        <v>16983.6</v>
      </c>
      <c r="DZ124" s="63">
        <f>ROUND($DZ$4*1.2^(DV124-1),2)</f>
        <v>3352.49</v>
      </c>
      <c r="EA124" s="71">
        <v>5.7</v>
      </c>
      <c r="EB124" s="67">
        <f t="shared" si="176"/>
        <v>200</v>
      </c>
      <c r="EC124" s="84"/>
      <c r="ED124" s="49"/>
      <c r="EE124" s="49"/>
      <c r="EF124" s="49"/>
      <c r="EG124" s="49"/>
      <c r="EH124" s="49"/>
      <c r="EI124" s="49"/>
      <c r="EJ124" s="49"/>
      <c r="EK124" s="49">
        <f>_xlfn.IFNA(INDEX(DZ:DZ,MATCH(A124,EB:EB,0)),1)</f>
        <v>1</v>
      </c>
      <c r="EL124" s="84"/>
      <c r="EM124" s="49"/>
      <c r="EN124" s="49"/>
      <c r="EO124" s="49"/>
      <c r="EP124" s="49"/>
      <c r="EQ124" s="49"/>
      <c r="ER124" s="49"/>
      <c r="ES124" s="49"/>
      <c r="ET124" s="49"/>
      <c r="EU124" s="49"/>
      <c r="EV124" s="49"/>
      <c r="EW124" s="49"/>
      <c r="EX124" s="49"/>
      <c r="EY124" s="49"/>
      <c r="EZ124" s="49"/>
      <c r="FA124" s="67"/>
      <c r="FB124" s="67"/>
      <c r="FC124" s="67"/>
      <c r="FD124" s="49"/>
      <c r="FE124" s="155"/>
    </row>
    <row r="125" spans="1:161">
      <c r="A125" s="58">
        <v>119</v>
      </c>
      <c r="B125" s="59">
        <v>84</v>
      </c>
      <c r="C125" s="60">
        <v>72</v>
      </c>
      <c r="D125" s="61">
        <v>794.5</v>
      </c>
      <c r="E125" s="61">
        <v>3</v>
      </c>
      <c r="F125" s="62">
        <v>12</v>
      </c>
      <c r="G125" s="63">
        <v>0</v>
      </c>
      <c r="H125" s="63">
        <v>3</v>
      </c>
      <c r="I125" s="49"/>
      <c r="J125" s="62">
        <v>119</v>
      </c>
      <c r="K125" s="71">
        <f t="shared" si="121"/>
        <v>12</v>
      </c>
      <c r="L125" s="71">
        <f t="shared" si="122"/>
        <v>0</v>
      </c>
      <c r="M125" s="71">
        <f>INDEX($H:$H,MATCH(N125,$A:$A,0))</f>
        <v>3</v>
      </c>
      <c r="N125" s="72">
        <f>INDEX($A:$A,MATCH(SUM($K$7:K125),$D:$D,1))</f>
        <v>200</v>
      </c>
      <c r="O125" s="72">
        <v>0</v>
      </c>
      <c r="P125" s="73">
        <v>0</v>
      </c>
      <c r="Q125" s="63">
        <f>INDEX(关卡产出!$V$8:$V$207,MATCH(N125,$A$7:$A$206,0))</f>
        <v>38500</v>
      </c>
      <c r="R125" s="63">
        <f>INDEX(关卡产出!$W$8:$W$207,MATCH(N125,$A$7:$A$206,0))</f>
        <v>11610000</v>
      </c>
      <c r="S125" s="63">
        <f>INDEX(关卡产出!$X$8:$X$207,MATCH(N125,$A$7:$A$206,0))</f>
        <v>78866</v>
      </c>
      <c r="T125" s="63">
        <f>INDEX(关卡产出!$Y$8:$Y$207,MATCH(N125,$A$7:$A$206,0))</f>
        <v>39434</v>
      </c>
      <c r="U125" s="63">
        <f>INDEX(关卡产出!$Z$8:$Z$207,MATCH(N125,$A$7:$A$206,0))</f>
        <v>19113</v>
      </c>
      <c r="V125" s="63">
        <f>INDEX(关卡产出!$AA$8:$AA$207,MATCH(N125,$A$7:$A$206,0))</f>
        <v>1200</v>
      </c>
      <c r="W125" s="80">
        <f>INDEX(关卡产出!$C$8:$C$207,MATCH(N125,关卡产出!$B$8:$B$207,0))*K125</f>
        <v>1896</v>
      </c>
      <c r="X125" s="80">
        <f>INDEX(关卡产出!$D$8:$D$207,MATCH(N125,关卡产出!$B$8:$B$207,0))*K125</f>
        <v>948</v>
      </c>
      <c r="Y125" s="80">
        <f>INDEX(关卡产出!$E$8:$E$207,MATCH(N125,关卡产出!$B$8:$B$207,0))*K125</f>
        <v>468</v>
      </c>
      <c r="Z125" s="80">
        <f>INDEX(关卡产出!$F$8:$F$207,MATCH(N125,关卡产出!$B$8:$B$207,0))*K125</f>
        <v>24600</v>
      </c>
      <c r="AA125" s="80">
        <f>SUM($W$7:W125)</f>
        <v>125310</v>
      </c>
      <c r="AB125" s="80">
        <f>SUM($X$7:X125)</f>
        <v>62409</v>
      </c>
      <c r="AC125" s="80">
        <f>SUM($Y$7:Y125)</f>
        <v>30435</v>
      </c>
      <c r="AD125" s="80">
        <f>SUM($Z$7:Z125)</f>
        <v>1672200</v>
      </c>
      <c r="AE125" s="87">
        <f>INDEX(关卡产出!$C$8:$C$207,MATCH(N125,关卡产出!$B$8:$B$207,0))*8</f>
        <v>1264</v>
      </c>
      <c r="AF125" s="87">
        <f>INDEX(关卡产出!$D$8:$D$207,MATCH(N125,关卡产出!$B$8:$B$207,0))*8</f>
        <v>632</v>
      </c>
      <c r="AG125" s="87">
        <f>INDEX(关卡产出!$E$8:$E$207,MATCH(N125,关卡产出!$B$8:$B$207,0))*8</f>
        <v>312</v>
      </c>
      <c r="AH125" s="87">
        <f>INDEX(关卡产出!$F$8:$F$207,MATCH(N125,关卡产出!$B$8:$B$207,0))*8</f>
        <v>16400</v>
      </c>
      <c r="AI125" s="87">
        <f>SUM($AE$7:AE125)</f>
        <v>83528</v>
      </c>
      <c r="AJ125" s="87">
        <f>SUM($AF$7:AF125)</f>
        <v>41600</v>
      </c>
      <c r="AK125" s="87">
        <f>SUM($AG$7:AG125)</f>
        <v>20288</v>
      </c>
      <c r="AL125" s="87">
        <f>SUM($AH$7:AH125)</f>
        <v>1114560</v>
      </c>
      <c r="AM125" s="92">
        <f>SUM($M$7:M125)*关卡产出!$AS$11</f>
        <v>2142000</v>
      </c>
      <c r="AN125" s="93">
        <v>0</v>
      </c>
      <c r="AO125" s="80">
        <v>0</v>
      </c>
      <c r="AP125" s="96">
        <v>0</v>
      </c>
      <c r="AQ125" s="62">
        <v>500</v>
      </c>
      <c r="AR125" s="97">
        <v>100</v>
      </c>
      <c r="AS125" s="62">
        <f>SUM($AQ$7:AQ125)</f>
        <v>59500</v>
      </c>
      <c r="AT125" s="71">
        <f>SUM($AR$7:AR125)</f>
        <v>11900</v>
      </c>
      <c r="AU125" s="49"/>
      <c r="AV125" s="62">
        <f t="shared" si="123"/>
        <v>38500</v>
      </c>
      <c r="AW125" s="71">
        <v>0</v>
      </c>
      <c r="AX125" s="71">
        <f t="shared" si="124"/>
        <v>11900</v>
      </c>
      <c r="AY125" s="71">
        <f t="shared" si="125"/>
        <v>29700</v>
      </c>
      <c r="AZ125" s="63">
        <f t="shared" si="126"/>
        <v>80100</v>
      </c>
      <c r="BA125" s="80">
        <v>0</v>
      </c>
      <c r="BB125" s="80">
        <f t="shared" si="127"/>
        <v>80100</v>
      </c>
      <c r="BC125" s="98">
        <f t="shared" si="128"/>
        <v>0.480649188514357</v>
      </c>
      <c r="BD125" s="98">
        <f t="shared" si="129"/>
        <v>0</v>
      </c>
      <c r="BE125" s="98">
        <f t="shared" si="130"/>
        <v>0.14856429463171</v>
      </c>
      <c r="BF125" s="98">
        <f t="shared" si="131"/>
        <v>0.370786516853933</v>
      </c>
      <c r="BG125" s="99"/>
      <c r="BH125" s="62">
        <f>INDEX(商城宝箱!$L:$L,MATCH(BB125,商城宝箱!$N:$N,1))</f>
        <v>11</v>
      </c>
      <c r="BI125" s="63">
        <f>INDEX(商城宝箱!$T:$T,MATCH(BH125,商城宝箱!$L:$L,0))+(BB125-VLOOKUP(BH125,商城宝箱!$L$2:$N$22,3,FALSE))/$BH$5*VLOOKUP(BH125+1,商城宝箱!$C$23:$I$42,3,FALSE)</f>
        <v>200250</v>
      </c>
      <c r="BJ125" s="71">
        <f>INDEX(商城宝箱!$U:$U,MATCH(BH125,商城宝箱!$L:$L,0))+(BB125-VLOOKUP(BH125,商城宝箱!$L$2:$N$22,3,FALSE))/$BH$5*VLOOKUP(BH125+1,商城宝箱!$C$23:$I$42,4,FALSE)</f>
        <v>170762.5</v>
      </c>
      <c r="BK125" s="71">
        <f>INDEX(商城宝箱!$V:$V,MATCH(BH125,商城宝箱!$L:$L,0))+(BB125-VLOOKUP(BH125,商城宝箱!$L$2:$N$22,3,FALSE))/$BH$5*VLOOKUP(BH125+1,商城宝箱!$C$23:$I$42,5,FALSE)</f>
        <v>92387</v>
      </c>
      <c r="BL125" s="71">
        <f>INDEX(商城宝箱!$W:$W,MATCH(BH125,商城宝箱!$L:$L,0))+(BB125-VLOOKUP(BH125,商城宝箱!$L$2:$N$22,3,FALSE))/$BH$5*VLOOKUP(BH125+1,商城宝箱!$C$23:$I$42,6,FALSE)</f>
        <v>13531.5</v>
      </c>
      <c r="BM125" s="49"/>
      <c r="BN125" s="101">
        <f t="shared" si="132"/>
        <v>11610000</v>
      </c>
      <c r="BO125" s="63">
        <f t="shared" si="133"/>
        <v>1672200</v>
      </c>
      <c r="BP125" s="63">
        <f t="shared" ref="BP125:BR125" si="232">AL125</f>
        <v>1114560</v>
      </c>
      <c r="BQ125" s="63">
        <f t="shared" si="232"/>
        <v>2142000</v>
      </c>
      <c r="BR125" s="63">
        <f t="shared" si="232"/>
        <v>0</v>
      </c>
      <c r="BS125" s="63">
        <f t="shared" si="135"/>
        <v>59500</v>
      </c>
      <c r="BT125" s="63">
        <f t="shared" si="136"/>
        <v>200250</v>
      </c>
      <c r="BU125" s="63">
        <f t="shared" si="137"/>
        <v>16798510</v>
      </c>
      <c r="BV125" s="98">
        <f t="shared" si="138"/>
        <v>0.691132725461961</v>
      </c>
      <c r="BW125" s="98">
        <f t="shared" si="139"/>
        <v>0.0995445429386297</v>
      </c>
      <c r="BX125" s="98">
        <f t="shared" si="140"/>
        <v>0.0663487416443482</v>
      </c>
      <c r="BY125" s="98">
        <f t="shared" si="141"/>
        <v>0.127511309038718</v>
      </c>
      <c r="BZ125" s="98">
        <f t="shared" si="142"/>
        <v>0</v>
      </c>
      <c r="CA125" s="98">
        <f t="shared" si="143"/>
        <v>0.00354198080663106</v>
      </c>
      <c r="CB125" s="98">
        <f t="shared" si="144"/>
        <v>0.0119207001097121</v>
      </c>
      <c r="CC125" s="49"/>
      <c r="CD125" s="101">
        <f t="shared" si="145"/>
        <v>200</v>
      </c>
      <c r="CE125" s="63">
        <f>INDEX(角色升级!A:A,MATCH(BU124,角色升级!K:K,1))</f>
        <v>886</v>
      </c>
      <c r="CF125" s="71">
        <f>VLOOKUP(CE125,角色升级!A:P,16,FALSE)</f>
        <v>68622.50325</v>
      </c>
      <c r="CG125" s="71">
        <v>99600</v>
      </c>
      <c r="CH125" s="219">
        <v>5.21</v>
      </c>
      <c r="CI125" s="87">
        <f>INDEX(角色升级!Q:Q,MATCH(CE125,角色升级!A:A,0))</f>
        <v>29700</v>
      </c>
      <c r="CJ125" s="80">
        <v>0.8</v>
      </c>
      <c r="CK125" s="49"/>
      <c r="CL125" s="101">
        <f t="shared" si="146"/>
        <v>78866</v>
      </c>
      <c r="CM125" s="63">
        <f t="shared" si="147"/>
        <v>125310</v>
      </c>
      <c r="CN125" s="63">
        <f t="shared" si="148"/>
        <v>1264</v>
      </c>
      <c r="CO125" s="63">
        <f t="shared" si="149"/>
        <v>170762.5</v>
      </c>
      <c r="CP125" s="63">
        <f t="shared" si="150"/>
        <v>376202.5</v>
      </c>
      <c r="CQ125" s="98">
        <f t="shared" si="151"/>
        <v>0.209637097042151</v>
      </c>
      <c r="CR125" s="98">
        <f t="shared" si="152"/>
        <v>0.333091885354297</v>
      </c>
      <c r="CS125" s="98">
        <f t="shared" si="153"/>
        <v>0.00335989261102731</v>
      </c>
      <c r="CT125" s="98">
        <f t="shared" si="154"/>
        <v>0.453911124992524</v>
      </c>
      <c r="CU125" s="49"/>
      <c r="CV125" s="87">
        <f t="shared" si="155"/>
        <v>39434</v>
      </c>
      <c r="CW125" s="80">
        <f t="shared" si="156"/>
        <v>62409</v>
      </c>
      <c r="CX125" s="80">
        <f t="shared" si="157"/>
        <v>41600</v>
      </c>
      <c r="CY125" s="80">
        <f t="shared" si="158"/>
        <v>92387</v>
      </c>
      <c r="CZ125" s="80">
        <f t="shared" si="159"/>
        <v>235830</v>
      </c>
      <c r="DA125" s="143">
        <f t="shared" si="160"/>
        <v>0.167213670864606</v>
      </c>
      <c r="DB125" s="143">
        <f t="shared" si="161"/>
        <v>0.264635542551838</v>
      </c>
      <c r="DC125" s="143">
        <f t="shared" si="162"/>
        <v>0.176398252978841</v>
      </c>
      <c r="DD125" s="143">
        <f t="shared" si="163"/>
        <v>0.391752533604715</v>
      </c>
      <c r="DE125" s="49"/>
      <c r="DF125" s="87">
        <f t="shared" si="164"/>
        <v>19113</v>
      </c>
      <c r="DG125" s="80">
        <f t="shared" si="165"/>
        <v>30435</v>
      </c>
      <c r="DH125" s="80">
        <f t="shared" si="166"/>
        <v>20288</v>
      </c>
      <c r="DI125" s="80">
        <f t="shared" si="167"/>
        <v>13531.5</v>
      </c>
      <c r="DJ125" s="80">
        <f t="shared" si="168"/>
        <v>83367.5</v>
      </c>
      <c r="DK125" s="143">
        <f t="shared" si="169"/>
        <v>0.229262002578943</v>
      </c>
      <c r="DL125" s="143">
        <f t="shared" si="170"/>
        <v>0.365070321168321</v>
      </c>
      <c r="DM125" s="143">
        <f t="shared" si="171"/>
        <v>0.243356223948181</v>
      </c>
      <c r="DN125" s="143">
        <f t="shared" si="172"/>
        <v>0.162311452304555</v>
      </c>
      <c r="DO125" s="49"/>
      <c r="DP125" s="62">
        <f t="shared" si="173"/>
        <v>376202.5</v>
      </c>
      <c r="DQ125" s="71">
        <f t="shared" si="174"/>
        <v>235830</v>
      </c>
      <c r="DR125" s="71">
        <f t="shared" si="175"/>
        <v>83367.5</v>
      </c>
      <c r="DS125" s="63">
        <v>0</v>
      </c>
      <c r="DT125" s="63">
        <v>24</v>
      </c>
      <c r="DU125" s="63">
        <f>INDEX(武器升级!A:A,MATCH(DQ125/$DQ$5,武器升级!G:G,1))</f>
        <v>56</v>
      </c>
      <c r="DV125" s="63">
        <f>_xlfn.IFNA(INDEX(武器升级!A:A,MATCH(DR125/$DR$5,武器升级!H:H,1)),1)</f>
        <v>45</v>
      </c>
      <c r="DW125" s="63">
        <v>15</v>
      </c>
      <c r="DX125" s="63">
        <f>ROUND($DX$4*(1.2^(DT125-1)),2)</f>
        <v>39.75</v>
      </c>
      <c r="DY125" s="63">
        <f>ROUND($DY$4*1.2^(DU125-1),2)</f>
        <v>16983.6</v>
      </c>
      <c r="DZ125" s="63">
        <f>ROUND($DZ$4*1.2^(DV125-1),2)</f>
        <v>3352.49</v>
      </c>
      <c r="EA125" s="71">
        <v>5.7</v>
      </c>
      <c r="EB125" s="67">
        <f t="shared" si="176"/>
        <v>200</v>
      </c>
      <c r="EC125" s="84"/>
      <c r="ED125" s="49"/>
      <c r="EE125" s="49"/>
      <c r="EF125" s="49"/>
      <c r="EG125" s="49"/>
      <c r="EH125" s="49"/>
      <c r="EI125" s="49"/>
      <c r="EJ125" s="49"/>
      <c r="EK125" s="49">
        <f>_xlfn.IFNA(INDEX(DZ:DZ,MATCH(A125,EB:EB,0)),1)</f>
        <v>87.45</v>
      </c>
      <c r="EL125" s="84"/>
      <c r="EM125" s="49"/>
      <c r="EN125" s="49"/>
      <c r="EO125" s="49"/>
      <c r="EP125" s="49"/>
      <c r="EQ125" s="49"/>
      <c r="ER125" s="49"/>
      <c r="ES125" s="49"/>
      <c r="ET125" s="49"/>
      <c r="EU125" s="49"/>
      <c r="EV125" s="49"/>
      <c r="EW125" s="49"/>
      <c r="EX125" s="49"/>
      <c r="EY125" s="49"/>
      <c r="EZ125" s="49"/>
      <c r="FA125" s="67"/>
      <c r="FB125" s="67"/>
      <c r="FC125" s="67"/>
      <c r="FD125" s="49"/>
      <c r="FE125" s="155"/>
    </row>
    <row r="126" spans="1:161">
      <c r="A126" s="58">
        <v>120</v>
      </c>
      <c r="B126" s="59">
        <v>84</v>
      </c>
      <c r="C126" s="60">
        <v>72</v>
      </c>
      <c r="D126" s="61">
        <v>797.5</v>
      </c>
      <c r="E126" s="61">
        <v>3</v>
      </c>
      <c r="F126" s="62">
        <v>12</v>
      </c>
      <c r="G126" s="63">
        <v>0</v>
      </c>
      <c r="H126" s="63">
        <v>3</v>
      </c>
      <c r="I126" s="49"/>
      <c r="J126" s="62">
        <v>120</v>
      </c>
      <c r="K126" s="71">
        <f t="shared" si="121"/>
        <v>12</v>
      </c>
      <c r="L126" s="71">
        <f t="shared" si="122"/>
        <v>0</v>
      </c>
      <c r="M126" s="71">
        <f>INDEX($H:$H,MATCH(N126,$A:$A,0))</f>
        <v>3</v>
      </c>
      <c r="N126" s="72">
        <f>INDEX($A:$A,MATCH(SUM($K$7:K126),$D:$D,1))</f>
        <v>200</v>
      </c>
      <c r="O126" s="72">
        <v>0</v>
      </c>
      <c r="P126" s="73">
        <v>0</v>
      </c>
      <c r="Q126" s="63">
        <f>INDEX(关卡产出!$V$8:$V$207,MATCH(N126,$A$7:$A$206,0))</f>
        <v>38500</v>
      </c>
      <c r="R126" s="63">
        <f>INDEX(关卡产出!$W$8:$W$207,MATCH(N126,$A$7:$A$206,0))</f>
        <v>11610000</v>
      </c>
      <c r="S126" s="63">
        <f>INDEX(关卡产出!$X$8:$X$207,MATCH(N126,$A$7:$A$206,0))</f>
        <v>78866</v>
      </c>
      <c r="T126" s="63">
        <f>INDEX(关卡产出!$Y$8:$Y$207,MATCH(N126,$A$7:$A$206,0))</f>
        <v>39434</v>
      </c>
      <c r="U126" s="63">
        <f>INDEX(关卡产出!$Z$8:$Z$207,MATCH(N126,$A$7:$A$206,0))</f>
        <v>19113</v>
      </c>
      <c r="V126" s="63">
        <f>INDEX(关卡产出!$AA$8:$AA$207,MATCH(N126,$A$7:$A$206,0))</f>
        <v>1200</v>
      </c>
      <c r="W126" s="80">
        <f>INDEX(关卡产出!$C$8:$C$207,MATCH(N126,关卡产出!$B$8:$B$207,0))*K126</f>
        <v>1896</v>
      </c>
      <c r="X126" s="80">
        <f>INDEX(关卡产出!$D$8:$D$207,MATCH(N126,关卡产出!$B$8:$B$207,0))*K126</f>
        <v>948</v>
      </c>
      <c r="Y126" s="80">
        <f>INDEX(关卡产出!$E$8:$E$207,MATCH(N126,关卡产出!$B$8:$B$207,0))*K126</f>
        <v>468</v>
      </c>
      <c r="Z126" s="80">
        <f>INDEX(关卡产出!$F$8:$F$207,MATCH(N126,关卡产出!$B$8:$B$207,0))*K126</f>
        <v>24600</v>
      </c>
      <c r="AA126" s="80">
        <f>SUM($W$7:W126)</f>
        <v>127206</v>
      </c>
      <c r="AB126" s="80">
        <f>SUM($X$7:X126)</f>
        <v>63357</v>
      </c>
      <c r="AC126" s="80">
        <f>SUM($Y$7:Y126)</f>
        <v>30903</v>
      </c>
      <c r="AD126" s="80">
        <f>SUM($Z$7:Z126)</f>
        <v>1696800</v>
      </c>
      <c r="AE126" s="87">
        <f>INDEX(关卡产出!$C$8:$C$207,MATCH(N126,关卡产出!$B$8:$B$207,0))*8</f>
        <v>1264</v>
      </c>
      <c r="AF126" s="87">
        <f>INDEX(关卡产出!$D$8:$D$207,MATCH(N126,关卡产出!$B$8:$B$207,0))*8</f>
        <v>632</v>
      </c>
      <c r="AG126" s="87">
        <f>INDEX(关卡产出!$E$8:$E$207,MATCH(N126,关卡产出!$B$8:$B$207,0))*8</f>
        <v>312</v>
      </c>
      <c r="AH126" s="87">
        <f>INDEX(关卡产出!$F$8:$F$207,MATCH(N126,关卡产出!$B$8:$B$207,0))*8</f>
        <v>16400</v>
      </c>
      <c r="AI126" s="87">
        <f>SUM($AE$7:AE126)</f>
        <v>84792</v>
      </c>
      <c r="AJ126" s="87">
        <f>SUM($AF$7:AF126)</f>
        <v>42232</v>
      </c>
      <c r="AK126" s="87">
        <f>SUM($AG$7:AG126)</f>
        <v>20600</v>
      </c>
      <c r="AL126" s="87">
        <f>SUM($AH$7:AH126)</f>
        <v>1130960</v>
      </c>
      <c r="AM126" s="92">
        <f>SUM($M$7:M126)*关卡产出!$AS$11</f>
        <v>2160000</v>
      </c>
      <c r="AN126" s="93">
        <v>0</v>
      </c>
      <c r="AO126" s="80">
        <v>0</v>
      </c>
      <c r="AP126" s="96">
        <v>0</v>
      </c>
      <c r="AQ126" s="62">
        <v>500</v>
      </c>
      <c r="AR126" s="97">
        <v>100</v>
      </c>
      <c r="AS126" s="62">
        <f>SUM($AQ$7:AQ126)</f>
        <v>60000</v>
      </c>
      <c r="AT126" s="71">
        <f>SUM($AR$7:AR126)</f>
        <v>12000</v>
      </c>
      <c r="AU126" s="49"/>
      <c r="AV126" s="62">
        <f t="shared" si="123"/>
        <v>38500</v>
      </c>
      <c r="AW126" s="71">
        <v>0</v>
      </c>
      <c r="AX126" s="71">
        <f t="shared" si="124"/>
        <v>12000</v>
      </c>
      <c r="AY126" s="71">
        <f t="shared" si="125"/>
        <v>29700</v>
      </c>
      <c r="AZ126" s="63">
        <f t="shared" si="126"/>
        <v>80200</v>
      </c>
      <c r="BA126" s="80">
        <v>0</v>
      </c>
      <c r="BB126" s="80">
        <f t="shared" si="127"/>
        <v>80200</v>
      </c>
      <c r="BC126" s="98">
        <f t="shared" si="128"/>
        <v>0.480049875311721</v>
      </c>
      <c r="BD126" s="98">
        <f t="shared" si="129"/>
        <v>0</v>
      </c>
      <c r="BE126" s="98">
        <f t="shared" si="130"/>
        <v>0.149625935162095</v>
      </c>
      <c r="BF126" s="98">
        <f t="shared" si="131"/>
        <v>0.370324189526185</v>
      </c>
      <c r="BG126" s="99"/>
      <c r="BH126" s="62">
        <f>INDEX(商城宝箱!$L:$L,MATCH(BB126,商城宝箱!$N:$N,1))</f>
        <v>11</v>
      </c>
      <c r="BI126" s="63">
        <f>INDEX(商城宝箱!$T:$T,MATCH(BH126,商城宝箱!$L:$L,0))+(BB126-VLOOKUP(BH126,商城宝箱!$L$2:$N$22,3,FALSE))/$BH$5*VLOOKUP(BH126+1,商城宝箱!$C$23:$I$42,3,FALSE)</f>
        <v>200500</v>
      </c>
      <c r="BJ126" s="71">
        <f>INDEX(商城宝箱!$U:$U,MATCH(BH126,商城宝箱!$L:$L,0))+(BB126-VLOOKUP(BH126,商城宝箱!$L$2:$N$22,3,FALSE))/$BH$5*VLOOKUP(BH126+1,商城宝箱!$C$23:$I$42,4,FALSE)</f>
        <v>171132.5</v>
      </c>
      <c r="BK126" s="71">
        <f>INDEX(商城宝箱!$V:$V,MATCH(BH126,商城宝箱!$L:$L,0))+(BB126-VLOOKUP(BH126,商城宝箱!$L$2:$N$22,3,FALSE))/$BH$5*VLOOKUP(BH126+1,商城宝箱!$C$23:$I$42,5,FALSE)</f>
        <v>92562</v>
      </c>
      <c r="BL126" s="71">
        <f>INDEX(商城宝箱!$W:$W,MATCH(BH126,商城宝箱!$L:$L,0))+(BB126-VLOOKUP(BH126,商城宝箱!$L$2:$N$22,3,FALSE))/$BH$5*VLOOKUP(BH126+1,商城宝箱!$C$23:$I$42,6,FALSE)</f>
        <v>13561.5</v>
      </c>
      <c r="BM126" s="49"/>
      <c r="BN126" s="101">
        <f t="shared" si="132"/>
        <v>11610000</v>
      </c>
      <c r="BO126" s="63">
        <f t="shared" si="133"/>
        <v>1696800</v>
      </c>
      <c r="BP126" s="63">
        <f t="shared" ref="BP126:BR126" si="233">AL126</f>
        <v>1130960</v>
      </c>
      <c r="BQ126" s="63">
        <f t="shared" si="233"/>
        <v>2160000</v>
      </c>
      <c r="BR126" s="63">
        <f t="shared" si="233"/>
        <v>0</v>
      </c>
      <c r="BS126" s="63">
        <f t="shared" si="135"/>
        <v>60000</v>
      </c>
      <c r="BT126" s="63">
        <f t="shared" si="136"/>
        <v>200500</v>
      </c>
      <c r="BU126" s="63">
        <f t="shared" si="137"/>
        <v>16858260</v>
      </c>
      <c r="BV126" s="98">
        <f t="shared" si="138"/>
        <v>0.688683173708319</v>
      </c>
      <c r="BW126" s="98">
        <f t="shared" si="139"/>
        <v>0.100650956860317</v>
      </c>
      <c r="BX126" s="98">
        <f t="shared" si="140"/>
        <v>0.0670864015622016</v>
      </c>
      <c r="BY126" s="98">
        <f t="shared" si="141"/>
        <v>0.128127102085269</v>
      </c>
      <c r="BZ126" s="98">
        <f t="shared" si="142"/>
        <v>0</v>
      </c>
      <c r="CA126" s="98">
        <f t="shared" si="143"/>
        <v>0.00355908616903524</v>
      </c>
      <c r="CB126" s="98">
        <f t="shared" si="144"/>
        <v>0.0118932796148594</v>
      </c>
      <c r="CC126" s="49"/>
      <c r="CD126" s="101">
        <f t="shared" si="145"/>
        <v>200</v>
      </c>
      <c r="CE126" s="63">
        <f>INDEX(角色升级!A:A,MATCH(BU125,角色升级!K:K,1))</f>
        <v>888</v>
      </c>
      <c r="CF126" s="71">
        <f>VLOOKUP(CE126,角色升级!A:P,16,FALSE)</f>
        <v>68728.48395</v>
      </c>
      <c r="CG126" s="71">
        <v>99600</v>
      </c>
      <c r="CH126" s="219">
        <v>5.2</v>
      </c>
      <c r="CI126" s="87">
        <f>INDEX(角色升级!Q:Q,MATCH(CE126,角色升级!A:A,0))</f>
        <v>29700</v>
      </c>
      <c r="CJ126" s="80">
        <v>0.8</v>
      </c>
      <c r="CK126" s="49"/>
      <c r="CL126" s="101">
        <f t="shared" si="146"/>
        <v>78866</v>
      </c>
      <c r="CM126" s="63">
        <f t="shared" si="147"/>
        <v>127206</v>
      </c>
      <c r="CN126" s="63">
        <f t="shared" si="148"/>
        <v>1264</v>
      </c>
      <c r="CO126" s="63">
        <f t="shared" si="149"/>
        <v>171132.5</v>
      </c>
      <c r="CP126" s="63">
        <f t="shared" si="150"/>
        <v>378468.5</v>
      </c>
      <c r="CQ126" s="98">
        <f t="shared" si="151"/>
        <v>0.208381939315954</v>
      </c>
      <c r="CR126" s="98">
        <f t="shared" si="152"/>
        <v>0.33610723217388</v>
      </c>
      <c r="CS126" s="98">
        <f t="shared" si="153"/>
        <v>0.00333977596550307</v>
      </c>
      <c r="CT126" s="98">
        <f t="shared" si="154"/>
        <v>0.452171052544664</v>
      </c>
      <c r="CU126" s="49"/>
      <c r="CV126" s="87">
        <f t="shared" si="155"/>
        <v>39434</v>
      </c>
      <c r="CW126" s="80">
        <f t="shared" si="156"/>
        <v>63357</v>
      </c>
      <c r="CX126" s="80">
        <f t="shared" si="157"/>
        <v>42232</v>
      </c>
      <c r="CY126" s="80">
        <f t="shared" si="158"/>
        <v>92562</v>
      </c>
      <c r="CZ126" s="80">
        <f t="shared" si="159"/>
        <v>237585</v>
      </c>
      <c r="DA126" s="143">
        <f t="shared" si="160"/>
        <v>0.165978491908159</v>
      </c>
      <c r="DB126" s="143">
        <f t="shared" si="161"/>
        <v>0.266670875686596</v>
      </c>
      <c r="DC126" s="143">
        <f t="shared" si="162"/>
        <v>0.177755329671486</v>
      </c>
      <c r="DD126" s="143">
        <f t="shared" si="163"/>
        <v>0.389595302733758</v>
      </c>
      <c r="DE126" s="49"/>
      <c r="DF126" s="87">
        <f t="shared" si="164"/>
        <v>19113</v>
      </c>
      <c r="DG126" s="80">
        <f t="shared" si="165"/>
        <v>30903</v>
      </c>
      <c r="DH126" s="80">
        <f t="shared" si="166"/>
        <v>20600</v>
      </c>
      <c r="DI126" s="80">
        <f t="shared" si="167"/>
        <v>13561.5</v>
      </c>
      <c r="DJ126" s="80">
        <f t="shared" si="168"/>
        <v>84177.5</v>
      </c>
      <c r="DK126" s="143">
        <f t="shared" si="169"/>
        <v>0.227055923494996</v>
      </c>
      <c r="DL126" s="143">
        <f t="shared" si="170"/>
        <v>0.367117103739123</v>
      </c>
      <c r="DM126" s="143">
        <f t="shared" si="171"/>
        <v>0.244720976507974</v>
      </c>
      <c r="DN126" s="143">
        <f t="shared" si="172"/>
        <v>0.161105996257907</v>
      </c>
      <c r="DO126" s="49"/>
      <c r="DP126" s="62">
        <f t="shared" si="173"/>
        <v>378468.5</v>
      </c>
      <c r="DQ126" s="71">
        <f t="shared" si="174"/>
        <v>237585</v>
      </c>
      <c r="DR126" s="71">
        <f t="shared" si="175"/>
        <v>84177.5</v>
      </c>
      <c r="DS126" s="63">
        <v>0</v>
      </c>
      <c r="DT126" s="63">
        <v>24</v>
      </c>
      <c r="DU126" s="63">
        <f>INDEX(武器升级!A:A,MATCH(DQ126/$DQ$5,武器升级!G:G,1))</f>
        <v>56</v>
      </c>
      <c r="DV126" s="63">
        <f>_xlfn.IFNA(INDEX(武器升级!A:A,MATCH(DR126/$DR$5,武器升级!H:H,1)),1)</f>
        <v>45</v>
      </c>
      <c r="DW126" s="63">
        <v>15</v>
      </c>
      <c r="DX126" s="63">
        <f>ROUND($DX$4*(1.2^(DT126-1)),2)</f>
        <v>39.75</v>
      </c>
      <c r="DY126" s="63">
        <f>ROUND($DY$4*1.2^(DU126-1),2)</f>
        <v>16983.6</v>
      </c>
      <c r="DZ126" s="63">
        <f>ROUND($DZ$4*1.2^(DV126-1),2)</f>
        <v>3352.49</v>
      </c>
      <c r="EA126" s="71">
        <v>5.7</v>
      </c>
      <c r="EB126" s="67">
        <f t="shared" si="176"/>
        <v>200</v>
      </c>
      <c r="EC126" s="84"/>
      <c r="ED126" s="49"/>
      <c r="EE126" s="49"/>
      <c r="EF126" s="49"/>
      <c r="EG126" s="49"/>
      <c r="EH126" s="49"/>
      <c r="EI126" s="49"/>
      <c r="EJ126" s="49"/>
      <c r="EK126" s="49">
        <f>_xlfn.IFNA(INDEX(DZ:DZ,MATCH(A126,EB:EB,0)),1)</f>
        <v>1</v>
      </c>
      <c r="EL126" s="84"/>
      <c r="EM126" s="49"/>
      <c r="EN126" s="49"/>
      <c r="EO126" s="49"/>
      <c r="EP126" s="49"/>
      <c r="EQ126" s="49"/>
      <c r="ER126" s="49"/>
      <c r="ES126" s="49"/>
      <c r="ET126" s="49"/>
      <c r="EU126" s="49"/>
      <c r="EV126" s="49"/>
      <c r="EW126" s="49"/>
      <c r="EX126" s="49"/>
      <c r="EY126" s="49"/>
      <c r="EZ126" s="49"/>
      <c r="FA126" s="67"/>
      <c r="FB126" s="67"/>
      <c r="FC126" s="67"/>
      <c r="FD126" s="49"/>
      <c r="FE126" s="155"/>
    </row>
    <row r="127" spans="1:161">
      <c r="A127" s="58">
        <v>121</v>
      </c>
      <c r="B127" s="59">
        <v>85</v>
      </c>
      <c r="C127" s="60">
        <v>73</v>
      </c>
      <c r="D127" s="61">
        <v>806.5</v>
      </c>
      <c r="E127" s="61">
        <v>3</v>
      </c>
      <c r="F127" s="62">
        <v>12</v>
      </c>
      <c r="G127" s="63">
        <v>0</v>
      </c>
      <c r="H127" s="63">
        <v>3</v>
      </c>
      <c r="I127" s="49"/>
      <c r="J127" s="62">
        <v>121</v>
      </c>
      <c r="K127" s="71">
        <f t="shared" si="121"/>
        <v>12</v>
      </c>
      <c r="L127" s="71">
        <f t="shared" si="122"/>
        <v>0</v>
      </c>
      <c r="M127" s="71">
        <f>INDEX($H:$H,MATCH(N127,$A:$A,0))</f>
        <v>3</v>
      </c>
      <c r="N127" s="72">
        <f>INDEX($A:$A,MATCH(SUM($K$7:K127),$D:$D,1))</f>
        <v>200</v>
      </c>
      <c r="O127" s="72">
        <v>0</v>
      </c>
      <c r="P127" s="73">
        <v>0</v>
      </c>
      <c r="Q127" s="63">
        <f>INDEX(关卡产出!$V$8:$V$207,MATCH(N127,$A$7:$A$206,0))</f>
        <v>38500</v>
      </c>
      <c r="R127" s="63">
        <f>INDEX(关卡产出!$W$8:$W$207,MATCH(N127,$A$7:$A$206,0))</f>
        <v>11610000</v>
      </c>
      <c r="S127" s="63">
        <f>INDEX(关卡产出!$X$8:$X$207,MATCH(N127,$A$7:$A$206,0))</f>
        <v>78866</v>
      </c>
      <c r="T127" s="63">
        <f>INDEX(关卡产出!$Y$8:$Y$207,MATCH(N127,$A$7:$A$206,0))</f>
        <v>39434</v>
      </c>
      <c r="U127" s="63">
        <f>INDEX(关卡产出!$Z$8:$Z$207,MATCH(N127,$A$7:$A$206,0))</f>
        <v>19113</v>
      </c>
      <c r="V127" s="63">
        <f>INDEX(关卡产出!$AA$8:$AA$207,MATCH(N127,$A$7:$A$206,0))</f>
        <v>1200</v>
      </c>
      <c r="W127" s="80">
        <f>INDEX(关卡产出!$C$8:$C$207,MATCH(N127,关卡产出!$B$8:$B$207,0))*K127</f>
        <v>1896</v>
      </c>
      <c r="X127" s="80">
        <f>INDEX(关卡产出!$D$8:$D$207,MATCH(N127,关卡产出!$B$8:$B$207,0))*K127</f>
        <v>948</v>
      </c>
      <c r="Y127" s="80">
        <f>INDEX(关卡产出!$E$8:$E$207,MATCH(N127,关卡产出!$B$8:$B$207,0))*K127</f>
        <v>468</v>
      </c>
      <c r="Z127" s="80">
        <f>INDEX(关卡产出!$F$8:$F$207,MATCH(N127,关卡产出!$B$8:$B$207,0))*K127</f>
        <v>24600</v>
      </c>
      <c r="AA127" s="80">
        <f>SUM($W$7:W127)</f>
        <v>129102</v>
      </c>
      <c r="AB127" s="80">
        <f>SUM($X$7:X127)</f>
        <v>64305</v>
      </c>
      <c r="AC127" s="80">
        <f>SUM($Y$7:Y127)</f>
        <v>31371</v>
      </c>
      <c r="AD127" s="80">
        <f>SUM($Z$7:Z127)</f>
        <v>1721400</v>
      </c>
      <c r="AE127" s="87">
        <f>INDEX(关卡产出!$C$8:$C$207,MATCH(N127,关卡产出!$B$8:$B$207,0))*8</f>
        <v>1264</v>
      </c>
      <c r="AF127" s="87">
        <f>INDEX(关卡产出!$D$8:$D$207,MATCH(N127,关卡产出!$B$8:$B$207,0))*8</f>
        <v>632</v>
      </c>
      <c r="AG127" s="87">
        <f>INDEX(关卡产出!$E$8:$E$207,MATCH(N127,关卡产出!$B$8:$B$207,0))*8</f>
        <v>312</v>
      </c>
      <c r="AH127" s="87">
        <f>INDEX(关卡产出!$F$8:$F$207,MATCH(N127,关卡产出!$B$8:$B$207,0))*8</f>
        <v>16400</v>
      </c>
      <c r="AI127" s="87">
        <f>SUM($AE$7:AE127)</f>
        <v>86056</v>
      </c>
      <c r="AJ127" s="87">
        <f>SUM($AF$7:AF127)</f>
        <v>42864</v>
      </c>
      <c r="AK127" s="87">
        <f>SUM($AG$7:AG127)</f>
        <v>20912</v>
      </c>
      <c r="AL127" s="87">
        <f>SUM($AH$7:AH127)</f>
        <v>1147360</v>
      </c>
      <c r="AM127" s="92">
        <f>SUM($M$7:M127)*关卡产出!$AS$11</f>
        <v>2178000</v>
      </c>
      <c r="AN127" s="93">
        <v>0</v>
      </c>
      <c r="AO127" s="80">
        <v>0</v>
      </c>
      <c r="AP127" s="96">
        <v>0</v>
      </c>
      <c r="AQ127" s="62">
        <v>500</v>
      </c>
      <c r="AR127" s="97">
        <v>100</v>
      </c>
      <c r="AS127" s="62">
        <f>SUM($AQ$7:AQ127)</f>
        <v>60500</v>
      </c>
      <c r="AT127" s="71">
        <f>SUM($AR$7:AR127)</f>
        <v>12100</v>
      </c>
      <c r="AU127" s="49"/>
      <c r="AV127" s="62">
        <f t="shared" si="123"/>
        <v>38500</v>
      </c>
      <c r="AW127" s="71">
        <v>0</v>
      </c>
      <c r="AX127" s="71">
        <f t="shared" si="124"/>
        <v>12100</v>
      </c>
      <c r="AY127" s="71">
        <f t="shared" si="125"/>
        <v>29700</v>
      </c>
      <c r="AZ127" s="63">
        <f t="shared" si="126"/>
        <v>80300</v>
      </c>
      <c r="BA127" s="80">
        <v>0</v>
      </c>
      <c r="BB127" s="80">
        <f t="shared" si="127"/>
        <v>80300</v>
      </c>
      <c r="BC127" s="98">
        <f t="shared" si="128"/>
        <v>0.479452054794521</v>
      </c>
      <c r="BD127" s="98">
        <f t="shared" si="129"/>
        <v>0</v>
      </c>
      <c r="BE127" s="98">
        <f t="shared" si="130"/>
        <v>0.150684931506849</v>
      </c>
      <c r="BF127" s="98">
        <f t="shared" si="131"/>
        <v>0.36986301369863</v>
      </c>
      <c r="BG127" s="99"/>
      <c r="BH127" s="62">
        <f>INDEX(商城宝箱!$L:$L,MATCH(BB127,商城宝箱!$N:$N,1))</f>
        <v>11</v>
      </c>
      <c r="BI127" s="63">
        <f>INDEX(商城宝箱!$T:$T,MATCH(BH127,商城宝箱!$L:$L,0))+(BB127-VLOOKUP(BH127,商城宝箱!$L$2:$N$22,3,FALSE))/$BH$5*VLOOKUP(BH127+1,商城宝箱!$C$23:$I$42,3,FALSE)</f>
        <v>200750</v>
      </c>
      <c r="BJ127" s="71">
        <f>INDEX(商城宝箱!$U:$U,MATCH(BH127,商城宝箱!$L:$L,0))+(BB127-VLOOKUP(BH127,商城宝箱!$L$2:$N$22,3,FALSE))/$BH$5*VLOOKUP(BH127+1,商城宝箱!$C$23:$I$42,4,FALSE)</f>
        <v>171502.5</v>
      </c>
      <c r="BK127" s="71">
        <f>INDEX(商城宝箱!$V:$V,MATCH(BH127,商城宝箱!$L:$L,0))+(BB127-VLOOKUP(BH127,商城宝箱!$L$2:$N$22,3,FALSE))/$BH$5*VLOOKUP(BH127+1,商城宝箱!$C$23:$I$42,5,FALSE)</f>
        <v>92737</v>
      </c>
      <c r="BL127" s="71">
        <f>INDEX(商城宝箱!$W:$W,MATCH(BH127,商城宝箱!$L:$L,0))+(BB127-VLOOKUP(BH127,商城宝箱!$L$2:$N$22,3,FALSE))/$BH$5*VLOOKUP(BH127+1,商城宝箱!$C$23:$I$42,6,FALSE)</f>
        <v>13591.5</v>
      </c>
      <c r="BM127" s="49"/>
      <c r="BN127" s="101">
        <f t="shared" si="132"/>
        <v>11610000</v>
      </c>
      <c r="BO127" s="63">
        <f t="shared" si="133"/>
        <v>1721400</v>
      </c>
      <c r="BP127" s="63">
        <f t="shared" ref="BP127:BR127" si="234">AL127</f>
        <v>1147360</v>
      </c>
      <c r="BQ127" s="63">
        <f t="shared" si="234"/>
        <v>2178000</v>
      </c>
      <c r="BR127" s="63">
        <f t="shared" si="234"/>
        <v>0</v>
      </c>
      <c r="BS127" s="63">
        <f t="shared" si="135"/>
        <v>60500</v>
      </c>
      <c r="BT127" s="63">
        <f t="shared" si="136"/>
        <v>200750</v>
      </c>
      <c r="BU127" s="63">
        <f t="shared" si="137"/>
        <v>16918010</v>
      </c>
      <c r="BV127" s="98">
        <f t="shared" si="138"/>
        <v>0.686250924310838</v>
      </c>
      <c r="BW127" s="98">
        <f t="shared" si="139"/>
        <v>0.101749555651049</v>
      </c>
      <c r="BX127" s="98">
        <f t="shared" si="140"/>
        <v>0.0678188510350804</v>
      </c>
      <c r="BY127" s="98">
        <f t="shared" si="141"/>
        <v>0.12873854549087</v>
      </c>
      <c r="BZ127" s="98">
        <f t="shared" si="142"/>
        <v>0</v>
      </c>
      <c r="CA127" s="98">
        <f t="shared" si="143"/>
        <v>0.00357607070807973</v>
      </c>
      <c r="CB127" s="98">
        <f t="shared" si="144"/>
        <v>0.0118660528040828</v>
      </c>
      <c r="CC127" s="49"/>
      <c r="CD127" s="101">
        <f t="shared" si="145"/>
        <v>200</v>
      </c>
      <c r="CE127" s="63">
        <f>INDEX(角色升级!A:A,MATCH(BU126,角色升级!K:K,1))</f>
        <v>889</v>
      </c>
      <c r="CF127" s="71">
        <f>VLOOKUP(CE127,角色升级!A:P,16,FALSE)</f>
        <v>68781.4743</v>
      </c>
      <c r="CG127" s="71">
        <v>102000</v>
      </c>
      <c r="CH127" s="220">
        <v>5.31</v>
      </c>
      <c r="CI127" s="87">
        <f>INDEX(角色升级!Q:Q,MATCH(CE127,角色升级!A:A,0))</f>
        <v>29700</v>
      </c>
      <c r="CJ127" s="80">
        <v>0.8</v>
      </c>
      <c r="CK127" s="49"/>
      <c r="CL127" s="101">
        <f t="shared" si="146"/>
        <v>78866</v>
      </c>
      <c r="CM127" s="63">
        <f t="shared" si="147"/>
        <v>129102</v>
      </c>
      <c r="CN127" s="63">
        <f t="shared" si="148"/>
        <v>1264</v>
      </c>
      <c r="CO127" s="63">
        <f t="shared" si="149"/>
        <v>171502.5</v>
      </c>
      <c r="CP127" s="63">
        <f t="shared" si="150"/>
        <v>380734.5</v>
      </c>
      <c r="CQ127" s="98">
        <f t="shared" si="151"/>
        <v>0.207141722118694</v>
      </c>
      <c r="CR127" s="98">
        <f t="shared" si="152"/>
        <v>0.339086686391698</v>
      </c>
      <c r="CS127" s="98">
        <f t="shared" si="153"/>
        <v>0.0033198987746054</v>
      </c>
      <c r="CT127" s="98">
        <f t="shared" si="154"/>
        <v>0.450451692715002</v>
      </c>
      <c r="CU127" s="49"/>
      <c r="CV127" s="87">
        <f t="shared" si="155"/>
        <v>39434</v>
      </c>
      <c r="CW127" s="80">
        <f t="shared" si="156"/>
        <v>64305</v>
      </c>
      <c r="CX127" s="80">
        <f t="shared" si="157"/>
        <v>42864</v>
      </c>
      <c r="CY127" s="80">
        <f t="shared" si="158"/>
        <v>92737</v>
      </c>
      <c r="CZ127" s="80">
        <f t="shared" si="159"/>
        <v>239340</v>
      </c>
      <c r="DA127" s="143">
        <f t="shared" si="160"/>
        <v>0.164761427258294</v>
      </c>
      <c r="DB127" s="143">
        <f t="shared" si="161"/>
        <v>0.268676359989972</v>
      </c>
      <c r="DC127" s="143">
        <f t="shared" si="162"/>
        <v>0.179092504387064</v>
      </c>
      <c r="DD127" s="143">
        <f t="shared" si="163"/>
        <v>0.387469708364669</v>
      </c>
      <c r="DE127" s="49"/>
      <c r="DF127" s="87">
        <f t="shared" si="164"/>
        <v>19113</v>
      </c>
      <c r="DG127" s="80">
        <f t="shared" si="165"/>
        <v>31371</v>
      </c>
      <c r="DH127" s="80">
        <f t="shared" si="166"/>
        <v>20912</v>
      </c>
      <c r="DI127" s="80">
        <f t="shared" si="167"/>
        <v>13591.5</v>
      </c>
      <c r="DJ127" s="80">
        <f t="shared" si="168"/>
        <v>84987.5</v>
      </c>
      <c r="DK127" s="143">
        <f t="shared" si="169"/>
        <v>0.224891895867039</v>
      </c>
      <c r="DL127" s="143">
        <f t="shared" si="170"/>
        <v>0.369124871304604</v>
      </c>
      <c r="DM127" s="143">
        <f t="shared" si="171"/>
        <v>0.246059714663921</v>
      </c>
      <c r="DN127" s="143">
        <f t="shared" si="172"/>
        <v>0.159923518164436</v>
      </c>
      <c r="DO127" s="49"/>
      <c r="DP127" s="62">
        <f t="shared" si="173"/>
        <v>380734.5</v>
      </c>
      <c r="DQ127" s="71">
        <f t="shared" si="174"/>
        <v>239340</v>
      </c>
      <c r="DR127" s="71">
        <f t="shared" si="175"/>
        <v>84987.5</v>
      </c>
      <c r="DS127" s="63">
        <v>0</v>
      </c>
      <c r="DT127" s="63">
        <v>24</v>
      </c>
      <c r="DU127" s="63">
        <f>INDEX(武器升级!A:A,MATCH(DQ127/$DQ$5,武器升级!G:G,1))</f>
        <v>56</v>
      </c>
      <c r="DV127" s="63">
        <f>_xlfn.IFNA(INDEX(武器升级!A:A,MATCH(DR127/$DR$5,武器升级!H:H,1)),1)</f>
        <v>45</v>
      </c>
      <c r="DW127" s="63">
        <v>15</v>
      </c>
      <c r="DX127" s="63">
        <f>ROUND($DX$4*(1.2^(DT127-1)),2)</f>
        <v>39.75</v>
      </c>
      <c r="DY127" s="63">
        <f>ROUND($DY$4*1.2^(DU127-1),2)</f>
        <v>16983.6</v>
      </c>
      <c r="DZ127" s="63">
        <f>ROUND($DZ$4*1.2^(DV127-1),2)</f>
        <v>3352.49</v>
      </c>
      <c r="EA127" s="71">
        <v>5.7</v>
      </c>
      <c r="EB127" s="67">
        <f t="shared" si="176"/>
        <v>200</v>
      </c>
      <c r="EC127" s="84"/>
      <c r="ED127" s="49"/>
      <c r="EE127" s="49"/>
      <c r="EF127" s="49"/>
      <c r="EG127" s="49"/>
      <c r="EH127" s="49"/>
      <c r="EI127" s="49"/>
      <c r="EJ127" s="49"/>
      <c r="EK127" s="49">
        <f>_xlfn.IFNA(INDEX(DZ:DZ,MATCH(A127,EB:EB,0)),1)</f>
        <v>104.94</v>
      </c>
      <c r="EL127" s="84"/>
      <c r="EM127" s="49"/>
      <c r="EN127" s="49"/>
      <c r="EO127" s="49"/>
      <c r="EP127" s="49"/>
      <c r="EQ127" s="49"/>
      <c r="ER127" s="49"/>
      <c r="ES127" s="49"/>
      <c r="ET127" s="49"/>
      <c r="EU127" s="49"/>
      <c r="EV127" s="49"/>
      <c r="EW127" s="49"/>
      <c r="EX127" s="49"/>
      <c r="EY127" s="49"/>
      <c r="EZ127" s="49"/>
      <c r="FA127" s="67"/>
      <c r="FB127" s="67"/>
      <c r="FC127" s="67"/>
      <c r="FD127" s="49"/>
      <c r="FE127" s="155"/>
    </row>
    <row r="128" spans="1:161">
      <c r="A128" s="58">
        <v>122</v>
      </c>
      <c r="B128" s="59">
        <v>85</v>
      </c>
      <c r="C128" s="60">
        <v>73</v>
      </c>
      <c r="D128" s="61">
        <v>809.5</v>
      </c>
      <c r="E128" s="61">
        <v>3</v>
      </c>
      <c r="F128" s="62">
        <v>12</v>
      </c>
      <c r="G128" s="63">
        <v>0</v>
      </c>
      <c r="H128" s="63">
        <v>3</v>
      </c>
      <c r="I128" s="49"/>
      <c r="J128" s="62">
        <v>122</v>
      </c>
      <c r="K128" s="71">
        <f t="shared" si="121"/>
        <v>12</v>
      </c>
      <c r="L128" s="71">
        <f t="shared" si="122"/>
        <v>0</v>
      </c>
      <c r="M128" s="71">
        <f>INDEX($H:$H,MATCH(N128,$A:$A,0))</f>
        <v>3</v>
      </c>
      <c r="N128" s="72">
        <f>INDEX($A:$A,MATCH(SUM($K$7:K128),$D:$D,1))</f>
        <v>200</v>
      </c>
      <c r="O128" s="72">
        <v>0</v>
      </c>
      <c r="P128" s="73">
        <v>0</v>
      </c>
      <c r="Q128" s="63">
        <f>INDEX(关卡产出!$V$8:$V$207,MATCH(N128,$A$7:$A$206,0))</f>
        <v>38500</v>
      </c>
      <c r="R128" s="63">
        <f>INDEX(关卡产出!$W$8:$W$207,MATCH(N128,$A$7:$A$206,0))</f>
        <v>11610000</v>
      </c>
      <c r="S128" s="63">
        <f>INDEX(关卡产出!$X$8:$X$207,MATCH(N128,$A$7:$A$206,0))</f>
        <v>78866</v>
      </c>
      <c r="T128" s="63">
        <f>INDEX(关卡产出!$Y$8:$Y$207,MATCH(N128,$A$7:$A$206,0))</f>
        <v>39434</v>
      </c>
      <c r="U128" s="63">
        <f>INDEX(关卡产出!$Z$8:$Z$207,MATCH(N128,$A$7:$A$206,0))</f>
        <v>19113</v>
      </c>
      <c r="V128" s="63">
        <f>INDEX(关卡产出!$AA$8:$AA$207,MATCH(N128,$A$7:$A$206,0))</f>
        <v>1200</v>
      </c>
      <c r="W128" s="80">
        <f>INDEX(关卡产出!$C$8:$C$207,MATCH(N128,关卡产出!$B$8:$B$207,0))*K128</f>
        <v>1896</v>
      </c>
      <c r="X128" s="80">
        <f>INDEX(关卡产出!$D$8:$D$207,MATCH(N128,关卡产出!$B$8:$B$207,0))*K128</f>
        <v>948</v>
      </c>
      <c r="Y128" s="80">
        <f>INDEX(关卡产出!$E$8:$E$207,MATCH(N128,关卡产出!$B$8:$B$207,0))*K128</f>
        <v>468</v>
      </c>
      <c r="Z128" s="80">
        <f>INDEX(关卡产出!$F$8:$F$207,MATCH(N128,关卡产出!$B$8:$B$207,0))*K128</f>
        <v>24600</v>
      </c>
      <c r="AA128" s="80">
        <f>SUM($W$7:W128)</f>
        <v>130998</v>
      </c>
      <c r="AB128" s="80">
        <f>SUM($X$7:X128)</f>
        <v>65253</v>
      </c>
      <c r="AC128" s="80">
        <f>SUM($Y$7:Y128)</f>
        <v>31839</v>
      </c>
      <c r="AD128" s="80">
        <f>SUM($Z$7:Z128)</f>
        <v>1746000</v>
      </c>
      <c r="AE128" s="87">
        <f>INDEX(关卡产出!$C$8:$C$207,MATCH(N128,关卡产出!$B$8:$B$207,0))*8</f>
        <v>1264</v>
      </c>
      <c r="AF128" s="87">
        <f>INDEX(关卡产出!$D$8:$D$207,MATCH(N128,关卡产出!$B$8:$B$207,0))*8</f>
        <v>632</v>
      </c>
      <c r="AG128" s="87">
        <f>INDEX(关卡产出!$E$8:$E$207,MATCH(N128,关卡产出!$B$8:$B$207,0))*8</f>
        <v>312</v>
      </c>
      <c r="AH128" s="87">
        <f>INDEX(关卡产出!$F$8:$F$207,MATCH(N128,关卡产出!$B$8:$B$207,0))*8</f>
        <v>16400</v>
      </c>
      <c r="AI128" s="87">
        <f>SUM($AE$7:AE128)</f>
        <v>87320</v>
      </c>
      <c r="AJ128" s="87">
        <f>SUM($AF$7:AF128)</f>
        <v>43496</v>
      </c>
      <c r="AK128" s="87">
        <f>SUM($AG$7:AG128)</f>
        <v>21224</v>
      </c>
      <c r="AL128" s="87">
        <f>SUM($AH$7:AH128)</f>
        <v>1163760</v>
      </c>
      <c r="AM128" s="92">
        <f>SUM($M$7:M128)*关卡产出!$AS$11</f>
        <v>2196000</v>
      </c>
      <c r="AN128" s="93">
        <v>0</v>
      </c>
      <c r="AO128" s="80">
        <v>0</v>
      </c>
      <c r="AP128" s="96">
        <v>0</v>
      </c>
      <c r="AQ128" s="62">
        <v>500</v>
      </c>
      <c r="AR128" s="97">
        <v>100</v>
      </c>
      <c r="AS128" s="62">
        <f>SUM($AQ$7:AQ128)</f>
        <v>61000</v>
      </c>
      <c r="AT128" s="71">
        <f>SUM($AR$7:AR128)</f>
        <v>12200</v>
      </c>
      <c r="AU128" s="49"/>
      <c r="AV128" s="62">
        <f t="shared" si="123"/>
        <v>38500</v>
      </c>
      <c r="AW128" s="71">
        <v>0</v>
      </c>
      <c r="AX128" s="71">
        <f t="shared" si="124"/>
        <v>12200</v>
      </c>
      <c r="AY128" s="71">
        <f t="shared" si="125"/>
        <v>29700</v>
      </c>
      <c r="AZ128" s="63">
        <f t="shared" si="126"/>
        <v>80400</v>
      </c>
      <c r="BA128" s="80">
        <v>0</v>
      </c>
      <c r="BB128" s="80">
        <f t="shared" si="127"/>
        <v>80400</v>
      </c>
      <c r="BC128" s="98">
        <f t="shared" si="128"/>
        <v>0.478855721393035</v>
      </c>
      <c r="BD128" s="98">
        <f t="shared" si="129"/>
        <v>0</v>
      </c>
      <c r="BE128" s="98">
        <f t="shared" si="130"/>
        <v>0.151741293532338</v>
      </c>
      <c r="BF128" s="98">
        <f t="shared" si="131"/>
        <v>0.369402985074627</v>
      </c>
      <c r="BG128" s="99"/>
      <c r="BH128" s="62">
        <f>INDEX(商城宝箱!$L:$L,MATCH(BB128,商城宝箱!$N:$N,1))</f>
        <v>11</v>
      </c>
      <c r="BI128" s="63">
        <f>INDEX(商城宝箱!$T:$T,MATCH(BH128,商城宝箱!$L:$L,0))+(BB128-VLOOKUP(BH128,商城宝箱!$L$2:$N$22,3,FALSE))/$BH$5*VLOOKUP(BH128+1,商城宝箱!$C$23:$I$42,3,FALSE)</f>
        <v>201000</v>
      </c>
      <c r="BJ128" s="71">
        <f>INDEX(商城宝箱!$U:$U,MATCH(BH128,商城宝箱!$L:$L,0))+(BB128-VLOOKUP(BH128,商城宝箱!$L$2:$N$22,3,FALSE))/$BH$5*VLOOKUP(BH128+1,商城宝箱!$C$23:$I$42,4,FALSE)</f>
        <v>171872.5</v>
      </c>
      <c r="BK128" s="71">
        <f>INDEX(商城宝箱!$V:$V,MATCH(BH128,商城宝箱!$L:$L,0))+(BB128-VLOOKUP(BH128,商城宝箱!$L$2:$N$22,3,FALSE))/$BH$5*VLOOKUP(BH128+1,商城宝箱!$C$23:$I$42,5,FALSE)</f>
        <v>92912</v>
      </c>
      <c r="BL128" s="71">
        <f>INDEX(商城宝箱!$W:$W,MATCH(BH128,商城宝箱!$L:$L,0))+(BB128-VLOOKUP(BH128,商城宝箱!$L$2:$N$22,3,FALSE))/$BH$5*VLOOKUP(BH128+1,商城宝箱!$C$23:$I$42,6,FALSE)</f>
        <v>13621.5</v>
      </c>
      <c r="BM128" s="49"/>
      <c r="BN128" s="101">
        <f t="shared" si="132"/>
        <v>11610000</v>
      </c>
      <c r="BO128" s="63">
        <f t="shared" si="133"/>
        <v>1746000</v>
      </c>
      <c r="BP128" s="63">
        <f t="shared" ref="BP128:BR128" si="235">AL128</f>
        <v>1163760</v>
      </c>
      <c r="BQ128" s="63">
        <f t="shared" si="235"/>
        <v>2196000</v>
      </c>
      <c r="BR128" s="63">
        <f t="shared" si="235"/>
        <v>0</v>
      </c>
      <c r="BS128" s="63">
        <f t="shared" si="135"/>
        <v>61000</v>
      </c>
      <c r="BT128" s="63">
        <f t="shared" si="136"/>
        <v>201000</v>
      </c>
      <c r="BU128" s="63">
        <f t="shared" si="137"/>
        <v>16977760</v>
      </c>
      <c r="BV128" s="98">
        <f t="shared" si="138"/>
        <v>0.683835794592455</v>
      </c>
      <c r="BW128" s="98">
        <f t="shared" si="139"/>
        <v>0.102840421822431</v>
      </c>
      <c r="BX128" s="98">
        <f t="shared" si="140"/>
        <v>0.0685461450744975</v>
      </c>
      <c r="BY128" s="98">
        <f t="shared" si="141"/>
        <v>0.129345685178728</v>
      </c>
      <c r="BZ128" s="98">
        <f t="shared" si="142"/>
        <v>0</v>
      </c>
      <c r="CA128" s="98">
        <f t="shared" si="143"/>
        <v>0.00359293569940911</v>
      </c>
      <c r="CB128" s="98">
        <f t="shared" si="144"/>
        <v>0.0118390176324792</v>
      </c>
      <c r="CC128" s="49"/>
      <c r="CD128" s="101">
        <f t="shared" si="145"/>
        <v>200</v>
      </c>
      <c r="CE128" s="63">
        <f>INDEX(角色升级!A:A,MATCH(BU127,角色升级!K:K,1))</f>
        <v>891</v>
      </c>
      <c r="CF128" s="71">
        <f>VLOOKUP(CE128,角色升级!A:P,16,FALSE)</f>
        <v>68864.5365</v>
      </c>
      <c r="CG128" s="71">
        <v>103200</v>
      </c>
      <c r="CH128" s="221">
        <v>5.36</v>
      </c>
      <c r="CI128" s="87">
        <f>INDEX(角色升级!Q:Q,MATCH(CE128,角色升级!A:A,0))</f>
        <v>29700</v>
      </c>
      <c r="CJ128" s="80">
        <v>0.8</v>
      </c>
      <c r="CK128" s="49"/>
      <c r="CL128" s="101">
        <f t="shared" si="146"/>
        <v>78866</v>
      </c>
      <c r="CM128" s="63">
        <f t="shared" si="147"/>
        <v>130998</v>
      </c>
      <c r="CN128" s="63">
        <f t="shared" si="148"/>
        <v>1264</v>
      </c>
      <c r="CO128" s="63">
        <f t="shared" si="149"/>
        <v>171872.5</v>
      </c>
      <c r="CP128" s="63">
        <f t="shared" si="150"/>
        <v>383000.5</v>
      </c>
      <c r="CQ128" s="98">
        <f t="shared" si="151"/>
        <v>0.205916180266083</v>
      </c>
      <c r="CR128" s="98">
        <f t="shared" si="152"/>
        <v>0.342030885077174</v>
      </c>
      <c r="CS128" s="98">
        <f t="shared" si="153"/>
        <v>0.00330025678817652</v>
      </c>
      <c r="CT128" s="98">
        <f t="shared" si="154"/>
        <v>0.448752677868567</v>
      </c>
      <c r="CU128" s="49"/>
      <c r="CV128" s="87">
        <f t="shared" si="155"/>
        <v>39434</v>
      </c>
      <c r="CW128" s="80">
        <f t="shared" si="156"/>
        <v>65253</v>
      </c>
      <c r="CX128" s="80">
        <f t="shared" si="157"/>
        <v>43496</v>
      </c>
      <c r="CY128" s="80">
        <f t="shared" si="158"/>
        <v>92912</v>
      </c>
      <c r="CZ128" s="80">
        <f t="shared" si="159"/>
        <v>241095</v>
      </c>
      <c r="DA128" s="143">
        <f t="shared" si="160"/>
        <v>0.163562081337232</v>
      </c>
      <c r="DB128" s="143">
        <f t="shared" si="161"/>
        <v>0.270652647296709</v>
      </c>
      <c r="DC128" s="143">
        <f t="shared" si="162"/>
        <v>0.180410211742259</v>
      </c>
      <c r="DD128" s="143">
        <f t="shared" si="163"/>
        <v>0.3853750596238</v>
      </c>
      <c r="DE128" s="49"/>
      <c r="DF128" s="87">
        <f t="shared" si="164"/>
        <v>19113</v>
      </c>
      <c r="DG128" s="80">
        <f t="shared" si="165"/>
        <v>31839</v>
      </c>
      <c r="DH128" s="80">
        <f t="shared" si="166"/>
        <v>21224</v>
      </c>
      <c r="DI128" s="80">
        <f t="shared" si="167"/>
        <v>13621.5</v>
      </c>
      <c r="DJ128" s="80">
        <f t="shared" si="168"/>
        <v>85797.5</v>
      </c>
      <c r="DK128" s="143">
        <f t="shared" si="169"/>
        <v>0.222768728692561</v>
      </c>
      <c r="DL128" s="143">
        <f t="shared" si="170"/>
        <v>0.371094728867391</v>
      </c>
      <c r="DM128" s="143">
        <f t="shared" si="171"/>
        <v>0.247373175209068</v>
      </c>
      <c r="DN128" s="143">
        <f t="shared" si="172"/>
        <v>0.15876336723098</v>
      </c>
      <c r="DO128" s="49"/>
      <c r="DP128" s="62">
        <f t="shared" si="173"/>
        <v>383000.5</v>
      </c>
      <c r="DQ128" s="71">
        <f t="shared" si="174"/>
        <v>241095</v>
      </c>
      <c r="DR128" s="71">
        <f t="shared" si="175"/>
        <v>85797.5</v>
      </c>
      <c r="DS128" s="63">
        <v>0</v>
      </c>
      <c r="DT128" s="63">
        <v>24</v>
      </c>
      <c r="DU128" s="63">
        <f>INDEX(武器升级!A:A,MATCH(DQ128/$DQ$5,武器升级!G:G,1))</f>
        <v>57</v>
      </c>
      <c r="DV128" s="63">
        <f>_xlfn.IFNA(INDEX(武器升级!A:A,MATCH(DR128/$DR$5,武器升级!H:H,1)),1)</f>
        <v>46</v>
      </c>
      <c r="DW128" s="63">
        <v>15</v>
      </c>
      <c r="DX128" s="63">
        <f>ROUND($DX$4*(1.2^(DT128-1)),2)</f>
        <v>39.75</v>
      </c>
      <c r="DY128" s="63">
        <f>ROUND($DY$4*1.2^(DU128-1),2)</f>
        <v>20380.32</v>
      </c>
      <c r="DZ128" s="63">
        <f>ROUND($DZ$4*1.2^(DV128-1),2)</f>
        <v>4022.99</v>
      </c>
      <c r="EA128" s="71">
        <v>5.7</v>
      </c>
      <c r="EB128" s="67">
        <f t="shared" si="176"/>
        <v>200</v>
      </c>
      <c r="EC128" s="84"/>
      <c r="ED128" s="49"/>
      <c r="EE128" s="49"/>
      <c r="EF128" s="49"/>
      <c r="EG128" s="49"/>
      <c r="EH128" s="49"/>
      <c r="EI128" s="49"/>
      <c r="EJ128" s="49"/>
      <c r="EK128" s="49">
        <f>_xlfn.IFNA(INDEX(DZ:DZ,MATCH(A128,EB:EB,0)),1)</f>
        <v>1</v>
      </c>
      <c r="EL128" s="84"/>
      <c r="EM128" s="49"/>
      <c r="EN128" s="49"/>
      <c r="EO128" s="49"/>
      <c r="EP128" s="49"/>
      <c r="EQ128" s="49"/>
      <c r="ER128" s="49"/>
      <c r="ES128" s="49"/>
      <c r="ET128" s="49"/>
      <c r="EU128" s="49"/>
      <c r="EV128" s="49"/>
      <c r="EW128" s="49"/>
      <c r="EX128" s="49"/>
      <c r="EY128" s="49"/>
      <c r="EZ128" s="49"/>
      <c r="FA128" s="67"/>
      <c r="FB128" s="67"/>
      <c r="FC128" s="67"/>
      <c r="FD128" s="49"/>
      <c r="FE128" s="155"/>
    </row>
    <row r="129" spans="1:161">
      <c r="A129" s="58">
        <v>123</v>
      </c>
      <c r="B129" s="59">
        <v>86</v>
      </c>
      <c r="C129" s="60">
        <v>73</v>
      </c>
      <c r="D129" s="61">
        <v>815.5</v>
      </c>
      <c r="E129" s="61">
        <v>3</v>
      </c>
      <c r="F129" s="62">
        <v>12</v>
      </c>
      <c r="G129" s="63">
        <v>0</v>
      </c>
      <c r="H129" s="63">
        <v>3</v>
      </c>
      <c r="I129" s="49"/>
      <c r="J129" s="62">
        <v>123</v>
      </c>
      <c r="K129" s="71">
        <f t="shared" si="121"/>
        <v>12</v>
      </c>
      <c r="L129" s="71">
        <f t="shared" si="122"/>
        <v>0</v>
      </c>
      <c r="M129" s="71">
        <f>INDEX($H:$H,MATCH(N129,$A:$A,0))</f>
        <v>3</v>
      </c>
      <c r="N129" s="72">
        <f>INDEX($A:$A,MATCH(SUM($K$7:K129),$D:$D,1))</f>
        <v>200</v>
      </c>
      <c r="O129" s="72">
        <v>0</v>
      </c>
      <c r="P129" s="73">
        <v>0</v>
      </c>
      <c r="Q129" s="63">
        <f>INDEX(关卡产出!$V$8:$V$207,MATCH(N129,$A$7:$A$206,0))</f>
        <v>38500</v>
      </c>
      <c r="R129" s="63">
        <f>INDEX(关卡产出!$W$8:$W$207,MATCH(N129,$A$7:$A$206,0))</f>
        <v>11610000</v>
      </c>
      <c r="S129" s="63">
        <f>INDEX(关卡产出!$X$8:$X$207,MATCH(N129,$A$7:$A$206,0))</f>
        <v>78866</v>
      </c>
      <c r="T129" s="63">
        <f>INDEX(关卡产出!$Y$8:$Y$207,MATCH(N129,$A$7:$A$206,0))</f>
        <v>39434</v>
      </c>
      <c r="U129" s="63">
        <f>INDEX(关卡产出!$Z$8:$Z$207,MATCH(N129,$A$7:$A$206,0))</f>
        <v>19113</v>
      </c>
      <c r="V129" s="63">
        <f>INDEX(关卡产出!$AA$8:$AA$207,MATCH(N129,$A$7:$A$206,0))</f>
        <v>1200</v>
      </c>
      <c r="W129" s="80">
        <f>INDEX(关卡产出!$C$8:$C$207,MATCH(N129,关卡产出!$B$8:$B$207,0))*K129</f>
        <v>1896</v>
      </c>
      <c r="X129" s="80">
        <f>INDEX(关卡产出!$D$8:$D$207,MATCH(N129,关卡产出!$B$8:$B$207,0))*K129</f>
        <v>948</v>
      </c>
      <c r="Y129" s="80">
        <f>INDEX(关卡产出!$E$8:$E$207,MATCH(N129,关卡产出!$B$8:$B$207,0))*K129</f>
        <v>468</v>
      </c>
      <c r="Z129" s="80">
        <f>INDEX(关卡产出!$F$8:$F$207,MATCH(N129,关卡产出!$B$8:$B$207,0))*K129</f>
        <v>24600</v>
      </c>
      <c r="AA129" s="80">
        <f>SUM($W$7:W129)</f>
        <v>132894</v>
      </c>
      <c r="AB129" s="80">
        <f>SUM($X$7:X129)</f>
        <v>66201</v>
      </c>
      <c r="AC129" s="80">
        <f>SUM($Y$7:Y129)</f>
        <v>32307</v>
      </c>
      <c r="AD129" s="80">
        <f>SUM($Z$7:Z129)</f>
        <v>1770600</v>
      </c>
      <c r="AE129" s="87">
        <f>INDEX(关卡产出!$C$8:$C$207,MATCH(N129,关卡产出!$B$8:$B$207,0))*8</f>
        <v>1264</v>
      </c>
      <c r="AF129" s="87">
        <f>INDEX(关卡产出!$D$8:$D$207,MATCH(N129,关卡产出!$B$8:$B$207,0))*8</f>
        <v>632</v>
      </c>
      <c r="AG129" s="87">
        <f>INDEX(关卡产出!$E$8:$E$207,MATCH(N129,关卡产出!$B$8:$B$207,0))*8</f>
        <v>312</v>
      </c>
      <c r="AH129" s="87">
        <f>INDEX(关卡产出!$F$8:$F$207,MATCH(N129,关卡产出!$B$8:$B$207,0))*8</f>
        <v>16400</v>
      </c>
      <c r="AI129" s="87">
        <f>SUM($AE$7:AE129)</f>
        <v>88584</v>
      </c>
      <c r="AJ129" s="87">
        <f>SUM($AF$7:AF129)</f>
        <v>44128</v>
      </c>
      <c r="AK129" s="87">
        <f>SUM($AG$7:AG129)</f>
        <v>21536</v>
      </c>
      <c r="AL129" s="87">
        <f>SUM($AH$7:AH129)</f>
        <v>1180160</v>
      </c>
      <c r="AM129" s="92">
        <f>SUM($M$7:M129)*关卡产出!$AS$11</f>
        <v>2214000</v>
      </c>
      <c r="AN129" s="93">
        <v>0</v>
      </c>
      <c r="AO129" s="80">
        <v>0</v>
      </c>
      <c r="AP129" s="96">
        <v>0</v>
      </c>
      <c r="AQ129" s="62">
        <v>500</v>
      </c>
      <c r="AR129" s="97">
        <v>100</v>
      </c>
      <c r="AS129" s="62">
        <f>SUM($AQ$7:AQ129)</f>
        <v>61500</v>
      </c>
      <c r="AT129" s="71">
        <f>SUM($AR$7:AR129)</f>
        <v>12300</v>
      </c>
      <c r="AU129" s="49"/>
      <c r="AV129" s="62">
        <f t="shared" si="123"/>
        <v>38500</v>
      </c>
      <c r="AW129" s="71">
        <v>0</v>
      </c>
      <c r="AX129" s="71">
        <f t="shared" si="124"/>
        <v>12300</v>
      </c>
      <c r="AY129" s="71">
        <f t="shared" si="125"/>
        <v>29700</v>
      </c>
      <c r="AZ129" s="63">
        <f t="shared" si="126"/>
        <v>80500</v>
      </c>
      <c r="BA129" s="80">
        <v>0</v>
      </c>
      <c r="BB129" s="80">
        <f t="shared" si="127"/>
        <v>80500</v>
      </c>
      <c r="BC129" s="98">
        <f t="shared" si="128"/>
        <v>0.478260869565217</v>
      </c>
      <c r="BD129" s="98">
        <f t="shared" si="129"/>
        <v>0</v>
      </c>
      <c r="BE129" s="98">
        <f t="shared" si="130"/>
        <v>0.152795031055901</v>
      </c>
      <c r="BF129" s="98">
        <f t="shared" si="131"/>
        <v>0.368944099378882</v>
      </c>
      <c r="BG129" s="99"/>
      <c r="BH129" s="62">
        <f>INDEX(商城宝箱!$L:$L,MATCH(BB129,商城宝箱!$N:$N,1))</f>
        <v>11</v>
      </c>
      <c r="BI129" s="63">
        <f>INDEX(商城宝箱!$T:$T,MATCH(BH129,商城宝箱!$L:$L,0))+(BB129-VLOOKUP(BH129,商城宝箱!$L$2:$N$22,3,FALSE))/$BH$5*VLOOKUP(BH129+1,商城宝箱!$C$23:$I$42,3,FALSE)</f>
        <v>201250</v>
      </c>
      <c r="BJ129" s="71">
        <f>INDEX(商城宝箱!$U:$U,MATCH(BH129,商城宝箱!$L:$L,0))+(BB129-VLOOKUP(BH129,商城宝箱!$L$2:$N$22,3,FALSE))/$BH$5*VLOOKUP(BH129+1,商城宝箱!$C$23:$I$42,4,FALSE)</f>
        <v>172242.5</v>
      </c>
      <c r="BK129" s="71">
        <f>INDEX(商城宝箱!$V:$V,MATCH(BH129,商城宝箱!$L:$L,0))+(BB129-VLOOKUP(BH129,商城宝箱!$L$2:$N$22,3,FALSE))/$BH$5*VLOOKUP(BH129+1,商城宝箱!$C$23:$I$42,5,FALSE)</f>
        <v>93087</v>
      </c>
      <c r="BL129" s="71">
        <f>INDEX(商城宝箱!$W:$W,MATCH(BH129,商城宝箱!$L:$L,0))+(BB129-VLOOKUP(BH129,商城宝箱!$L$2:$N$22,3,FALSE))/$BH$5*VLOOKUP(BH129+1,商城宝箱!$C$23:$I$42,6,FALSE)</f>
        <v>13651.5</v>
      </c>
      <c r="BM129" s="49"/>
      <c r="BN129" s="101">
        <f t="shared" si="132"/>
        <v>11610000</v>
      </c>
      <c r="BO129" s="63">
        <f t="shared" si="133"/>
        <v>1770600</v>
      </c>
      <c r="BP129" s="63">
        <f t="shared" ref="BP129:BR129" si="236">AL129</f>
        <v>1180160</v>
      </c>
      <c r="BQ129" s="63">
        <f t="shared" si="236"/>
        <v>2214000</v>
      </c>
      <c r="BR129" s="63">
        <f t="shared" si="236"/>
        <v>0</v>
      </c>
      <c r="BS129" s="63">
        <f t="shared" si="135"/>
        <v>61500</v>
      </c>
      <c r="BT129" s="63">
        <f t="shared" si="136"/>
        <v>201250</v>
      </c>
      <c r="BU129" s="63">
        <f t="shared" si="137"/>
        <v>17037510</v>
      </c>
      <c r="BV129" s="98">
        <f t="shared" si="138"/>
        <v>0.681437604438677</v>
      </c>
      <c r="BW129" s="98">
        <f t="shared" si="139"/>
        <v>0.103923636728606</v>
      </c>
      <c r="BX129" s="98">
        <f t="shared" si="140"/>
        <v>0.0692683379202712</v>
      </c>
      <c r="BY129" s="98">
        <f t="shared" si="141"/>
        <v>0.129948566427841</v>
      </c>
      <c r="BZ129" s="98">
        <f t="shared" si="142"/>
        <v>0</v>
      </c>
      <c r="CA129" s="98">
        <f t="shared" si="143"/>
        <v>0.00360968240077335</v>
      </c>
      <c r="CB129" s="98">
        <f t="shared" si="144"/>
        <v>0.0118121720838315</v>
      </c>
      <c r="CC129" s="49"/>
      <c r="CD129" s="101">
        <f t="shared" si="145"/>
        <v>200</v>
      </c>
      <c r="CE129" s="63">
        <f>INDEX(角色升级!A:A,MATCH(BU128,角色升级!K:K,1))</f>
        <v>893</v>
      </c>
      <c r="CF129" s="71">
        <f>VLOOKUP(CE129,角色升级!A:P,16,FALSE)</f>
        <v>68924.6802</v>
      </c>
      <c r="CG129" s="71">
        <v>104400</v>
      </c>
      <c r="CH129" s="224">
        <v>5.42</v>
      </c>
      <c r="CI129" s="87">
        <f>INDEX(角色升级!Q:Q,MATCH(CE129,角色升级!A:A,0))</f>
        <v>29700</v>
      </c>
      <c r="CJ129" s="80">
        <v>0.8</v>
      </c>
      <c r="CK129" s="49"/>
      <c r="CL129" s="101">
        <f t="shared" si="146"/>
        <v>78866</v>
      </c>
      <c r="CM129" s="63">
        <f t="shared" si="147"/>
        <v>132894</v>
      </c>
      <c r="CN129" s="63">
        <f t="shared" si="148"/>
        <v>1264</v>
      </c>
      <c r="CO129" s="63">
        <f t="shared" si="149"/>
        <v>172242.5</v>
      </c>
      <c r="CP129" s="63">
        <f t="shared" si="150"/>
        <v>385266.5</v>
      </c>
      <c r="CQ129" s="98">
        <f t="shared" si="151"/>
        <v>0.204705054812708</v>
      </c>
      <c r="CR129" s="98">
        <f t="shared" si="152"/>
        <v>0.344940450311667</v>
      </c>
      <c r="CS129" s="98">
        <f t="shared" si="153"/>
        <v>0.00328084585605029</v>
      </c>
      <c r="CT129" s="98">
        <f t="shared" si="154"/>
        <v>0.447073649019575</v>
      </c>
      <c r="CU129" s="49"/>
      <c r="CV129" s="87">
        <f t="shared" si="155"/>
        <v>39434</v>
      </c>
      <c r="CW129" s="80">
        <f t="shared" si="156"/>
        <v>66201</v>
      </c>
      <c r="CX129" s="80">
        <f t="shared" si="157"/>
        <v>44128</v>
      </c>
      <c r="CY129" s="80">
        <f t="shared" si="158"/>
        <v>93087</v>
      </c>
      <c r="CZ129" s="80">
        <f t="shared" si="159"/>
        <v>242850</v>
      </c>
      <c r="DA129" s="143">
        <f t="shared" si="160"/>
        <v>0.162380070002059</v>
      </c>
      <c r="DB129" s="143">
        <f t="shared" si="161"/>
        <v>0.272600370599135</v>
      </c>
      <c r="DC129" s="143">
        <f t="shared" si="162"/>
        <v>0.181708873790406</v>
      </c>
      <c r="DD129" s="143">
        <f t="shared" si="163"/>
        <v>0.3833106856084</v>
      </c>
      <c r="DE129" s="49"/>
      <c r="DF129" s="87">
        <f t="shared" si="164"/>
        <v>19113</v>
      </c>
      <c r="DG129" s="80">
        <f t="shared" si="165"/>
        <v>32307</v>
      </c>
      <c r="DH129" s="80">
        <f t="shared" si="166"/>
        <v>21536</v>
      </c>
      <c r="DI129" s="80">
        <f t="shared" si="167"/>
        <v>13651.5</v>
      </c>
      <c r="DJ129" s="80">
        <f t="shared" si="168"/>
        <v>86607.5</v>
      </c>
      <c r="DK129" s="143">
        <f t="shared" si="169"/>
        <v>0.220685275524637</v>
      </c>
      <c r="DL129" s="143">
        <f t="shared" si="170"/>
        <v>0.373027740091793</v>
      </c>
      <c r="DM129" s="143">
        <f t="shared" si="171"/>
        <v>0.248662067372918</v>
      </c>
      <c r="DN129" s="143">
        <f t="shared" si="172"/>
        <v>0.157624917010652</v>
      </c>
      <c r="DO129" s="49"/>
      <c r="DP129" s="62">
        <f t="shared" si="173"/>
        <v>385266.5</v>
      </c>
      <c r="DQ129" s="71">
        <f t="shared" si="174"/>
        <v>242850</v>
      </c>
      <c r="DR129" s="71">
        <f t="shared" si="175"/>
        <v>86607.5</v>
      </c>
      <c r="DS129" s="63">
        <v>0</v>
      </c>
      <c r="DT129" s="63">
        <v>24</v>
      </c>
      <c r="DU129" s="63">
        <f>INDEX(武器升级!A:A,MATCH(DQ129/$DQ$5,武器升级!G:G,1))</f>
        <v>57</v>
      </c>
      <c r="DV129" s="63">
        <f>_xlfn.IFNA(INDEX(武器升级!A:A,MATCH(DR129/$DR$5,武器升级!H:H,1)),1)</f>
        <v>46</v>
      </c>
      <c r="DW129" s="63">
        <v>15</v>
      </c>
      <c r="DX129" s="63">
        <f>ROUND($DX$4*(1.2^(DT129-1)),2)</f>
        <v>39.75</v>
      </c>
      <c r="DY129" s="63">
        <f>ROUND($DY$4*1.2^(DU129-1),2)</f>
        <v>20380.32</v>
      </c>
      <c r="DZ129" s="63">
        <f>ROUND($DZ$4*1.2^(DV129-1),2)</f>
        <v>4022.99</v>
      </c>
      <c r="EA129" s="71">
        <v>5.7</v>
      </c>
      <c r="EB129" s="67">
        <f t="shared" si="176"/>
        <v>200</v>
      </c>
      <c r="EC129" s="84"/>
      <c r="ED129" s="49"/>
      <c r="EE129" s="49"/>
      <c r="EF129" s="49"/>
      <c r="EG129" s="49"/>
      <c r="EH129" s="49"/>
      <c r="EI129" s="49"/>
      <c r="EJ129" s="49"/>
      <c r="EK129" s="49">
        <f>_xlfn.IFNA(INDEX(DZ:DZ,MATCH(A129,EB:EB,0)),1)</f>
        <v>104.94</v>
      </c>
      <c r="EL129" s="84"/>
      <c r="EM129" s="49"/>
      <c r="EN129" s="49"/>
      <c r="EO129" s="49"/>
      <c r="EP129" s="49"/>
      <c r="EQ129" s="49"/>
      <c r="ER129" s="49"/>
      <c r="ES129" s="49"/>
      <c r="ET129" s="49"/>
      <c r="EU129" s="49"/>
      <c r="EV129" s="49"/>
      <c r="EW129" s="49"/>
      <c r="EX129" s="49"/>
      <c r="EY129" s="49"/>
      <c r="EZ129" s="49"/>
      <c r="FA129" s="67"/>
      <c r="FB129" s="67"/>
      <c r="FC129" s="67"/>
      <c r="FD129" s="49"/>
      <c r="FE129" s="155"/>
    </row>
    <row r="130" spans="1:161">
      <c r="A130" s="58">
        <v>124</v>
      </c>
      <c r="B130" s="59">
        <v>86</v>
      </c>
      <c r="C130" s="60">
        <v>74</v>
      </c>
      <c r="D130" s="61">
        <v>821.5</v>
      </c>
      <c r="E130" s="61">
        <v>3</v>
      </c>
      <c r="F130" s="62">
        <v>12</v>
      </c>
      <c r="G130" s="63">
        <v>0</v>
      </c>
      <c r="H130" s="63">
        <v>3</v>
      </c>
      <c r="I130" s="49"/>
      <c r="J130" s="62">
        <v>124</v>
      </c>
      <c r="K130" s="71">
        <f t="shared" si="121"/>
        <v>12</v>
      </c>
      <c r="L130" s="71">
        <f t="shared" si="122"/>
        <v>0</v>
      </c>
      <c r="M130" s="71">
        <f>INDEX($H:$H,MATCH(N130,$A:$A,0))</f>
        <v>3</v>
      </c>
      <c r="N130" s="72">
        <f>INDEX($A:$A,MATCH(SUM($K$7:K130),$D:$D,1))</f>
        <v>200</v>
      </c>
      <c r="O130" s="72">
        <v>0</v>
      </c>
      <c r="P130" s="73">
        <v>0</v>
      </c>
      <c r="Q130" s="63">
        <f>INDEX(关卡产出!$V$8:$V$207,MATCH(N130,$A$7:$A$206,0))</f>
        <v>38500</v>
      </c>
      <c r="R130" s="63">
        <f>INDEX(关卡产出!$W$8:$W$207,MATCH(N130,$A$7:$A$206,0))</f>
        <v>11610000</v>
      </c>
      <c r="S130" s="63">
        <f>INDEX(关卡产出!$X$8:$X$207,MATCH(N130,$A$7:$A$206,0))</f>
        <v>78866</v>
      </c>
      <c r="T130" s="63">
        <f>INDEX(关卡产出!$Y$8:$Y$207,MATCH(N130,$A$7:$A$206,0))</f>
        <v>39434</v>
      </c>
      <c r="U130" s="63">
        <f>INDEX(关卡产出!$Z$8:$Z$207,MATCH(N130,$A$7:$A$206,0))</f>
        <v>19113</v>
      </c>
      <c r="V130" s="63">
        <f>INDEX(关卡产出!$AA$8:$AA$207,MATCH(N130,$A$7:$A$206,0))</f>
        <v>1200</v>
      </c>
      <c r="W130" s="80">
        <f>INDEX(关卡产出!$C$8:$C$207,MATCH(N130,关卡产出!$B$8:$B$207,0))*K130</f>
        <v>1896</v>
      </c>
      <c r="X130" s="80">
        <f>INDEX(关卡产出!$D$8:$D$207,MATCH(N130,关卡产出!$B$8:$B$207,0))*K130</f>
        <v>948</v>
      </c>
      <c r="Y130" s="80">
        <f>INDEX(关卡产出!$E$8:$E$207,MATCH(N130,关卡产出!$B$8:$B$207,0))*K130</f>
        <v>468</v>
      </c>
      <c r="Z130" s="80">
        <f>INDEX(关卡产出!$F$8:$F$207,MATCH(N130,关卡产出!$B$8:$B$207,0))*K130</f>
        <v>24600</v>
      </c>
      <c r="AA130" s="80">
        <f>SUM($W$7:W130)</f>
        <v>134790</v>
      </c>
      <c r="AB130" s="80">
        <f>SUM($X$7:X130)</f>
        <v>67149</v>
      </c>
      <c r="AC130" s="80">
        <f>SUM($Y$7:Y130)</f>
        <v>32775</v>
      </c>
      <c r="AD130" s="80">
        <f>SUM($Z$7:Z130)</f>
        <v>1795200</v>
      </c>
      <c r="AE130" s="87">
        <f>INDEX(关卡产出!$C$8:$C$207,MATCH(N130,关卡产出!$B$8:$B$207,0))*8</f>
        <v>1264</v>
      </c>
      <c r="AF130" s="87">
        <f>INDEX(关卡产出!$D$8:$D$207,MATCH(N130,关卡产出!$B$8:$B$207,0))*8</f>
        <v>632</v>
      </c>
      <c r="AG130" s="87">
        <f>INDEX(关卡产出!$E$8:$E$207,MATCH(N130,关卡产出!$B$8:$B$207,0))*8</f>
        <v>312</v>
      </c>
      <c r="AH130" s="87">
        <f>INDEX(关卡产出!$F$8:$F$207,MATCH(N130,关卡产出!$B$8:$B$207,0))*8</f>
        <v>16400</v>
      </c>
      <c r="AI130" s="87">
        <f>SUM($AE$7:AE130)</f>
        <v>89848</v>
      </c>
      <c r="AJ130" s="87">
        <f>SUM($AF$7:AF130)</f>
        <v>44760</v>
      </c>
      <c r="AK130" s="87">
        <f>SUM($AG$7:AG130)</f>
        <v>21848</v>
      </c>
      <c r="AL130" s="87">
        <f>SUM($AH$7:AH130)</f>
        <v>1196560</v>
      </c>
      <c r="AM130" s="92">
        <f>SUM($M$7:M130)*关卡产出!$AS$11</f>
        <v>2232000</v>
      </c>
      <c r="AN130" s="93">
        <v>0</v>
      </c>
      <c r="AO130" s="80">
        <v>0</v>
      </c>
      <c r="AP130" s="96">
        <v>0</v>
      </c>
      <c r="AQ130" s="62">
        <v>500</v>
      </c>
      <c r="AR130" s="97">
        <v>100</v>
      </c>
      <c r="AS130" s="62">
        <f>SUM($AQ$7:AQ130)</f>
        <v>62000</v>
      </c>
      <c r="AT130" s="71">
        <f>SUM($AR$7:AR130)</f>
        <v>12400</v>
      </c>
      <c r="AU130" s="49"/>
      <c r="AV130" s="62">
        <f t="shared" si="123"/>
        <v>38500</v>
      </c>
      <c r="AW130" s="71">
        <v>0</v>
      </c>
      <c r="AX130" s="71">
        <f t="shared" si="124"/>
        <v>12400</v>
      </c>
      <c r="AY130" s="71">
        <f t="shared" si="125"/>
        <v>29700</v>
      </c>
      <c r="AZ130" s="63">
        <f t="shared" si="126"/>
        <v>80600</v>
      </c>
      <c r="BA130" s="80">
        <v>0</v>
      </c>
      <c r="BB130" s="80">
        <f t="shared" si="127"/>
        <v>80600</v>
      </c>
      <c r="BC130" s="98">
        <f t="shared" si="128"/>
        <v>0.477667493796526</v>
      </c>
      <c r="BD130" s="98">
        <f t="shared" si="129"/>
        <v>0</v>
      </c>
      <c r="BE130" s="98">
        <f t="shared" si="130"/>
        <v>0.153846153846154</v>
      </c>
      <c r="BF130" s="98">
        <f t="shared" si="131"/>
        <v>0.36848635235732</v>
      </c>
      <c r="BG130" s="99"/>
      <c r="BH130" s="62">
        <f>INDEX(商城宝箱!$L:$L,MATCH(BB130,商城宝箱!$N:$N,1))</f>
        <v>11</v>
      </c>
      <c r="BI130" s="63">
        <f>INDEX(商城宝箱!$T:$T,MATCH(BH130,商城宝箱!$L:$L,0))+(BB130-VLOOKUP(BH130,商城宝箱!$L$2:$N$22,3,FALSE))/$BH$5*VLOOKUP(BH130+1,商城宝箱!$C$23:$I$42,3,FALSE)</f>
        <v>201500</v>
      </c>
      <c r="BJ130" s="71">
        <f>INDEX(商城宝箱!$U:$U,MATCH(BH130,商城宝箱!$L:$L,0))+(BB130-VLOOKUP(BH130,商城宝箱!$L$2:$N$22,3,FALSE))/$BH$5*VLOOKUP(BH130+1,商城宝箱!$C$23:$I$42,4,FALSE)</f>
        <v>172612.5</v>
      </c>
      <c r="BK130" s="71">
        <f>INDEX(商城宝箱!$V:$V,MATCH(BH130,商城宝箱!$L:$L,0))+(BB130-VLOOKUP(BH130,商城宝箱!$L$2:$N$22,3,FALSE))/$BH$5*VLOOKUP(BH130+1,商城宝箱!$C$23:$I$42,5,FALSE)</f>
        <v>93262</v>
      </c>
      <c r="BL130" s="71">
        <f>INDEX(商城宝箱!$W:$W,MATCH(BH130,商城宝箱!$L:$L,0))+(BB130-VLOOKUP(BH130,商城宝箱!$L$2:$N$22,3,FALSE))/$BH$5*VLOOKUP(BH130+1,商城宝箱!$C$23:$I$42,6,FALSE)</f>
        <v>13681.5</v>
      </c>
      <c r="BM130" s="49"/>
      <c r="BN130" s="101">
        <f t="shared" si="132"/>
        <v>11610000</v>
      </c>
      <c r="BO130" s="63">
        <f t="shared" si="133"/>
        <v>1795200</v>
      </c>
      <c r="BP130" s="63">
        <f t="shared" ref="BP130:BR130" si="237">AL130</f>
        <v>1196560</v>
      </c>
      <c r="BQ130" s="63">
        <f t="shared" si="237"/>
        <v>2232000</v>
      </c>
      <c r="BR130" s="63">
        <f t="shared" si="237"/>
        <v>0</v>
      </c>
      <c r="BS130" s="63">
        <f t="shared" si="135"/>
        <v>62000</v>
      </c>
      <c r="BT130" s="63">
        <f t="shared" si="136"/>
        <v>201500</v>
      </c>
      <c r="BU130" s="63">
        <f t="shared" si="137"/>
        <v>17097260</v>
      </c>
      <c r="BV130" s="98">
        <f t="shared" si="138"/>
        <v>0.679056176252803</v>
      </c>
      <c r="BW130" s="98">
        <f t="shared" si="139"/>
        <v>0.10499928058648</v>
      </c>
      <c r="BX130" s="98">
        <f t="shared" si="140"/>
        <v>0.0699854830540098</v>
      </c>
      <c r="BY130" s="98">
        <f t="shared" si="141"/>
        <v>0.13054723388426</v>
      </c>
      <c r="BZ130" s="98">
        <f t="shared" si="142"/>
        <v>0</v>
      </c>
      <c r="CA130" s="98">
        <f t="shared" si="143"/>
        <v>0.00362631205234055</v>
      </c>
      <c r="CB130" s="98">
        <f t="shared" si="144"/>
        <v>0.0117855141701068</v>
      </c>
      <c r="CC130" s="49"/>
      <c r="CD130" s="101">
        <f t="shared" si="145"/>
        <v>200</v>
      </c>
      <c r="CE130" s="63">
        <f>INDEX(角色升级!A:A,MATCH(BU129,角色升级!K:K,1))</f>
        <v>895</v>
      </c>
      <c r="CF130" s="71">
        <f>VLOOKUP(CE130,角色升级!A:P,16,FALSE)</f>
        <v>68984.8239</v>
      </c>
      <c r="CG130" s="71">
        <v>106800</v>
      </c>
      <c r="CH130" s="225">
        <v>5.54</v>
      </c>
      <c r="CI130" s="87">
        <f>INDEX(角色升级!Q:Q,MATCH(CE130,角色升级!A:A,0))</f>
        <v>29700</v>
      </c>
      <c r="CJ130" s="80">
        <v>0.8</v>
      </c>
      <c r="CK130" s="49"/>
      <c r="CL130" s="101">
        <f t="shared" si="146"/>
        <v>78866</v>
      </c>
      <c r="CM130" s="63">
        <f t="shared" si="147"/>
        <v>134790</v>
      </c>
      <c r="CN130" s="63">
        <f t="shared" si="148"/>
        <v>1264</v>
      </c>
      <c r="CO130" s="63">
        <f t="shared" si="149"/>
        <v>172612.5</v>
      </c>
      <c r="CP130" s="63">
        <f t="shared" si="150"/>
        <v>387532.5</v>
      </c>
      <c r="CQ130" s="98">
        <f t="shared" si="151"/>
        <v>0.20350809286963</v>
      </c>
      <c r="CR130" s="98">
        <f t="shared" si="152"/>
        <v>0.347815989626676</v>
      </c>
      <c r="CS130" s="98">
        <f t="shared" si="153"/>
        <v>0.00326166192512886</v>
      </c>
      <c r="CT130" s="98">
        <f t="shared" si="154"/>
        <v>0.445414255578564</v>
      </c>
      <c r="CU130" s="49"/>
      <c r="CV130" s="87">
        <f t="shared" si="155"/>
        <v>39434</v>
      </c>
      <c r="CW130" s="80">
        <f t="shared" si="156"/>
        <v>67149</v>
      </c>
      <c r="CX130" s="80">
        <f t="shared" si="157"/>
        <v>44760</v>
      </c>
      <c r="CY130" s="80">
        <f t="shared" si="158"/>
        <v>93262</v>
      </c>
      <c r="CZ130" s="80">
        <f t="shared" si="159"/>
        <v>244605</v>
      </c>
      <c r="DA130" s="143">
        <f t="shared" si="160"/>
        <v>0.161215020134503</v>
      </c>
      <c r="DB130" s="143">
        <f t="shared" si="161"/>
        <v>0.274520144723125</v>
      </c>
      <c r="DC130" s="143">
        <f t="shared" si="162"/>
        <v>0.18298890047219</v>
      </c>
      <c r="DD130" s="143">
        <f t="shared" si="163"/>
        <v>0.381275934670183</v>
      </c>
      <c r="DE130" s="49"/>
      <c r="DF130" s="87">
        <f t="shared" si="164"/>
        <v>19113</v>
      </c>
      <c r="DG130" s="80">
        <f t="shared" si="165"/>
        <v>32775</v>
      </c>
      <c r="DH130" s="80">
        <f t="shared" si="166"/>
        <v>21848</v>
      </c>
      <c r="DI130" s="80">
        <f t="shared" si="167"/>
        <v>13681.5</v>
      </c>
      <c r="DJ130" s="80">
        <f t="shared" si="168"/>
        <v>87417.5</v>
      </c>
      <c r="DK130" s="143">
        <f t="shared" si="169"/>
        <v>0.218640432407699</v>
      </c>
      <c r="DL130" s="143">
        <f t="shared" si="170"/>
        <v>0.374924929218978</v>
      </c>
      <c r="DM130" s="143">
        <f t="shared" si="171"/>
        <v>0.249927074098436</v>
      </c>
      <c r="DN130" s="143">
        <f t="shared" si="172"/>
        <v>0.156507564274888</v>
      </c>
      <c r="DO130" s="49"/>
      <c r="DP130" s="62">
        <f t="shared" si="173"/>
        <v>387532.5</v>
      </c>
      <c r="DQ130" s="71">
        <f t="shared" si="174"/>
        <v>244605</v>
      </c>
      <c r="DR130" s="71">
        <f t="shared" si="175"/>
        <v>87417.5</v>
      </c>
      <c r="DS130" s="63">
        <v>0</v>
      </c>
      <c r="DT130" s="63">
        <v>25</v>
      </c>
      <c r="DU130" s="63">
        <f>INDEX(武器升级!A:A,MATCH(DQ130/$DQ$5,武器升级!G:G,1))</f>
        <v>57</v>
      </c>
      <c r="DV130" s="63">
        <f>_xlfn.IFNA(INDEX(武器升级!A:A,MATCH(DR130/$DR$5,武器升级!H:H,1)),1)</f>
        <v>46</v>
      </c>
      <c r="DW130" s="63">
        <v>15</v>
      </c>
      <c r="DX130" s="63">
        <f>ROUND($DX$4*(1.2^(DT130-1)),2)</f>
        <v>47.7</v>
      </c>
      <c r="DY130" s="63">
        <f>ROUND($DY$4*1.2^(DU130-1),2)</f>
        <v>20380.32</v>
      </c>
      <c r="DZ130" s="63">
        <f>ROUND($DZ$4*1.2^(DV130-1),2)</f>
        <v>4022.99</v>
      </c>
      <c r="EA130" s="71">
        <v>5.7</v>
      </c>
      <c r="EB130" s="67">
        <f t="shared" si="176"/>
        <v>200</v>
      </c>
      <c r="EC130" s="84"/>
      <c r="ED130" s="49"/>
      <c r="EE130" s="49"/>
      <c r="EF130" s="49"/>
      <c r="EG130" s="49"/>
      <c r="EH130" s="49"/>
      <c r="EI130" s="49"/>
      <c r="EJ130" s="49"/>
      <c r="EK130" s="49">
        <f>_xlfn.IFNA(INDEX(DZ:DZ,MATCH(A130,EB:EB,0)),1)</f>
        <v>1</v>
      </c>
      <c r="EL130" s="84"/>
      <c r="EM130" s="49"/>
      <c r="EN130" s="49"/>
      <c r="EO130" s="49"/>
      <c r="EP130" s="49"/>
      <c r="EQ130" s="49"/>
      <c r="ER130" s="49"/>
      <c r="ES130" s="49"/>
      <c r="ET130" s="49"/>
      <c r="EU130" s="49"/>
      <c r="EV130" s="49"/>
      <c r="EW130" s="49"/>
      <c r="EX130" s="49"/>
      <c r="EY130" s="49"/>
      <c r="EZ130" s="49"/>
      <c r="FA130" s="67"/>
      <c r="FB130" s="67"/>
      <c r="FC130" s="67"/>
      <c r="FD130" s="49"/>
      <c r="FE130" s="155"/>
    </row>
    <row r="131" spans="1:161">
      <c r="A131" s="58">
        <v>125</v>
      </c>
      <c r="B131" s="59">
        <v>87</v>
      </c>
      <c r="C131" s="60">
        <v>74</v>
      </c>
      <c r="D131" s="61">
        <v>827.5</v>
      </c>
      <c r="E131" s="61">
        <v>3</v>
      </c>
      <c r="F131" s="62">
        <v>12</v>
      </c>
      <c r="G131" s="63">
        <v>0</v>
      </c>
      <c r="H131" s="63">
        <v>3</v>
      </c>
      <c r="I131" s="49"/>
      <c r="J131" s="62">
        <v>125</v>
      </c>
      <c r="K131" s="71">
        <f t="shared" si="121"/>
        <v>12</v>
      </c>
      <c r="L131" s="71">
        <f t="shared" si="122"/>
        <v>0</v>
      </c>
      <c r="M131" s="71">
        <f>INDEX($H:$H,MATCH(N131,$A:$A,0))</f>
        <v>3</v>
      </c>
      <c r="N131" s="72">
        <f>INDEX($A:$A,MATCH(SUM($K$7:K131),$D:$D,1))</f>
        <v>200</v>
      </c>
      <c r="O131" s="72">
        <v>0</v>
      </c>
      <c r="P131" s="73">
        <v>0</v>
      </c>
      <c r="Q131" s="63">
        <f>INDEX(关卡产出!$V$8:$V$207,MATCH(N131,$A$7:$A$206,0))</f>
        <v>38500</v>
      </c>
      <c r="R131" s="63">
        <f>INDEX(关卡产出!$W$8:$W$207,MATCH(N131,$A$7:$A$206,0))</f>
        <v>11610000</v>
      </c>
      <c r="S131" s="63">
        <f>INDEX(关卡产出!$X$8:$X$207,MATCH(N131,$A$7:$A$206,0))</f>
        <v>78866</v>
      </c>
      <c r="T131" s="63">
        <f>INDEX(关卡产出!$Y$8:$Y$207,MATCH(N131,$A$7:$A$206,0))</f>
        <v>39434</v>
      </c>
      <c r="U131" s="63">
        <f>INDEX(关卡产出!$Z$8:$Z$207,MATCH(N131,$A$7:$A$206,0))</f>
        <v>19113</v>
      </c>
      <c r="V131" s="63">
        <f>INDEX(关卡产出!$AA$8:$AA$207,MATCH(N131,$A$7:$A$206,0))</f>
        <v>1200</v>
      </c>
      <c r="W131" s="80">
        <f>INDEX(关卡产出!$C$8:$C$207,MATCH(N131,关卡产出!$B$8:$B$207,0))*K131</f>
        <v>1896</v>
      </c>
      <c r="X131" s="80">
        <f>INDEX(关卡产出!$D$8:$D$207,MATCH(N131,关卡产出!$B$8:$B$207,0))*K131</f>
        <v>948</v>
      </c>
      <c r="Y131" s="80">
        <f>INDEX(关卡产出!$E$8:$E$207,MATCH(N131,关卡产出!$B$8:$B$207,0))*K131</f>
        <v>468</v>
      </c>
      <c r="Z131" s="80">
        <f>INDEX(关卡产出!$F$8:$F$207,MATCH(N131,关卡产出!$B$8:$B$207,0))*K131</f>
        <v>24600</v>
      </c>
      <c r="AA131" s="80">
        <f>SUM($W$7:W131)</f>
        <v>136686</v>
      </c>
      <c r="AB131" s="80">
        <f>SUM($X$7:X131)</f>
        <v>68097</v>
      </c>
      <c r="AC131" s="80">
        <f>SUM($Y$7:Y131)</f>
        <v>33243</v>
      </c>
      <c r="AD131" s="80">
        <f>SUM($Z$7:Z131)</f>
        <v>1819800</v>
      </c>
      <c r="AE131" s="87">
        <f>INDEX(关卡产出!$C$8:$C$207,MATCH(N131,关卡产出!$B$8:$B$207,0))*8</f>
        <v>1264</v>
      </c>
      <c r="AF131" s="87">
        <f>INDEX(关卡产出!$D$8:$D$207,MATCH(N131,关卡产出!$B$8:$B$207,0))*8</f>
        <v>632</v>
      </c>
      <c r="AG131" s="87">
        <f>INDEX(关卡产出!$E$8:$E$207,MATCH(N131,关卡产出!$B$8:$B$207,0))*8</f>
        <v>312</v>
      </c>
      <c r="AH131" s="87">
        <f>INDEX(关卡产出!$F$8:$F$207,MATCH(N131,关卡产出!$B$8:$B$207,0))*8</f>
        <v>16400</v>
      </c>
      <c r="AI131" s="87">
        <f>SUM($AE$7:AE131)</f>
        <v>91112</v>
      </c>
      <c r="AJ131" s="87">
        <f>SUM($AF$7:AF131)</f>
        <v>45392</v>
      </c>
      <c r="AK131" s="87">
        <f>SUM($AG$7:AG131)</f>
        <v>22160</v>
      </c>
      <c r="AL131" s="87">
        <f>SUM($AH$7:AH131)</f>
        <v>1212960</v>
      </c>
      <c r="AM131" s="92">
        <f>SUM($M$7:M131)*关卡产出!$AS$11</f>
        <v>2250000</v>
      </c>
      <c r="AN131" s="93">
        <v>0</v>
      </c>
      <c r="AO131" s="80">
        <v>0</v>
      </c>
      <c r="AP131" s="96">
        <v>0</v>
      </c>
      <c r="AQ131" s="62">
        <v>500</v>
      </c>
      <c r="AR131" s="97">
        <v>100</v>
      </c>
      <c r="AS131" s="62">
        <f>SUM($AQ$7:AQ131)</f>
        <v>62500</v>
      </c>
      <c r="AT131" s="71">
        <f>SUM($AR$7:AR131)</f>
        <v>12500</v>
      </c>
      <c r="AU131" s="49"/>
      <c r="AV131" s="62">
        <f t="shared" si="123"/>
        <v>38500</v>
      </c>
      <c r="AW131" s="71">
        <v>0</v>
      </c>
      <c r="AX131" s="71">
        <f t="shared" si="124"/>
        <v>12500</v>
      </c>
      <c r="AY131" s="71">
        <f t="shared" si="125"/>
        <v>29700</v>
      </c>
      <c r="AZ131" s="63">
        <f t="shared" si="126"/>
        <v>80700</v>
      </c>
      <c r="BA131" s="80">
        <v>0</v>
      </c>
      <c r="BB131" s="80">
        <f t="shared" si="127"/>
        <v>80700</v>
      </c>
      <c r="BC131" s="98">
        <f t="shared" si="128"/>
        <v>0.477075588599752</v>
      </c>
      <c r="BD131" s="98">
        <f t="shared" si="129"/>
        <v>0</v>
      </c>
      <c r="BE131" s="98">
        <f t="shared" si="130"/>
        <v>0.154894671623296</v>
      </c>
      <c r="BF131" s="98">
        <f t="shared" si="131"/>
        <v>0.368029739776952</v>
      </c>
      <c r="BG131" s="99"/>
      <c r="BH131" s="62">
        <f>INDEX(商城宝箱!$L:$L,MATCH(BB131,商城宝箱!$N:$N,1))</f>
        <v>11</v>
      </c>
      <c r="BI131" s="63">
        <f>INDEX(商城宝箱!$T:$T,MATCH(BH131,商城宝箱!$L:$L,0))+(BB131-VLOOKUP(BH131,商城宝箱!$L$2:$N$22,3,FALSE))/$BH$5*VLOOKUP(BH131+1,商城宝箱!$C$23:$I$42,3,FALSE)</f>
        <v>201750</v>
      </c>
      <c r="BJ131" s="71">
        <f>INDEX(商城宝箱!$U:$U,MATCH(BH131,商城宝箱!$L:$L,0))+(BB131-VLOOKUP(BH131,商城宝箱!$L$2:$N$22,3,FALSE))/$BH$5*VLOOKUP(BH131+1,商城宝箱!$C$23:$I$42,4,FALSE)</f>
        <v>172982.5</v>
      </c>
      <c r="BK131" s="71">
        <f>INDEX(商城宝箱!$V:$V,MATCH(BH131,商城宝箱!$L:$L,0))+(BB131-VLOOKUP(BH131,商城宝箱!$L$2:$N$22,3,FALSE))/$BH$5*VLOOKUP(BH131+1,商城宝箱!$C$23:$I$42,5,FALSE)</f>
        <v>93437</v>
      </c>
      <c r="BL131" s="71">
        <f>INDEX(商城宝箱!$W:$W,MATCH(BH131,商城宝箱!$L:$L,0))+(BB131-VLOOKUP(BH131,商城宝箱!$L$2:$N$22,3,FALSE))/$BH$5*VLOOKUP(BH131+1,商城宝箱!$C$23:$I$42,6,FALSE)</f>
        <v>13711.5</v>
      </c>
      <c r="BM131" s="49"/>
      <c r="BN131" s="101">
        <f t="shared" si="132"/>
        <v>11610000</v>
      </c>
      <c r="BO131" s="63">
        <f t="shared" si="133"/>
        <v>1819800</v>
      </c>
      <c r="BP131" s="63">
        <f t="shared" ref="BP131:BR131" si="238">AL131</f>
        <v>1212960</v>
      </c>
      <c r="BQ131" s="63">
        <f t="shared" si="238"/>
        <v>2250000</v>
      </c>
      <c r="BR131" s="63">
        <f t="shared" si="238"/>
        <v>0</v>
      </c>
      <c r="BS131" s="63">
        <f t="shared" si="135"/>
        <v>62500</v>
      </c>
      <c r="BT131" s="63">
        <f t="shared" si="136"/>
        <v>201750</v>
      </c>
      <c r="BU131" s="63">
        <f t="shared" si="137"/>
        <v>17157010</v>
      </c>
      <c r="BV131" s="98">
        <f t="shared" si="138"/>
        <v>0.676691334912086</v>
      </c>
      <c r="BW131" s="98">
        <f t="shared" si="139"/>
        <v>0.106067432495522</v>
      </c>
      <c r="BX131" s="98">
        <f t="shared" si="140"/>
        <v>0.0706976332123138</v>
      </c>
      <c r="BY131" s="98">
        <f t="shared" si="141"/>
        <v>0.13114173157211</v>
      </c>
      <c r="BZ131" s="98">
        <f t="shared" si="142"/>
        <v>0</v>
      </c>
      <c r="CA131" s="98">
        <f t="shared" si="143"/>
        <v>0.00364282587700304</v>
      </c>
      <c r="CB131" s="98">
        <f t="shared" si="144"/>
        <v>0.0117590419309658</v>
      </c>
      <c r="CC131" s="49"/>
      <c r="CD131" s="101">
        <f t="shared" si="145"/>
        <v>200</v>
      </c>
      <c r="CE131" s="63">
        <f>INDEX(角色升级!A:A,MATCH(BU130,角色升级!K:K,1))</f>
        <v>897</v>
      </c>
      <c r="CF131" s="71">
        <f>VLOOKUP(CE131,角色升级!A:P,16,FALSE)</f>
        <v>69044.9676</v>
      </c>
      <c r="CG131" s="71">
        <v>108000</v>
      </c>
      <c r="CH131" s="226">
        <v>5.53</v>
      </c>
      <c r="CI131" s="87">
        <f>INDEX(角色升级!Q:Q,MATCH(CE131,角色升级!A:A,0))</f>
        <v>29700</v>
      </c>
      <c r="CJ131" s="80">
        <v>0.8</v>
      </c>
      <c r="CK131" s="49"/>
      <c r="CL131" s="101">
        <f t="shared" si="146"/>
        <v>78866</v>
      </c>
      <c r="CM131" s="63">
        <f t="shared" si="147"/>
        <v>136686</v>
      </c>
      <c r="CN131" s="63">
        <f t="shared" si="148"/>
        <v>1264</v>
      </c>
      <c r="CO131" s="63">
        <f t="shared" si="149"/>
        <v>172982.5</v>
      </c>
      <c r="CP131" s="63">
        <f t="shared" si="150"/>
        <v>389798.5</v>
      </c>
      <c r="CQ131" s="98">
        <f t="shared" si="151"/>
        <v>0.202325047428351</v>
      </c>
      <c r="CR131" s="98">
        <f t="shared" si="152"/>
        <v>0.350658096426744</v>
      </c>
      <c r="CS131" s="98">
        <f t="shared" si="153"/>
        <v>0.0032427010365612</v>
      </c>
      <c r="CT131" s="98">
        <f t="shared" si="154"/>
        <v>0.443774155108344</v>
      </c>
      <c r="CU131" s="49"/>
      <c r="CV131" s="87">
        <f t="shared" si="155"/>
        <v>39434</v>
      </c>
      <c r="CW131" s="80">
        <f t="shared" si="156"/>
        <v>68097</v>
      </c>
      <c r="CX131" s="80">
        <f t="shared" si="157"/>
        <v>45392</v>
      </c>
      <c r="CY131" s="80">
        <f t="shared" si="158"/>
        <v>93437</v>
      </c>
      <c r="CZ131" s="80">
        <f t="shared" si="159"/>
        <v>246360</v>
      </c>
      <c r="DA131" s="143">
        <f t="shared" si="160"/>
        <v>0.160066569248255</v>
      </c>
      <c r="DB131" s="143">
        <f t="shared" si="161"/>
        <v>0.276412566975158</v>
      </c>
      <c r="DC131" s="143">
        <f t="shared" si="162"/>
        <v>0.184250690047086</v>
      </c>
      <c r="DD131" s="143">
        <f t="shared" si="163"/>
        <v>0.379270173729502</v>
      </c>
      <c r="DE131" s="49"/>
      <c r="DF131" s="87">
        <f t="shared" si="164"/>
        <v>19113</v>
      </c>
      <c r="DG131" s="80">
        <f t="shared" si="165"/>
        <v>33243</v>
      </c>
      <c r="DH131" s="80">
        <f t="shared" si="166"/>
        <v>22160</v>
      </c>
      <c r="DI131" s="80">
        <f t="shared" si="167"/>
        <v>13711.5</v>
      </c>
      <c r="DJ131" s="80">
        <f t="shared" si="168"/>
        <v>88227.5</v>
      </c>
      <c r="DK131" s="143">
        <f t="shared" si="169"/>
        <v>0.216633135927007</v>
      </c>
      <c r="DL131" s="143">
        <f t="shared" si="170"/>
        <v>0.376787282876654</v>
      </c>
      <c r="DM131" s="143">
        <f t="shared" si="171"/>
        <v>0.251168853248704</v>
      </c>
      <c r="DN131" s="143">
        <f t="shared" si="172"/>
        <v>0.155410727947635</v>
      </c>
      <c r="DO131" s="49"/>
      <c r="DP131" s="62">
        <f t="shared" si="173"/>
        <v>389798.5</v>
      </c>
      <c r="DQ131" s="71">
        <f t="shared" si="174"/>
        <v>246360</v>
      </c>
      <c r="DR131" s="71">
        <f t="shared" si="175"/>
        <v>88227.5</v>
      </c>
      <c r="DS131" s="63">
        <v>0</v>
      </c>
      <c r="DT131" s="63">
        <v>25</v>
      </c>
      <c r="DU131" s="63">
        <f>INDEX(武器升级!A:A,MATCH(DQ131/$DQ$5,武器升级!G:G,1))</f>
        <v>57</v>
      </c>
      <c r="DV131" s="63">
        <f>_xlfn.IFNA(INDEX(武器升级!A:A,MATCH(DR131/$DR$5,武器升级!H:H,1)),1)</f>
        <v>46</v>
      </c>
      <c r="DW131" s="63">
        <v>15</v>
      </c>
      <c r="DX131" s="63">
        <f>ROUND($DX$4*(1.2^(DT131-1)),2)</f>
        <v>47.7</v>
      </c>
      <c r="DY131" s="63">
        <f>ROUND($DY$4*1.2^(DU131-1),2)</f>
        <v>20380.32</v>
      </c>
      <c r="DZ131" s="63">
        <f>ROUND($DZ$4*1.2^(DV131-1),2)</f>
        <v>4022.99</v>
      </c>
      <c r="EA131" s="71">
        <v>5.7</v>
      </c>
      <c r="EB131" s="67">
        <f t="shared" si="176"/>
        <v>200</v>
      </c>
      <c r="EC131" s="84"/>
      <c r="ED131" s="49"/>
      <c r="EE131" s="49"/>
      <c r="EF131" s="49"/>
      <c r="EG131" s="49"/>
      <c r="EH131" s="49"/>
      <c r="EI131" s="49"/>
      <c r="EJ131" s="49"/>
      <c r="EK131" s="49">
        <f>_xlfn.IFNA(INDEX(DZ:DZ,MATCH(A131,EB:EB,0)),1)</f>
        <v>1</v>
      </c>
      <c r="EL131" s="84"/>
      <c r="EM131" s="49"/>
      <c r="EN131" s="49"/>
      <c r="EO131" s="49"/>
      <c r="EP131" s="49"/>
      <c r="EQ131" s="49"/>
      <c r="ER131" s="49"/>
      <c r="ES131" s="49"/>
      <c r="ET131" s="49"/>
      <c r="EU131" s="49"/>
      <c r="EV131" s="49"/>
      <c r="EW131" s="49"/>
      <c r="EX131" s="49"/>
      <c r="EY131" s="49"/>
      <c r="EZ131" s="49"/>
      <c r="FA131" s="67"/>
      <c r="FB131" s="67"/>
      <c r="FC131" s="67"/>
      <c r="FD131" s="49"/>
      <c r="FE131" s="155"/>
    </row>
    <row r="132" spans="1:161">
      <c r="A132" s="58">
        <v>126</v>
      </c>
      <c r="B132" s="59">
        <v>87</v>
      </c>
      <c r="C132" s="60">
        <v>74</v>
      </c>
      <c r="D132" s="61">
        <v>830.5</v>
      </c>
      <c r="E132" s="61">
        <v>3</v>
      </c>
      <c r="F132" s="62">
        <v>12</v>
      </c>
      <c r="G132" s="63">
        <v>0</v>
      </c>
      <c r="H132" s="63">
        <v>3</v>
      </c>
      <c r="I132" s="49"/>
      <c r="J132" s="62">
        <v>126</v>
      </c>
      <c r="K132" s="71">
        <f t="shared" si="121"/>
        <v>12</v>
      </c>
      <c r="L132" s="71">
        <f t="shared" si="122"/>
        <v>0</v>
      </c>
      <c r="M132" s="71">
        <f>INDEX($H:$H,MATCH(N132,$A:$A,0))</f>
        <v>3</v>
      </c>
      <c r="N132" s="72">
        <f>INDEX($A:$A,MATCH(SUM($K$7:K132),$D:$D,1))</f>
        <v>200</v>
      </c>
      <c r="O132" s="72">
        <v>0</v>
      </c>
      <c r="P132" s="73">
        <v>0</v>
      </c>
      <c r="Q132" s="63">
        <f>INDEX(关卡产出!$V$8:$V$207,MATCH(N132,$A$7:$A$206,0))</f>
        <v>38500</v>
      </c>
      <c r="R132" s="63">
        <f>INDEX(关卡产出!$W$8:$W$207,MATCH(N132,$A$7:$A$206,0))</f>
        <v>11610000</v>
      </c>
      <c r="S132" s="63">
        <f>INDEX(关卡产出!$X$8:$X$207,MATCH(N132,$A$7:$A$206,0))</f>
        <v>78866</v>
      </c>
      <c r="T132" s="63">
        <f>INDEX(关卡产出!$Y$8:$Y$207,MATCH(N132,$A$7:$A$206,0))</f>
        <v>39434</v>
      </c>
      <c r="U132" s="63">
        <f>INDEX(关卡产出!$Z$8:$Z$207,MATCH(N132,$A$7:$A$206,0))</f>
        <v>19113</v>
      </c>
      <c r="V132" s="63">
        <f>INDEX(关卡产出!$AA$8:$AA$207,MATCH(N132,$A$7:$A$206,0))</f>
        <v>1200</v>
      </c>
      <c r="W132" s="80">
        <f>INDEX(关卡产出!$C$8:$C$207,MATCH(N132,关卡产出!$B$8:$B$207,0))*K132</f>
        <v>1896</v>
      </c>
      <c r="X132" s="80">
        <f>INDEX(关卡产出!$D$8:$D$207,MATCH(N132,关卡产出!$B$8:$B$207,0))*K132</f>
        <v>948</v>
      </c>
      <c r="Y132" s="80">
        <f>INDEX(关卡产出!$E$8:$E$207,MATCH(N132,关卡产出!$B$8:$B$207,0))*K132</f>
        <v>468</v>
      </c>
      <c r="Z132" s="80">
        <f>INDEX(关卡产出!$F$8:$F$207,MATCH(N132,关卡产出!$B$8:$B$207,0))*K132</f>
        <v>24600</v>
      </c>
      <c r="AA132" s="80">
        <f>SUM($W$7:W132)</f>
        <v>138582</v>
      </c>
      <c r="AB132" s="80">
        <f>SUM($X$7:X132)</f>
        <v>69045</v>
      </c>
      <c r="AC132" s="80">
        <f>SUM($Y$7:Y132)</f>
        <v>33711</v>
      </c>
      <c r="AD132" s="80">
        <f>SUM($Z$7:Z132)</f>
        <v>1844400</v>
      </c>
      <c r="AE132" s="87">
        <f>INDEX(关卡产出!$C$8:$C$207,MATCH(N132,关卡产出!$B$8:$B$207,0))*8</f>
        <v>1264</v>
      </c>
      <c r="AF132" s="87">
        <f>INDEX(关卡产出!$D$8:$D$207,MATCH(N132,关卡产出!$B$8:$B$207,0))*8</f>
        <v>632</v>
      </c>
      <c r="AG132" s="87">
        <f>INDEX(关卡产出!$E$8:$E$207,MATCH(N132,关卡产出!$B$8:$B$207,0))*8</f>
        <v>312</v>
      </c>
      <c r="AH132" s="87">
        <f>INDEX(关卡产出!$F$8:$F$207,MATCH(N132,关卡产出!$B$8:$B$207,0))*8</f>
        <v>16400</v>
      </c>
      <c r="AI132" s="87">
        <f>SUM($AE$7:AE132)</f>
        <v>92376</v>
      </c>
      <c r="AJ132" s="87">
        <f>SUM($AF$7:AF132)</f>
        <v>46024</v>
      </c>
      <c r="AK132" s="87">
        <f>SUM($AG$7:AG132)</f>
        <v>22472</v>
      </c>
      <c r="AL132" s="87">
        <f>SUM($AH$7:AH132)</f>
        <v>1229360</v>
      </c>
      <c r="AM132" s="92">
        <f>SUM($M$7:M132)*关卡产出!$AS$11</f>
        <v>2268000</v>
      </c>
      <c r="AN132" s="93">
        <v>0</v>
      </c>
      <c r="AO132" s="80">
        <v>0</v>
      </c>
      <c r="AP132" s="96">
        <v>0</v>
      </c>
      <c r="AQ132" s="62">
        <v>500</v>
      </c>
      <c r="AR132" s="97">
        <v>100</v>
      </c>
      <c r="AS132" s="62">
        <f>SUM($AQ$7:AQ132)</f>
        <v>63000</v>
      </c>
      <c r="AT132" s="71">
        <f>SUM($AR$7:AR132)</f>
        <v>12600</v>
      </c>
      <c r="AU132" s="49"/>
      <c r="AV132" s="62">
        <f t="shared" si="123"/>
        <v>38500</v>
      </c>
      <c r="AW132" s="71">
        <v>0</v>
      </c>
      <c r="AX132" s="71">
        <f t="shared" si="124"/>
        <v>12600</v>
      </c>
      <c r="AY132" s="71">
        <f t="shared" si="125"/>
        <v>29700</v>
      </c>
      <c r="AZ132" s="63">
        <f t="shared" si="126"/>
        <v>80800</v>
      </c>
      <c r="BA132" s="80">
        <v>0</v>
      </c>
      <c r="BB132" s="80">
        <f t="shared" si="127"/>
        <v>80800</v>
      </c>
      <c r="BC132" s="98">
        <f t="shared" si="128"/>
        <v>0.476485148514851</v>
      </c>
      <c r="BD132" s="98">
        <f t="shared" si="129"/>
        <v>0</v>
      </c>
      <c r="BE132" s="98">
        <f t="shared" si="130"/>
        <v>0.155940594059406</v>
      </c>
      <c r="BF132" s="98">
        <f t="shared" si="131"/>
        <v>0.367574257425743</v>
      </c>
      <c r="BG132" s="99"/>
      <c r="BH132" s="62">
        <f>INDEX(商城宝箱!$L:$L,MATCH(BB132,商城宝箱!$N:$N,1))</f>
        <v>11</v>
      </c>
      <c r="BI132" s="63">
        <f>INDEX(商城宝箱!$T:$T,MATCH(BH132,商城宝箱!$L:$L,0))+(BB132-VLOOKUP(BH132,商城宝箱!$L$2:$N$22,3,FALSE))/$BH$5*VLOOKUP(BH132+1,商城宝箱!$C$23:$I$42,3,FALSE)</f>
        <v>202000</v>
      </c>
      <c r="BJ132" s="71">
        <f>INDEX(商城宝箱!$U:$U,MATCH(BH132,商城宝箱!$L:$L,0))+(BB132-VLOOKUP(BH132,商城宝箱!$L$2:$N$22,3,FALSE))/$BH$5*VLOOKUP(BH132+1,商城宝箱!$C$23:$I$42,4,FALSE)</f>
        <v>173352.5</v>
      </c>
      <c r="BK132" s="71">
        <f>INDEX(商城宝箱!$V:$V,MATCH(BH132,商城宝箱!$L:$L,0))+(BB132-VLOOKUP(BH132,商城宝箱!$L$2:$N$22,3,FALSE))/$BH$5*VLOOKUP(BH132+1,商城宝箱!$C$23:$I$42,5,FALSE)</f>
        <v>93612</v>
      </c>
      <c r="BL132" s="71">
        <f>INDEX(商城宝箱!$W:$W,MATCH(BH132,商城宝箱!$L:$L,0))+(BB132-VLOOKUP(BH132,商城宝箱!$L$2:$N$22,3,FALSE))/$BH$5*VLOOKUP(BH132+1,商城宝箱!$C$23:$I$42,6,FALSE)</f>
        <v>13741.5</v>
      </c>
      <c r="BM132" s="49"/>
      <c r="BN132" s="101">
        <f t="shared" si="132"/>
        <v>11610000</v>
      </c>
      <c r="BO132" s="63">
        <f t="shared" si="133"/>
        <v>1844400</v>
      </c>
      <c r="BP132" s="63">
        <f t="shared" ref="BP132:BR132" si="239">AL132</f>
        <v>1229360</v>
      </c>
      <c r="BQ132" s="63">
        <f t="shared" si="239"/>
        <v>2268000</v>
      </c>
      <c r="BR132" s="63">
        <f t="shared" si="239"/>
        <v>0</v>
      </c>
      <c r="BS132" s="63">
        <f t="shared" si="135"/>
        <v>63000</v>
      </c>
      <c r="BT132" s="63">
        <f t="shared" si="136"/>
        <v>202000</v>
      </c>
      <c r="BU132" s="63">
        <f t="shared" si="137"/>
        <v>17216760</v>
      </c>
      <c r="BV132" s="98">
        <f t="shared" si="138"/>
        <v>0.674342907724798</v>
      </c>
      <c r="BW132" s="98">
        <f t="shared" si="139"/>
        <v>0.107128170457159</v>
      </c>
      <c r="BX132" s="98">
        <f t="shared" si="140"/>
        <v>0.0714048403997035</v>
      </c>
      <c r="BY132" s="98">
        <f t="shared" si="141"/>
        <v>0.131732102904379</v>
      </c>
      <c r="BZ132" s="98">
        <f t="shared" si="142"/>
        <v>0</v>
      </c>
      <c r="CA132" s="98">
        <f t="shared" si="143"/>
        <v>0.0036592250806772</v>
      </c>
      <c r="CB132" s="98">
        <f t="shared" si="144"/>
        <v>0.0117327534332825</v>
      </c>
      <c r="CC132" s="49"/>
      <c r="CD132" s="101">
        <f t="shared" si="145"/>
        <v>200</v>
      </c>
      <c r="CE132" s="63">
        <f>INDEX(角色升级!A:A,MATCH(BU131,角色升级!K:K,1))</f>
        <v>899</v>
      </c>
      <c r="CF132" s="71">
        <f>VLOOKUP(CE132,角色升级!A:P,16,FALSE)</f>
        <v>69105.1113</v>
      </c>
      <c r="CG132" s="71">
        <v>109200</v>
      </c>
      <c r="CH132" s="227">
        <v>5.47</v>
      </c>
      <c r="CI132" s="87">
        <f>INDEX(角色升级!Q:Q,MATCH(CE132,角色升级!A:A,0))</f>
        <v>29700</v>
      </c>
      <c r="CJ132" s="80">
        <v>0.8</v>
      </c>
      <c r="CK132" s="49"/>
      <c r="CL132" s="101">
        <f t="shared" si="146"/>
        <v>78866</v>
      </c>
      <c r="CM132" s="63">
        <f t="shared" si="147"/>
        <v>138582</v>
      </c>
      <c r="CN132" s="63">
        <f t="shared" si="148"/>
        <v>1264</v>
      </c>
      <c r="CO132" s="63">
        <f t="shared" si="149"/>
        <v>173352.5</v>
      </c>
      <c r="CP132" s="63">
        <f t="shared" si="150"/>
        <v>392064.5</v>
      </c>
      <c r="CQ132" s="98">
        <f t="shared" si="151"/>
        <v>0.20115567719087</v>
      </c>
      <c r="CR132" s="98">
        <f t="shared" si="152"/>
        <v>0.353467350397702</v>
      </c>
      <c r="CS132" s="98">
        <f t="shared" si="153"/>
        <v>0.00322395932301955</v>
      </c>
      <c r="CT132" s="98">
        <f t="shared" si="154"/>
        <v>0.442153013088408</v>
      </c>
      <c r="CU132" s="49"/>
      <c r="CV132" s="87">
        <f t="shared" si="155"/>
        <v>39434</v>
      </c>
      <c r="CW132" s="80">
        <f t="shared" si="156"/>
        <v>69045</v>
      </c>
      <c r="CX132" s="80">
        <f t="shared" si="157"/>
        <v>46024</v>
      </c>
      <c r="CY132" s="80">
        <f t="shared" si="158"/>
        <v>93612</v>
      </c>
      <c r="CZ132" s="80">
        <f t="shared" si="159"/>
        <v>248115</v>
      </c>
      <c r="DA132" s="143">
        <f t="shared" si="160"/>
        <v>0.158934365112952</v>
      </c>
      <c r="DB132" s="143">
        <f t="shared" si="161"/>
        <v>0.278278217761925</v>
      </c>
      <c r="DC132" s="143">
        <f t="shared" si="162"/>
        <v>0.185494629506479</v>
      </c>
      <c r="DD132" s="143">
        <f t="shared" si="163"/>
        <v>0.377292787618645</v>
      </c>
      <c r="DE132" s="49"/>
      <c r="DF132" s="87">
        <f t="shared" si="164"/>
        <v>19113</v>
      </c>
      <c r="DG132" s="80">
        <f t="shared" si="165"/>
        <v>33711</v>
      </c>
      <c r="DH132" s="80">
        <f t="shared" si="166"/>
        <v>22472</v>
      </c>
      <c r="DI132" s="80">
        <f t="shared" si="167"/>
        <v>13741.5</v>
      </c>
      <c r="DJ132" s="80">
        <f t="shared" si="168"/>
        <v>89037.5</v>
      </c>
      <c r="DK132" s="143">
        <f t="shared" si="169"/>
        <v>0.214662361364594</v>
      </c>
      <c r="DL132" s="143">
        <f t="shared" si="170"/>
        <v>0.378615751789976</v>
      </c>
      <c r="DM132" s="143">
        <f t="shared" si="171"/>
        <v>0.252388038747719</v>
      </c>
      <c r="DN132" s="143">
        <f t="shared" si="172"/>
        <v>0.154333848097712</v>
      </c>
      <c r="DO132" s="49"/>
      <c r="DP132" s="62">
        <f t="shared" si="173"/>
        <v>392064.5</v>
      </c>
      <c r="DQ132" s="71">
        <f t="shared" si="174"/>
        <v>248115</v>
      </c>
      <c r="DR132" s="71">
        <f t="shared" si="175"/>
        <v>89037.5</v>
      </c>
      <c r="DS132" s="63">
        <v>0</v>
      </c>
      <c r="DT132" s="63">
        <v>25</v>
      </c>
      <c r="DU132" s="63">
        <f>INDEX(武器升级!A:A,MATCH(DQ132/$DQ$5,武器升级!G:G,1))</f>
        <v>57</v>
      </c>
      <c r="DV132" s="63">
        <f>_xlfn.IFNA(INDEX(武器升级!A:A,MATCH(DR132/$DR$5,武器升级!H:H,1)),1)</f>
        <v>47</v>
      </c>
      <c r="DW132" s="63">
        <v>15</v>
      </c>
      <c r="DX132" s="63">
        <f>ROUND($DX$4*(1.2^(DT132-1)),2)</f>
        <v>47.7</v>
      </c>
      <c r="DY132" s="63">
        <f>ROUND($DY$4*1.2^(DU132-1),2)</f>
        <v>20380.32</v>
      </c>
      <c r="DZ132" s="63">
        <f>ROUND($DZ$4*1.2^(DV132-1),2)</f>
        <v>4827.59</v>
      </c>
      <c r="EA132" s="71">
        <v>5.7</v>
      </c>
      <c r="EB132" s="67">
        <f t="shared" si="176"/>
        <v>200</v>
      </c>
      <c r="EC132" s="84"/>
      <c r="ED132" s="49"/>
      <c r="EE132" s="49"/>
      <c r="EF132" s="49"/>
      <c r="EG132" s="49"/>
      <c r="EH132" s="49"/>
      <c r="EI132" s="49"/>
      <c r="EJ132" s="49"/>
      <c r="EK132" s="49">
        <f>_xlfn.IFNA(INDEX(DZ:DZ,MATCH(A132,EB:EB,0)),1)</f>
        <v>125.92</v>
      </c>
      <c r="EL132" s="84"/>
      <c r="EM132" s="49"/>
      <c r="EN132" s="49"/>
      <c r="EO132" s="49"/>
      <c r="EP132" s="49"/>
      <c r="EQ132" s="49"/>
      <c r="ER132" s="49"/>
      <c r="ES132" s="49"/>
      <c r="ET132" s="49"/>
      <c r="EU132" s="49"/>
      <c r="EV132" s="49"/>
      <c r="EW132" s="49"/>
      <c r="EX132" s="49"/>
      <c r="EY132" s="49"/>
      <c r="EZ132" s="49"/>
      <c r="FA132" s="67"/>
      <c r="FB132" s="67"/>
      <c r="FC132" s="67"/>
      <c r="FD132" s="49"/>
      <c r="FE132" s="155"/>
    </row>
    <row r="133" spans="1:161">
      <c r="A133" s="58">
        <v>127</v>
      </c>
      <c r="B133" s="59">
        <v>88</v>
      </c>
      <c r="C133" s="60">
        <v>75</v>
      </c>
      <c r="D133" s="61">
        <v>839.5</v>
      </c>
      <c r="E133" s="61">
        <v>3</v>
      </c>
      <c r="F133" s="62">
        <v>12</v>
      </c>
      <c r="G133" s="63">
        <v>0</v>
      </c>
      <c r="H133" s="63">
        <v>3</v>
      </c>
      <c r="I133" s="49"/>
      <c r="J133" s="62">
        <v>127</v>
      </c>
      <c r="K133" s="71">
        <f t="shared" si="121"/>
        <v>12</v>
      </c>
      <c r="L133" s="71">
        <f t="shared" si="122"/>
        <v>0</v>
      </c>
      <c r="M133" s="71">
        <f>INDEX($H:$H,MATCH(N133,$A:$A,0))</f>
        <v>3</v>
      </c>
      <c r="N133" s="72">
        <f>INDEX($A:$A,MATCH(SUM($K$7:K133),$D:$D,1))</f>
        <v>200</v>
      </c>
      <c r="O133" s="72">
        <v>0</v>
      </c>
      <c r="P133" s="73">
        <v>0</v>
      </c>
      <c r="Q133" s="63">
        <f>INDEX(关卡产出!$V$8:$V$207,MATCH(N133,$A$7:$A$206,0))</f>
        <v>38500</v>
      </c>
      <c r="R133" s="63">
        <f>INDEX(关卡产出!$W$8:$W$207,MATCH(N133,$A$7:$A$206,0))</f>
        <v>11610000</v>
      </c>
      <c r="S133" s="63">
        <f>INDEX(关卡产出!$X$8:$X$207,MATCH(N133,$A$7:$A$206,0))</f>
        <v>78866</v>
      </c>
      <c r="T133" s="63">
        <f>INDEX(关卡产出!$Y$8:$Y$207,MATCH(N133,$A$7:$A$206,0))</f>
        <v>39434</v>
      </c>
      <c r="U133" s="63">
        <f>INDEX(关卡产出!$Z$8:$Z$207,MATCH(N133,$A$7:$A$206,0))</f>
        <v>19113</v>
      </c>
      <c r="V133" s="63">
        <f>INDEX(关卡产出!$AA$8:$AA$207,MATCH(N133,$A$7:$A$206,0))</f>
        <v>1200</v>
      </c>
      <c r="W133" s="80">
        <f>INDEX(关卡产出!$C$8:$C$207,MATCH(N133,关卡产出!$B$8:$B$207,0))*K133</f>
        <v>1896</v>
      </c>
      <c r="X133" s="80">
        <f>INDEX(关卡产出!$D$8:$D$207,MATCH(N133,关卡产出!$B$8:$B$207,0))*K133</f>
        <v>948</v>
      </c>
      <c r="Y133" s="80">
        <f>INDEX(关卡产出!$E$8:$E$207,MATCH(N133,关卡产出!$B$8:$B$207,0))*K133</f>
        <v>468</v>
      </c>
      <c r="Z133" s="80">
        <f>INDEX(关卡产出!$F$8:$F$207,MATCH(N133,关卡产出!$B$8:$B$207,0))*K133</f>
        <v>24600</v>
      </c>
      <c r="AA133" s="80">
        <f>SUM($W$7:W133)</f>
        <v>140478</v>
      </c>
      <c r="AB133" s="80">
        <f>SUM($X$7:X133)</f>
        <v>69993</v>
      </c>
      <c r="AC133" s="80">
        <f>SUM($Y$7:Y133)</f>
        <v>34179</v>
      </c>
      <c r="AD133" s="80">
        <f>SUM($Z$7:Z133)</f>
        <v>1869000</v>
      </c>
      <c r="AE133" s="87">
        <f>INDEX(关卡产出!$C$8:$C$207,MATCH(N133,关卡产出!$B$8:$B$207,0))*8</f>
        <v>1264</v>
      </c>
      <c r="AF133" s="87">
        <f>INDEX(关卡产出!$D$8:$D$207,MATCH(N133,关卡产出!$B$8:$B$207,0))*8</f>
        <v>632</v>
      </c>
      <c r="AG133" s="87">
        <f>INDEX(关卡产出!$E$8:$E$207,MATCH(N133,关卡产出!$B$8:$B$207,0))*8</f>
        <v>312</v>
      </c>
      <c r="AH133" s="87">
        <f>INDEX(关卡产出!$F$8:$F$207,MATCH(N133,关卡产出!$B$8:$B$207,0))*8</f>
        <v>16400</v>
      </c>
      <c r="AI133" s="87">
        <f>SUM($AE$7:AE133)</f>
        <v>93640</v>
      </c>
      <c r="AJ133" s="87">
        <f>SUM($AF$7:AF133)</f>
        <v>46656</v>
      </c>
      <c r="AK133" s="87">
        <f>SUM($AG$7:AG133)</f>
        <v>22784</v>
      </c>
      <c r="AL133" s="87">
        <f>SUM($AH$7:AH133)</f>
        <v>1245760</v>
      </c>
      <c r="AM133" s="92">
        <f>SUM($M$7:M133)*关卡产出!$AS$11</f>
        <v>2286000</v>
      </c>
      <c r="AN133" s="93">
        <v>0</v>
      </c>
      <c r="AO133" s="80">
        <v>0</v>
      </c>
      <c r="AP133" s="96">
        <v>0</v>
      </c>
      <c r="AQ133" s="62">
        <v>500</v>
      </c>
      <c r="AR133" s="97">
        <v>100</v>
      </c>
      <c r="AS133" s="62">
        <f>SUM($AQ$7:AQ133)</f>
        <v>63500</v>
      </c>
      <c r="AT133" s="71">
        <f>SUM($AR$7:AR133)</f>
        <v>12700</v>
      </c>
      <c r="AU133" s="49"/>
      <c r="AV133" s="62">
        <f t="shared" si="123"/>
        <v>38500</v>
      </c>
      <c r="AW133" s="71">
        <v>0</v>
      </c>
      <c r="AX133" s="71">
        <f t="shared" si="124"/>
        <v>12700</v>
      </c>
      <c r="AY133" s="71">
        <f t="shared" si="125"/>
        <v>29700</v>
      </c>
      <c r="AZ133" s="63">
        <f t="shared" si="126"/>
        <v>80900</v>
      </c>
      <c r="BA133" s="80">
        <v>0</v>
      </c>
      <c r="BB133" s="80">
        <f t="shared" si="127"/>
        <v>80900</v>
      </c>
      <c r="BC133" s="98">
        <f t="shared" si="128"/>
        <v>0.475896168108776</v>
      </c>
      <c r="BD133" s="98">
        <f t="shared" si="129"/>
        <v>0</v>
      </c>
      <c r="BE133" s="98">
        <f t="shared" si="130"/>
        <v>0.156983930778739</v>
      </c>
      <c r="BF133" s="98">
        <f t="shared" si="131"/>
        <v>0.367119901112485</v>
      </c>
      <c r="BG133" s="99"/>
      <c r="BH133" s="62">
        <f>INDEX(商城宝箱!$L:$L,MATCH(BB133,商城宝箱!$N:$N,1))</f>
        <v>11</v>
      </c>
      <c r="BI133" s="63">
        <f>INDEX(商城宝箱!$T:$T,MATCH(BH133,商城宝箱!$L:$L,0))+(BB133-VLOOKUP(BH133,商城宝箱!$L$2:$N$22,3,FALSE))/$BH$5*VLOOKUP(BH133+1,商城宝箱!$C$23:$I$42,3,FALSE)</f>
        <v>202250</v>
      </c>
      <c r="BJ133" s="71">
        <f>INDEX(商城宝箱!$U:$U,MATCH(BH133,商城宝箱!$L:$L,0))+(BB133-VLOOKUP(BH133,商城宝箱!$L$2:$N$22,3,FALSE))/$BH$5*VLOOKUP(BH133+1,商城宝箱!$C$23:$I$42,4,FALSE)</f>
        <v>173722.5</v>
      </c>
      <c r="BK133" s="71">
        <f>INDEX(商城宝箱!$V:$V,MATCH(BH133,商城宝箱!$L:$L,0))+(BB133-VLOOKUP(BH133,商城宝箱!$L$2:$N$22,3,FALSE))/$BH$5*VLOOKUP(BH133+1,商城宝箱!$C$23:$I$42,5,FALSE)</f>
        <v>93787</v>
      </c>
      <c r="BL133" s="71">
        <f>INDEX(商城宝箱!$W:$W,MATCH(BH133,商城宝箱!$L:$L,0))+(BB133-VLOOKUP(BH133,商城宝箱!$L$2:$N$22,3,FALSE))/$BH$5*VLOOKUP(BH133+1,商城宝箱!$C$23:$I$42,6,FALSE)</f>
        <v>13771.5</v>
      </c>
      <c r="BM133" s="49"/>
      <c r="BN133" s="101">
        <f t="shared" si="132"/>
        <v>11610000</v>
      </c>
      <c r="BO133" s="63">
        <f t="shared" si="133"/>
        <v>1869000</v>
      </c>
      <c r="BP133" s="63">
        <f t="shared" ref="BP133:BR133" si="240">AL133</f>
        <v>1245760</v>
      </c>
      <c r="BQ133" s="63">
        <f t="shared" si="240"/>
        <v>2286000</v>
      </c>
      <c r="BR133" s="63">
        <f t="shared" si="240"/>
        <v>0</v>
      </c>
      <c r="BS133" s="63">
        <f t="shared" si="135"/>
        <v>63500</v>
      </c>
      <c r="BT133" s="63">
        <f t="shared" si="136"/>
        <v>202250</v>
      </c>
      <c r="BU133" s="63">
        <f t="shared" si="137"/>
        <v>17276510</v>
      </c>
      <c r="BV133" s="98">
        <f t="shared" si="138"/>
        <v>0.672010724388201</v>
      </c>
      <c r="BW133" s="98">
        <f t="shared" si="139"/>
        <v>0.10818157139376</v>
      </c>
      <c r="BX133" s="98">
        <f t="shared" si="140"/>
        <v>0.0721071559012787</v>
      </c>
      <c r="BY133" s="98">
        <f t="shared" si="141"/>
        <v>0.132318390693491</v>
      </c>
      <c r="BZ133" s="98">
        <f t="shared" si="142"/>
        <v>0</v>
      </c>
      <c r="CA133" s="98">
        <f t="shared" si="143"/>
        <v>0.00367551085259697</v>
      </c>
      <c r="CB133" s="98">
        <f t="shared" si="144"/>
        <v>0.011706646770673</v>
      </c>
      <c r="CC133" s="49"/>
      <c r="CD133" s="101">
        <f t="shared" si="145"/>
        <v>200</v>
      </c>
      <c r="CE133" s="63">
        <f>INDEX(角色升级!A:A,MATCH(BU132,角色升级!K:K,1))</f>
        <v>900</v>
      </c>
      <c r="CF133" s="71">
        <f>VLOOKUP(CE133,角色升级!A:P,16,FALSE)</f>
        <v>69135.18315</v>
      </c>
      <c r="CG133" s="71">
        <v>111600</v>
      </c>
      <c r="CH133" s="215">
        <v>5.4</v>
      </c>
      <c r="CI133" s="87">
        <f>INDEX(角色升级!Q:Q,MATCH(CE133,角色升级!A:A,0))</f>
        <v>29700</v>
      </c>
      <c r="CJ133" s="80">
        <v>0.8</v>
      </c>
      <c r="CK133" s="49"/>
      <c r="CL133" s="101">
        <f t="shared" si="146"/>
        <v>78866</v>
      </c>
      <c r="CM133" s="63">
        <f t="shared" si="147"/>
        <v>140478</v>
      </c>
      <c r="CN133" s="63">
        <f t="shared" si="148"/>
        <v>1264</v>
      </c>
      <c r="CO133" s="63">
        <f t="shared" si="149"/>
        <v>173722.5</v>
      </c>
      <c r="CP133" s="63">
        <f t="shared" si="150"/>
        <v>394330.5</v>
      </c>
      <c r="CQ133" s="98">
        <f t="shared" si="151"/>
        <v>0.199999746405617</v>
      </c>
      <c r="CR133" s="98">
        <f t="shared" si="152"/>
        <v>0.356244317900847</v>
      </c>
      <c r="CS133" s="98">
        <f t="shared" si="153"/>
        <v>0.00320543300606978</v>
      </c>
      <c r="CT133" s="98">
        <f t="shared" si="154"/>
        <v>0.440550502687466</v>
      </c>
      <c r="CU133" s="49"/>
      <c r="CV133" s="87">
        <f t="shared" si="155"/>
        <v>39434</v>
      </c>
      <c r="CW133" s="80">
        <f t="shared" si="156"/>
        <v>69993</v>
      </c>
      <c r="CX133" s="80">
        <f t="shared" si="157"/>
        <v>46656</v>
      </c>
      <c r="CY133" s="80">
        <f t="shared" si="158"/>
        <v>93787</v>
      </c>
      <c r="CZ133" s="80">
        <f t="shared" si="159"/>
        <v>249870</v>
      </c>
      <c r="DA133" s="143">
        <f t="shared" si="160"/>
        <v>0.157818065394005</v>
      </c>
      <c r="DB133" s="143">
        <f t="shared" si="161"/>
        <v>0.280117661183816</v>
      </c>
      <c r="DC133" s="143">
        <f t="shared" si="162"/>
        <v>0.186721094969384</v>
      </c>
      <c r="DD133" s="143">
        <f t="shared" si="163"/>
        <v>0.375343178452795</v>
      </c>
      <c r="DE133" s="49"/>
      <c r="DF133" s="87">
        <f t="shared" si="164"/>
        <v>19113</v>
      </c>
      <c r="DG133" s="80">
        <f t="shared" si="165"/>
        <v>34179</v>
      </c>
      <c r="DH133" s="80">
        <f t="shared" si="166"/>
        <v>22784</v>
      </c>
      <c r="DI133" s="80">
        <f t="shared" si="167"/>
        <v>13771.5</v>
      </c>
      <c r="DJ133" s="80">
        <f t="shared" si="168"/>
        <v>89847.5</v>
      </c>
      <c r="DK133" s="143">
        <f t="shared" si="169"/>
        <v>0.212727120954951</v>
      </c>
      <c r="DL133" s="143">
        <f t="shared" si="170"/>
        <v>0.3804112523999</v>
      </c>
      <c r="DM133" s="143">
        <f t="shared" si="171"/>
        <v>0.253585241659479</v>
      </c>
      <c r="DN133" s="143">
        <f t="shared" si="172"/>
        <v>0.15327638498567</v>
      </c>
      <c r="DO133" s="49"/>
      <c r="DP133" s="62">
        <f t="shared" si="173"/>
        <v>394330.5</v>
      </c>
      <c r="DQ133" s="71">
        <f t="shared" si="174"/>
        <v>249870</v>
      </c>
      <c r="DR133" s="71">
        <f t="shared" si="175"/>
        <v>89847.5</v>
      </c>
      <c r="DS133" s="63">
        <v>0</v>
      </c>
      <c r="DT133" s="63">
        <v>25</v>
      </c>
      <c r="DU133" s="63">
        <f>INDEX(武器升级!A:A,MATCH(DQ133/$DQ$5,武器升级!G:G,1))</f>
        <v>58</v>
      </c>
      <c r="DV133" s="63">
        <f>_xlfn.IFNA(INDEX(武器升级!A:A,MATCH(DR133/$DR$5,武器升级!H:H,1)),1)</f>
        <v>47</v>
      </c>
      <c r="DW133" s="63">
        <v>15</v>
      </c>
      <c r="DX133" s="63">
        <f>ROUND($DX$4*(1.2^(DT133-1)),2)</f>
        <v>47.7</v>
      </c>
      <c r="DY133" s="63">
        <f>ROUND($DY$4*1.2^(DU133-1),2)</f>
        <v>24456.39</v>
      </c>
      <c r="DZ133" s="63">
        <f>ROUND($DZ$4*1.2^(DV133-1),2)</f>
        <v>4827.59</v>
      </c>
      <c r="EA133" s="71">
        <v>5.7</v>
      </c>
      <c r="EB133" s="67">
        <f t="shared" si="176"/>
        <v>200</v>
      </c>
      <c r="EC133" s="84"/>
      <c r="ED133" s="49"/>
      <c r="EE133" s="49"/>
      <c r="EF133" s="49"/>
      <c r="EG133" s="49"/>
      <c r="EH133" s="49"/>
      <c r="EI133" s="49"/>
      <c r="EJ133" s="49"/>
      <c r="EK133" s="49">
        <f>_xlfn.IFNA(INDEX(DZ:DZ,MATCH(A133,EB:EB,0)),1)</f>
        <v>1</v>
      </c>
      <c r="EL133" s="84"/>
      <c r="EM133" s="49"/>
      <c r="EN133" s="49"/>
      <c r="EO133" s="49"/>
      <c r="EP133" s="49"/>
      <c r="EQ133" s="49"/>
      <c r="ER133" s="49"/>
      <c r="ES133" s="49"/>
      <c r="ET133" s="49"/>
      <c r="EU133" s="49"/>
      <c r="EV133" s="49"/>
      <c r="EW133" s="49"/>
      <c r="EX133" s="49"/>
      <c r="EY133" s="49"/>
      <c r="EZ133" s="49"/>
      <c r="FA133" s="67"/>
      <c r="FB133" s="67"/>
      <c r="FC133" s="67"/>
      <c r="FD133" s="49"/>
      <c r="FE133" s="155"/>
    </row>
    <row r="134" spans="1:161">
      <c r="A134" s="58">
        <v>128</v>
      </c>
      <c r="B134" s="59">
        <v>88</v>
      </c>
      <c r="C134" s="60">
        <v>75</v>
      </c>
      <c r="D134" s="61">
        <v>842.5</v>
      </c>
      <c r="E134" s="61">
        <v>3</v>
      </c>
      <c r="F134" s="62">
        <v>12</v>
      </c>
      <c r="G134" s="63">
        <v>0</v>
      </c>
      <c r="H134" s="63">
        <v>3</v>
      </c>
      <c r="I134" s="49"/>
      <c r="J134" s="62">
        <v>128</v>
      </c>
      <c r="K134" s="71">
        <f t="shared" si="121"/>
        <v>12</v>
      </c>
      <c r="L134" s="71">
        <f t="shared" si="122"/>
        <v>0</v>
      </c>
      <c r="M134" s="71">
        <f>INDEX($H:$H,MATCH(N134,$A:$A,0))</f>
        <v>3</v>
      </c>
      <c r="N134" s="72">
        <f>INDEX($A:$A,MATCH(SUM($K$7:K134),$D:$D,1))</f>
        <v>200</v>
      </c>
      <c r="O134" s="72">
        <v>0</v>
      </c>
      <c r="P134" s="73">
        <v>0</v>
      </c>
      <c r="Q134" s="63">
        <f>INDEX(关卡产出!$V$8:$V$207,MATCH(N134,$A$7:$A$206,0))</f>
        <v>38500</v>
      </c>
      <c r="R134" s="63">
        <f>INDEX(关卡产出!$W$8:$W$207,MATCH(N134,$A$7:$A$206,0))</f>
        <v>11610000</v>
      </c>
      <c r="S134" s="63">
        <f>INDEX(关卡产出!$X$8:$X$207,MATCH(N134,$A$7:$A$206,0))</f>
        <v>78866</v>
      </c>
      <c r="T134" s="63">
        <f>INDEX(关卡产出!$Y$8:$Y$207,MATCH(N134,$A$7:$A$206,0))</f>
        <v>39434</v>
      </c>
      <c r="U134" s="63">
        <f>INDEX(关卡产出!$Z$8:$Z$207,MATCH(N134,$A$7:$A$206,0))</f>
        <v>19113</v>
      </c>
      <c r="V134" s="63">
        <f>INDEX(关卡产出!$AA$8:$AA$207,MATCH(N134,$A$7:$A$206,0))</f>
        <v>1200</v>
      </c>
      <c r="W134" s="80">
        <f>INDEX(关卡产出!$C$8:$C$207,MATCH(N134,关卡产出!$B$8:$B$207,0))*K134</f>
        <v>1896</v>
      </c>
      <c r="X134" s="80">
        <f>INDEX(关卡产出!$D$8:$D$207,MATCH(N134,关卡产出!$B$8:$B$207,0))*K134</f>
        <v>948</v>
      </c>
      <c r="Y134" s="80">
        <f>INDEX(关卡产出!$E$8:$E$207,MATCH(N134,关卡产出!$B$8:$B$207,0))*K134</f>
        <v>468</v>
      </c>
      <c r="Z134" s="80">
        <f>INDEX(关卡产出!$F$8:$F$207,MATCH(N134,关卡产出!$B$8:$B$207,0))*K134</f>
        <v>24600</v>
      </c>
      <c r="AA134" s="80">
        <f>SUM($W$7:W134)</f>
        <v>142374</v>
      </c>
      <c r="AB134" s="80">
        <f>SUM($X$7:X134)</f>
        <v>70941</v>
      </c>
      <c r="AC134" s="80">
        <f>SUM($Y$7:Y134)</f>
        <v>34647</v>
      </c>
      <c r="AD134" s="80">
        <f>SUM($Z$7:Z134)</f>
        <v>1893600</v>
      </c>
      <c r="AE134" s="87">
        <f>INDEX(关卡产出!$C$8:$C$207,MATCH(N134,关卡产出!$B$8:$B$207,0))*8</f>
        <v>1264</v>
      </c>
      <c r="AF134" s="87">
        <f>INDEX(关卡产出!$D$8:$D$207,MATCH(N134,关卡产出!$B$8:$B$207,0))*8</f>
        <v>632</v>
      </c>
      <c r="AG134" s="87">
        <f>INDEX(关卡产出!$E$8:$E$207,MATCH(N134,关卡产出!$B$8:$B$207,0))*8</f>
        <v>312</v>
      </c>
      <c r="AH134" s="87">
        <f>INDEX(关卡产出!$F$8:$F$207,MATCH(N134,关卡产出!$B$8:$B$207,0))*8</f>
        <v>16400</v>
      </c>
      <c r="AI134" s="87">
        <f>SUM($AE$7:AE134)</f>
        <v>94904</v>
      </c>
      <c r="AJ134" s="87">
        <f>SUM($AF$7:AF134)</f>
        <v>47288</v>
      </c>
      <c r="AK134" s="87">
        <f>SUM($AG$7:AG134)</f>
        <v>23096</v>
      </c>
      <c r="AL134" s="87">
        <f>SUM($AH$7:AH134)</f>
        <v>1262160</v>
      </c>
      <c r="AM134" s="92">
        <f>SUM($M$7:M134)*关卡产出!$AS$11</f>
        <v>2304000</v>
      </c>
      <c r="AN134" s="93">
        <v>0</v>
      </c>
      <c r="AO134" s="80">
        <v>0</v>
      </c>
      <c r="AP134" s="96">
        <v>0</v>
      </c>
      <c r="AQ134" s="62">
        <v>500</v>
      </c>
      <c r="AR134" s="97">
        <v>100</v>
      </c>
      <c r="AS134" s="62">
        <f>SUM($AQ$7:AQ134)</f>
        <v>64000</v>
      </c>
      <c r="AT134" s="71">
        <f>SUM($AR$7:AR134)</f>
        <v>12800</v>
      </c>
      <c r="AU134" s="49"/>
      <c r="AV134" s="62">
        <f t="shared" si="123"/>
        <v>38500</v>
      </c>
      <c r="AW134" s="71">
        <v>0</v>
      </c>
      <c r="AX134" s="71">
        <f t="shared" si="124"/>
        <v>12800</v>
      </c>
      <c r="AY134" s="71">
        <f t="shared" si="125"/>
        <v>29700</v>
      </c>
      <c r="AZ134" s="63">
        <f t="shared" si="126"/>
        <v>81000</v>
      </c>
      <c r="BA134" s="80">
        <v>0</v>
      </c>
      <c r="BB134" s="80">
        <f t="shared" si="127"/>
        <v>81000</v>
      </c>
      <c r="BC134" s="98">
        <f t="shared" si="128"/>
        <v>0.475308641975309</v>
      </c>
      <c r="BD134" s="98">
        <f t="shared" si="129"/>
        <v>0</v>
      </c>
      <c r="BE134" s="98">
        <f t="shared" si="130"/>
        <v>0.158024691358025</v>
      </c>
      <c r="BF134" s="98">
        <f t="shared" si="131"/>
        <v>0.366666666666667</v>
      </c>
      <c r="BG134" s="99"/>
      <c r="BH134" s="62">
        <f>INDEX(商城宝箱!$L:$L,MATCH(BB134,商城宝箱!$N:$N,1))</f>
        <v>11</v>
      </c>
      <c r="BI134" s="63">
        <f>INDEX(商城宝箱!$T:$T,MATCH(BH134,商城宝箱!$L:$L,0))+(BB134-VLOOKUP(BH134,商城宝箱!$L$2:$N$22,3,FALSE))/$BH$5*VLOOKUP(BH134+1,商城宝箱!$C$23:$I$42,3,FALSE)</f>
        <v>202500</v>
      </c>
      <c r="BJ134" s="71">
        <f>INDEX(商城宝箱!$U:$U,MATCH(BH134,商城宝箱!$L:$L,0))+(BB134-VLOOKUP(BH134,商城宝箱!$L$2:$N$22,3,FALSE))/$BH$5*VLOOKUP(BH134+1,商城宝箱!$C$23:$I$42,4,FALSE)</f>
        <v>174092.5</v>
      </c>
      <c r="BK134" s="71">
        <f>INDEX(商城宝箱!$V:$V,MATCH(BH134,商城宝箱!$L:$L,0))+(BB134-VLOOKUP(BH134,商城宝箱!$L$2:$N$22,3,FALSE))/$BH$5*VLOOKUP(BH134+1,商城宝箱!$C$23:$I$42,5,FALSE)</f>
        <v>93962</v>
      </c>
      <c r="BL134" s="71">
        <f>INDEX(商城宝箱!$W:$W,MATCH(BH134,商城宝箱!$L:$L,0))+(BB134-VLOOKUP(BH134,商城宝箱!$L$2:$N$22,3,FALSE))/$BH$5*VLOOKUP(BH134+1,商城宝箱!$C$23:$I$42,6,FALSE)</f>
        <v>13801.5</v>
      </c>
      <c r="BM134" s="49"/>
      <c r="BN134" s="101">
        <f t="shared" si="132"/>
        <v>11610000</v>
      </c>
      <c r="BO134" s="63">
        <f t="shared" si="133"/>
        <v>1893600</v>
      </c>
      <c r="BP134" s="63">
        <f t="shared" ref="BP134:BR134" si="241">AL134</f>
        <v>1262160</v>
      </c>
      <c r="BQ134" s="63">
        <f t="shared" si="241"/>
        <v>2304000</v>
      </c>
      <c r="BR134" s="63">
        <f t="shared" si="241"/>
        <v>0</v>
      </c>
      <c r="BS134" s="63">
        <f t="shared" si="135"/>
        <v>64000</v>
      </c>
      <c r="BT134" s="63">
        <f t="shared" si="136"/>
        <v>202500</v>
      </c>
      <c r="BU134" s="63">
        <f t="shared" si="137"/>
        <v>17336260</v>
      </c>
      <c r="BV134" s="98">
        <f t="shared" si="138"/>
        <v>0.669694616947369</v>
      </c>
      <c r="BW134" s="98">
        <f t="shared" si="139"/>
        <v>0.10922771116723</v>
      </c>
      <c r="BX134" s="98">
        <f t="shared" si="140"/>
        <v>0.0728046302951156</v>
      </c>
      <c r="BY134" s="98">
        <f t="shared" si="141"/>
        <v>0.132900637161648</v>
      </c>
      <c r="BZ134" s="98">
        <f t="shared" si="142"/>
        <v>0</v>
      </c>
      <c r="CA134" s="98">
        <f t="shared" si="143"/>
        <v>0.00369168436560135</v>
      </c>
      <c r="CB134" s="98">
        <f t="shared" si="144"/>
        <v>0.0116807200630355</v>
      </c>
      <c r="CC134" s="49"/>
      <c r="CD134" s="101">
        <f t="shared" si="145"/>
        <v>200</v>
      </c>
      <c r="CE134" s="63">
        <f>INDEX(角色升级!A:A,MATCH(BU133,角色升级!K:K,1))</f>
        <v>901</v>
      </c>
      <c r="CF134" s="71">
        <f>VLOOKUP(CE134,角色升级!A:P,16,FALSE)</f>
        <v>69583.1433</v>
      </c>
      <c r="CG134" s="71">
        <v>112800</v>
      </c>
      <c r="CH134" s="216">
        <v>5.28</v>
      </c>
      <c r="CI134" s="87">
        <f>INDEX(角色升级!Q:Q,MATCH(CE134,角色升级!A:A,0))</f>
        <v>29700</v>
      </c>
      <c r="CJ134" s="80">
        <v>0.8</v>
      </c>
      <c r="CK134" s="49"/>
      <c r="CL134" s="101">
        <f t="shared" si="146"/>
        <v>78866</v>
      </c>
      <c r="CM134" s="63">
        <f t="shared" si="147"/>
        <v>142374</v>
      </c>
      <c r="CN134" s="63">
        <f t="shared" si="148"/>
        <v>1264</v>
      </c>
      <c r="CO134" s="63">
        <f t="shared" si="149"/>
        <v>174092.5</v>
      </c>
      <c r="CP134" s="63">
        <f t="shared" si="150"/>
        <v>396596.5</v>
      </c>
      <c r="CQ134" s="98">
        <f t="shared" si="151"/>
        <v>0.198857024708993</v>
      </c>
      <c r="CR134" s="98">
        <f t="shared" si="152"/>
        <v>0.358989552353589</v>
      </c>
      <c r="CS134" s="98">
        <f t="shared" si="153"/>
        <v>0.00318711839363181</v>
      </c>
      <c r="CT134" s="98">
        <f t="shared" si="154"/>
        <v>0.438966304543787</v>
      </c>
      <c r="CU134" s="49"/>
      <c r="CV134" s="87">
        <f t="shared" si="155"/>
        <v>39434</v>
      </c>
      <c r="CW134" s="80">
        <f t="shared" si="156"/>
        <v>70941</v>
      </c>
      <c r="CX134" s="80">
        <f t="shared" si="157"/>
        <v>47288</v>
      </c>
      <c r="CY134" s="80">
        <f t="shared" si="158"/>
        <v>93962</v>
      </c>
      <c r="CZ134" s="80">
        <f t="shared" si="159"/>
        <v>251625</v>
      </c>
      <c r="DA134" s="143">
        <f t="shared" si="160"/>
        <v>0.156717337307501</v>
      </c>
      <c r="DB134" s="143">
        <f t="shared" si="161"/>
        <v>0.281931445603577</v>
      </c>
      <c r="DC134" s="143">
        <f t="shared" si="162"/>
        <v>0.1879304520616</v>
      </c>
      <c r="DD134" s="143">
        <f t="shared" si="163"/>
        <v>0.373420765027322</v>
      </c>
      <c r="DE134" s="49"/>
      <c r="DF134" s="87">
        <f t="shared" si="164"/>
        <v>19113</v>
      </c>
      <c r="DG134" s="80">
        <f t="shared" si="165"/>
        <v>34647</v>
      </c>
      <c r="DH134" s="80">
        <f t="shared" si="166"/>
        <v>23096</v>
      </c>
      <c r="DI134" s="80">
        <f t="shared" si="167"/>
        <v>13801.5</v>
      </c>
      <c r="DJ134" s="80">
        <f t="shared" si="168"/>
        <v>90657.5</v>
      </c>
      <c r="DK134" s="143">
        <f t="shared" si="169"/>
        <v>0.210826462234233</v>
      </c>
      <c r="DL134" s="143">
        <f t="shared" si="170"/>
        <v>0.382174668394783</v>
      </c>
      <c r="DM134" s="143">
        <f t="shared" si="171"/>
        <v>0.254761051209222</v>
      </c>
      <c r="DN134" s="143">
        <f t="shared" si="172"/>
        <v>0.152237818161763</v>
      </c>
      <c r="DO134" s="49"/>
      <c r="DP134" s="62">
        <f t="shared" si="173"/>
        <v>396596.5</v>
      </c>
      <c r="DQ134" s="71">
        <f t="shared" si="174"/>
        <v>251625</v>
      </c>
      <c r="DR134" s="71">
        <f t="shared" si="175"/>
        <v>90657.5</v>
      </c>
      <c r="DS134" s="63">
        <v>0</v>
      </c>
      <c r="DT134" s="63">
        <v>25</v>
      </c>
      <c r="DU134" s="63">
        <f>INDEX(武器升级!A:A,MATCH(DQ134/$DQ$5,武器升级!G:G,1))</f>
        <v>58</v>
      </c>
      <c r="DV134" s="63">
        <f>_xlfn.IFNA(INDEX(武器升级!A:A,MATCH(DR134/$DR$5,武器升级!H:H,1)),1)</f>
        <v>47</v>
      </c>
      <c r="DW134" s="63">
        <v>16</v>
      </c>
      <c r="DX134" s="63">
        <f>ROUND($DX$4*(1.2^(DT134-1)),2)</f>
        <v>47.7</v>
      </c>
      <c r="DY134" s="63">
        <f>ROUND($DY$4*1.2^(DU134-1),2)</f>
        <v>24456.39</v>
      </c>
      <c r="DZ134" s="63">
        <f>ROUND($DZ$4*1.2^(DV134-1),2)</f>
        <v>4827.59</v>
      </c>
      <c r="EA134" s="71">
        <v>6</v>
      </c>
      <c r="EB134" s="67">
        <f t="shared" si="176"/>
        <v>200</v>
      </c>
      <c r="EC134" s="84"/>
      <c r="ED134" s="49"/>
      <c r="EE134" s="49"/>
      <c r="EF134" s="49"/>
      <c r="EG134" s="49"/>
      <c r="EH134" s="49"/>
      <c r="EI134" s="49"/>
      <c r="EJ134" s="49"/>
      <c r="EK134" s="49">
        <f>_xlfn.IFNA(INDEX(DZ:DZ,MATCH(A134,EB:EB,0)),1)</f>
        <v>125.92</v>
      </c>
      <c r="EL134" s="84"/>
      <c r="EM134" s="49"/>
      <c r="EN134" s="49"/>
      <c r="EO134" s="49"/>
      <c r="EP134" s="49"/>
      <c r="EQ134" s="49"/>
      <c r="ER134" s="49"/>
      <c r="ES134" s="49"/>
      <c r="ET134" s="49"/>
      <c r="EU134" s="49"/>
      <c r="EV134" s="49"/>
      <c r="EW134" s="49"/>
      <c r="EX134" s="49"/>
      <c r="EY134" s="49"/>
      <c r="EZ134" s="49"/>
      <c r="FA134" s="67"/>
      <c r="FB134" s="67"/>
      <c r="FC134" s="67"/>
      <c r="FD134" s="49"/>
      <c r="FE134" s="155"/>
    </row>
    <row r="135" spans="1:161">
      <c r="A135" s="58">
        <v>129</v>
      </c>
      <c r="B135" s="59">
        <v>89</v>
      </c>
      <c r="C135" s="60">
        <v>75</v>
      </c>
      <c r="D135" s="61">
        <v>848.5</v>
      </c>
      <c r="E135" s="61">
        <v>3</v>
      </c>
      <c r="F135" s="62">
        <v>12</v>
      </c>
      <c r="G135" s="63">
        <v>0</v>
      </c>
      <c r="H135" s="63">
        <v>3</v>
      </c>
      <c r="I135" s="49"/>
      <c r="J135" s="62">
        <v>129</v>
      </c>
      <c r="K135" s="71">
        <f t="shared" ref="K135:K198" si="242">F135</f>
        <v>12</v>
      </c>
      <c r="L135" s="71">
        <f t="shared" ref="L135:L198" si="243">G135</f>
        <v>0</v>
      </c>
      <c r="M135" s="71">
        <f>INDEX($H:$H,MATCH(N135,$A:$A,0))</f>
        <v>3</v>
      </c>
      <c r="N135" s="72">
        <f>INDEX($A:$A,MATCH(SUM($K$7:K135),$D:$D,1))</f>
        <v>200</v>
      </c>
      <c r="O135" s="72">
        <v>0</v>
      </c>
      <c r="P135" s="73">
        <v>0</v>
      </c>
      <c r="Q135" s="63">
        <f>INDEX(关卡产出!$V$8:$V$207,MATCH(N135,$A$7:$A$206,0))</f>
        <v>38500</v>
      </c>
      <c r="R135" s="63">
        <f>INDEX(关卡产出!$W$8:$W$207,MATCH(N135,$A$7:$A$206,0))</f>
        <v>11610000</v>
      </c>
      <c r="S135" s="63">
        <f>INDEX(关卡产出!$X$8:$X$207,MATCH(N135,$A$7:$A$206,0))</f>
        <v>78866</v>
      </c>
      <c r="T135" s="63">
        <f>INDEX(关卡产出!$Y$8:$Y$207,MATCH(N135,$A$7:$A$206,0))</f>
        <v>39434</v>
      </c>
      <c r="U135" s="63">
        <f>INDEX(关卡产出!$Z$8:$Z$207,MATCH(N135,$A$7:$A$206,0))</f>
        <v>19113</v>
      </c>
      <c r="V135" s="63">
        <f>INDEX(关卡产出!$AA$8:$AA$207,MATCH(N135,$A$7:$A$206,0))</f>
        <v>1200</v>
      </c>
      <c r="W135" s="80">
        <f>INDEX(关卡产出!$C$8:$C$207,MATCH(N135,关卡产出!$B$8:$B$207,0))*K135</f>
        <v>1896</v>
      </c>
      <c r="X135" s="80">
        <f>INDEX(关卡产出!$D$8:$D$207,MATCH(N135,关卡产出!$B$8:$B$207,0))*K135</f>
        <v>948</v>
      </c>
      <c r="Y135" s="80">
        <f>INDEX(关卡产出!$E$8:$E$207,MATCH(N135,关卡产出!$B$8:$B$207,0))*K135</f>
        <v>468</v>
      </c>
      <c r="Z135" s="80">
        <f>INDEX(关卡产出!$F$8:$F$207,MATCH(N135,关卡产出!$B$8:$B$207,0))*K135</f>
        <v>24600</v>
      </c>
      <c r="AA135" s="80">
        <f>SUM($W$7:W135)</f>
        <v>144270</v>
      </c>
      <c r="AB135" s="80">
        <f>SUM($X$7:X135)</f>
        <v>71889</v>
      </c>
      <c r="AC135" s="80">
        <f>SUM($Y$7:Y135)</f>
        <v>35115</v>
      </c>
      <c r="AD135" s="80">
        <f>SUM($Z$7:Z135)</f>
        <v>1918200</v>
      </c>
      <c r="AE135" s="87">
        <f>INDEX(关卡产出!$C$8:$C$207,MATCH(N135,关卡产出!$B$8:$B$207,0))*8</f>
        <v>1264</v>
      </c>
      <c r="AF135" s="87">
        <f>INDEX(关卡产出!$D$8:$D$207,MATCH(N135,关卡产出!$B$8:$B$207,0))*8</f>
        <v>632</v>
      </c>
      <c r="AG135" s="87">
        <f>INDEX(关卡产出!$E$8:$E$207,MATCH(N135,关卡产出!$B$8:$B$207,0))*8</f>
        <v>312</v>
      </c>
      <c r="AH135" s="87">
        <f>INDEX(关卡产出!$F$8:$F$207,MATCH(N135,关卡产出!$B$8:$B$207,0))*8</f>
        <v>16400</v>
      </c>
      <c r="AI135" s="87">
        <f>SUM($AE$7:AE135)</f>
        <v>96168</v>
      </c>
      <c r="AJ135" s="87">
        <f>SUM($AF$7:AF135)</f>
        <v>47920</v>
      </c>
      <c r="AK135" s="87">
        <f>SUM($AG$7:AG135)</f>
        <v>23408</v>
      </c>
      <c r="AL135" s="87">
        <f>SUM($AH$7:AH135)</f>
        <v>1278560</v>
      </c>
      <c r="AM135" s="92">
        <f>SUM($M$7:M135)*关卡产出!$AS$11</f>
        <v>2322000</v>
      </c>
      <c r="AN135" s="93">
        <v>0</v>
      </c>
      <c r="AO135" s="80">
        <v>0</v>
      </c>
      <c r="AP135" s="96">
        <v>0</v>
      </c>
      <c r="AQ135" s="62">
        <v>500</v>
      </c>
      <c r="AR135" s="97">
        <v>100</v>
      </c>
      <c r="AS135" s="62">
        <f>SUM($AQ$7:AQ135)</f>
        <v>64500</v>
      </c>
      <c r="AT135" s="71">
        <f>SUM($AR$7:AR135)</f>
        <v>12900</v>
      </c>
      <c r="AU135" s="49"/>
      <c r="AV135" s="62">
        <f t="shared" ref="AV135:AV198" si="244">Q135</f>
        <v>38500</v>
      </c>
      <c r="AW135" s="71">
        <v>0</v>
      </c>
      <c r="AX135" s="71">
        <f t="shared" ref="AX135:AX198" si="245">AT135</f>
        <v>12900</v>
      </c>
      <c r="AY135" s="71">
        <f t="shared" ref="AY135:AY198" si="246">CI135</f>
        <v>29700</v>
      </c>
      <c r="AZ135" s="63">
        <f t="shared" ref="AZ135:AZ198" si="247">SUM(AV135:AY135)</f>
        <v>81100</v>
      </c>
      <c r="BA135" s="80">
        <v>0</v>
      </c>
      <c r="BB135" s="80">
        <f t="shared" ref="BB135:BB198" si="248">SUM(AV135:AY135)</f>
        <v>81100</v>
      </c>
      <c r="BC135" s="98">
        <f t="shared" ref="BC135:BC198" si="249">AV135/BB135</f>
        <v>0.474722564734895</v>
      </c>
      <c r="BD135" s="98">
        <f t="shared" ref="BD135:BD198" si="250">AW135/BB135</f>
        <v>0</v>
      </c>
      <c r="BE135" s="98">
        <f t="shared" ref="BE135:BE198" si="251">AX135/BB135</f>
        <v>0.159062885326757</v>
      </c>
      <c r="BF135" s="98">
        <f t="shared" ref="BF135:BF198" si="252">AY135/BB135</f>
        <v>0.366214549938348</v>
      </c>
      <c r="BG135" s="99"/>
      <c r="BH135" s="62">
        <f>INDEX(商城宝箱!$L:$L,MATCH(BB135,商城宝箱!$N:$N,1))</f>
        <v>11</v>
      </c>
      <c r="BI135" s="63">
        <f>INDEX(商城宝箱!$T:$T,MATCH(BH135,商城宝箱!$L:$L,0))+(BB135-VLOOKUP(BH135,商城宝箱!$L$2:$N$22,3,FALSE))/$BH$5*VLOOKUP(BH135+1,商城宝箱!$C$23:$I$42,3,FALSE)</f>
        <v>202750</v>
      </c>
      <c r="BJ135" s="71">
        <f>INDEX(商城宝箱!$U:$U,MATCH(BH135,商城宝箱!$L:$L,0))+(BB135-VLOOKUP(BH135,商城宝箱!$L$2:$N$22,3,FALSE))/$BH$5*VLOOKUP(BH135+1,商城宝箱!$C$23:$I$42,4,FALSE)</f>
        <v>174462.5</v>
      </c>
      <c r="BK135" s="71">
        <f>INDEX(商城宝箱!$V:$V,MATCH(BH135,商城宝箱!$L:$L,0))+(BB135-VLOOKUP(BH135,商城宝箱!$L$2:$N$22,3,FALSE))/$BH$5*VLOOKUP(BH135+1,商城宝箱!$C$23:$I$42,5,FALSE)</f>
        <v>94137</v>
      </c>
      <c r="BL135" s="71">
        <f>INDEX(商城宝箱!$W:$W,MATCH(BH135,商城宝箱!$L:$L,0))+(BB135-VLOOKUP(BH135,商城宝箱!$L$2:$N$22,3,FALSE))/$BH$5*VLOOKUP(BH135+1,商城宝箱!$C$23:$I$42,6,FALSE)</f>
        <v>13831.5</v>
      </c>
      <c r="BM135" s="49"/>
      <c r="BN135" s="101">
        <f t="shared" ref="BN135:BN198" si="253">R135</f>
        <v>11610000</v>
      </c>
      <c r="BO135" s="63">
        <f t="shared" ref="BO135:BO198" si="254">AD135</f>
        <v>1918200</v>
      </c>
      <c r="BP135" s="63">
        <f t="shared" ref="BP135:BR135" si="255">AL135</f>
        <v>1278560</v>
      </c>
      <c r="BQ135" s="63">
        <f t="shared" si="255"/>
        <v>2322000</v>
      </c>
      <c r="BR135" s="63">
        <f t="shared" si="255"/>
        <v>0</v>
      </c>
      <c r="BS135" s="63">
        <f t="shared" ref="BS135:BS198" si="256">AS135</f>
        <v>64500</v>
      </c>
      <c r="BT135" s="63">
        <f t="shared" ref="BT135:BT198" si="257">BI135</f>
        <v>202750</v>
      </c>
      <c r="BU135" s="63">
        <f t="shared" ref="BU135:BU198" si="258">SUM(BN135:BT135)</f>
        <v>17396010</v>
      </c>
      <c r="BV135" s="98">
        <f t="shared" ref="BV135:BV198" si="259">BN135/BU135</f>
        <v>0.667394419754875</v>
      </c>
      <c r="BW135" s="98">
        <f t="shared" ref="BW135:BW198" si="260">BO135/BU135</f>
        <v>0.110266664597227</v>
      </c>
      <c r="BX135" s="98">
        <f t="shared" ref="BX135:BX198" si="261">BP135/BU135</f>
        <v>0.0734973134644094</v>
      </c>
      <c r="BY135" s="98">
        <f t="shared" ref="BY135:BY198" si="262">BQ135/BU135</f>
        <v>0.133478883950975</v>
      </c>
      <c r="BZ135" s="98">
        <f t="shared" ref="BZ135:BZ198" si="263">BR135/BU135</f>
        <v>0</v>
      </c>
      <c r="CA135" s="98">
        <f t="shared" ref="CA135:CA198" si="264">BS135/BU135</f>
        <v>0.00370774677641597</v>
      </c>
      <c r="CB135" s="98">
        <f t="shared" ref="CB135:CB198" si="265">BT135/BU135</f>
        <v>0.0116549714560983</v>
      </c>
      <c r="CC135" s="49"/>
      <c r="CD135" s="101">
        <f t="shared" ref="CD135:CD198" si="266">N135</f>
        <v>200</v>
      </c>
      <c r="CE135" s="63">
        <f>INDEX(角色升级!A:A,MATCH(BU134,角色升级!K:K,1))</f>
        <v>902</v>
      </c>
      <c r="CF135" s="71">
        <f>VLOOKUP(CE135,角色升级!A:P,16,FALSE)</f>
        <v>70046.03546</v>
      </c>
      <c r="CG135" s="71">
        <v>114000</v>
      </c>
      <c r="CH135" s="216">
        <v>5.28</v>
      </c>
      <c r="CI135" s="87">
        <f>INDEX(角色升级!Q:Q,MATCH(CE135,角色升级!A:A,0))</f>
        <v>29700</v>
      </c>
      <c r="CJ135" s="80">
        <v>0.8</v>
      </c>
      <c r="CK135" s="49"/>
      <c r="CL135" s="101">
        <f t="shared" ref="CL135:CL198" si="267">S135</f>
        <v>78866</v>
      </c>
      <c r="CM135" s="63">
        <f t="shared" ref="CM135:CM198" si="268">AA135</f>
        <v>144270</v>
      </c>
      <c r="CN135" s="63">
        <f t="shared" ref="CN135:CN198" si="269">AE135</f>
        <v>1264</v>
      </c>
      <c r="CO135" s="63">
        <f t="shared" ref="CO135:CO198" si="270">BJ135</f>
        <v>174462.5</v>
      </c>
      <c r="CP135" s="63">
        <f t="shared" ref="CP135:CP198" si="271">SUM(CL135:CO135)</f>
        <v>398862.5</v>
      </c>
      <c r="CQ135" s="98">
        <f t="shared" ref="CQ135:CQ198" si="272">CL135/CP135</f>
        <v>0.197727286972328</v>
      </c>
      <c r="CR135" s="98">
        <f t="shared" ref="CR135:CR198" si="273">CM135/CP135</f>
        <v>0.361703594597136</v>
      </c>
      <c r="CS135" s="98">
        <f t="shared" ref="CS135:CS198" si="274">CN135/CP135</f>
        <v>0.00316901187752672</v>
      </c>
      <c r="CT135" s="98">
        <f t="shared" ref="CT135:CT198" si="275">CO135/CP135</f>
        <v>0.43740010655301</v>
      </c>
      <c r="CU135" s="49"/>
      <c r="CV135" s="87">
        <f t="shared" ref="CV135:CV198" si="276">T135</f>
        <v>39434</v>
      </c>
      <c r="CW135" s="80">
        <f t="shared" ref="CW135:CW198" si="277">AB135</f>
        <v>71889</v>
      </c>
      <c r="CX135" s="80">
        <f t="shared" ref="CX135:CX198" si="278">AJ135</f>
        <v>47920</v>
      </c>
      <c r="CY135" s="80">
        <f t="shared" ref="CY135:CY198" si="279">BK135</f>
        <v>94137</v>
      </c>
      <c r="CZ135" s="80">
        <f t="shared" ref="CZ135:CZ198" si="280">SUM(CV135:CY135)</f>
        <v>253380</v>
      </c>
      <c r="DA135" s="143">
        <f t="shared" ref="DA135:DA198" si="281">CV135/CZ135</f>
        <v>0.155631857289447</v>
      </c>
      <c r="DB135" s="143">
        <f t="shared" ref="DB135:DB198" si="282">CW135/CZ135</f>
        <v>0.283720104191333</v>
      </c>
      <c r="DC135" s="143">
        <f t="shared" ref="DC135:DC198" si="283">CX135/CZ135</f>
        <v>0.189123056279106</v>
      </c>
      <c r="DD135" s="143">
        <f t="shared" ref="DD135:DD198" si="284">CY135/CZ135</f>
        <v>0.371524982240114</v>
      </c>
      <c r="DE135" s="49"/>
      <c r="DF135" s="87">
        <f t="shared" ref="DF135:DF198" si="285">U135</f>
        <v>19113</v>
      </c>
      <c r="DG135" s="80">
        <f t="shared" ref="DG135:DG198" si="286">AC135</f>
        <v>35115</v>
      </c>
      <c r="DH135" s="80">
        <f t="shared" ref="DH135:DH198" si="287">AK135</f>
        <v>23408</v>
      </c>
      <c r="DI135" s="80">
        <f t="shared" ref="DI135:DI198" si="288">BL135</f>
        <v>13831.5</v>
      </c>
      <c r="DJ135" s="80">
        <f t="shared" ref="DJ135:DJ198" si="289">SUM(DF135:DI135)</f>
        <v>91467.5</v>
      </c>
      <c r="DK135" s="143">
        <f t="shared" ref="DK135:DK198" si="290">IF(DJ135=0,0,DF135/DJ135)</f>
        <v>0.208959466477164</v>
      </c>
      <c r="DL135" s="143">
        <f t="shared" ref="DL135:DL198" si="291">IF(DJ135=0,0,DG135/DJ135)</f>
        <v>0.383906852160603</v>
      </c>
      <c r="DM135" s="143">
        <f t="shared" ref="DM135:DM198" si="292">IF(DJ135=0,0,DH135/DJ135)</f>
        <v>0.255916035750403</v>
      </c>
      <c r="DN135" s="143">
        <f t="shared" ref="DN135:DN198" si="293">IF(DJ135=0,0,DI135/DJ135)</f>
        <v>0.151217645611829</v>
      </c>
      <c r="DO135" s="49"/>
      <c r="DP135" s="62">
        <f t="shared" ref="DP135:DP198" si="294">CP135</f>
        <v>398862.5</v>
      </c>
      <c r="DQ135" s="71">
        <f t="shared" ref="DQ135:DQ198" si="295">CZ135</f>
        <v>253380</v>
      </c>
      <c r="DR135" s="71">
        <f t="shared" ref="DR135:DR198" si="296">DJ135</f>
        <v>91467.5</v>
      </c>
      <c r="DS135" s="63">
        <v>0</v>
      </c>
      <c r="DT135" s="63">
        <v>25</v>
      </c>
      <c r="DU135" s="63">
        <f>INDEX(武器升级!A:A,MATCH(DQ135/$DQ$5,武器升级!G:G,1))</f>
        <v>58</v>
      </c>
      <c r="DV135" s="63">
        <f>_xlfn.IFNA(INDEX(武器升级!A:A,MATCH(DR135/$DR$5,武器升级!H:H,1)),1)</f>
        <v>47</v>
      </c>
      <c r="DW135" s="63">
        <v>16</v>
      </c>
      <c r="DX135" s="63">
        <f>ROUND($DX$4*(1.2^(DT135-1)),2)</f>
        <v>47.7</v>
      </c>
      <c r="DY135" s="63">
        <f>ROUND($DY$4*1.2^(DU135-1),2)</f>
        <v>24456.39</v>
      </c>
      <c r="DZ135" s="63">
        <f>ROUND($DZ$4*1.2^(DV135-1),2)</f>
        <v>4827.59</v>
      </c>
      <c r="EA135" s="71">
        <v>6</v>
      </c>
      <c r="EB135" s="67">
        <f t="shared" ref="EB135:EB198" si="297">N135</f>
        <v>200</v>
      </c>
      <c r="EC135" s="84"/>
      <c r="ED135" s="49"/>
      <c r="EE135" s="49"/>
      <c r="EF135" s="49"/>
      <c r="EG135" s="49"/>
      <c r="EH135" s="49"/>
      <c r="EI135" s="49"/>
      <c r="EJ135" s="49"/>
      <c r="EK135" s="49">
        <f>_xlfn.IFNA(INDEX(DZ:DZ,MATCH(A135,EB:EB,0)),1)</f>
        <v>1</v>
      </c>
      <c r="EL135" s="84"/>
      <c r="EM135" s="49"/>
      <c r="EN135" s="49"/>
      <c r="EO135" s="49"/>
      <c r="EP135" s="49"/>
      <c r="EQ135" s="49"/>
      <c r="ER135" s="49"/>
      <c r="ES135" s="49"/>
      <c r="ET135" s="49"/>
      <c r="EU135" s="49"/>
      <c r="EV135" s="49"/>
      <c r="EW135" s="49"/>
      <c r="EX135" s="49"/>
      <c r="EY135" s="49"/>
      <c r="EZ135" s="49"/>
      <c r="FA135" s="67"/>
      <c r="FB135" s="67"/>
      <c r="FC135" s="67"/>
      <c r="FD135" s="49"/>
      <c r="FE135" s="155"/>
    </row>
    <row r="136" spans="1:161">
      <c r="A136" s="58">
        <v>130</v>
      </c>
      <c r="B136" s="59">
        <v>89</v>
      </c>
      <c r="C136" s="60">
        <v>76</v>
      </c>
      <c r="D136" s="61">
        <v>854.5</v>
      </c>
      <c r="E136" s="61">
        <v>3</v>
      </c>
      <c r="F136" s="62">
        <v>12</v>
      </c>
      <c r="G136" s="63">
        <v>0</v>
      </c>
      <c r="H136" s="63">
        <v>3</v>
      </c>
      <c r="I136" s="49"/>
      <c r="J136" s="62">
        <v>130</v>
      </c>
      <c r="K136" s="71">
        <f t="shared" si="242"/>
        <v>12</v>
      </c>
      <c r="L136" s="71">
        <f t="shared" si="243"/>
        <v>0</v>
      </c>
      <c r="M136" s="71">
        <f>INDEX($H:$H,MATCH(N136,$A:$A,0))</f>
        <v>3</v>
      </c>
      <c r="N136" s="72">
        <f>INDEX($A:$A,MATCH(SUM($K$7:K136),$D:$D,1))</f>
        <v>200</v>
      </c>
      <c r="O136" s="72">
        <v>0</v>
      </c>
      <c r="P136" s="73">
        <v>0</v>
      </c>
      <c r="Q136" s="63">
        <f>INDEX(关卡产出!$V$8:$V$207,MATCH(N136,$A$7:$A$206,0))</f>
        <v>38500</v>
      </c>
      <c r="R136" s="63">
        <f>INDEX(关卡产出!$W$8:$W$207,MATCH(N136,$A$7:$A$206,0))</f>
        <v>11610000</v>
      </c>
      <c r="S136" s="63">
        <f>INDEX(关卡产出!$X$8:$X$207,MATCH(N136,$A$7:$A$206,0))</f>
        <v>78866</v>
      </c>
      <c r="T136" s="63">
        <f>INDEX(关卡产出!$Y$8:$Y$207,MATCH(N136,$A$7:$A$206,0))</f>
        <v>39434</v>
      </c>
      <c r="U136" s="63">
        <f>INDEX(关卡产出!$Z$8:$Z$207,MATCH(N136,$A$7:$A$206,0))</f>
        <v>19113</v>
      </c>
      <c r="V136" s="63">
        <f>INDEX(关卡产出!$AA$8:$AA$207,MATCH(N136,$A$7:$A$206,0))</f>
        <v>1200</v>
      </c>
      <c r="W136" s="80">
        <f>INDEX(关卡产出!$C$8:$C$207,MATCH(N136,关卡产出!$B$8:$B$207,0))*K136</f>
        <v>1896</v>
      </c>
      <c r="X136" s="80">
        <f>INDEX(关卡产出!$D$8:$D$207,MATCH(N136,关卡产出!$B$8:$B$207,0))*K136</f>
        <v>948</v>
      </c>
      <c r="Y136" s="80">
        <f>INDEX(关卡产出!$E$8:$E$207,MATCH(N136,关卡产出!$B$8:$B$207,0))*K136</f>
        <v>468</v>
      </c>
      <c r="Z136" s="80">
        <f>INDEX(关卡产出!$F$8:$F$207,MATCH(N136,关卡产出!$B$8:$B$207,0))*K136</f>
        <v>24600</v>
      </c>
      <c r="AA136" s="80">
        <f>SUM($W$7:W136)</f>
        <v>146166</v>
      </c>
      <c r="AB136" s="80">
        <f>SUM($X$7:X136)</f>
        <v>72837</v>
      </c>
      <c r="AC136" s="80">
        <f>SUM($Y$7:Y136)</f>
        <v>35583</v>
      </c>
      <c r="AD136" s="80">
        <f>SUM($Z$7:Z136)</f>
        <v>1942800</v>
      </c>
      <c r="AE136" s="87">
        <f>INDEX(关卡产出!$C$8:$C$207,MATCH(N136,关卡产出!$B$8:$B$207,0))*8</f>
        <v>1264</v>
      </c>
      <c r="AF136" s="87">
        <f>INDEX(关卡产出!$D$8:$D$207,MATCH(N136,关卡产出!$B$8:$B$207,0))*8</f>
        <v>632</v>
      </c>
      <c r="AG136" s="87">
        <f>INDEX(关卡产出!$E$8:$E$207,MATCH(N136,关卡产出!$B$8:$B$207,0))*8</f>
        <v>312</v>
      </c>
      <c r="AH136" s="87">
        <f>INDEX(关卡产出!$F$8:$F$207,MATCH(N136,关卡产出!$B$8:$B$207,0))*8</f>
        <v>16400</v>
      </c>
      <c r="AI136" s="87">
        <f>SUM($AE$7:AE136)</f>
        <v>97432</v>
      </c>
      <c r="AJ136" s="87">
        <f>SUM($AF$7:AF136)</f>
        <v>48552</v>
      </c>
      <c r="AK136" s="87">
        <f>SUM($AG$7:AG136)</f>
        <v>23720</v>
      </c>
      <c r="AL136" s="87">
        <f>SUM($AH$7:AH136)</f>
        <v>1294960</v>
      </c>
      <c r="AM136" s="92">
        <f>SUM($M$7:M136)*关卡产出!$AS$11</f>
        <v>2340000</v>
      </c>
      <c r="AN136" s="93">
        <v>0</v>
      </c>
      <c r="AO136" s="80">
        <v>0</v>
      </c>
      <c r="AP136" s="96">
        <v>0</v>
      </c>
      <c r="AQ136" s="62">
        <v>500</v>
      </c>
      <c r="AR136" s="97">
        <v>100</v>
      </c>
      <c r="AS136" s="62">
        <f>SUM($AQ$7:AQ136)</f>
        <v>65000</v>
      </c>
      <c r="AT136" s="71">
        <f>SUM($AR$7:AR136)</f>
        <v>13000</v>
      </c>
      <c r="AU136" s="49"/>
      <c r="AV136" s="62">
        <f t="shared" si="244"/>
        <v>38500</v>
      </c>
      <c r="AW136" s="71">
        <v>0</v>
      </c>
      <c r="AX136" s="71">
        <f t="shared" si="245"/>
        <v>13000</v>
      </c>
      <c r="AY136" s="71">
        <f t="shared" si="246"/>
        <v>29700</v>
      </c>
      <c r="AZ136" s="63">
        <f t="shared" si="247"/>
        <v>81200</v>
      </c>
      <c r="BA136" s="80">
        <v>0</v>
      </c>
      <c r="BB136" s="80">
        <f t="shared" si="248"/>
        <v>81200</v>
      </c>
      <c r="BC136" s="98">
        <f t="shared" si="249"/>
        <v>0.474137931034483</v>
      </c>
      <c r="BD136" s="98">
        <f t="shared" si="250"/>
        <v>0</v>
      </c>
      <c r="BE136" s="98">
        <f t="shared" si="251"/>
        <v>0.160098522167488</v>
      </c>
      <c r="BF136" s="98">
        <f t="shared" si="252"/>
        <v>0.36576354679803</v>
      </c>
      <c r="BG136" s="99"/>
      <c r="BH136" s="62">
        <f>INDEX(商城宝箱!$L:$L,MATCH(BB136,商城宝箱!$N:$N,1))</f>
        <v>11</v>
      </c>
      <c r="BI136" s="63">
        <f>INDEX(商城宝箱!$T:$T,MATCH(BH136,商城宝箱!$L:$L,0))+(BB136-VLOOKUP(BH136,商城宝箱!$L$2:$N$22,3,FALSE))/$BH$5*VLOOKUP(BH136+1,商城宝箱!$C$23:$I$42,3,FALSE)</f>
        <v>203000</v>
      </c>
      <c r="BJ136" s="71">
        <f>INDEX(商城宝箱!$U:$U,MATCH(BH136,商城宝箱!$L:$L,0))+(BB136-VLOOKUP(BH136,商城宝箱!$L$2:$N$22,3,FALSE))/$BH$5*VLOOKUP(BH136+1,商城宝箱!$C$23:$I$42,4,FALSE)</f>
        <v>174832.5</v>
      </c>
      <c r="BK136" s="71">
        <f>INDEX(商城宝箱!$V:$V,MATCH(BH136,商城宝箱!$L:$L,0))+(BB136-VLOOKUP(BH136,商城宝箱!$L$2:$N$22,3,FALSE))/$BH$5*VLOOKUP(BH136+1,商城宝箱!$C$23:$I$42,5,FALSE)</f>
        <v>94312</v>
      </c>
      <c r="BL136" s="71">
        <f>INDEX(商城宝箱!$W:$W,MATCH(BH136,商城宝箱!$L:$L,0))+(BB136-VLOOKUP(BH136,商城宝箱!$L$2:$N$22,3,FALSE))/$BH$5*VLOOKUP(BH136+1,商城宝箱!$C$23:$I$42,6,FALSE)</f>
        <v>13861.5</v>
      </c>
      <c r="BM136" s="49"/>
      <c r="BN136" s="101">
        <f t="shared" si="253"/>
        <v>11610000</v>
      </c>
      <c r="BO136" s="63">
        <f t="shared" si="254"/>
        <v>1942800</v>
      </c>
      <c r="BP136" s="63">
        <f t="shared" ref="BP136:BR136" si="298">AL136</f>
        <v>1294960</v>
      </c>
      <c r="BQ136" s="63">
        <f t="shared" si="298"/>
        <v>2340000</v>
      </c>
      <c r="BR136" s="63">
        <f t="shared" si="298"/>
        <v>0</v>
      </c>
      <c r="BS136" s="63">
        <f t="shared" si="256"/>
        <v>65000</v>
      </c>
      <c r="BT136" s="63">
        <f t="shared" si="257"/>
        <v>203000</v>
      </c>
      <c r="BU136" s="63">
        <f t="shared" si="258"/>
        <v>17455760</v>
      </c>
      <c r="BV136" s="98">
        <f t="shared" si="259"/>
        <v>0.665109969431294</v>
      </c>
      <c r="BW136" s="98">
        <f t="shared" si="260"/>
        <v>0.111298505478994</v>
      </c>
      <c r="BX136" s="98">
        <f t="shared" si="261"/>
        <v>0.0741852546093668</v>
      </c>
      <c r="BY136" s="98">
        <f t="shared" si="262"/>
        <v>0.134053172133439</v>
      </c>
      <c r="BZ136" s="98">
        <f t="shared" si="263"/>
        <v>0</v>
      </c>
      <c r="CA136" s="98">
        <f t="shared" si="264"/>
        <v>0.00372369922592886</v>
      </c>
      <c r="CB136" s="98">
        <f t="shared" si="265"/>
        <v>0.0116293991209778</v>
      </c>
      <c r="CC136" s="49"/>
      <c r="CD136" s="101">
        <f t="shared" si="266"/>
        <v>200</v>
      </c>
      <c r="CE136" s="63">
        <f>INDEX(角色升级!A:A,MATCH(BU135,角色升级!K:K,1))</f>
        <v>903</v>
      </c>
      <c r="CF136" s="71">
        <f>VLOOKUP(CE136,角色升级!A:P,16,FALSE)</f>
        <v>70508.92761</v>
      </c>
      <c r="CG136" s="71">
        <v>116400</v>
      </c>
      <c r="CH136" s="228">
        <v>5.37</v>
      </c>
      <c r="CI136" s="87">
        <f>INDEX(角色升级!Q:Q,MATCH(CE136,角色升级!A:A,0))</f>
        <v>29700</v>
      </c>
      <c r="CJ136" s="80">
        <v>0.8</v>
      </c>
      <c r="CK136" s="49"/>
      <c r="CL136" s="101">
        <f t="shared" si="267"/>
        <v>78866</v>
      </c>
      <c r="CM136" s="63">
        <f t="shared" si="268"/>
        <v>146166</v>
      </c>
      <c r="CN136" s="63">
        <f t="shared" si="269"/>
        <v>1264</v>
      </c>
      <c r="CO136" s="63">
        <f t="shared" si="270"/>
        <v>174832.5</v>
      </c>
      <c r="CP136" s="63">
        <f t="shared" si="271"/>
        <v>401128.5</v>
      </c>
      <c r="CQ136" s="98">
        <f t="shared" si="272"/>
        <v>0.196610313154014</v>
      </c>
      <c r="CR136" s="98">
        <f t="shared" si="273"/>
        <v>0.364386973251714</v>
      </c>
      <c r="CS136" s="98">
        <f t="shared" si="274"/>
        <v>0.00315110993110686</v>
      </c>
      <c r="CT136" s="98">
        <f t="shared" si="275"/>
        <v>0.435851603663165</v>
      </c>
      <c r="CU136" s="49"/>
      <c r="CV136" s="87">
        <f t="shared" si="276"/>
        <v>39434</v>
      </c>
      <c r="CW136" s="80">
        <f t="shared" si="277"/>
        <v>72837</v>
      </c>
      <c r="CX136" s="80">
        <f t="shared" si="278"/>
        <v>48552</v>
      </c>
      <c r="CY136" s="80">
        <f t="shared" si="279"/>
        <v>94312</v>
      </c>
      <c r="CZ136" s="80">
        <f t="shared" si="280"/>
        <v>255135</v>
      </c>
      <c r="DA136" s="143">
        <f t="shared" si="281"/>
        <v>0.15456131067866</v>
      </c>
      <c r="DB136" s="143">
        <f t="shared" si="282"/>
        <v>0.285484155447116</v>
      </c>
      <c r="DC136" s="143">
        <f t="shared" si="283"/>
        <v>0.190299253336469</v>
      </c>
      <c r="DD136" s="143">
        <f t="shared" si="284"/>
        <v>0.369655280537755</v>
      </c>
      <c r="DE136" s="49"/>
      <c r="DF136" s="87">
        <f t="shared" si="285"/>
        <v>19113</v>
      </c>
      <c r="DG136" s="80">
        <f t="shared" si="286"/>
        <v>35583</v>
      </c>
      <c r="DH136" s="80">
        <f t="shared" si="287"/>
        <v>23720</v>
      </c>
      <c r="DI136" s="80">
        <f t="shared" si="288"/>
        <v>13861.5</v>
      </c>
      <c r="DJ136" s="80">
        <f t="shared" si="289"/>
        <v>92277.5</v>
      </c>
      <c r="DK136" s="143">
        <f t="shared" si="290"/>
        <v>0.207125247216277</v>
      </c>
      <c r="DL136" s="143">
        <f t="shared" si="291"/>
        <v>0.385608626154805</v>
      </c>
      <c r="DM136" s="143">
        <f t="shared" si="292"/>
        <v>0.257050743680746</v>
      </c>
      <c r="DN136" s="143">
        <f t="shared" si="293"/>
        <v>0.150215382948173</v>
      </c>
      <c r="DO136" s="49"/>
      <c r="DP136" s="62">
        <f t="shared" si="294"/>
        <v>401128.5</v>
      </c>
      <c r="DQ136" s="71">
        <f t="shared" si="295"/>
        <v>255135</v>
      </c>
      <c r="DR136" s="71">
        <f t="shared" si="296"/>
        <v>92277.5</v>
      </c>
      <c r="DS136" s="63">
        <v>0</v>
      </c>
      <c r="DT136" s="63">
        <v>26</v>
      </c>
      <c r="DU136" s="63">
        <f>INDEX(武器升级!A:A,MATCH(DQ136/$DQ$5,武器升级!G:G,1))</f>
        <v>58</v>
      </c>
      <c r="DV136" s="63">
        <f>_xlfn.IFNA(INDEX(武器升级!A:A,MATCH(DR136/$DR$5,武器升级!H:H,1)),1)</f>
        <v>47</v>
      </c>
      <c r="DW136" s="63">
        <v>16</v>
      </c>
      <c r="DX136" s="63">
        <f>ROUND($DX$4*(1.2^(DT136-1)),2)</f>
        <v>57.24</v>
      </c>
      <c r="DY136" s="63">
        <f>ROUND($DY$4*1.2^(DU136-1),2)</f>
        <v>24456.39</v>
      </c>
      <c r="DZ136" s="63">
        <f>ROUND($DZ$4*1.2^(DV136-1),2)</f>
        <v>4827.59</v>
      </c>
      <c r="EA136" s="71">
        <v>6</v>
      </c>
      <c r="EB136" s="67">
        <f t="shared" si="297"/>
        <v>200</v>
      </c>
      <c r="EC136" s="84"/>
      <c r="ED136" s="49"/>
      <c r="EE136" s="49"/>
      <c r="EF136" s="49"/>
      <c r="EG136" s="49"/>
      <c r="EH136" s="49"/>
      <c r="EI136" s="49"/>
      <c r="EJ136" s="49"/>
      <c r="EK136" s="49">
        <f>_xlfn.IFNA(INDEX(DZ:DZ,MATCH(A136,EB:EB,0)),1)</f>
        <v>151.11</v>
      </c>
      <c r="EL136" s="84"/>
      <c r="EM136" s="49"/>
      <c r="EN136" s="49"/>
      <c r="EO136" s="49"/>
      <c r="EP136" s="49"/>
      <c r="EQ136" s="49"/>
      <c r="ER136" s="49"/>
      <c r="ES136" s="49"/>
      <c r="ET136" s="49"/>
      <c r="EU136" s="49"/>
      <c r="EV136" s="49"/>
      <c r="EW136" s="49"/>
      <c r="EX136" s="49"/>
      <c r="EY136" s="49"/>
      <c r="EZ136" s="49"/>
      <c r="FA136" s="67"/>
      <c r="FB136" s="67"/>
      <c r="FC136" s="67"/>
      <c r="FD136" s="49"/>
      <c r="FE136" s="155"/>
    </row>
    <row r="137" spans="1:161">
      <c r="A137" s="58">
        <v>131</v>
      </c>
      <c r="B137" s="59">
        <v>90</v>
      </c>
      <c r="C137" s="60">
        <v>76</v>
      </c>
      <c r="D137" s="61">
        <v>860.5</v>
      </c>
      <c r="E137" s="61">
        <v>3</v>
      </c>
      <c r="F137" s="62">
        <v>12</v>
      </c>
      <c r="G137" s="63">
        <v>0</v>
      </c>
      <c r="H137" s="63">
        <v>3</v>
      </c>
      <c r="I137" s="49"/>
      <c r="J137" s="62">
        <v>131</v>
      </c>
      <c r="K137" s="71">
        <f t="shared" si="242"/>
        <v>12</v>
      </c>
      <c r="L137" s="71">
        <f t="shared" si="243"/>
        <v>0</v>
      </c>
      <c r="M137" s="71">
        <f>INDEX($H:$H,MATCH(N137,$A:$A,0))</f>
        <v>3</v>
      </c>
      <c r="N137" s="72">
        <f>INDEX($A:$A,MATCH(SUM($K$7:K137),$D:$D,1))</f>
        <v>200</v>
      </c>
      <c r="O137" s="72">
        <v>0</v>
      </c>
      <c r="P137" s="73">
        <v>0</v>
      </c>
      <c r="Q137" s="63">
        <f>INDEX(关卡产出!$V$8:$V$207,MATCH(N137,$A$7:$A$206,0))</f>
        <v>38500</v>
      </c>
      <c r="R137" s="63">
        <f>INDEX(关卡产出!$W$8:$W$207,MATCH(N137,$A$7:$A$206,0))</f>
        <v>11610000</v>
      </c>
      <c r="S137" s="63">
        <f>INDEX(关卡产出!$X$8:$X$207,MATCH(N137,$A$7:$A$206,0))</f>
        <v>78866</v>
      </c>
      <c r="T137" s="63">
        <f>INDEX(关卡产出!$Y$8:$Y$207,MATCH(N137,$A$7:$A$206,0))</f>
        <v>39434</v>
      </c>
      <c r="U137" s="63">
        <f>INDEX(关卡产出!$Z$8:$Z$207,MATCH(N137,$A$7:$A$206,0))</f>
        <v>19113</v>
      </c>
      <c r="V137" s="63">
        <f>INDEX(关卡产出!$AA$8:$AA$207,MATCH(N137,$A$7:$A$206,0))</f>
        <v>1200</v>
      </c>
      <c r="W137" s="80">
        <f>INDEX(关卡产出!$C$8:$C$207,MATCH(N137,关卡产出!$B$8:$B$207,0))*K137</f>
        <v>1896</v>
      </c>
      <c r="X137" s="80">
        <f>INDEX(关卡产出!$D$8:$D$207,MATCH(N137,关卡产出!$B$8:$B$207,0))*K137</f>
        <v>948</v>
      </c>
      <c r="Y137" s="80">
        <f>INDEX(关卡产出!$E$8:$E$207,MATCH(N137,关卡产出!$B$8:$B$207,0))*K137</f>
        <v>468</v>
      </c>
      <c r="Z137" s="80">
        <f>INDEX(关卡产出!$F$8:$F$207,MATCH(N137,关卡产出!$B$8:$B$207,0))*K137</f>
        <v>24600</v>
      </c>
      <c r="AA137" s="80">
        <f>SUM($W$7:W137)</f>
        <v>148062</v>
      </c>
      <c r="AB137" s="80">
        <f>SUM($X$7:X137)</f>
        <v>73785</v>
      </c>
      <c r="AC137" s="80">
        <f>SUM($Y$7:Y137)</f>
        <v>36051</v>
      </c>
      <c r="AD137" s="80">
        <f>SUM($Z$7:Z137)</f>
        <v>1967400</v>
      </c>
      <c r="AE137" s="87">
        <f>INDEX(关卡产出!$C$8:$C$207,MATCH(N137,关卡产出!$B$8:$B$207,0))*8</f>
        <v>1264</v>
      </c>
      <c r="AF137" s="87">
        <f>INDEX(关卡产出!$D$8:$D$207,MATCH(N137,关卡产出!$B$8:$B$207,0))*8</f>
        <v>632</v>
      </c>
      <c r="AG137" s="87">
        <f>INDEX(关卡产出!$E$8:$E$207,MATCH(N137,关卡产出!$B$8:$B$207,0))*8</f>
        <v>312</v>
      </c>
      <c r="AH137" s="87">
        <f>INDEX(关卡产出!$F$8:$F$207,MATCH(N137,关卡产出!$B$8:$B$207,0))*8</f>
        <v>16400</v>
      </c>
      <c r="AI137" s="87">
        <f>SUM($AE$7:AE137)</f>
        <v>98696</v>
      </c>
      <c r="AJ137" s="87">
        <f>SUM($AF$7:AF137)</f>
        <v>49184</v>
      </c>
      <c r="AK137" s="87">
        <f>SUM($AG$7:AG137)</f>
        <v>24032</v>
      </c>
      <c r="AL137" s="87">
        <f>SUM($AH$7:AH137)</f>
        <v>1311360</v>
      </c>
      <c r="AM137" s="92">
        <f>SUM($M$7:M137)*关卡产出!$AS$11</f>
        <v>2358000</v>
      </c>
      <c r="AN137" s="93">
        <v>0</v>
      </c>
      <c r="AO137" s="80">
        <v>0</v>
      </c>
      <c r="AP137" s="96">
        <v>0</v>
      </c>
      <c r="AQ137" s="62">
        <v>500</v>
      </c>
      <c r="AR137" s="97">
        <v>100</v>
      </c>
      <c r="AS137" s="62">
        <f>SUM($AQ$7:AQ137)</f>
        <v>65500</v>
      </c>
      <c r="AT137" s="71">
        <f>SUM($AR$7:AR137)</f>
        <v>13100</v>
      </c>
      <c r="AU137" s="49"/>
      <c r="AV137" s="62">
        <f t="shared" si="244"/>
        <v>38500</v>
      </c>
      <c r="AW137" s="71">
        <v>0</v>
      </c>
      <c r="AX137" s="71">
        <f t="shared" si="245"/>
        <v>13100</v>
      </c>
      <c r="AY137" s="71">
        <f t="shared" si="246"/>
        <v>29700</v>
      </c>
      <c r="AZ137" s="63">
        <f t="shared" si="247"/>
        <v>81300</v>
      </c>
      <c r="BA137" s="80">
        <v>0</v>
      </c>
      <c r="BB137" s="80">
        <f t="shared" si="248"/>
        <v>81300</v>
      </c>
      <c r="BC137" s="98">
        <f t="shared" si="249"/>
        <v>0.473554735547355</v>
      </c>
      <c r="BD137" s="98">
        <f t="shared" si="250"/>
        <v>0</v>
      </c>
      <c r="BE137" s="98">
        <f t="shared" si="251"/>
        <v>0.161131611316113</v>
      </c>
      <c r="BF137" s="98">
        <f t="shared" si="252"/>
        <v>0.365313653136531</v>
      </c>
      <c r="BG137" s="99"/>
      <c r="BH137" s="62">
        <f>INDEX(商城宝箱!$L:$L,MATCH(BB137,商城宝箱!$N:$N,1))</f>
        <v>11</v>
      </c>
      <c r="BI137" s="63">
        <f>INDEX(商城宝箱!$T:$T,MATCH(BH137,商城宝箱!$L:$L,0))+(BB137-VLOOKUP(BH137,商城宝箱!$L$2:$N$22,3,FALSE))/$BH$5*VLOOKUP(BH137+1,商城宝箱!$C$23:$I$42,3,FALSE)</f>
        <v>203250</v>
      </c>
      <c r="BJ137" s="71">
        <f>INDEX(商城宝箱!$U:$U,MATCH(BH137,商城宝箱!$L:$L,0))+(BB137-VLOOKUP(BH137,商城宝箱!$L$2:$N$22,3,FALSE))/$BH$5*VLOOKUP(BH137+1,商城宝箱!$C$23:$I$42,4,FALSE)</f>
        <v>175202.5</v>
      </c>
      <c r="BK137" s="71">
        <f>INDEX(商城宝箱!$V:$V,MATCH(BH137,商城宝箱!$L:$L,0))+(BB137-VLOOKUP(BH137,商城宝箱!$L$2:$N$22,3,FALSE))/$BH$5*VLOOKUP(BH137+1,商城宝箱!$C$23:$I$42,5,FALSE)</f>
        <v>94487</v>
      </c>
      <c r="BL137" s="71">
        <f>INDEX(商城宝箱!$W:$W,MATCH(BH137,商城宝箱!$L:$L,0))+(BB137-VLOOKUP(BH137,商城宝箱!$L$2:$N$22,3,FALSE))/$BH$5*VLOOKUP(BH137+1,商城宝箱!$C$23:$I$42,6,FALSE)</f>
        <v>13891.5</v>
      </c>
      <c r="BM137" s="49"/>
      <c r="BN137" s="101">
        <f t="shared" si="253"/>
        <v>11610000</v>
      </c>
      <c r="BO137" s="63">
        <f t="shared" si="254"/>
        <v>1967400</v>
      </c>
      <c r="BP137" s="63">
        <f t="shared" ref="BP137:BR137" si="299">AL137</f>
        <v>1311360</v>
      </c>
      <c r="BQ137" s="63">
        <f t="shared" si="299"/>
        <v>2358000</v>
      </c>
      <c r="BR137" s="63">
        <f t="shared" si="299"/>
        <v>0</v>
      </c>
      <c r="BS137" s="63">
        <f t="shared" si="256"/>
        <v>65500</v>
      </c>
      <c r="BT137" s="63">
        <f t="shared" si="257"/>
        <v>203250</v>
      </c>
      <c r="BU137" s="63">
        <f t="shared" si="258"/>
        <v>17515510</v>
      </c>
      <c r="BV137" s="98">
        <f t="shared" si="259"/>
        <v>0.662841104826522</v>
      </c>
      <c r="BW137" s="98">
        <f t="shared" si="260"/>
        <v>0.112323306600835</v>
      </c>
      <c r="BX137" s="98">
        <f t="shared" si="261"/>
        <v>0.0748685022588551</v>
      </c>
      <c r="BY137" s="98">
        <f t="shared" si="262"/>
        <v>0.134623542220581</v>
      </c>
      <c r="BZ137" s="98">
        <f t="shared" si="263"/>
        <v>0</v>
      </c>
      <c r="CA137" s="98">
        <f t="shared" si="264"/>
        <v>0.00373954283946057</v>
      </c>
      <c r="CB137" s="98">
        <f t="shared" si="265"/>
        <v>0.011604001253746</v>
      </c>
      <c r="CC137" s="49"/>
      <c r="CD137" s="101">
        <f t="shared" si="266"/>
        <v>200</v>
      </c>
      <c r="CE137" s="63">
        <f>INDEX(角色升级!A:A,MATCH(BU136,角色升级!K:K,1))</f>
        <v>904</v>
      </c>
      <c r="CF137" s="71">
        <f>VLOOKUP(CE137,角色升级!A:P,16,FALSE)</f>
        <v>70971.81977</v>
      </c>
      <c r="CG137" s="71">
        <v>117600</v>
      </c>
      <c r="CH137" s="224">
        <v>5.42</v>
      </c>
      <c r="CI137" s="87">
        <f>INDEX(角色升级!Q:Q,MATCH(CE137,角色升级!A:A,0))</f>
        <v>29700</v>
      </c>
      <c r="CJ137" s="80">
        <v>0.8</v>
      </c>
      <c r="CK137" s="49"/>
      <c r="CL137" s="101">
        <f t="shared" si="267"/>
        <v>78866</v>
      </c>
      <c r="CM137" s="63">
        <f t="shared" si="268"/>
        <v>148062</v>
      </c>
      <c r="CN137" s="63">
        <f t="shared" si="269"/>
        <v>1264</v>
      </c>
      <c r="CO137" s="63">
        <f t="shared" si="270"/>
        <v>175202.5</v>
      </c>
      <c r="CP137" s="63">
        <f t="shared" si="271"/>
        <v>403394.5</v>
      </c>
      <c r="CQ137" s="98">
        <f t="shared" si="272"/>
        <v>0.195505888156631</v>
      </c>
      <c r="CR137" s="98">
        <f t="shared" si="273"/>
        <v>0.367040205059811</v>
      </c>
      <c r="CS137" s="98">
        <f t="shared" si="274"/>
        <v>0.00313340910696601</v>
      </c>
      <c r="CT137" s="98">
        <f t="shared" si="275"/>
        <v>0.434320497676592</v>
      </c>
      <c r="CU137" s="49"/>
      <c r="CV137" s="87">
        <f t="shared" si="276"/>
        <v>39434</v>
      </c>
      <c r="CW137" s="80">
        <f t="shared" si="277"/>
        <v>73785</v>
      </c>
      <c r="CX137" s="80">
        <f t="shared" si="278"/>
        <v>49184</v>
      </c>
      <c r="CY137" s="80">
        <f t="shared" si="279"/>
        <v>94487</v>
      </c>
      <c r="CZ137" s="80">
        <f t="shared" si="280"/>
        <v>256890</v>
      </c>
      <c r="DA137" s="143">
        <f t="shared" si="281"/>
        <v>0.153505391412667</v>
      </c>
      <c r="DB137" s="143">
        <f t="shared" si="282"/>
        <v>0.287224103701974</v>
      </c>
      <c r="DC137" s="143">
        <f t="shared" si="283"/>
        <v>0.191459379500954</v>
      </c>
      <c r="DD137" s="143">
        <f t="shared" si="284"/>
        <v>0.367811125384406</v>
      </c>
      <c r="DE137" s="49"/>
      <c r="DF137" s="87">
        <f t="shared" si="285"/>
        <v>19113</v>
      </c>
      <c r="DG137" s="80">
        <f t="shared" si="286"/>
        <v>36051</v>
      </c>
      <c r="DH137" s="80">
        <f t="shared" si="287"/>
        <v>24032</v>
      </c>
      <c r="DI137" s="80">
        <f t="shared" si="288"/>
        <v>13891.5</v>
      </c>
      <c r="DJ137" s="80">
        <f t="shared" si="289"/>
        <v>93087.5</v>
      </c>
      <c r="DK137" s="143">
        <f t="shared" si="290"/>
        <v>0.205322948838458</v>
      </c>
      <c r="DL137" s="143">
        <f t="shared" si="291"/>
        <v>0.387280784208406</v>
      </c>
      <c r="DM137" s="143">
        <f t="shared" si="292"/>
        <v>0.258165704310461</v>
      </c>
      <c r="DN137" s="143">
        <f t="shared" si="293"/>
        <v>0.149230562642675</v>
      </c>
      <c r="DO137" s="49"/>
      <c r="DP137" s="62">
        <f t="shared" si="294"/>
        <v>403394.5</v>
      </c>
      <c r="DQ137" s="71">
        <f t="shared" si="295"/>
        <v>256890</v>
      </c>
      <c r="DR137" s="71">
        <f t="shared" si="296"/>
        <v>93087.5</v>
      </c>
      <c r="DS137" s="63">
        <v>0</v>
      </c>
      <c r="DT137" s="63">
        <v>26</v>
      </c>
      <c r="DU137" s="63">
        <f>INDEX(武器升级!A:A,MATCH(DQ137/$DQ$5,武器升级!G:G,1))</f>
        <v>58</v>
      </c>
      <c r="DV137" s="63">
        <f>_xlfn.IFNA(INDEX(武器升级!A:A,MATCH(DR137/$DR$5,武器升级!H:H,1)),1)</f>
        <v>48</v>
      </c>
      <c r="DW137" s="63">
        <v>16</v>
      </c>
      <c r="DX137" s="63">
        <f>ROUND($DX$4*(1.2^(DT137-1)),2)</f>
        <v>57.24</v>
      </c>
      <c r="DY137" s="63">
        <f>ROUND($DY$4*1.2^(DU137-1),2)</f>
        <v>24456.39</v>
      </c>
      <c r="DZ137" s="63">
        <f>ROUND($DZ$4*1.2^(DV137-1),2)</f>
        <v>5793.1</v>
      </c>
      <c r="EA137" s="71">
        <v>6</v>
      </c>
      <c r="EB137" s="67">
        <f t="shared" si="297"/>
        <v>200</v>
      </c>
      <c r="EC137" s="84"/>
      <c r="ED137" s="49"/>
      <c r="EE137" s="49"/>
      <c r="EF137" s="49"/>
      <c r="EG137" s="49"/>
      <c r="EH137" s="49"/>
      <c r="EI137" s="49"/>
      <c r="EJ137" s="49"/>
      <c r="EK137" s="49">
        <f>_xlfn.IFNA(INDEX(DZ:DZ,MATCH(A137,EB:EB,0)),1)</f>
        <v>1</v>
      </c>
      <c r="EL137" s="84"/>
      <c r="EM137" s="49"/>
      <c r="EN137" s="49"/>
      <c r="EO137" s="49"/>
      <c r="EP137" s="49"/>
      <c r="EQ137" s="49"/>
      <c r="ER137" s="49"/>
      <c r="ES137" s="49"/>
      <c r="ET137" s="49"/>
      <c r="EU137" s="49"/>
      <c r="EV137" s="49"/>
      <c r="EW137" s="49"/>
      <c r="EX137" s="49"/>
      <c r="EY137" s="49"/>
      <c r="EZ137" s="49"/>
      <c r="FA137" s="67"/>
      <c r="FB137" s="67"/>
      <c r="FC137" s="67"/>
      <c r="FD137" s="49"/>
      <c r="FE137" s="155"/>
    </row>
    <row r="138" spans="1:161">
      <c r="A138" s="58">
        <v>132</v>
      </c>
      <c r="B138" s="59">
        <v>90</v>
      </c>
      <c r="C138" s="60">
        <v>76</v>
      </c>
      <c r="D138" s="61">
        <v>863.5</v>
      </c>
      <c r="E138" s="61">
        <v>3</v>
      </c>
      <c r="F138" s="62">
        <v>12</v>
      </c>
      <c r="G138" s="63">
        <v>0</v>
      </c>
      <c r="H138" s="63">
        <v>3</v>
      </c>
      <c r="I138" s="49"/>
      <c r="J138" s="62">
        <v>132</v>
      </c>
      <c r="K138" s="71">
        <f t="shared" si="242"/>
        <v>12</v>
      </c>
      <c r="L138" s="71">
        <f t="shared" si="243"/>
        <v>0</v>
      </c>
      <c r="M138" s="71">
        <f>INDEX($H:$H,MATCH(N138,$A:$A,0))</f>
        <v>3</v>
      </c>
      <c r="N138" s="72">
        <f>INDEX($A:$A,MATCH(SUM($K$7:K138),$D:$D,1))</f>
        <v>200</v>
      </c>
      <c r="O138" s="72">
        <v>0</v>
      </c>
      <c r="P138" s="73">
        <v>0</v>
      </c>
      <c r="Q138" s="63">
        <f>INDEX(关卡产出!$V$8:$V$207,MATCH(N138,$A$7:$A$206,0))</f>
        <v>38500</v>
      </c>
      <c r="R138" s="63">
        <f>INDEX(关卡产出!$W$8:$W$207,MATCH(N138,$A$7:$A$206,0))</f>
        <v>11610000</v>
      </c>
      <c r="S138" s="63">
        <f>INDEX(关卡产出!$X$8:$X$207,MATCH(N138,$A$7:$A$206,0))</f>
        <v>78866</v>
      </c>
      <c r="T138" s="63">
        <f>INDEX(关卡产出!$Y$8:$Y$207,MATCH(N138,$A$7:$A$206,0))</f>
        <v>39434</v>
      </c>
      <c r="U138" s="63">
        <f>INDEX(关卡产出!$Z$8:$Z$207,MATCH(N138,$A$7:$A$206,0))</f>
        <v>19113</v>
      </c>
      <c r="V138" s="63">
        <f>INDEX(关卡产出!$AA$8:$AA$207,MATCH(N138,$A$7:$A$206,0))</f>
        <v>1200</v>
      </c>
      <c r="W138" s="80">
        <f>INDEX(关卡产出!$C$8:$C$207,MATCH(N138,关卡产出!$B$8:$B$207,0))*K138</f>
        <v>1896</v>
      </c>
      <c r="X138" s="80">
        <f>INDEX(关卡产出!$D$8:$D$207,MATCH(N138,关卡产出!$B$8:$B$207,0))*K138</f>
        <v>948</v>
      </c>
      <c r="Y138" s="80">
        <f>INDEX(关卡产出!$E$8:$E$207,MATCH(N138,关卡产出!$B$8:$B$207,0))*K138</f>
        <v>468</v>
      </c>
      <c r="Z138" s="80">
        <f>INDEX(关卡产出!$F$8:$F$207,MATCH(N138,关卡产出!$B$8:$B$207,0))*K138</f>
        <v>24600</v>
      </c>
      <c r="AA138" s="80">
        <f>SUM($W$7:W138)</f>
        <v>149958</v>
      </c>
      <c r="AB138" s="80">
        <f>SUM($X$7:X138)</f>
        <v>74733</v>
      </c>
      <c r="AC138" s="80">
        <f>SUM($Y$7:Y138)</f>
        <v>36519</v>
      </c>
      <c r="AD138" s="80">
        <f>SUM($Z$7:Z138)</f>
        <v>1992000</v>
      </c>
      <c r="AE138" s="87">
        <f>INDEX(关卡产出!$C$8:$C$207,MATCH(N138,关卡产出!$B$8:$B$207,0))*8</f>
        <v>1264</v>
      </c>
      <c r="AF138" s="87">
        <f>INDEX(关卡产出!$D$8:$D$207,MATCH(N138,关卡产出!$B$8:$B$207,0))*8</f>
        <v>632</v>
      </c>
      <c r="AG138" s="87">
        <f>INDEX(关卡产出!$E$8:$E$207,MATCH(N138,关卡产出!$B$8:$B$207,0))*8</f>
        <v>312</v>
      </c>
      <c r="AH138" s="87">
        <f>INDEX(关卡产出!$F$8:$F$207,MATCH(N138,关卡产出!$B$8:$B$207,0))*8</f>
        <v>16400</v>
      </c>
      <c r="AI138" s="87">
        <f>SUM($AE$7:AE138)</f>
        <v>99960</v>
      </c>
      <c r="AJ138" s="87">
        <f>SUM($AF$7:AF138)</f>
        <v>49816</v>
      </c>
      <c r="AK138" s="87">
        <f>SUM($AG$7:AG138)</f>
        <v>24344</v>
      </c>
      <c r="AL138" s="87">
        <f>SUM($AH$7:AH138)</f>
        <v>1327760</v>
      </c>
      <c r="AM138" s="92">
        <f>SUM($M$7:M138)*关卡产出!$AS$11</f>
        <v>2376000</v>
      </c>
      <c r="AN138" s="93">
        <v>0</v>
      </c>
      <c r="AO138" s="80">
        <v>0</v>
      </c>
      <c r="AP138" s="96">
        <v>0</v>
      </c>
      <c r="AQ138" s="62">
        <v>500</v>
      </c>
      <c r="AR138" s="97">
        <v>100</v>
      </c>
      <c r="AS138" s="62">
        <f>SUM($AQ$7:AQ138)</f>
        <v>66000</v>
      </c>
      <c r="AT138" s="71">
        <f>SUM($AR$7:AR138)</f>
        <v>13200</v>
      </c>
      <c r="AU138" s="49"/>
      <c r="AV138" s="62">
        <f t="shared" si="244"/>
        <v>38500</v>
      </c>
      <c r="AW138" s="71">
        <v>0</v>
      </c>
      <c r="AX138" s="71">
        <f t="shared" si="245"/>
        <v>13200</v>
      </c>
      <c r="AY138" s="71">
        <f t="shared" si="246"/>
        <v>29700</v>
      </c>
      <c r="AZ138" s="63">
        <f t="shared" si="247"/>
        <v>81400</v>
      </c>
      <c r="BA138" s="80">
        <v>0</v>
      </c>
      <c r="BB138" s="80">
        <f t="shared" si="248"/>
        <v>81400</v>
      </c>
      <c r="BC138" s="98">
        <f t="shared" si="249"/>
        <v>0.472972972972973</v>
      </c>
      <c r="BD138" s="98">
        <f t="shared" si="250"/>
        <v>0</v>
      </c>
      <c r="BE138" s="98">
        <f t="shared" si="251"/>
        <v>0.162162162162162</v>
      </c>
      <c r="BF138" s="98">
        <f t="shared" si="252"/>
        <v>0.364864864864865</v>
      </c>
      <c r="BG138" s="99"/>
      <c r="BH138" s="62">
        <f>INDEX(商城宝箱!$L:$L,MATCH(BB138,商城宝箱!$N:$N,1))</f>
        <v>11</v>
      </c>
      <c r="BI138" s="63">
        <f>INDEX(商城宝箱!$T:$T,MATCH(BH138,商城宝箱!$L:$L,0))+(BB138-VLOOKUP(BH138,商城宝箱!$L$2:$N$22,3,FALSE))/$BH$5*VLOOKUP(BH138+1,商城宝箱!$C$23:$I$42,3,FALSE)</f>
        <v>203500</v>
      </c>
      <c r="BJ138" s="71">
        <f>INDEX(商城宝箱!$U:$U,MATCH(BH138,商城宝箱!$L:$L,0))+(BB138-VLOOKUP(BH138,商城宝箱!$L$2:$N$22,3,FALSE))/$BH$5*VLOOKUP(BH138+1,商城宝箱!$C$23:$I$42,4,FALSE)</f>
        <v>175572.5</v>
      </c>
      <c r="BK138" s="71">
        <f>INDEX(商城宝箱!$V:$V,MATCH(BH138,商城宝箱!$L:$L,0))+(BB138-VLOOKUP(BH138,商城宝箱!$L$2:$N$22,3,FALSE))/$BH$5*VLOOKUP(BH138+1,商城宝箱!$C$23:$I$42,5,FALSE)</f>
        <v>94662</v>
      </c>
      <c r="BL138" s="71">
        <f>INDEX(商城宝箱!$W:$W,MATCH(BH138,商城宝箱!$L:$L,0))+(BB138-VLOOKUP(BH138,商城宝箱!$L$2:$N$22,3,FALSE))/$BH$5*VLOOKUP(BH138+1,商城宝箱!$C$23:$I$42,6,FALSE)</f>
        <v>13921.5</v>
      </c>
      <c r="BM138" s="49"/>
      <c r="BN138" s="101">
        <f t="shared" si="253"/>
        <v>11610000</v>
      </c>
      <c r="BO138" s="63">
        <f t="shared" si="254"/>
        <v>1992000</v>
      </c>
      <c r="BP138" s="63">
        <f t="shared" ref="BP138:BR138" si="300">AL138</f>
        <v>1327760</v>
      </c>
      <c r="BQ138" s="63">
        <f t="shared" si="300"/>
        <v>2376000</v>
      </c>
      <c r="BR138" s="63">
        <f t="shared" si="300"/>
        <v>0</v>
      </c>
      <c r="BS138" s="63">
        <f t="shared" si="256"/>
        <v>66000</v>
      </c>
      <c r="BT138" s="63">
        <f t="shared" si="257"/>
        <v>203500</v>
      </c>
      <c r="BU138" s="63">
        <f t="shared" si="258"/>
        <v>17575260</v>
      </c>
      <c r="BV138" s="98">
        <f t="shared" si="259"/>
        <v>0.660587666981883</v>
      </c>
      <c r="BW138" s="98">
        <f t="shared" si="260"/>
        <v>0.113341139761233</v>
      </c>
      <c r="BX138" s="98">
        <f t="shared" si="261"/>
        <v>0.0755471042818143</v>
      </c>
      <c r="BY138" s="98">
        <f t="shared" si="262"/>
        <v>0.135190034173036</v>
      </c>
      <c r="BZ138" s="98">
        <f t="shared" si="263"/>
        <v>0</v>
      </c>
      <c r="CA138" s="98">
        <f t="shared" si="264"/>
        <v>0.00375527872702879</v>
      </c>
      <c r="CB138" s="98">
        <f t="shared" si="265"/>
        <v>0.0115787760750054</v>
      </c>
      <c r="CC138" s="49"/>
      <c r="CD138" s="101">
        <f t="shared" si="266"/>
        <v>200</v>
      </c>
      <c r="CE138" s="63">
        <f>INDEX(角色升级!A:A,MATCH(BU137,角色升级!K:K,1))</f>
        <v>905</v>
      </c>
      <c r="CF138" s="71">
        <f>VLOOKUP(CE138,角色升级!A:P,16,FALSE)</f>
        <v>71434.71192</v>
      </c>
      <c r="CG138" s="71">
        <v>118800</v>
      </c>
      <c r="CH138" s="227">
        <v>5.46</v>
      </c>
      <c r="CI138" s="87">
        <f>INDEX(角色升级!Q:Q,MATCH(CE138,角色升级!A:A,0))</f>
        <v>29700</v>
      </c>
      <c r="CJ138" s="80">
        <v>0.8</v>
      </c>
      <c r="CK138" s="49"/>
      <c r="CL138" s="101">
        <f t="shared" si="267"/>
        <v>78866</v>
      </c>
      <c r="CM138" s="63">
        <f t="shared" si="268"/>
        <v>149958</v>
      </c>
      <c r="CN138" s="63">
        <f t="shared" si="269"/>
        <v>1264</v>
      </c>
      <c r="CO138" s="63">
        <f t="shared" si="270"/>
        <v>175572.5</v>
      </c>
      <c r="CP138" s="63">
        <f t="shared" si="271"/>
        <v>405660.5</v>
      </c>
      <c r="CQ138" s="98">
        <f t="shared" si="272"/>
        <v>0.194413801688851</v>
      </c>
      <c r="CR138" s="98">
        <f t="shared" si="273"/>
        <v>0.369663795217922</v>
      </c>
      <c r="CS138" s="98">
        <f t="shared" si="274"/>
        <v>0.00311590603472608</v>
      </c>
      <c r="CT138" s="98">
        <f t="shared" si="275"/>
        <v>0.432806497058501</v>
      </c>
      <c r="CU138" s="49"/>
      <c r="CV138" s="87">
        <f t="shared" si="276"/>
        <v>39434</v>
      </c>
      <c r="CW138" s="80">
        <f t="shared" si="277"/>
        <v>74733</v>
      </c>
      <c r="CX138" s="80">
        <f t="shared" si="278"/>
        <v>49816</v>
      </c>
      <c r="CY138" s="80">
        <f t="shared" si="279"/>
        <v>94662</v>
      </c>
      <c r="CZ138" s="80">
        <f t="shared" si="280"/>
        <v>258645</v>
      </c>
      <c r="DA138" s="143">
        <f t="shared" si="281"/>
        <v>0.15246380173597</v>
      </c>
      <c r="DB138" s="143">
        <f t="shared" si="282"/>
        <v>0.288940439598678</v>
      </c>
      <c r="DC138" s="143">
        <f t="shared" si="283"/>
        <v>0.192603761913047</v>
      </c>
      <c r="DD138" s="143">
        <f t="shared" si="284"/>
        <v>0.365991996752305</v>
      </c>
      <c r="DE138" s="49"/>
      <c r="DF138" s="87">
        <f t="shared" si="285"/>
        <v>19113</v>
      </c>
      <c r="DG138" s="80">
        <f t="shared" si="286"/>
        <v>36519</v>
      </c>
      <c r="DH138" s="80">
        <f t="shared" si="287"/>
        <v>24344</v>
      </c>
      <c r="DI138" s="80">
        <f t="shared" si="288"/>
        <v>13921.5</v>
      </c>
      <c r="DJ138" s="80">
        <f t="shared" si="289"/>
        <v>93897.5</v>
      </c>
      <c r="DK138" s="143">
        <f t="shared" si="290"/>
        <v>0.203551745254133</v>
      </c>
      <c r="DL138" s="143">
        <f t="shared" si="291"/>
        <v>0.388924092760723</v>
      </c>
      <c r="DM138" s="143">
        <f t="shared" si="292"/>
        <v>0.259261428685535</v>
      </c>
      <c r="DN138" s="143">
        <f t="shared" si="293"/>
        <v>0.148262733299609</v>
      </c>
      <c r="DO138" s="49"/>
      <c r="DP138" s="62">
        <f t="shared" si="294"/>
        <v>405660.5</v>
      </c>
      <c r="DQ138" s="71">
        <f t="shared" si="295"/>
        <v>258645</v>
      </c>
      <c r="DR138" s="71">
        <f t="shared" si="296"/>
        <v>93897.5</v>
      </c>
      <c r="DS138" s="63">
        <v>0</v>
      </c>
      <c r="DT138" s="63">
        <v>26</v>
      </c>
      <c r="DU138" s="63">
        <f>INDEX(武器升级!A:A,MATCH(DQ138/$DQ$5,武器升级!G:G,1))</f>
        <v>59</v>
      </c>
      <c r="DV138" s="63">
        <f>_xlfn.IFNA(INDEX(武器升级!A:A,MATCH(DR138/$DR$5,武器升级!H:H,1)),1)</f>
        <v>48</v>
      </c>
      <c r="DW138" s="63">
        <v>16</v>
      </c>
      <c r="DX138" s="63">
        <f>ROUND($DX$4*(1.2^(DT138-1)),2)</f>
        <v>57.24</v>
      </c>
      <c r="DY138" s="63">
        <f>ROUND($DY$4*1.2^(DU138-1),2)</f>
        <v>29347.66</v>
      </c>
      <c r="DZ138" s="63">
        <f>ROUND($DZ$4*1.2^(DV138-1),2)</f>
        <v>5793.1</v>
      </c>
      <c r="EA138" s="71">
        <v>6</v>
      </c>
      <c r="EB138" s="67">
        <f t="shared" si="297"/>
        <v>200</v>
      </c>
      <c r="EC138" s="84"/>
      <c r="ED138" s="49"/>
      <c r="EE138" s="49"/>
      <c r="EF138" s="49"/>
      <c r="EG138" s="49"/>
      <c r="EH138" s="49"/>
      <c r="EI138" s="49"/>
      <c r="EJ138" s="49"/>
      <c r="EK138" s="49">
        <f>_xlfn.IFNA(INDEX(DZ:DZ,MATCH(A138,EB:EB,0)),1)</f>
        <v>151.11</v>
      </c>
      <c r="EL138" s="84"/>
      <c r="EM138" s="49"/>
      <c r="EN138" s="49"/>
      <c r="EO138" s="49"/>
      <c r="EP138" s="49"/>
      <c r="EQ138" s="49"/>
      <c r="ER138" s="49"/>
      <c r="ES138" s="49"/>
      <c r="ET138" s="49"/>
      <c r="EU138" s="49"/>
      <c r="EV138" s="49"/>
      <c r="EW138" s="49"/>
      <c r="EX138" s="49"/>
      <c r="EY138" s="49"/>
      <c r="EZ138" s="49"/>
      <c r="FA138" s="67"/>
      <c r="FB138" s="67"/>
      <c r="FC138" s="67"/>
      <c r="FD138" s="49"/>
      <c r="FE138" s="155"/>
    </row>
    <row r="139" spans="1:161">
      <c r="A139" s="58">
        <v>133</v>
      </c>
      <c r="B139" s="59">
        <v>91</v>
      </c>
      <c r="C139" s="60">
        <v>77</v>
      </c>
      <c r="D139" s="61">
        <v>872.5</v>
      </c>
      <c r="E139" s="61">
        <v>3</v>
      </c>
      <c r="F139" s="62">
        <v>12</v>
      </c>
      <c r="G139" s="63">
        <v>0</v>
      </c>
      <c r="H139" s="63">
        <v>3</v>
      </c>
      <c r="I139" s="49"/>
      <c r="J139" s="62">
        <v>133</v>
      </c>
      <c r="K139" s="71">
        <f t="shared" si="242"/>
        <v>12</v>
      </c>
      <c r="L139" s="71">
        <f t="shared" si="243"/>
        <v>0</v>
      </c>
      <c r="M139" s="71">
        <f>INDEX($H:$H,MATCH(N139,$A:$A,0))</f>
        <v>3</v>
      </c>
      <c r="N139" s="72">
        <f>INDEX($A:$A,MATCH(SUM($K$7:K139),$D:$D,1))</f>
        <v>200</v>
      </c>
      <c r="O139" s="72">
        <v>0</v>
      </c>
      <c r="P139" s="73">
        <v>0</v>
      </c>
      <c r="Q139" s="63">
        <f>INDEX(关卡产出!$V$8:$V$207,MATCH(N139,$A$7:$A$206,0))</f>
        <v>38500</v>
      </c>
      <c r="R139" s="63">
        <f>INDEX(关卡产出!$W$8:$W$207,MATCH(N139,$A$7:$A$206,0))</f>
        <v>11610000</v>
      </c>
      <c r="S139" s="63">
        <f>INDEX(关卡产出!$X$8:$X$207,MATCH(N139,$A$7:$A$206,0))</f>
        <v>78866</v>
      </c>
      <c r="T139" s="63">
        <f>INDEX(关卡产出!$Y$8:$Y$207,MATCH(N139,$A$7:$A$206,0))</f>
        <v>39434</v>
      </c>
      <c r="U139" s="63">
        <f>INDEX(关卡产出!$Z$8:$Z$207,MATCH(N139,$A$7:$A$206,0))</f>
        <v>19113</v>
      </c>
      <c r="V139" s="63">
        <f>INDEX(关卡产出!$AA$8:$AA$207,MATCH(N139,$A$7:$A$206,0))</f>
        <v>1200</v>
      </c>
      <c r="W139" s="80">
        <f>INDEX(关卡产出!$C$8:$C$207,MATCH(N139,关卡产出!$B$8:$B$207,0))*K139</f>
        <v>1896</v>
      </c>
      <c r="X139" s="80">
        <f>INDEX(关卡产出!$D$8:$D$207,MATCH(N139,关卡产出!$B$8:$B$207,0))*K139</f>
        <v>948</v>
      </c>
      <c r="Y139" s="80">
        <f>INDEX(关卡产出!$E$8:$E$207,MATCH(N139,关卡产出!$B$8:$B$207,0))*K139</f>
        <v>468</v>
      </c>
      <c r="Z139" s="80">
        <f>INDEX(关卡产出!$F$8:$F$207,MATCH(N139,关卡产出!$B$8:$B$207,0))*K139</f>
        <v>24600</v>
      </c>
      <c r="AA139" s="80">
        <f>SUM($W$7:W139)</f>
        <v>151854</v>
      </c>
      <c r="AB139" s="80">
        <f>SUM($X$7:X139)</f>
        <v>75681</v>
      </c>
      <c r="AC139" s="80">
        <f>SUM($Y$7:Y139)</f>
        <v>36987</v>
      </c>
      <c r="AD139" s="80">
        <f>SUM($Z$7:Z139)</f>
        <v>2016600</v>
      </c>
      <c r="AE139" s="87">
        <f>INDEX(关卡产出!$C$8:$C$207,MATCH(N139,关卡产出!$B$8:$B$207,0))*8</f>
        <v>1264</v>
      </c>
      <c r="AF139" s="87">
        <f>INDEX(关卡产出!$D$8:$D$207,MATCH(N139,关卡产出!$B$8:$B$207,0))*8</f>
        <v>632</v>
      </c>
      <c r="AG139" s="87">
        <f>INDEX(关卡产出!$E$8:$E$207,MATCH(N139,关卡产出!$B$8:$B$207,0))*8</f>
        <v>312</v>
      </c>
      <c r="AH139" s="87">
        <f>INDEX(关卡产出!$F$8:$F$207,MATCH(N139,关卡产出!$B$8:$B$207,0))*8</f>
        <v>16400</v>
      </c>
      <c r="AI139" s="87">
        <f>SUM($AE$7:AE139)</f>
        <v>101224</v>
      </c>
      <c r="AJ139" s="87">
        <f>SUM($AF$7:AF139)</f>
        <v>50448</v>
      </c>
      <c r="AK139" s="87">
        <f>SUM($AG$7:AG139)</f>
        <v>24656</v>
      </c>
      <c r="AL139" s="87">
        <f>SUM($AH$7:AH139)</f>
        <v>1344160</v>
      </c>
      <c r="AM139" s="92">
        <f>SUM($M$7:M139)*关卡产出!$AS$11</f>
        <v>2394000</v>
      </c>
      <c r="AN139" s="93">
        <v>0</v>
      </c>
      <c r="AO139" s="80">
        <v>0</v>
      </c>
      <c r="AP139" s="96">
        <v>0</v>
      </c>
      <c r="AQ139" s="62">
        <v>500</v>
      </c>
      <c r="AR139" s="97">
        <v>100</v>
      </c>
      <c r="AS139" s="62">
        <f>SUM($AQ$7:AQ139)</f>
        <v>66500</v>
      </c>
      <c r="AT139" s="71">
        <f>SUM($AR$7:AR139)</f>
        <v>13300</v>
      </c>
      <c r="AU139" s="49"/>
      <c r="AV139" s="62">
        <f t="shared" si="244"/>
        <v>38500</v>
      </c>
      <c r="AW139" s="71">
        <v>0</v>
      </c>
      <c r="AX139" s="71">
        <f t="shared" si="245"/>
        <v>13300</v>
      </c>
      <c r="AY139" s="71">
        <f t="shared" si="246"/>
        <v>29700</v>
      </c>
      <c r="AZ139" s="63">
        <f t="shared" si="247"/>
        <v>81500</v>
      </c>
      <c r="BA139" s="80">
        <v>0</v>
      </c>
      <c r="BB139" s="80">
        <f t="shared" si="248"/>
        <v>81500</v>
      </c>
      <c r="BC139" s="98">
        <f t="shared" si="249"/>
        <v>0.47239263803681</v>
      </c>
      <c r="BD139" s="98">
        <f t="shared" si="250"/>
        <v>0</v>
      </c>
      <c r="BE139" s="98">
        <f t="shared" si="251"/>
        <v>0.16319018404908</v>
      </c>
      <c r="BF139" s="98">
        <f t="shared" si="252"/>
        <v>0.36441717791411</v>
      </c>
      <c r="BG139" s="99"/>
      <c r="BH139" s="62">
        <f>INDEX(商城宝箱!$L:$L,MATCH(BB139,商城宝箱!$N:$N,1))</f>
        <v>11</v>
      </c>
      <c r="BI139" s="63">
        <f>INDEX(商城宝箱!$T:$T,MATCH(BH139,商城宝箱!$L:$L,0))+(BB139-VLOOKUP(BH139,商城宝箱!$L$2:$N$22,3,FALSE))/$BH$5*VLOOKUP(BH139+1,商城宝箱!$C$23:$I$42,3,FALSE)</f>
        <v>203750</v>
      </c>
      <c r="BJ139" s="71">
        <f>INDEX(商城宝箱!$U:$U,MATCH(BH139,商城宝箱!$L:$L,0))+(BB139-VLOOKUP(BH139,商城宝箱!$L$2:$N$22,3,FALSE))/$BH$5*VLOOKUP(BH139+1,商城宝箱!$C$23:$I$42,4,FALSE)</f>
        <v>175942.5</v>
      </c>
      <c r="BK139" s="71">
        <f>INDEX(商城宝箱!$V:$V,MATCH(BH139,商城宝箱!$L:$L,0))+(BB139-VLOOKUP(BH139,商城宝箱!$L$2:$N$22,3,FALSE))/$BH$5*VLOOKUP(BH139+1,商城宝箱!$C$23:$I$42,5,FALSE)</f>
        <v>94837</v>
      </c>
      <c r="BL139" s="71">
        <f>INDEX(商城宝箱!$W:$W,MATCH(BH139,商城宝箱!$L:$L,0))+(BB139-VLOOKUP(BH139,商城宝箱!$L$2:$N$22,3,FALSE))/$BH$5*VLOOKUP(BH139+1,商城宝箱!$C$23:$I$42,6,FALSE)</f>
        <v>13951.5</v>
      </c>
      <c r="BM139" s="49"/>
      <c r="BN139" s="101">
        <f t="shared" si="253"/>
        <v>11610000</v>
      </c>
      <c r="BO139" s="63">
        <f t="shared" si="254"/>
        <v>2016600</v>
      </c>
      <c r="BP139" s="63">
        <f t="shared" ref="BP139:BR139" si="301">AL139</f>
        <v>1344160</v>
      </c>
      <c r="BQ139" s="63">
        <f t="shared" si="301"/>
        <v>2394000</v>
      </c>
      <c r="BR139" s="63">
        <f t="shared" si="301"/>
        <v>0</v>
      </c>
      <c r="BS139" s="63">
        <f t="shared" si="256"/>
        <v>66500</v>
      </c>
      <c r="BT139" s="63">
        <f t="shared" si="257"/>
        <v>203750</v>
      </c>
      <c r="BU139" s="63">
        <f t="shared" si="258"/>
        <v>17635010</v>
      </c>
      <c r="BV139" s="98">
        <f t="shared" si="259"/>
        <v>0.658349499092997</v>
      </c>
      <c r="BW139" s="98">
        <f t="shared" si="260"/>
        <v>0.114352075785611</v>
      </c>
      <c r="BX139" s="98">
        <f t="shared" si="261"/>
        <v>0.0762211078984361</v>
      </c>
      <c r="BY139" s="98">
        <f t="shared" si="262"/>
        <v>0.135752687409874</v>
      </c>
      <c r="BZ139" s="98">
        <f t="shared" si="263"/>
        <v>0</v>
      </c>
      <c r="CA139" s="98">
        <f t="shared" si="264"/>
        <v>0.00377090798360761</v>
      </c>
      <c r="CB139" s="98">
        <f t="shared" si="265"/>
        <v>0.0115537218294744</v>
      </c>
      <c r="CC139" s="49"/>
      <c r="CD139" s="101">
        <f t="shared" si="266"/>
        <v>200</v>
      </c>
      <c r="CE139" s="63">
        <f>INDEX(角色升级!A:A,MATCH(BU138,角色升级!K:K,1))</f>
        <v>905</v>
      </c>
      <c r="CF139" s="71">
        <f>VLOOKUP(CE139,角色升级!A:P,16,FALSE)</f>
        <v>71434.71192</v>
      </c>
      <c r="CG139" s="71">
        <v>121200</v>
      </c>
      <c r="CH139" s="229">
        <v>5.56</v>
      </c>
      <c r="CI139" s="87">
        <f>INDEX(角色升级!Q:Q,MATCH(CE139,角色升级!A:A,0))</f>
        <v>29700</v>
      </c>
      <c r="CJ139" s="80">
        <v>0.9</v>
      </c>
      <c r="CK139" s="49"/>
      <c r="CL139" s="101">
        <f t="shared" si="267"/>
        <v>78866</v>
      </c>
      <c r="CM139" s="63">
        <f t="shared" si="268"/>
        <v>151854</v>
      </c>
      <c r="CN139" s="63">
        <f t="shared" si="269"/>
        <v>1264</v>
      </c>
      <c r="CO139" s="63">
        <f t="shared" si="270"/>
        <v>175942.5</v>
      </c>
      <c r="CP139" s="63">
        <f t="shared" si="271"/>
        <v>407926.5</v>
      </c>
      <c r="CQ139" s="98">
        <f t="shared" si="272"/>
        <v>0.193333848131955</v>
      </c>
      <c r="CR139" s="98">
        <f t="shared" si="273"/>
        <v>0.372258237697232</v>
      </c>
      <c r="CS139" s="98">
        <f t="shared" si="274"/>
        <v>0.00309859741889777</v>
      </c>
      <c r="CT139" s="98">
        <f t="shared" si="275"/>
        <v>0.431309316751915</v>
      </c>
      <c r="CU139" s="49"/>
      <c r="CV139" s="87">
        <f t="shared" si="276"/>
        <v>39434</v>
      </c>
      <c r="CW139" s="80">
        <f t="shared" si="277"/>
        <v>75681</v>
      </c>
      <c r="CX139" s="80">
        <f t="shared" si="278"/>
        <v>50448</v>
      </c>
      <c r="CY139" s="80">
        <f t="shared" si="279"/>
        <v>94837</v>
      </c>
      <c r="CZ139" s="80">
        <f t="shared" si="280"/>
        <v>260400</v>
      </c>
      <c r="DA139" s="143">
        <f t="shared" si="281"/>
        <v>0.151436251920123</v>
      </c>
      <c r="DB139" s="143">
        <f t="shared" si="282"/>
        <v>0.290633640552995</v>
      </c>
      <c r="DC139" s="143">
        <f t="shared" si="283"/>
        <v>0.193732718894009</v>
      </c>
      <c r="DD139" s="143">
        <f t="shared" si="284"/>
        <v>0.364197388632872</v>
      </c>
      <c r="DE139" s="49"/>
      <c r="DF139" s="87">
        <f t="shared" si="285"/>
        <v>19113</v>
      </c>
      <c r="DG139" s="80">
        <f t="shared" si="286"/>
        <v>36987</v>
      </c>
      <c r="DH139" s="80">
        <f t="shared" si="287"/>
        <v>24656</v>
      </c>
      <c r="DI139" s="80">
        <f t="shared" si="288"/>
        <v>13951.5</v>
      </c>
      <c r="DJ139" s="80">
        <f t="shared" si="289"/>
        <v>94707.5</v>
      </c>
      <c r="DK139" s="143">
        <f t="shared" si="290"/>
        <v>0.201810838634744</v>
      </c>
      <c r="DL139" s="143">
        <f t="shared" si="291"/>
        <v>0.390539292030726</v>
      </c>
      <c r="DM139" s="143">
        <f t="shared" si="292"/>
        <v>0.260338410368767</v>
      </c>
      <c r="DN139" s="143">
        <f t="shared" si="293"/>
        <v>0.147311458965763</v>
      </c>
      <c r="DO139" s="49"/>
      <c r="DP139" s="62">
        <f t="shared" si="294"/>
        <v>407926.5</v>
      </c>
      <c r="DQ139" s="71">
        <f t="shared" si="295"/>
        <v>260400</v>
      </c>
      <c r="DR139" s="71">
        <f t="shared" si="296"/>
        <v>94707.5</v>
      </c>
      <c r="DS139" s="63">
        <v>0</v>
      </c>
      <c r="DT139" s="63">
        <v>26</v>
      </c>
      <c r="DU139" s="63">
        <f>INDEX(武器升级!A:A,MATCH(DQ139/$DQ$5,武器升级!G:G,1))</f>
        <v>59</v>
      </c>
      <c r="DV139" s="63">
        <f>_xlfn.IFNA(INDEX(武器升级!A:A,MATCH(DR139/$DR$5,武器升级!H:H,1)),1)</f>
        <v>48</v>
      </c>
      <c r="DW139" s="63">
        <v>16</v>
      </c>
      <c r="DX139" s="63">
        <f>ROUND($DX$4*(1.2^(DT139-1)),2)</f>
        <v>57.24</v>
      </c>
      <c r="DY139" s="63">
        <f>ROUND($DY$4*1.2^(DU139-1),2)</f>
        <v>29347.66</v>
      </c>
      <c r="DZ139" s="63">
        <f>ROUND($DZ$4*1.2^(DV139-1),2)</f>
        <v>5793.1</v>
      </c>
      <c r="EA139" s="71">
        <v>6</v>
      </c>
      <c r="EB139" s="67">
        <f t="shared" si="297"/>
        <v>200</v>
      </c>
      <c r="EC139" s="84"/>
      <c r="ED139" s="49"/>
      <c r="EE139" s="49"/>
      <c r="EF139" s="49"/>
      <c r="EG139" s="49"/>
      <c r="EH139" s="49"/>
      <c r="EI139" s="49"/>
      <c r="EJ139" s="49"/>
      <c r="EK139" s="49">
        <f>_xlfn.IFNA(INDEX(DZ:DZ,MATCH(A139,EB:EB,0)),1)</f>
        <v>1</v>
      </c>
      <c r="EL139" s="84"/>
      <c r="EM139" s="49"/>
      <c r="EN139" s="49"/>
      <c r="EO139" s="49"/>
      <c r="EP139" s="49"/>
      <c r="EQ139" s="49"/>
      <c r="ER139" s="49"/>
      <c r="ES139" s="49"/>
      <c r="ET139" s="49"/>
      <c r="EU139" s="49"/>
      <c r="EV139" s="49"/>
      <c r="EW139" s="49"/>
      <c r="EX139" s="49"/>
      <c r="EY139" s="49"/>
      <c r="EZ139" s="49"/>
      <c r="FA139" s="67"/>
      <c r="FB139" s="67"/>
      <c r="FC139" s="67"/>
      <c r="FD139" s="49"/>
      <c r="FE139" s="155"/>
    </row>
    <row r="140" spans="1:161">
      <c r="A140" s="58">
        <v>134</v>
      </c>
      <c r="B140" s="59">
        <v>91</v>
      </c>
      <c r="C140" s="60">
        <v>77</v>
      </c>
      <c r="D140" s="61">
        <v>875.5</v>
      </c>
      <c r="E140" s="61">
        <v>3</v>
      </c>
      <c r="F140" s="62">
        <v>12</v>
      </c>
      <c r="G140" s="63">
        <v>0</v>
      </c>
      <c r="H140" s="63">
        <v>3</v>
      </c>
      <c r="I140" s="49"/>
      <c r="J140" s="62">
        <v>134</v>
      </c>
      <c r="K140" s="71">
        <f t="shared" si="242"/>
        <v>12</v>
      </c>
      <c r="L140" s="71">
        <f t="shared" si="243"/>
        <v>0</v>
      </c>
      <c r="M140" s="71">
        <f>INDEX($H:$H,MATCH(N140,$A:$A,0))</f>
        <v>3</v>
      </c>
      <c r="N140" s="72">
        <f>INDEX($A:$A,MATCH(SUM($K$7:K140),$D:$D,1))</f>
        <v>200</v>
      </c>
      <c r="O140" s="72">
        <v>0</v>
      </c>
      <c r="P140" s="73">
        <v>0</v>
      </c>
      <c r="Q140" s="63">
        <f>INDEX(关卡产出!$V$8:$V$207,MATCH(N140,$A$7:$A$206,0))</f>
        <v>38500</v>
      </c>
      <c r="R140" s="63">
        <f>INDEX(关卡产出!$W$8:$W$207,MATCH(N140,$A$7:$A$206,0))</f>
        <v>11610000</v>
      </c>
      <c r="S140" s="63">
        <f>INDEX(关卡产出!$X$8:$X$207,MATCH(N140,$A$7:$A$206,0))</f>
        <v>78866</v>
      </c>
      <c r="T140" s="63">
        <f>INDEX(关卡产出!$Y$8:$Y$207,MATCH(N140,$A$7:$A$206,0))</f>
        <v>39434</v>
      </c>
      <c r="U140" s="63">
        <f>INDEX(关卡产出!$Z$8:$Z$207,MATCH(N140,$A$7:$A$206,0))</f>
        <v>19113</v>
      </c>
      <c r="V140" s="63">
        <f>INDEX(关卡产出!$AA$8:$AA$207,MATCH(N140,$A$7:$A$206,0))</f>
        <v>1200</v>
      </c>
      <c r="W140" s="80">
        <f>INDEX(关卡产出!$C$8:$C$207,MATCH(N140,关卡产出!$B$8:$B$207,0))*K140</f>
        <v>1896</v>
      </c>
      <c r="X140" s="80">
        <f>INDEX(关卡产出!$D$8:$D$207,MATCH(N140,关卡产出!$B$8:$B$207,0))*K140</f>
        <v>948</v>
      </c>
      <c r="Y140" s="80">
        <f>INDEX(关卡产出!$E$8:$E$207,MATCH(N140,关卡产出!$B$8:$B$207,0))*K140</f>
        <v>468</v>
      </c>
      <c r="Z140" s="80">
        <f>INDEX(关卡产出!$F$8:$F$207,MATCH(N140,关卡产出!$B$8:$B$207,0))*K140</f>
        <v>24600</v>
      </c>
      <c r="AA140" s="80">
        <f>SUM($W$7:W140)</f>
        <v>153750</v>
      </c>
      <c r="AB140" s="80">
        <f>SUM($X$7:X140)</f>
        <v>76629</v>
      </c>
      <c r="AC140" s="80">
        <f>SUM($Y$7:Y140)</f>
        <v>37455</v>
      </c>
      <c r="AD140" s="80">
        <f>SUM($Z$7:Z140)</f>
        <v>2041200</v>
      </c>
      <c r="AE140" s="87">
        <f>INDEX(关卡产出!$C$8:$C$207,MATCH(N140,关卡产出!$B$8:$B$207,0))*8</f>
        <v>1264</v>
      </c>
      <c r="AF140" s="87">
        <f>INDEX(关卡产出!$D$8:$D$207,MATCH(N140,关卡产出!$B$8:$B$207,0))*8</f>
        <v>632</v>
      </c>
      <c r="AG140" s="87">
        <f>INDEX(关卡产出!$E$8:$E$207,MATCH(N140,关卡产出!$B$8:$B$207,0))*8</f>
        <v>312</v>
      </c>
      <c r="AH140" s="87">
        <f>INDEX(关卡产出!$F$8:$F$207,MATCH(N140,关卡产出!$B$8:$B$207,0))*8</f>
        <v>16400</v>
      </c>
      <c r="AI140" s="87">
        <f>SUM($AE$7:AE140)</f>
        <v>102488</v>
      </c>
      <c r="AJ140" s="87">
        <f>SUM($AF$7:AF140)</f>
        <v>51080</v>
      </c>
      <c r="AK140" s="87">
        <f>SUM($AG$7:AG140)</f>
        <v>24968</v>
      </c>
      <c r="AL140" s="87">
        <f>SUM($AH$7:AH140)</f>
        <v>1360560</v>
      </c>
      <c r="AM140" s="92">
        <f>SUM($M$7:M140)*关卡产出!$AS$11</f>
        <v>2412000</v>
      </c>
      <c r="AN140" s="93">
        <v>0</v>
      </c>
      <c r="AO140" s="80">
        <v>0</v>
      </c>
      <c r="AP140" s="96">
        <v>0</v>
      </c>
      <c r="AQ140" s="62">
        <v>500</v>
      </c>
      <c r="AR140" s="97">
        <v>100</v>
      </c>
      <c r="AS140" s="62">
        <f>SUM($AQ$7:AQ140)</f>
        <v>67000</v>
      </c>
      <c r="AT140" s="71">
        <f>SUM($AR$7:AR140)</f>
        <v>13400</v>
      </c>
      <c r="AU140" s="49"/>
      <c r="AV140" s="62">
        <f t="shared" si="244"/>
        <v>38500</v>
      </c>
      <c r="AW140" s="71">
        <v>0</v>
      </c>
      <c r="AX140" s="71">
        <f t="shared" si="245"/>
        <v>13400</v>
      </c>
      <c r="AY140" s="71">
        <f t="shared" si="246"/>
        <v>29700</v>
      </c>
      <c r="AZ140" s="63">
        <f t="shared" si="247"/>
        <v>81600</v>
      </c>
      <c r="BA140" s="80">
        <v>0</v>
      </c>
      <c r="BB140" s="80">
        <f t="shared" si="248"/>
        <v>81600</v>
      </c>
      <c r="BC140" s="98">
        <f t="shared" si="249"/>
        <v>0.471813725490196</v>
      </c>
      <c r="BD140" s="98">
        <f t="shared" si="250"/>
        <v>0</v>
      </c>
      <c r="BE140" s="98">
        <f t="shared" si="251"/>
        <v>0.16421568627451</v>
      </c>
      <c r="BF140" s="98">
        <f t="shared" si="252"/>
        <v>0.363970588235294</v>
      </c>
      <c r="BG140" s="99"/>
      <c r="BH140" s="62">
        <f>INDEX(商城宝箱!$L:$L,MATCH(BB140,商城宝箱!$N:$N,1))</f>
        <v>11</v>
      </c>
      <c r="BI140" s="63">
        <f>INDEX(商城宝箱!$T:$T,MATCH(BH140,商城宝箱!$L:$L,0))+(BB140-VLOOKUP(BH140,商城宝箱!$L$2:$N$22,3,FALSE))/$BH$5*VLOOKUP(BH140+1,商城宝箱!$C$23:$I$42,3,FALSE)</f>
        <v>204000</v>
      </c>
      <c r="BJ140" s="71">
        <f>INDEX(商城宝箱!$U:$U,MATCH(BH140,商城宝箱!$L:$L,0))+(BB140-VLOOKUP(BH140,商城宝箱!$L$2:$N$22,3,FALSE))/$BH$5*VLOOKUP(BH140+1,商城宝箱!$C$23:$I$42,4,FALSE)</f>
        <v>176312.5</v>
      </c>
      <c r="BK140" s="71">
        <f>INDEX(商城宝箱!$V:$V,MATCH(BH140,商城宝箱!$L:$L,0))+(BB140-VLOOKUP(BH140,商城宝箱!$L$2:$N$22,3,FALSE))/$BH$5*VLOOKUP(BH140+1,商城宝箱!$C$23:$I$42,5,FALSE)</f>
        <v>95012</v>
      </c>
      <c r="BL140" s="71">
        <f>INDEX(商城宝箱!$W:$W,MATCH(BH140,商城宝箱!$L:$L,0))+(BB140-VLOOKUP(BH140,商城宝箱!$L$2:$N$22,3,FALSE))/$BH$5*VLOOKUP(BH140+1,商城宝箱!$C$23:$I$42,6,FALSE)</f>
        <v>13981.5</v>
      </c>
      <c r="BM140" s="49"/>
      <c r="BN140" s="101">
        <f t="shared" si="253"/>
        <v>11610000</v>
      </c>
      <c r="BO140" s="63">
        <f t="shared" si="254"/>
        <v>2041200</v>
      </c>
      <c r="BP140" s="63">
        <f t="shared" ref="BP140:BR140" si="302">AL140</f>
        <v>1360560</v>
      </c>
      <c r="BQ140" s="63">
        <f t="shared" si="302"/>
        <v>2412000</v>
      </c>
      <c r="BR140" s="63">
        <f t="shared" si="302"/>
        <v>0</v>
      </c>
      <c r="BS140" s="63">
        <f t="shared" si="256"/>
        <v>67000</v>
      </c>
      <c r="BT140" s="63">
        <f t="shared" si="257"/>
        <v>204000</v>
      </c>
      <c r="BU140" s="63">
        <f t="shared" si="258"/>
        <v>17694760</v>
      </c>
      <c r="BV140" s="98">
        <f t="shared" si="259"/>
        <v>0.656126446473419</v>
      </c>
      <c r="BW140" s="98">
        <f t="shared" si="260"/>
        <v>0.115356184542769</v>
      </c>
      <c r="BX140" s="98">
        <f t="shared" si="261"/>
        <v>0.0768905596911176</v>
      </c>
      <c r="BY140" s="98">
        <f t="shared" si="262"/>
        <v>0.136311540817734</v>
      </c>
      <c r="BZ140" s="98">
        <f t="shared" si="263"/>
        <v>0</v>
      </c>
      <c r="CA140" s="98">
        <f t="shared" si="264"/>
        <v>0.00378643168938149</v>
      </c>
      <c r="CB140" s="98">
        <f t="shared" si="265"/>
        <v>0.0115288367855795</v>
      </c>
      <c r="CC140" s="49"/>
      <c r="CD140" s="101">
        <f t="shared" si="266"/>
        <v>200</v>
      </c>
      <c r="CE140" s="63">
        <f>INDEX(角色升级!A:A,MATCH(BU139,角色升级!K:K,1))</f>
        <v>906</v>
      </c>
      <c r="CF140" s="71">
        <f>VLOOKUP(CE140,角色升级!A:P,16,FALSE)</f>
        <v>71897.60408</v>
      </c>
      <c r="CG140" s="71">
        <v>121200</v>
      </c>
      <c r="CH140" s="229">
        <v>5.56</v>
      </c>
      <c r="CI140" s="87">
        <f>INDEX(角色升级!Q:Q,MATCH(CE140,角色升级!A:A,0))</f>
        <v>29700</v>
      </c>
      <c r="CJ140" s="80">
        <v>0.9</v>
      </c>
      <c r="CK140" s="49"/>
      <c r="CL140" s="101">
        <f t="shared" si="267"/>
        <v>78866</v>
      </c>
      <c r="CM140" s="63">
        <f t="shared" si="268"/>
        <v>153750</v>
      </c>
      <c r="CN140" s="63">
        <f t="shared" si="269"/>
        <v>1264</v>
      </c>
      <c r="CO140" s="63">
        <f t="shared" si="270"/>
        <v>176312.5</v>
      </c>
      <c r="CP140" s="63">
        <f t="shared" si="271"/>
        <v>410192.5</v>
      </c>
      <c r="CQ140" s="98">
        <f t="shared" si="272"/>
        <v>0.192265826410771</v>
      </c>
      <c r="CR140" s="98">
        <f t="shared" si="273"/>
        <v>0.374824015553673</v>
      </c>
      <c r="CS140" s="98">
        <f t="shared" si="274"/>
        <v>0.00308148003681198</v>
      </c>
      <c r="CT140" s="98">
        <f t="shared" si="275"/>
        <v>0.429828677998744</v>
      </c>
      <c r="CU140" s="49"/>
      <c r="CV140" s="87">
        <f t="shared" si="276"/>
        <v>39434</v>
      </c>
      <c r="CW140" s="80">
        <f t="shared" si="277"/>
        <v>76629</v>
      </c>
      <c r="CX140" s="80">
        <f t="shared" si="278"/>
        <v>51080</v>
      </c>
      <c r="CY140" s="80">
        <f t="shared" si="279"/>
        <v>95012</v>
      </c>
      <c r="CZ140" s="80">
        <f t="shared" si="280"/>
        <v>262155</v>
      </c>
      <c r="DA140" s="143">
        <f t="shared" si="281"/>
        <v>0.150422459995041</v>
      </c>
      <c r="DB140" s="143">
        <f t="shared" si="282"/>
        <v>0.29230417119643</v>
      </c>
      <c r="DC140" s="143">
        <f t="shared" si="283"/>
        <v>0.194846560241079</v>
      </c>
      <c r="DD140" s="143">
        <f t="shared" si="284"/>
        <v>0.362426808567451</v>
      </c>
      <c r="DE140" s="49"/>
      <c r="DF140" s="87">
        <f t="shared" si="285"/>
        <v>19113</v>
      </c>
      <c r="DG140" s="80">
        <f t="shared" si="286"/>
        <v>37455</v>
      </c>
      <c r="DH140" s="80">
        <f t="shared" si="287"/>
        <v>24968</v>
      </c>
      <c r="DI140" s="80">
        <f t="shared" si="288"/>
        <v>13981.5</v>
      </c>
      <c r="DJ140" s="80">
        <f t="shared" si="289"/>
        <v>95517.5</v>
      </c>
      <c r="DK140" s="143">
        <f t="shared" si="290"/>
        <v>0.200099458214463</v>
      </c>
      <c r="DL140" s="143">
        <f t="shared" si="291"/>
        <v>0.392127097128798</v>
      </c>
      <c r="DM140" s="143">
        <f t="shared" si="292"/>
        <v>0.261397126181066</v>
      </c>
      <c r="DN140" s="143">
        <f t="shared" si="293"/>
        <v>0.146376318475672</v>
      </c>
      <c r="DO140" s="49"/>
      <c r="DP140" s="62">
        <f t="shared" si="294"/>
        <v>410192.5</v>
      </c>
      <c r="DQ140" s="71">
        <f t="shared" si="295"/>
        <v>262155</v>
      </c>
      <c r="DR140" s="71">
        <f t="shared" si="296"/>
        <v>95517.5</v>
      </c>
      <c r="DS140" s="63">
        <v>0</v>
      </c>
      <c r="DT140" s="63">
        <v>26</v>
      </c>
      <c r="DU140" s="63">
        <f>INDEX(武器升级!A:A,MATCH(DQ140/$DQ$5,武器升级!G:G,1))</f>
        <v>59</v>
      </c>
      <c r="DV140" s="63">
        <f>_xlfn.IFNA(INDEX(武器升级!A:A,MATCH(DR140/$DR$5,武器升级!H:H,1)),1)</f>
        <v>48</v>
      </c>
      <c r="DW140" s="63">
        <v>16</v>
      </c>
      <c r="DX140" s="63">
        <f>ROUND($DX$4*(1.2^(DT140-1)),2)</f>
        <v>57.24</v>
      </c>
      <c r="DY140" s="63">
        <f>ROUND($DY$4*1.2^(DU140-1),2)</f>
        <v>29347.66</v>
      </c>
      <c r="DZ140" s="63">
        <f>ROUND($DZ$4*1.2^(DV140-1),2)</f>
        <v>5793.1</v>
      </c>
      <c r="EA140" s="71">
        <v>6</v>
      </c>
      <c r="EB140" s="67">
        <f t="shared" si="297"/>
        <v>200</v>
      </c>
      <c r="EC140" s="84"/>
      <c r="ED140" s="49"/>
      <c r="EE140" s="49"/>
      <c r="EF140" s="49"/>
      <c r="EG140" s="49"/>
      <c r="EH140" s="49"/>
      <c r="EI140" s="49"/>
      <c r="EJ140" s="49"/>
      <c r="EK140" s="49">
        <f>_xlfn.IFNA(INDEX(DZ:DZ,MATCH(A140,EB:EB,0)),1)</f>
        <v>151.11</v>
      </c>
      <c r="EL140" s="84"/>
      <c r="EM140" s="49"/>
      <c r="EN140" s="49"/>
      <c r="EO140" s="49"/>
      <c r="EP140" s="49"/>
      <c r="EQ140" s="49"/>
      <c r="ER140" s="49"/>
      <c r="ES140" s="49"/>
      <c r="ET140" s="49"/>
      <c r="EU140" s="49"/>
      <c r="EV140" s="49"/>
      <c r="EW140" s="49"/>
      <c r="EX140" s="49"/>
      <c r="EY140" s="49"/>
      <c r="EZ140" s="49"/>
      <c r="FA140" s="67"/>
      <c r="FB140" s="67"/>
      <c r="FC140" s="67"/>
      <c r="FD140" s="49"/>
      <c r="FE140" s="155"/>
    </row>
    <row r="141" spans="1:161">
      <c r="A141" s="58">
        <v>135</v>
      </c>
      <c r="B141" s="59">
        <v>92</v>
      </c>
      <c r="C141" s="60">
        <v>77</v>
      </c>
      <c r="D141" s="61">
        <v>881.5</v>
      </c>
      <c r="E141" s="61">
        <v>3</v>
      </c>
      <c r="F141" s="62">
        <v>12</v>
      </c>
      <c r="G141" s="63">
        <v>0</v>
      </c>
      <c r="H141" s="63">
        <v>3</v>
      </c>
      <c r="I141" s="49"/>
      <c r="J141" s="62">
        <v>135</v>
      </c>
      <c r="K141" s="71">
        <f t="shared" si="242"/>
        <v>12</v>
      </c>
      <c r="L141" s="71">
        <f t="shared" si="243"/>
        <v>0</v>
      </c>
      <c r="M141" s="71">
        <f>INDEX($H:$H,MATCH(N141,$A:$A,0))</f>
        <v>3</v>
      </c>
      <c r="N141" s="72">
        <f>INDEX($A:$A,MATCH(SUM($K$7:K141),$D:$D,1))</f>
        <v>200</v>
      </c>
      <c r="O141" s="72">
        <v>0</v>
      </c>
      <c r="P141" s="73">
        <v>0</v>
      </c>
      <c r="Q141" s="63">
        <f>INDEX(关卡产出!$V$8:$V$207,MATCH(N141,$A$7:$A$206,0))</f>
        <v>38500</v>
      </c>
      <c r="R141" s="63">
        <f>INDEX(关卡产出!$W$8:$W$207,MATCH(N141,$A$7:$A$206,0))</f>
        <v>11610000</v>
      </c>
      <c r="S141" s="63">
        <f>INDEX(关卡产出!$X$8:$X$207,MATCH(N141,$A$7:$A$206,0))</f>
        <v>78866</v>
      </c>
      <c r="T141" s="63">
        <f>INDEX(关卡产出!$Y$8:$Y$207,MATCH(N141,$A$7:$A$206,0))</f>
        <v>39434</v>
      </c>
      <c r="U141" s="63">
        <f>INDEX(关卡产出!$Z$8:$Z$207,MATCH(N141,$A$7:$A$206,0))</f>
        <v>19113</v>
      </c>
      <c r="V141" s="63">
        <f>INDEX(关卡产出!$AA$8:$AA$207,MATCH(N141,$A$7:$A$206,0))</f>
        <v>1200</v>
      </c>
      <c r="W141" s="80">
        <f>INDEX(关卡产出!$C$8:$C$207,MATCH(N141,关卡产出!$B$8:$B$207,0))*K141</f>
        <v>1896</v>
      </c>
      <c r="X141" s="80">
        <f>INDEX(关卡产出!$D$8:$D$207,MATCH(N141,关卡产出!$B$8:$B$207,0))*K141</f>
        <v>948</v>
      </c>
      <c r="Y141" s="80">
        <f>INDEX(关卡产出!$E$8:$E$207,MATCH(N141,关卡产出!$B$8:$B$207,0))*K141</f>
        <v>468</v>
      </c>
      <c r="Z141" s="80">
        <f>INDEX(关卡产出!$F$8:$F$207,MATCH(N141,关卡产出!$B$8:$B$207,0))*K141</f>
        <v>24600</v>
      </c>
      <c r="AA141" s="80">
        <f>SUM($W$7:W141)</f>
        <v>155646</v>
      </c>
      <c r="AB141" s="80">
        <f>SUM($X$7:X141)</f>
        <v>77577</v>
      </c>
      <c r="AC141" s="80">
        <f>SUM($Y$7:Y141)</f>
        <v>37923</v>
      </c>
      <c r="AD141" s="80">
        <f>SUM($Z$7:Z141)</f>
        <v>2065800</v>
      </c>
      <c r="AE141" s="87">
        <f>INDEX(关卡产出!$C$8:$C$207,MATCH(N141,关卡产出!$B$8:$B$207,0))*8</f>
        <v>1264</v>
      </c>
      <c r="AF141" s="87">
        <f>INDEX(关卡产出!$D$8:$D$207,MATCH(N141,关卡产出!$B$8:$B$207,0))*8</f>
        <v>632</v>
      </c>
      <c r="AG141" s="87">
        <f>INDEX(关卡产出!$E$8:$E$207,MATCH(N141,关卡产出!$B$8:$B$207,0))*8</f>
        <v>312</v>
      </c>
      <c r="AH141" s="87">
        <f>INDEX(关卡产出!$F$8:$F$207,MATCH(N141,关卡产出!$B$8:$B$207,0))*8</f>
        <v>16400</v>
      </c>
      <c r="AI141" s="87">
        <f>SUM($AE$7:AE141)</f>
        <v>103752</v>
      </c>
      <c r="AJ141" s="87">
        <f>SUM($AF$7:AF141)</f>
        <v>51712</v>
      </c>
      <c r="AK141" s="87">
        <f>SUM($AG$7:AG141)</f>
        <v>25280</v>
      </c>
      <c r="AL141" s="87">
        <f>SUM($AH$7:AH141)</f>
        <v>1376960</v>
      </c>
      <c r="AM141" s="92">
        <f>SUM($M$7:M141)*关卡产出!$AS$11</f>
        <v>2430000</v>
      </c>
      <c r="AN141" s="93">
        <v>0</v>
      </c>
      <c r="AO141" s="80">
        <v>0</v>
      </c>
      <c r="AP141" s="96">
        <v>0</v>
      </c>
      <c r="AQ141" s="62">
        <v>500</v>
      </c>
      <c r="AR141" s="97">
        <v>100</v>
      </c>
      <c r="AS141" s="62">
        <f>SUM($AQ$7:AQ141)</f>
        <v>67500</v>
      </c>
      <c r="AT141" s="71">
        <f>SUM($AR$7:AR141)</f>
        <v>13500</v>
      </c>
      <c r="AU141" s="49"/>
      <c r="AV141" s="62">
        <f t="shared" si="244"/>
        <v>38500</v>
      </c>
      <c r="AW141" s="71">
        <v>0</v>
      </c>
      <c r="AX141" s="71">
        <f t="shared" si="245"/>
        <v>13500</v>
      </c>
      <c r="AY141" s="71">
        <f t="shared" si="246"/>
        <v>29700</v>
      </c>
      <c r="AZ141" s="63">
        <f t="shared" si="247"/>
        <v>81700</v>
      </c>
      <c r="BA141" s="80">
        <v>0</v>
      </c>
      <c r="BB141" s="80">
        <f t="shared" si="248"/>
        <v>81700</v>
      </c>
      <c r="BC141" s="98">
        <f t="shared" si="249"/>
        <v>0.471236230110159</v>
      </c>
      <c r="BD141" s="98">
        <f t="shared" si="250"/>
        <v>0</v>
      </c>
      <c r="BE141" s="98">
        <f t="shared" si="251"/>
        <v>0.165238678090575</v>
      </c>
      <c r="BF141" s="98">
        <f t="shared" si="252"/>
        <v>0.363525091799266</v>
      </c>
      <c r="BG141" s="99"/>
      <c r="BH141" s="62">
        <f>INDEX(商城宝箱!$L:$L,MATCH(BB141,商城宝箱!$N:$N,1))</f>
        <v>11</v>
      </c>
      <c r="BI141" s="63">
        <f>INDEX(商城宝箱!$T:$T,MATCH(BH141,商城宝箱!$L:$L,0))+(BB141-VLOOKUP(BH141,商城宝箱!$L$2:$N$22,3,FALSE))/$BH$5*VLOOKUP(BH141+1,商城宝箱!$C$23:$I$42,3,FALSE)</f>
        <v>204250</v>
      </c>
      <c r="BJ141" s="71">
        <f>INDEX(商城宝箱!$U:$U,MATCH(BH141,商城宝箱!$L:$L,0))+(BB141-VLOOKUP(BH141,商城宝箱!$L$2:$N$22,3,FALSE))/$BH$5*VLOOKUP(BH141+1,商城宝箱!$C$23:$I$42,4,FALSE)</f>
        <v>176682.5</v>
      </c>
      <c r="BK141" s="71">
        <f>INDEX(商城宝箱!$V:$V,MATCH(BH141,商城宝箱!$L:$L,0))+(BB141-VLOOKUP(BH141,商城宝箱!$L$2:$N$22,3,FALSE))/$BH$5*VLOOKUP(BH141+1,商城宝箱!$C$23:$I$42,5,FALSE)</f>
        <v>95187</v>
      </c>
      <c r="BL141" s="71">
        <f>INDEX(商城宝箱!$W:$W,MATCH(BH141,商城宝箱!$L:$L,0))+(BB141-VLOOKUP(BH141,商城宝箱!$L$2:$N$22,3,FALSE))/$BH$5*VLOOKUP(BH141+1,商城宝箱!$C$23:$I$42,6,FALSE)</f>
        <v>14011.5</v>
      </c>
      <c r="BM141" s="49"/>
      <c r="BN141" s="101">
        <f t="shared" si="253"/>
        <v>11610000</v>
      </c>
      <c r="BO141" s="63">
        <f t="shared" si="254"/>
        <v>2065800</v>
      </c>
      <c r="BP141" s="63">
        <f t="shared" ref="BP141:BR141" si="303">AL141</f>
        <v>1376960</v>
      </c>
      <c r="BQ141" s="63">
        <f t="shared" si="303"/>
        <v>2430000</v>
      </c>
      <c r="BR141" s="63">
        <f t="shared" si="303"/>
        <v>0</v>
      </c>
      <c r="BS141" s="63">
        <f t="shared" si="256"/>
        <v>67500</v>
      </c>
      <c r="BT141" s="63">
        <f t="shared" si="257"/>
        <v>204250</v>
      </c>
      <c r="BU141" s="63">
        <f t="shared" si="258"/>
        <v>17754510</v>
      </c>
      <c r="BV141" s="98">
        <f t="shared" si="259"/>
        <v>0.653918356518992</v>
      </c>
      <c r="BW141" s="98">
        <f t="shared" si="260"/>
        <v>0.116353534960976</v>
      </c>
      <c r="BX141" s="98">
        <f t="shared" si="261"/>
        <v>0.077555505615193</v>
      </c>
      <c r="BY141" s="98">
        <f t="shared" si="262"/>
        <v>0.136866632759789</v>
      </c>
      <c r="BZ141" s="98">
        <f t="shared" si="263"/>
        <v>0</v>
      </c>
      <c r="CA141" s="98">
        <f t="shared" si="264"/>
        <v>0.00380185090999414</v>
      </c>
      <c r="CB141" s="98">
        <f t="shared" si="265"/>
        <v>0.0115041192350563</v>
      </c>
      <c r="CC141" s="49"/>
      <c r="CD141" s="101">
        <f t="shared" si="266"/>
        <v>200</v>
      </c>
      <c r="CE141" s="63">
        <f>INDEX(角色升级!A:A,MATCH(BU140,角色升级!K:K,1))</f>
        <v>907</v>
      </c>
      <c r="CF141" s="71">
        <f>VLOOKUP(CE141,角色升级!A:P,16,FALSE)</f>
        <v>72360.49623</v>
      </c>
      <c r="CG141" s="71">
        <v>123600</v>
      </c>
      <c r="CH141" s="230">
        <v>5.66</v>
      </c>
      <c r="CI141" s="87">
        <f>INDEX(角色升级!Q:Q,MATCH(CE141,角色升级!A:A,0))</f>
        <v>29700</v>
      </c>
      <c r="CJ141" s="80">
        <v>0.9</v>
      </c>
      <c r="CK141" s="49"/>
      <c r="CL141" s="101">
        <f t="shared" si="267"/>
        <v>78866</v>
      </c>
      <c r="CM141" s="63">
        <f t="shared" si="268"/>
        <v>155646</v>
      </c>
      <c r="CN141" s="63">
        <f t="shared" si="269"/>
        <v>1264</v>
      </c>
      <c r="CO141" s="63">
        <f t="shared" si="270"/>
        <v>176682.5</v>
      </c>
      <c r="CP141" s="63">
        <f t="shared" si="271"/>
        <v>412458.5</v>
      </c>
      <c r="CQ141" s="98">
        <f t="shared" si="272"/>
        <v>0.19120953986886</v>
      </c>
      <c r="CR141" s="98">
        <f t="shared" si="273"/>
        <v>0.37736160122776</v>
      </c>
      <c r="CS141" s="98">
        <f t="shared" si="274"/>
        <v>0.00306455073661956</v>
      </c>
      <c r="CT141" s="98">
        <f t="shared" si="275"/>
        <v>0.428364308166761</v>
      </c>
      <c r="CU141" s="49"/>
      <c r="CV141" s="87">
        <f t="shared" si="276"/>
        <v>39434</v>
      </c>
      <c r="CW141" s="80">
        <f t="shared" si="277"/>
        <v>77577</v>
      </c>
      <c r="CX141" s="80">
        <f t="shared" si="278"/>
        <v>51712</v>
      </c>
      <c r="CY141" s="80">
        <f t="shared" si="279"/>
        <v>95187</v>
      </c>
      <c r="CZ141" s="80">
        <f t="shared" si="280"/>
        <v>263910</v>
      </c>
      <c r="DA141" s="143">
        <f t="shared" si="281"/>
        <v>0.149422151491039</v>
      </c>
      <c r="DB141" s="143">
        <f t="shared" si="282"/>
        <v>0.293952483801296</v>
      </c>
      <c r="DC141" s="143">
        <f t="shared" si="283"/>
        <v>0.195945587510894</v>
      </c>
      <c r="DD141" s="143">
        <f t="shared" si="284"/>
        <v>0.360679777196772</v>
      </c>
      <c r="DE141" s="49"/>
      <c r="DF141" s="87">
        <f t="shared" si="285"/>
        <v>19113</v>
      </c>
      <c r="DG141" s="80">
        <f t="shared" si="286"/>
        <v>37923</v>
      </c>
      <c r="DH141" s="80">
        <f t="shared" si="287"/>
        <v>25280</v>
      </c>
      <c r="DI141" s="80">
        <f t="shared" si="288"/>
        <v>14011.5</v>
      </c>
      <c r="DJ141" s="80">
        <f t="shared" si="289"/>
        <v>96327.5</v>
      </c>
      <c r="DK141" s="143">
        <f t="shared" si="290"/>
        <v>0.198416859152371</v>
      </c>
      <c r="DL141" s="143">
        <f t="shared" si="291"/>
        <v>0.393688199112403</v>
      </c>
      <c r="DM141" s="143">
        <f t="shared" si="292"/>
        <v>0.262438036905349</v>
      </c>
      <c r="DN141" s="143">
        <f t="shared" si="293"/>
        <v>0.145456904829877</v>
      </c>
      <c r="DO141" s="49"/>
      <c r="DP141" s="62">
        <f t="shared" si="294"/>
        <v>412458.5</v>
      </c>
      <c r="DQ141" s="71">
        <f t="shared" si="295"/>
        <v>263910</v>
      </c>
      <c r="DR141" s="71">
        <f t="shared" si="296"/>
        <v>96327.5</v>
      </c>
      <c r="DS141" s="63">
        <v>0</v>
      </c>
      <c r="DT141" s="63">
        <v>26</v>
      </c>
      <c r="DU141" s="63">
        <f>INDEX(武器升级!A:A,MATCH(DQ141/$DQ$5,武器升级!G:G,1))</f>
        <v>59</v>
      </c>
      <c r="DV141" s="63">
        <f>_xlfn.IFNA(INDEX(武器升级!A:A,MATCH(DR141/$DR$5,武器升级!H:H,1)),1)</f>
        <v>48</v>
      </c>
      <c r="DW141" s="63">
        <v>16</v>
      </c>
      <c r="DX141" s="63">
        <f>ROUND($DX$4*(1.2^(DT141-1)),2)</f>
        <v>57.24</v>
      </c>
      <c r="DY141" s="63">
        <f>ROUND($DY$4*1.2^(DU141-1),2)</f>
        <v>29347.66</v>
      </c>
      <c r="DZ141" s="63">
        <f>ROUND($DZ$4*1.2^(DV141-1),2)</f>
        <v>5793.1</v>
      </c>
      <c r="EA141" s="71">
        <v>6</v>
      </c>
      <c r="EB141" s="67">
        <f t="shared" si="297"/>
        <v>200</v>
      </c>
      <c r="EC141" s="84"/>
      <c r="ED141" s="49"/>
      <c r="EE141" s="49"/>
      <c r="EF141" s="49"/>
      <c r="EG141" s="49"/>
      <c r="EH141" s="49"/>
      <c r="EI141" s="49"/>
      <c r="EJ141" s="49"/>
      <c r="EK141" s="49">
        <f>_xlfn.IFNA(INDEX(DZ:DZ,MATCH(A141,EB:EB,0)),1)</f>
        <v>1</v>
      </c>
      <c r="EL141" s="84"/>
      <c r="EM141" s="49"/>
      <c r="EN141" s="49"/>
      <c r="EO141" s="49"/>
      <c r="EP141" s="49"/>
      <c r="EQ141" s="49"/>
      <c r="ER141" s="49"/>
      <c r="ES141" s="49"/>
      <c r="ET141" s="49"/>
      <c r="EU141" s="49"/>
      <c r="EV141" s="49"/>
      <c r="EW141" s="49"/>
      <c r="EX141" s="49"/>
      <c r="EY141" s="49"/>
      <c r="EZ141" s="49"/>
      <c r="FA141" s="67"/>
      <c r="FB141" s="67"/>
      <c r="FC141" s="67"/>
      <c r="FD141" s="49"/>
      <c r="FE141" s="155"/>
    </row>
    <row r="142" spans="1:161">
      <c r="A142" s="58">
        <v>136</v>
      </c>
      <c r="B142" s="59">
        <v>92</v>
      </c>
      <c r="C142" s="60">
        <v>78</v>
      </c>
      <c r="D142" s="61">
        <v>887.5</v>
      </c>
      <c r="E142" s="61">
        <v>3</v>
      </c>
      <c r="F142" s="62">
        <v>12</v>
      </c>
      <c r="G142" s="63">
        <v>0</v>
      </c>
      <c r="H142" s="63">
        <v>3</v>
      </c>
      <c r="I142" s="49"/>
      <c r="J142" s="62">
        <v>136</v>
      </c>
      <c r="K142" s="71">
        <f t="shared" si="242"/>
        <v>12</v>
      </c>
      <c r="L142" s="71">
        <f t="shared" si="243"/>
        <v>0</v>
      </c>
      <c r="M142" s="71">
        <f>INDEX($H:$H,MATCH(N142,$A:$A,0))</f>
        <v>3</v>
      </c>
      <c r="N142" s="72">
        <f>INDEX($A:$A,MATCH(SUM($K$7:K142),$D:$D,1))</f>
        <v>200</v>
      </c>
      <c r="O142" s="72">
        <v>0</v>
      </c>
      <c r="P142" s="73">
        <v>0</v>
      </c>
      <c r="Q142" s="63">
        <f>INDEX(关卡产出!$V$8:$V$207,MATCH(N142,$A$7:$A$206,0))</f>
        <v>38500</v>
      </c>
      <c r="R142" s="63">
        <f>INDEX(关卡产出!$W$8:$W$207,MATCH(N142,$A$7:$A$206,0))</f>
        <v>11610000</v>
      </c>
      <c r="S142" s="63">
        <f>INDEX(关卡产出!$X$8:$X$207,MATCH(N142,$A$7:$A$206,0))</f>
        <v>78866</v>
      </c>
      <c r="T142" s="63">
        <f>INDEX(关卡产出!$Y$8:$Y$207,MATCH(N142,$A$7:$A$206,0))</f>
        <v>39434</v>
      </c>
      <c r="U142" s="63">
        <f>INDEX(关卡产出!$Z$8:$Z$207,MATCH(N142,$A$7:$A$206,0))</f>
        <v>19113</v>
      </c>
      <c r="V142" s="63">
        <f>INDEX(关卡产出!$AA$8:$AA$207,MATCH(N142,$A$7:$A$206,0))</f>
        <v>1200</v>
      </c>
      <c r="W142" s="80">
        <f>INDEX(关卡产出!$C$8:$C$207,MATCH(N142,关卡产出!$B$8:$B$207,0))*K142</f>
        <v>1896</v>
      </c>
      <c r="X142" s="80">
        <f>INDEX(关卡产出!$D$8:$D$207,MATCH(N142,关卡产出!$B$8:$B$207,0))*K142</f>
        <v>948</v>
      </c>
      <c r="Y142" s="80">
        <f>INDEX(关卡产出!$E$8:$E$207,MATCH(N142,关卡产出!$B$8:$B$207,0))*K142</f>
        <v>468</v>
      </c>
      <c r="Z142" s="80">
        <f>INDEX(关卡产出!$F$8:$F$207,MATCH(N142,关卡产出!$B$8:$B$207,0))*K142</f>
        <v>24600</v>
      </c>
      <c r="AA142" s="80">
        <f>SUM($W$7:W142)</f>
        <v>157542</v>
      </c>
      <c r="AB142" s="80">
        <f>SUM($X$7:X142)</f>
        <v>78525</v>
      </c>
      <c r="AC142" s="80">
        <f>SUM($Y$7:Y142)</f>
        <v>38391</v>
      </c>
      <c r="AD142" s="80">
        <f>SUM($Z$7:Z142)</f>
        <v>2090400</v>
      </c>
      <c r="AE142" s="87">
        <f>INDEX(关卡产出!$C$8:$C$207,MATCH(N142,关卡产出!$B$8:$B$207,0))*8</f>
        <v>1264</v>
      </c>
      <c r="AF142" s="87">
        <f>INDEX(关卡产出!$D$8:$D$207,MATCH(N142,关卡产出!$B$8:$B$207,0))*8</f>
        <v>632</v>
      </c>
      <c r="AG142" s="87">
        <f>INDEX(关卡产出!$E$8:$E$207,MATCH(N142,关卡产出!$B$8:$B$207,0))*8</f>
        <v>312</v>
      </c>
      <c r="AH142" s="87">
        <f>INDEX(关卡产出!$F$8:$F$207,MATCH(N142,关卡产出!$B$8:$B$207,0))*8</f>
        <v>16400</v>
      </c>
      <c r="AI142" s="87">
        <f>SUM($AE$7:AE142)</f>
        <v>105016</v>
      </c>
      <c r="AJ142" s="87">
        <f>SUM($AF$7:AF142)</f>
        <v>52344</v>
      </c>
      <c r="AK142" s="87">
        <f>SUM($AG$7:AG142)</f>
        <v>25592</v>
      </c>
      <c r="AL142" s="87">
        <f>SUM($AH$7:AH142)</f>
        <v>1393360</v>
      </c>
      <c r="AM142" s="92">
        <f>SUM($M$7:M142)*关卡产出!$AS$11</f>
        <v>2448000</v>
      </c>
      <c r="AN142" s="93">
        <v>0</v>
      </c>
      <c r="AO142" s="80">
        <v>0</v>
      </c>
      <c r="AP142" s="96">
        <v>0</v>
      </c>
      <c r="AQ142" s="62">
        <v>500</v>
      </c>
      <c r="AR142" s="97">
        <v>100</v>
      </c>
      <c r="AS142" s="62">
        <f>SUM($AQ$7:AQ142)</f>
        <v>68000</v>
      </c>
      <c r="AT142" s="71">
        <f>SUM($AR$7:AR142)</f>
        <v>13600</v>
      </c>
      <c r="AU142" s="49"/>
      <c r="AV142" s="62">
        <f t="shared" si="244"/>
        <v>38500</v>
      </c>
      <c r="AW142" s="71">
        <v>0</v>
      </c>
      <c r="AX142" s="71">
        <f t="shared" si="245"/>
        <v>13600</v>
      </c>
      <c r="AY142" s="71">
        <f t="shared" si="246"/>
        <v>29700</v>
      </c>
      <c r="AZ142" s="63">
        <f t="shared" si="247"/>
        <v>81800</v>
      </c>
      <c r="BA142" s="80">
        <v>0</v>
      </c>
      <c r="BB142" s="80">
        <f t="shared" si="248"/>
        <v>81800</v>
      </c>
      <c r="BC142" s="98">
        <f t="shared" si="249"/>
        <v>0.470660146699266</v>
      </c>
      <c r="BD142" s="98">
        <f t="shared" si="250"/>
        <v>0</v>
      </c>
      <c r="BE142" s="98">
        <f t="shared" si="251"/>
        <v>0.166259168704156</v>
      </c>
      <c r="BF142" s="98">
        <f t="shared" si="252"/>
        <v>0.363080684596577</v>
      </c>
      <c r="BG142" s="99"/>
      <c r="BH142" s="62">
        <f>INDEX(商城宝箱!$L:$L,MATCH(BB142,商城宝箱!$N:$N,1))</f>
        <v>11</v>
      </c>
      <c r="BI142" s="63">
        <f>INDEX(商城宝箱!$T:$T,MATCH(BH142,商城宝箱!$L:$L,0))+(BB142-VLOOKUP(BH142,商城宝箱!$L$2:$N$22,3,FALSE))/$BH$5*VLOOKUP(BH142+1,商城宝箱!$C$23:$I$42,3,FALSE)</f>
        <v>204500</v>
      </c>
      <c r="BJ142" s="71">
        <f>INDEX(商城宝箱!$U:$U,MATCH(BH142,商城宝箱!$L:$L,0))+(BB142-VLOOKUP(BH142,商城宝箱!$L$2:$N$22,3,FALSE))/$BH$5*VLOOKUP(BH142+1,商城宝箱!$C$23:$I$42,4,FALSE)</f>
        <v>177052.5</v>
      </c>
      <c r="BK142" s="71">
        <f>INDEX(商城宝箱!$V:$V,MATCH(BH142,商城宝箱!$L:$L,0))+(BB142-VLOOKUP(BH142,商城宝箱!$L$2:$N$22,3,FALSE))/$BH$5*VLOOKUP(BH142+1,商城宝箱!$C$23:$I$42,5,FALSE)</f>
        <v>95362</v>
      </c>
      <c r="BL142" s="71">
        <f>INDEX(商城宝箱!$W:$W,MATCH(BH142,商城宝箱!$L:$L,0))+(BB142-VLOOKUP(BH142,商城宝箱!$L$2:$N$22,3,FALSE))/$BH$5*VLOOKUP(BH142+1,商城宝箱!$C$23:$I$42,6,FALSE)</f>
        <v>14041.5</v>
      </c>
      <c r="BM142" s="49"/>
      <c r="BN142" s="101">
        <f t="shared" si="253"/>
        <v>11610000</v>
      </c>
      <c r="BO142" s="63">
        <f t="shared" si="254"/>
        <v>2090400</v>
      </c>
      <c r="BP142" s="63">
        <f t="shared" ref="BP142:BR142" si="304">AL142</f>
        <v>1393360</v>
      </c>
      <c r="BQ142" s="63">
        <f t="shared" si="304"/>
        <v>2448000</v>
      </c>
      <c r="BR142" s="63">
        <f t="shared" si="304"/>
        <v>0</v>
      </c>
      <c r="BS142" s="63">
        <f t="shared" si="256"/>
        <v>68000</v>
      </c>
      <c r="BT142" s="63">
        <f t="shared" si="257"/>
        <v>204500</v>
      </c>
      <c r="BU142" s="63">
        <f t="shared" si="258"/>
        <v>17814260</v>
      </c>
      <c r="BV142" s="98">
        <f t="shared" si="259"/>
        <v>0.651725078672928</v>
      </c>
      <c r="BW142" s="98">
        <f t="shared" si="260"/>
        <v>0.117344195043746</v>
      </c>
      <c r="BX142" s="98">
        <f t="shared" si="261"/>
        <v>0.0782159910094497</v>
      </c>
      <c r="BY142" s="98">
        <f t="shared" si="262"/>
        <v>0.137418001084524</v>
      </c>
      <c r="BZ142" s="98">
        <f t="shared" si="263"/>
        <v>0</v>
      </c>
      <c r="CA142" s="98">
        <f t="shared" si="264"/>
        <v>0.00381716669679235</v>
      </c>
      <c r="CB142" s="98">
        <f t="shared" si="265"/>
        <v>0.0114795674925593</v>
      </c>
      <c r="CC142" s="49"/>
      <c r="CD142" s="101">
        <f t="shared" si="266"/>
        <v>200</v>
      </c>
      <c r="CE142" s="63">
        <f>INDEX(角色升级!A:A,MATCH(BU141,角色升级!K:K,1))</f>
        <v>908</v>
      </c>
      <c r="CF142" s="71">
        <f>VLOOKUP(CE142,角色升级!A:P,16,FALSE)</f>
        <v>72823.38839</v>
      </c>
      <c r="CG142" s="71">
        <v>124800</v>
      </c>
      <c r="CH142" s="231">
        <v>5.71</v>
      </c>
      <c r="CI142" s="87">
        <f>INDEX(角色升级!Q:Q,MATCH(CE142,角色升级!A:A,0))</f>
        <v>29700</v>
      </c>
      <c r="CJ142" s="80">
        <v>0.9</v>
      </c>
      <c r="CK142" s="49"/>
      <c r="CL142" s="101">
        <f t="shared" si="267"/>
        <v>78866</v>
      </c>
      <c r="CM142" s="63">
        <f t="shared" si="268"/>
        <v>157542</v>
      </c>
      <c r="CN142" s="63">
        <f t="shared" si="269"/>
        <v>1264</v>
      </c>
      <c r="CO142" s="63">
        <f t="shared" si="270"/>
        <v>177052.5</v>
      </c>
      <c r="CP142" s="63">
        <f t="shared" si="271"/>
        <v>414724.5</v>
      </c>
      <c r="CQ142" s="98">
        <f t="shared" si="272"/>
        <v>0.190164796147804</v>
      </c>
      <c r="CR142" s="98">
        <f t="shared" si="273"/>
        <v>0.379871456834597</v>
      </c>
      <c r="CS142" s="98">
        <f t="shared" si="274"/>
        <v>0.00304780643535648</v>
      </c>
      <c r="CT142" s="98">
        <f t="shared" si="275"/>
        <v>0.426915940582242</v>
      </c>
      <c r="CU142" s="49"/>
      <c r="CV142" s="87">
        <f t="shared" si="276"/>
        <v>39434</v>
      </c>
      <c r="CW142" s="80">
        <f t="shared" si="277"/>
        <v>78525</v>
      </c>
      <c r="CX142" s="80">
        <f t="shared" si="278"/>
        <v>52344</v>
      </c>
      <c r="CY142" s="80">
        <f t="shared" si="279"/>
        <v>95362</v>
      </c>
      <c r="CZ142" s="80">
        <f t="shared" si="280"/>
        <v>265665</v>
      </c>
      <c r="DA142" s="143">
        <f t="shared" si="281"/>
        <v>0.148435059191087</v>
      </c>
      <c r="DB142" s="143">
        <f t="shared" si="282"/>
        <v>0.29557901868895</v>
      </c>
      <c r="DC142" s="143">
        <f t="shared" si="283"/>
        <v>0.197030094291683</v>
      </c>
      <c r="DD142" s="143">
        <f t="shared" si="284"/>
        <v>0.35895582782828</v>
      </c>
      <c r="DE142" s="49"/>
      <c r="DF142" s="87">
        <f t="shared" si="285"/>
        <v>19113</v>
      </c>
      <c r="DG142" s="80">
        <f t="shared" si="286"/>
        <v>38391</v>
      </c>
      <c r="DH142" s="80">
        <f t="shared" si="287"/>
        <v>25592</v>
      </c>
      <c r="DI142" s="80">
        <f t="shared" si="288"/>
        <v>14041.5</v>
      </c>
      <c r="DJ142" s="80">
        <f t="shared" si="289"/>
        <v>97137.5</v>
      </c>
      <c r="DK142" s="143">
        <f t="shared" si="290"/>
        <v>0.196762321451551</v>
      </c>
      <c r="DL142" s="143">
        <f t="shared" si="291"/>
        <v>0.395223265988933</v>
      </c>
      <c r="DM142" s="143">
        <f t="shared" si="292"/>
        <v>0.263461587955218</v>
      </c>
      <c r="DN142" s="143">
        <f t="shared" si="293"/>
        <v>0.144552824604298</v>
      </c>
      <c r="DO142" s="49"/>
      <c r="DP142" s="62">
        <f t="shared" si="294"/>
        <v>414724.5</v>
      </c>
      <c r="DQ142" s="71">
        <f t="shared" si="295"/>
        <v>265665</v>
      </c>
      <c r="DR142" s="71">
        <f t="shared" si="296"/>
        <v>97137.5</v>
      </c>
      <c r="DS142" s="63">
        <v>0</v>
      </c>
      <c r="DT142" s="63">
        <v>27</v>
      </c>
      <c r="DU142" s="63">
        <f>INDEX(武器升级!A:A,MATCH(DQ142/$DQ$5,武器升级!G:G,1))</f>
        <v>59</v>
      </c>
      <c r="DV142" s="63">
        <f>_xlfn.IFNA(INDEX(武器升级!A:A,MATCH(DR142/$DR$5,武器升级!H:H,1)),1)</f>
        <v>49</v>
      </c>
      <c r="DW142" s="63">
        <v>16</v>
      </c>
      <c r="DX142" s="63">
        <f>ROUND($DX$4*(1.2^(DT142-1)),2)</f>
        <v>68.69</v>
      </c>
      <c r="DY142" s="63">
        <f>ROUND($DY$4*1.2^(DU142-1),2)</f>
        <v>29347.66</v>
      </c>
      <c r="DZ142" s="63">
        <f>ROUND($DZ$4*1.2^(DV142-1),2)</f>
        <v>6951.72</v>
      </c>
      <c r="EA142" s="71">
        <v>6</v>
      </c>
      <c r="EB142" s="67">
        <f t="shared" si="297"/>
        <v>200</v>
      </c>
      <c r="EC142" s="84"/>
      <c r="ED142" s="49"/>
      <c r="EE142" s="49"/>
      <c r="EF142" s="49"/>
      <c r="EG142" s="49"/>
      <c r="EH142" s="49"/>
      <c r="EI142" s="49"/>
      <c r="EJ142" s="49"/>
      <c r="EK142" s="49">
        <f>_xlfn.IFNA(INDEX(DZ:DZ,MATCH(A142,EB:EB,0)),1)</f>
        <v>181.33</v>
      </c>
      <c r="EL142" s="84"/>
      <c r="EM142" s="49"/>
      <c r="EN142" s="49"/>
      <c r="EO142" s="49"/>
      <c r="EP142" s="49"/>
      <c r="EQ142" s="49"/>
      <c r="ER142" s="49"/>
      <c r="ES142" s="49"/>
      <c r="ET142" s="49"/>
      <c r="EU142" s="49"/>
      <c r="EV142" s="49"/>
      <c r="EW142" s="49"/>
      <c r="EX142" s="49"/>
      <c r="EY142" s="49"/>
      <c r="EZ142" s="49"/>
      <c r="FA142" s="67"/>
      <c r="FB142" s="67"/>
      <c r="FC142" s="67"/>
      <c r="FD142" s="49"/>
      <c r="FE142" s="155"/>
    </row>
    <row r="143" spans="1:161">
      <c r="A143" s="58">
        <v>137</v>
      </c>
      <c r="B143" s="59">
        <v>93</v>
      </c>
      <c r="C143" s="60">
        <v>78</v>
      </c>
      <c r="D143" s="61">
        <v>893.5</v>
      </c>
      <c r="E143" s="61">
        <v>3</v>
      </c>
      <c r="F143" s="62">
        <v>12</v>
      </c>
      <c r="G143" s="63">
        <v>0</v>
      </c>
      <c r="H143" s="63">
        <v>3</v>
      </c>
      <c r="I143" s="49"/>
      <c r="J143" s="62">
        <v>137</v>
      </c>
      <c r="K143" s="71">
        <f t="shared" si="242"/>
        <v>12</v>
      </c>
      <c r="L143" s="71">
        <f t="shared" si="243"/>
        <v>0</v>
      </c>
      <c r="M143" s="71">
        <f>INDEX($H:$H,MATCH(N143,$A:$A,0))</f>
        <v>3</v>
      </c>
      <c r="N143" s="72">
        <f>INDEX($A:$A,MATCH(SUM($K$7:K143),$D:$D,1))</f>
        <v>200</v>
      </c>
      <c r="O143" s="72">
        <v>0</v>
      </c>
      <c r="P143" s="73">
        <v>0</v>
      </c>
      <c r="Q143" s="63">
        <f>INDEX(关卡产出!$V$8:$V$207,MATCH(N143,$A$7:$A$206,0))</f>
        <v>38500</v>
      </c>
      <c r="R143" s="63">
        <f>INDEX(关卡产出!$W$8:$W$207,MATCH(N143,$A$7:$A$206,0))</f>
        <v>11610000</v>
      </c>
      <c r="S143" s="63">
        <f>INDEX(关卡产出!$X$8:$X$207,MATCH(N143,$A$7:$A$206,0))</f>
        <v>78866</v>
      </c>
      <c r="T143" s="63">
        <f>INDEX(关卡产出!$Y$8:$Y$207,MATCH(N143,$A$7:$A$206,0))</f>
        <v>39434</v>
      </c>
      <c r="U143" s="63">
        <f>INDEX(关卡产出!$Z$8:$Z$207,MATCH(N143,$A$7:$A$206,0))</f>
        <v>19113</v>
      </c>
      <c r="V143" s="63">
        <f>INDEX(关卡产出!$AA$8:$AA$207,MATCH(N143,$A$7:$A$206,0))</f>
        <v>1200</v>
      </c>
      <c r="W143" s="80">
        <f>INDEX(关卡产出!$C$8:$C$207,MATCH(N143,关卡产出!$B$8:$B$207,0))*K143</f>
        <v>1896</v>
      </c>
      <c r="X143" s="80">
        <f>INDEX(关卡产出!$D$8:$D$207,MATCH(N143,关卡产出!$B$8:$B$207,0))*K143</f>
        <v>948</v>
      </c>
      <c r="Y143" s="80">
        <f>INDEX(关卡产出!$E$8:$E$207,MATCH(N143,关卡产出!$B$8:$B$207,0))*K143</f>
        <v>468</v>
      </c>
      <c r="Z143" s="80">
        <f>INDEX(关卡产出!$F$8:$F$207,MATCH(N143,关卡产出!$B$8:$B$207,0))*K143</f>
        <v>24600</v>
      </c>
      <c r="AA143" s="80">
        <f>SUM($W$7:W143)</f>
        <v>159438</v>
      </c>
      <c r="AB143" s="80">
        <f>SUM($X$7:X143)</f>
        <v>79473</v>
      </c>
      <c r="AC143" s="80">
        <f>SUM($Y$7:Y143)</f>
        <v>38859</v>
      </c>
      <c r="AD143" s="80">
        <f>SUM($Z$7:Z143)</f>
        <v>2115000</v>
      </c>
      <c r="AE143" s="87">
        <f>INDEX(关卡产出!$C$8:$C$207,MATCH(N143,关卡产出!$B$8:$B$207,0))*8</f>
        <v>1264</v>
      </c>
      <c r="AF143" s="87">
        <f>INDEX(关卡产出!$D$8:$D$207,MATCH(N143,关卡产出!$B$8:$B$207,0))*8</f>
        <v>632</v>
      </c>
      <c r="AG143" s="87">
        <f>INDEX(关卡产出!$E$8:$E$207,MATCH(N143,关卡产出!$B$8:$B$207,0))*8</f>
        <v>312</v>
      </c>
      <c r="AH143" s="87">
        <f>INDEX(关卡产出!$F$8:$F$207,MATCH(N143,关卡产出!$B$8:$B$207,0))*8</f>
        <v>16400</v>
      </c>
      <c r="AI143" s="87">
        <f>SUM($AE$7:AE143)</f>
        <v>106280</v>
      </c>
      <c r="AJ143" s="87">
        <f>SUM($AF$7:AF143)</f>
        <v>52976</v>
      </c>
      <c r="AK143" s="87">
        <f>SUM($AG$7:AG143)</f>
        <v>25904</v>
      </c>
      <c r="AL143" s="87">
        <f>SUM($AH$7:AH143)</f>
        <v>1409760</v>
      </c>
      <c r="AM143" s="92">
        <f>SUM($M$7:M143)*关卡产出!$AS$11</f>
        <v>2466000</v>
      </c>
      <c r="AN143" s="93">
        <v>0</v>
      </c>
      <c r="AO143" s="80">
        <v>0</v>
      </c>
      <c r="AP143" s="96">
        <v>0</v>
      </c>
      <c r="AQ143" s="62">
        <v>500</v>
      </c>
      <c r="AR143" s="97">
        <v>100</v>
      </c>
      <c r="AS143" s="62">
        <f>SUM($AQ$7:AQ143)</f>
        <v>68500</v>
      </c>
      <c r="AT143" s="71">
        <f>SUM($AR$7:AR143)</f>
        <v>13700</v>
      </c>
      <c r="AU143" s="49"/>
      <c r="AV143" s="62">
        <f t="shared" si="244"/>
        <v>38500</v>
      </c>
      <c r="AW143" s="71">
        <v>0</v>
      </c>
      <c r="AX143" s="71">
        <f t="shared" si="245"/>
        <v>13700</v>
      </c>
      <c r="AY143" s="71">
        <f t="shared" si="246"/>
        <v>29700</v>
      </c>
      <c r="AZ143" s="63">
        <f t="shared" si="247"/>
        <v>81900</v>
      </c>
      <c r="BA143" s="80">
        <v>0</v>
      </c>
      <c r="BB143" s="80">
        <f t="shared" si="248"/>
        <v>81900</v>
      </c>
      <c r="BC143" s="98">
        <f t="shared" si="249"/>
        <v>0.47008547008547</v>
      </c>
      <c r="BD143" s="98">
        <f t="shared" si="250"/>
        <v>0</v>
      </c>
      <c r="BE143" s="98">
        <f t="shared" si="251"/>
        <v>0.167277167277167</v>
      </c>
      <c r="BF143" s="98">
        <f t="shared" si="252"/>
        <v>0.362637362637363</v>
      </c>
      <c r="BG143" s="99"/>
      <c r="BH143" s="62">
        <f>INDEX(商城宝箱!$L:$L,MATCH(BB143,商城宝箱!$N:$N,1))</f>
        <v>11</v>
      </c>
      <c r="BI143" s="63">
        <f>INDEX(商城宝箱!$T:$T,MATCH(BH143,商城宝箱!$L:$L,0))+(BB143-VLOOKUP(BH143,商城宝箱!$L$2:$N$22,3,FALSE))/$BH$5*VLOOKUP(BH143+1,商城宝箱!$C$23:$I$42,3,FALSE)</f>
        <v>204750</v>
      </c>
      <c r="BJ143" s="71">
        <f>INDEX(商城宝箱!$U:$U,MATCH(BH143,商城宝箱!$L:$L,0))+(BB143-VLOOKUP(BH143,商城宝箱!$L$2:$N$22,3,FALSE))/$BH$5*VLOOKUP(BH143+1,商城宝箱!$C$23:$I$42,4,FALSE)</f>
        <v>177422.5</v>
      </c>
      <c r="BK143" s="71">
        <f>INDEX(商城宝箱!$V:$V,MATCH(BH143,商城宝箱!$L:$L,0))+(BB143-VLOOKUP(BH143,商城宝箱!$L$2:$N$22,3,FALSE))/$BH$5*VLOOKUP(BH143+1,商城宝箱!$C$23:$I$42,5,FALSE)</f>
        <v>95537</v>
      </c>
      <c r="BL143" s="71">
        <f>INDEX(商城宝箱!$W:$W,MATCH(BH143,商城宝箱!$L:$L,0))+(BB143-VLOOKUP(BH143,商城宝箱!$L$2:$N$22,3,FALSE))/$BH$5*VLOOKUP(BH143+1,商城宝箱!$C$23:$I$42,6,FALSE)</f>
        <v>14071.5</v>
      </c>
      <c r="BM143" s="49"/>
      <c r="BN143" s="101">
        <f t="shared" si="253"/>
        <v>11610000</v>
      </c>
      <c r="BO143" s="63">
        <f t="shared" si="254"/>
        <v>2115000</v>
      </c>
      <c r="BP143" s="63">
        <f t="shared" ref="BP143:BR143" si="305">AL143</f>
        <v>1409760</v>
      </c>
      <c r="BQ143" s="63">
        <f t="shared" si="305"/>
        <v>2466000</v>
      </c>
      <c r="BR143" s="63">
        <f t="shared" si="305"/>
        <v>0</v>
      </c>
      <c r="BS143" s="63">
        <f t="shared" si="256"/>
        <v>68500</v>
      </c>
      <c r="BT143" s="63">
        <f t="shared" si="257"/>
        <v>204750</v>
      </c>
      <c r="BU143" s="63">
        <f t="shared" si="258"/>
        <v>17874010</v>
      </c>
      <c r="BV143" s="98">
        <f t="shared" si="259"/>
        <v>0.649546464391594</v>
      </c>
      <c r="BW143" s="98">
        <f t="shared" si="260"/>
        <v>0.11832823188529</v>
      </c>
      <c r="BX143" s="98">
        <f t="shared" si="261"/>
        <v>0.0788720606064336</v>
      </c>
      <c r="BY143" s="98">
        <f t="shared" si="262"/>
        <v>0.137965683134339</v>
      </c>
      <c r="BZ143" s="98">
        <f t="shared" si="263"/>
        <v>0</v>
      </c>
      <c r="CA143" s="98">
        <f t="shared" si="264"/>
        <v>0.00383238008706496</v>
      </c>
      <c r="CB143" s="98">
        <f t="shared" si="265"/>
        <v>0.0114551798952781</v>
      </c>
      <c r="CC143" s="49"/>
      <c r="CD143" s="101">
        <f t="shared" si="266"/>
        <v>200</v>
      </c>
      <c r="CE143" s="63">
        <f>INDEX(角色升级!A:A,MATCH(BU142,角色升级!K:K,1))</f>
        <v>909</v>
      </c>
      <c r="CF143" s="71">
        <f>VLOOKUP(CE143,角色升级!A:P,16,FALSE)</f>
        <v>73286.28054</v>
      </c>
      <c r="CG143" s="71">
        <v>126000</v>
      </c>
      <c r="CH143" s="230">
        <v>5.64</v>
      </c>
      <c r="CI143" s="87">
        <f>INDEX(角色升级!Q:Q,MATCH(CE143,角色升级!A:A,0))</f>
        <v>29700</v>
      </c>
      <c r="CJ143" s="80">
        <v>0.9</v>
      </c>
      <c r="CK143" s="49"/>
      <c r="CL143" s="101">
        <f t="shared" si="267"/>
        <v>78866</v>
      </c>
      <c r="CM143" s="63">
        <f t="shared" si="268"/>
        <v>159438</v>
      </c>
      <c r="CN143" s="63">
        <f t="shared" si="269"/>
        <v>1264</v>
      </c>
      <c r="CO143" s="63">
        <f t="shared" si="270"/>
        <v>177422.5</v>
      </c>
      <c r="CP143" s="63">
        <f t="shared" si="271"/>
        <v>416990.5</v>
      </c>
      <c r="CQ143" s="98">
        <f t="shared" si="272"/>
        <v>0.189131407070425</v>
      </c>
      <c r="CR143" s="98">
        <f t="shared" si="273"/>
        <v>0.38235403444443</v>
      </c>
      <c r="CS143" s="98">
        <f t="shared" si="274"/>
        <v>0.00303124411707221</v>
      </c>
      <c r="CT143" s="98">
        <f t="shared" si="275"/>
        <v>0.425483314368073</v>
      </c>
      <c r="CU143" s="49"/>
      <c r="CV143" s="87">
        <f t="shared" si="276"/>
        <v>39434</v>
      </c>
      <c r="CW143" s="80">
        <f t="shared" si="277"/>
        <v>79473</v>
      </c>
      <c r="CX143" s="80">
        <f t="shared" si="278"/>
        <v>52976</v>
      </c>
      <c r="CY143" s="80">
        <f t="shared" si="279"/>
        <v>95537</v>
      </c>
      <c r="CZ143" s="80">
        <f t="shared" si="280"/>
        <v>267420</v>
      </c>
      <c r="DA143" s="143">
        <f t="shared" si="281"/>
        <v>0.147460922892828</v>
      </c>
      <c r="DB143" s="143">
        <f t="shared" si="282"/>
        <v>0.297184204621943</v>
      </c>
      <c r="DC143" s="143">
        <f t="shared" si="283"/>
        <v>0.198100366464737</v>
      </c>
      <c r="DD143" s="143">
        <f t="shared" si="284"/>
        <v>0.357254506020492</v>
      </c>
      <c r="DE143" s="49"/>
      <c r="DF143" s="87">
        <f t="shared" si="285"/>
        <v>19113</v>
      </c>
      <c r="DG143" s="80">
        <f t="shared" si="286"/>
        <v>38859</v>
      </c>
      <c r="DH143" s="80">
        <f t="shared" si="287"/>
        <v>25904</v>
      </c>
      <c r="DI143" s="80">
        <f t="shared" si="288"/>
        <v>14071.5</v>
      </c>
      <c r="DJ143" s="80">
        <f t="shared" si="289"/>
        <v>97947.5</v>
      </c>
      <c r="DK143" s="143">
        <f t="shared" si="290"/>
        <v>0.195135148931826</v>
      </c>
      <c r="DL143" s="143">
        <f t="shared" si="291"/>
        <v>0.396732943668802</v>
      </c>
      <c r="DM143" s="143">
        <f t="shared" si="292"/>
        <v>0.264468210010465</v>
      </c>
      <c r="DN143" s="143">
        <f t="shared" si="293"/>
        <v>0.143663697388907</v>
      </c>
      <c r="DO143" s="49"/>
      <c r="DP143" s="62">
        <f t="shared" si="294"/>
        <v>416990.5</v>
      </c>
      <c r="DQ143" s="71">
        <f t="shared" si="295"/>
        <v>267420</v>
      </c>
      <c r="DR143" s="71">
        <f t="shared" si="296"/>
        <v>97947.5</v>
      </c>
      <c r="DS143" s="63">
        <v>0</v>
      </c>
      <c r="DT143" s="63">
        <v>27</v>
      </c>
      <c r="DU143" s="63">
        <f>INDEX(武器升级!A:A,MATCH(DQ143/$DQ$5,武器升级!G:G,1))</f>
        <v>60</v>
      </c>
      <c r="DV143" s="63">
        <f>_xlfn.IFNA(INDEX(武器升级!A:A,MATCH(DR143/$DR$5,武器升级!H:H,1)),1)</f>
        <v>49</v>
      </c>
      <c r="DW143" s="63">
        <v>16</v>
      </c>
      <c r="DX143" s="63">
        <f>ROUND($DX$4*(1.2^(DT143-1)),2)</f>
        <v>68.69</v>
      </c>
      <c r="DY143" s="63">
        <f>ROUND($DY$4*1.2^(DU143-1),2)</f>
        <v>35217.2</v>
      </c>
      <c r="DZ143" s="63">
        <f>ROUND($DZ$4*1.2^(DV143-1),2)</f>
        <v>6951.72</v>
      </c>
      <c r="EA143" s="71">
        <v>6</v>
      </c>
      <c r="EB143" s="67">
        <f t="shared" si="297"/>
        <v>200</v>
      </c>
      <c r="EC143" s="84"/>
      <c r="ED143" s="49"/>
      <c r="EE143" s="49"/>
      <c r="EF143" s="49"/>
      <c r="EG143" s="49"/>
      <c r="EH143" s="49"/>
      <c r="EI143" s="49"/>
      <c r="EJ143" s="49"/>
      <c r="EK143" s="49">
        <f>_xlfn.IFNA(INDEX(DZ:DZ,MATCH(A143,EB:EB,0)),1)</f>
        <v>1</v>
      </c>
      <c r="EL143" s="84"/>
      <c r="EM143" s="49"/>
      <c r="EN143" s="49"/>
      <c r="EO143" s="49"/>
      <c r="EP143" s="49"/>
      <c r="EQ143" s="49"/>
      <c r="ER143" s="49"/>
      <c r="ES143" s="49"/>
      <c r="ET143" s="49"/>
      <c r="EU143" s="49"/>
      <c r="EV143" s="49"/>
      <c r="EW143" s="49"/>
      <c r="EX143" s="49"/>
      <c r="EY143" s="49"/>
      <c r="EZ143" s="49"/>
      <c r="FA143" s="67"/>
      <c r="FB143" s="67"/>
      <c r="FC143" s="67"/>
      <c r="FD143" s="49"/>
      <c r="FE143" s="155"/>
    </row>
    <row r="144" spans="1:161">
      <c r="A144" s="58">
        <v>138</v>
      </c>
      <c r="B144" s="59">
        <v>93</v>
      </c>
      <c r="C144" s="60">
        <v>78</v>
      </c>
      <c r="D144" s="61">
        <v>896.5</v>
      </c>
      <c r="E144" s="61">
        <v>3</v>
      </c>
      <c r="F144" s="62">
        <v>12</v>
      </c>
      <c r="G144" s="63">
        <v>0</v>
      </c>
      <c r="H144" s="63">
        <v>3</v>
      </c>
      <c r="I144" s="49"/>
      <c r="J144" s="62">
        <v>138</v>
      </c>
      <c r="K144" s="71">
        <f t="shared" si="242"/>
        <v>12</v>
      </c>
      <c r="L144" s="71">
        <f t="shared" si="243"/>
        <v>0</v>
      </c>
      <c r="M144" s="71">
        <f>INDEX($H:$H,MATCH(N144,$A:$A,0))</f>
        <v>3</v>
      </c>
      <c r="N144" s="72">
        <f>INDEX($A:$A,MATCH(SUM($K$7:K144),$D:$D,1))</f>
        <v>200</v>
      </c>
      <c r="O144" s="72">
        <v>0</v>
      </c>
      <c r="P144" s="73">
        <v>0</v>
      </c>
      <c r="Q144" s="63">
        <f>INDEX(关卡产出!$V$8:$V$207,MATCH(N144,$A$7:$A$206,0))</f>
        <v>38500</v>
      </c>
      <c r="R144" s="63">
        <f>INDEX(关卡产出!$W$8:$W$207,MATCH(N144,$A$7:$A$206,0))</f>
        <v>11610000</v>
      </c>
      <c r="S144" s="63">
        <f>INDEX(关卡产出!$X$8:$X$207,MATCH(N144,$A$7:$A$206,0))</f>
        <v>78866</v>
      </c>
      <c r="T144" s="63">
        <f>INDEX(关卡产出!$Y$8:$Y$207,MATCH(N144,$A$7:$A$206,0))</f>
        <v>39434</v>
      </c>
      <c r="U144" s="63">
        <f>INDEX(关卡产出!$Z$8:$Z$207,MATCH(N144,$A$7:$A$206,0))</f>
        <v>19113</v>
      </c>
      <c r="V144" s="63">
        <f>INDEX(关卡产出!$AA$8:$AA$207,MATCH(N144,$A$7:$A$206,0))</f>
        <v>1200</v>
      </c>
      <c r="W144" s="80">
        <f>INDEX(关卡产出!$C$8:$C$207,MATCH(N144,关卡产出!$B$8:$B$207,0))*K144</f>
        <v>1896</v>
      </c>
      <c r="X144" s="80">
        <f>INDEX(关卡产出!$D$8:$D$207,MATCH(N144,关卡产出!$B$8:$B$207,0))*K144</f>
        <v>948</v>
      </c>
      <c r="Y144" s="80">
        <f>INDEX(关卡产出!$E$8:$E$207,MATCH(N144,关卡产出!$B$8:$B$207,0))*K144</f>
        <v>468</v>
      </c>
      <c r="Z144" s="80">
        <f>INDEX(关卡产出!$F$8:$F$207,MATCH(N144,关卡产出!$B$8:$B$207,0))*K144</f>
        <v>24600</v>
      </c>
      <c r="AA144" s="80">
        <f>SUM($W$7:W144)</f>
        <v>161334</v>
      </c>
      <c r="AB144" s="80">
        <f>SUM($X$7:X144)</f>
        <v>80421</v>
      </c>
      <c r="AC144" s="80">
        <f>SUM($Y$7:Y144)</f>
        <v>39327</v>
      </c>
      <c r="AD144" s="80">
        <f>SUM($Z$7:Z144)</f>
        <v>2139600</v>
      </c>
      <c r="AE144" s="87">
        <f>INDEX(关卡产出!$C$8:$C$207,MATCH(N144,关卡产出!$B$8:$B$207,0))*8</f>
        <v>1264</v>
      </c>
      <c r="AF144" s="87">
        <f>INDEX(关卡产出!$D$8:$D$207,MATCH(N144,关卡产出!$B$8:$B$207,0))*8</f>
        <v>632</v>
      </c>
      <c r="AG144" s="87">
        <f>INDEX(关卡产出!$E$8:$E$207,MATCH(N144,关卡产出!$B$8:$B$207,0))*8</f>
        <v>312</v>
      </c>
      <c r="AH144" s="87">
        <f>INDEX(关卡产出!$F$8:$F$207,MATCH(N144,关卡产出!$B$8:$B$207,0))*8</f>
        <v>16400</v>
      </c>
      <c r="AI144" s="87">
        <f>SUM($AE$7:AE144)</f>
        <v>107544</v>
      </c>
      <c r="AJ144" s="87">
        <f>SUM($AF$7:AF144)</f>
        <v>53608</v>
      </c>
      <c r="AK144" s="87">
        <f>SUM($AG$7:AG144)</f>
        <v>26216</v>
      </c>
      <c r="AL144" s="87">
        <f>SUM($AH$7:AH144)</f>
        <v>1426160</v>
      </c>
      <c r="AM144" s="92">
        <f>SUM($M$7:M144)*关卡产出!$AS$11</f>
        <v>2484000</v>
      </c>
      <c r="AN144" s="93">
        <v>0</v>
      </c>
      <c r="AO144" s="80">
        <v>0</v>
      </c>
      <c r="AP144" s="96">
        <v>0</v>
      </c>
      <c r="AQ144" s="62">
        <v>500</v>
      </c>
      <c r="AR144" s="97">
        <v>100</v>
      </c>
      <c r="AS144" s="62">
        <f>SUM($AQ$7:AQ144)</f>
        <v>69000</v>
      </c>
      <c r="AT144" s="71">
        <f>SUM($AR$7:AR144)</f>
        <v>13800</v>
      </c>
      <c r="AU144" s="49"/>
      <c r="AV144" s="62">
        <f t="shared" si="244"/>
        <v>38500</v>
      </c>
      <c r="AW144" s="71">
        <v>0</v>
      </c>
      <c r="AX144" s="71">
        <f t="shared" si="245"/>
        <v>13800</v>
      </c>
      <c r="AY144" s="71">
        <f t="shared" si="246"/>
        <v>32300</v>
      </c>
      <c r="AZ144" s="63">
        <f t="shared" si="247"/>
        <v>84600</v>
      </c>
      <c r="BA144" s="80">
        <v>0</v>
      </c>
      <c r="BB144" s="80">
        <f t="shared" si="248"/>
        <v>84600</v>
      </c>
      <c r="BC144" s="98">
        <f t="shared" si="249"/>
        <v>0.455082742316785</v>
      </c>
      <c r="BD144" s="98">
        <f t="shared" si="250"/>
        <v>0</v>
      </c>
      <c r="BE144" s="98">
        <f t="shared" si="251"/>
        <v>0.163120567375887</v>
      </c>
      <c r="BF144" s="98">
        <f t="shared" si="252"/>
        <v>0.381796690307329</v>
      </c>
      <c r="BG144" s="99"/>
      <c r="BH144" s="62">
        <f>INDEX(商城宝箱!$L:$L,MATCH(BB144,商城宝箱!$N:$N,1))</f>
        <v>11</v>
      </c>
      <c r="BI144" s="63">
        <f>INDEX(商城宝箱!$T:$T,MATCH(BH144,商城宝箱!$L:$L,0))+(BB144-VLOOKUP(BH144,商城宝箱!$L$2:$N$22,3,FALSE))/$BH$5*VLOOKUP(BH144+1,商城宝箱!$C$23:$I$42,3,FALSE)</f>
        <v>211500</v>
      </c>
      <c r="BJ144" s="71">
        <f>INDEX(商城宝箱!$U:$U,MATCH(BH144,商城宝箱!$L:$L,0))+(BB144-VLOOKUP(BH144,商城宝箱!$L$2:$N$22,3,FALSE))/$BH$5*VLOOKUP(BH144+1,商城宝箱!$C$23:$I$42,4,FALSE)</f>
        <v>187412.5</v>
      </c>
      <c r="BK144" s="71">
        <f>INDEX(商城宝箱!$V:$V,MATCH(BH144,商城宝箱!$L:$L,0))+(BB144-VLOOKUP(BH144,商城宝箱!$L$2:$N$22,3,FALSE))/$BH$5*VLOOKUP(BH144+1,商城宝箱!$C$23:$I$42,5,FALSE)</f>
        <v>100262</v>
      </c>
      <c r="BL144" s="71">
        <f>INDEX(商城宝箱!$W:$W,MATCH(BH144,商城宝箱!$L:$L,0))+(BB144-VLOOKUP(BH144,商城宝箱!$L$2:$N$22,3,FALSE))/$BH$5*VLOOKUP(BH144+1,商城宝箱!$C$23:$I$42,6,FALSE)</f>
        <v>14881.5</v>
      </c>
      <c r="BM144" s="49"/>
      <c r="BN144" s="101">
        <f t="shared" si="253"/>
        <v>11610000</v>
      </c>
      <c r="BO144" s="63">
        <f t="shared" si="254"/>
        <v>2139600</v>
      </c>
      <c r="BP144" s="63">
        <f t="shared" ref="BP144:BR144" si="306">AL144</f>
        <v>1426160</v>
      </c>
      <c r="BQ144" s="63">
        <f t="shared" si="306"/>
        <v>2484000</v>
      </c>
      <c r="BR144" s="63">
        <f t="shared" si="306"/>
        <v>0</v>
      </c>
      <c r="BS144" s="63">
        <f t="shared" si="256"/>
        <v>69000</v>
      </c>
      <c r="BT144" s="63">
        <f t="shared" si="257"/>
        <v>211500</v>
      </c>
      <c r="BU144" s="63">
        <f t="shared" si="258"/>
        <v>17940260</v>
      </c>
      <c r="BV144" s="98">
        <f t="shared" si="259"/>
        <v>0.647147811681659</v>
      </c>
      <c r="BW144" s="98">
        <f t="shared" si="260"/>
        <v>0.119262485605002</v>
      </c>
      <c r="BX144" s="98">
        <f t="shared" si="261"/>
        <v>0.079494946004127</v>
      </c>
      <c r="BY144" s="98">
        <f t="shared" si="262"/>
        <v>0.138459531801657</v>
      </c>
      <c r="BZ144" s="98">
        <f t="shared" si="263"/>
        <v>0</v>
      </c>
      <c r="CA144" s="98">
        <f t="shared" si="264"/>
        <v>0.00384609810560159</v>
      </c>
      <c r="CB144" s="98">
        <f t="shared" si="265"/>
        <v>0.0117891268019527</v>
      </c>
      <c r="CC144" s="49"/>
      <c r="CD144" s="101">
        <f t="shared" si="266"/>
        <v>200</v>
      </c>
      <c r="CE144" s="63">
        <f>INDEX(角色升级!A:A,MATCH(BU143,角色升级!K:K,1))</f>
        <v>910</v>
      </c>
      <c r="CF144" s="71">
        <f>VLOOKUP(CE144,角色升级!A:P,16,FALSE)</f>
        <v>73749.1727</v>
      </c>
      <c r="CG144" s="71">
        <v>128400</v>
      </c>
      <c r="CH144" s="232">
        <v>5.51</v>
      </c>
      <c r="CI144" s="87">
        <f>INDEX(角色升级!Q:Q,MATCH(CE144,角色升级!A:A,0))</f>
        <v>32300</v>
      </c>
      <c r="CJ144" s="80">
        <v>0.9</v>
      </c>
      <c r="CK144" s="49"/>
      <c r="CL144" s="101">
        <f t="shared" si="267"/>
        <v>78866</v>
      </c>
      <c r="CM144" s="63">
        <f t="shared" si="268"/>
        <v>161334</v>
      </c>
      <c r="CN144" s="63">
        <f t="shared" si="269"/>
        <v>1264</v>
      </c>
      <c r="CO144" s="63">
        <f t="shared" si="270"/>
        <v>187412.5</v>
      </c>
      <c r="CP144" s="63">
        <f t="shared" si="271"/>
        <v>428876.5</v>
      </c>
      <c r="CQ144" s="98">
        <f t="shared" si="272"/>
        <v>0.183889767800287</v>
      </c>
      <c r="CR144" s="98">
        <f t="shared" si="273"/>
        <v>0.376178223801024</v>
      </c>
      <c r="CS144" s="98">
        <f t="shared" si="274"/>
        <v>0.00294723539293946</v>
      </c>
      <c r="CT144" s="98">
        <f t="shared" si="275"/>
        <v>0.436984773005749</v>
      </c>
      <c r="CU144" s="49"/>
      <c r="CV144" s="87">
        <f t="shared" si="276"/>
        <v>39434</v>
      </c>
      <c r="CW144" s="80">
        <f t="shared" si="277"/>
        <v>80421</v>
      </c>
      <c r="CX144" s="80">
        <f t="shared" si="278"/>
        <v>53608</v>
      </c>
      <c r="CY144" s="80">
        <f t="shared" si="279"/>
        <v>100262</v>
      </c>
      <c r="CZ144" s="80">
        <f t="shared" si="280"/>
        <v>273725</v>
      </c>
      <c r="DA144" s="143">
        <f t="shared" si="281"/>
        <v>0.144064298109416</v>
      </c>
      <c r="DB144" s="143">
        <f t="shared" si="282"/>
        <v>0.293802173714494</v>
      </c>
      <c r="DC144" s="143">
        <f t="shared" si="283"/>
        <v>0.195846195999635</v>
      </c>
      <c r="DD144" s="143">
        <f t="shared" si="284"/>
        <v>0.366287332176454</v>
      </c>
      <c r="DE144" s="49"/>
      <c r="DF144" s="87">
        <f t="shared" si="285"/>
        <v>19113</v>
      </c>
      <c r="DG144" s="80">
        <f t="shared" si="286"/>
        <v>39327</v>
      </c>
      <c r="DH144" s="80">
        <f t="shared" si="287"/>
        <v>26216</v>
      </c>
      <c r="DI144" s="80">
        <f t="shared" si="288"/>
        <v>14881.5</v>
      </c>
      <c r="DJ144" s="80">
        <f t="shared" si="289"/>
        <v>99537.5</v>
      </c>
      <c r="DK144" s="143">
        <f t="shared" si="290"/>
        <v>0.19201808363682</v>
      </c>
      <c r="DL144" s="143">
        <f t="shared" si="291"/>
        <v>0.39509732512872</v>
      </c>
      <c r="DM144" s="143">
        <f t="shared" si="292"/>
        <v>0.26337812382268</v>
      </c>
      <c r="DN144" s="143">
        <f t="shared" si="293"/>
        <v>0.149506467411779</v>
      </c>
      <c r="DO144" s="49"/>
      <c r="DP144" s="62">
        <f t="shared" si="294"/>
        <v>428876.5</v>
      </c>
      <c r="DQ144" s="71">
        <f t="shared" si="295"/>
        <v>273725</v>
      </c>
      <c r="DR144" s="71">
        <f t="shared" si="296"/>
        <v>99537.5</v>
      </c>
      <c r="DS144" s="63">
        <v>0</v>
      </c>
      <c r="DT144" s="63">
        <v>27</v>
      </c>
      <c r="DU144" s="63">
        <f>INDEX(武器升级!A:A,MATCH(DQ144/$DQ$5,武器升级!G:G,1))</f>
        <v>60</v>
      </c>
      <c r="DV144" s="63">
        <f>_xlfn.IFNA(INDEX(武器升级!A:A,MATCH(DR144/$DR$5,武器升级!H:H,1)),1)</f>
        <v>49</v>
      </c>
      <c r="DW144" s="63">
        <v>16</v>
      </c>
      <c r="DX144" s="63">
        <f>ROUND($DX$4*(1.2^(DT144-1)),2)</f>
        <v>68.69</v>
      </c>
      <c r="DY144" s="63">
        <f>ROUND($DY$4*1.2^(DU144-1),2)</f>
        <v>35217.2</v>
      </c>
      <c r="DZ144" s="63">
        <f>ROUND($DZ$4*1.2^(DV144-1),2)</f>
        <v>6951.72</v>
      </c>
      <c r="EA144" s="71">
        <v>6</v>
      </c>
      <c r="EB144" s="67">
        <f t="shared" si="297"/>
        <v>200</v>
      </c>
      <c r="EC144" s="84"/>
      <c r="ED144" s="49"/>
      <c r="EE144" s="49"/>
      <c r="EF144" s="49"/>
      <c r="EG144" s="49"/>
      <c r="EH144" s="49"/>
      <c r="EI144" s="49"/>
      <c r="EJ144" s="49"/>
      <c r="EK144" s="49">
        <f>_xlfn.IFNA(INDEX(DZ:DZ,MATCH(A144,EB:EB,0)),1)</f>
        <v>181.33</v>
      </c>
      <c r="EL144" s="84"/>
      <c r="EM144" s="49"/>
      <c r="EN144" s="49"/>
      <c r="EO144" s="49"/>
      <c r="EP144" s="49"/>
      <c r="EQ144" s="49"/>
      <c r="ER144" s="49"/>
      <c r="ES144" s="49"/>
      <c r="ET144" s="49"/>
      <c r="EU144" s="49"/>
      <c r="EV144" s="49"/>
      <c r="EW144" s="49"/>
      <c r="EX144" s="49"/>
      <c r="EY144" s="49"/>
      <c r="EZ144" s="49"/>
      <c r="FA144" s="67"/>
      <c r="FB144" s="67"/>
      <c r="FC144" s="67"/>
      <c r="FD144" s="49"/>
      <c r="FE144" s="155"/>
    </row>
    <row r="145" spans="1:161">
      <c r="A145" s="58">
        <v>139</v>
      </c>
      <c r="B145" s="59">
        <v>94</v>
      </c>
      <c r="C145" s="60">
        <v>79</v>
      </c>
      <c r="D145" s="61">
        <v>905.5</v>
      </c>
      <c r="E145" s="61">
        <v>3</v>
      </c>
      <c r="F145" s="62">
        <v>12</v>
      </c>
      <c r="G145" s="63">
        <v>0</v>
      </c>
      <c r="H145" s="63">
        <v>3</v>
      </c>
      <c r="I145" s="49"/>
      <c r="J145" s="62">
        <v>139</v>
      </c>
      <c r="K145" s="71">
        <f t="shared" si="242"/>
        <v>12</v>
      </c>
      <c r="L145" s="71">
        <f t="shared" si="243"/>
        <v>0</v>
      </c>
      <c r="M145" s="71">
        <f>INDEX($H:$H,MATCH(N145,$A:$A,0))</f>
        <v>3</v>
      </c>
      <c r="N145" s="72">
        <f>INDEX($A:$A,MATCH(SUM($K$7:K145),$D:$D,1))</f>
        <v>200</v>
      </c>
      <c r="O145" s="72">
        <v>0</v>
      </c>
      <c r="P145" s="73">
        <v>0</v>
      </c>
      <c r="Q145" s="63">
        <f>INDEX(关卡产出!$V$8:$V$207,MATCH(N145,$A$7:$A$206,0))</f>
        <v>38500</v>
      </c>
      <c r="R145" s="63">
        <f>INDEX(关卡产出!$W$8:$W$207,MATCH(N145,$A$7:$A$206,0))</f>
        <v>11610000</v>
      </c>
      <c r="S145" s="63">
        <f>INDEX(关卡产出!$X$8:$X$207,MATCH(N145,$A$7:$A$206,0))</f>
        <v>78866</v>
      </c>
      <c r="T145" s="63">
        <f>INDEX(关卡产出!$Y$8:$Y$207,MATCH(N145,$A$7:$A$206,0))</f>
        <v>39434</v>
      </c>
      <c r="U145" s="63">
        <f>INDEX(关卡产出!$Z$8:$Z$207,MATCH(N145,$A$7:$A$206,0))</f>
        <v>19113</v>
      </c>
      <c r="V145" s="63">
        <f>INDEX(关卡产出!$AA$8:$AA$207,MATCH(N145,$A$7:$A$206,0))</f>
        <v>1200</v>
      </c>
      <c r="W145" s="80">
        <f>INDEX(关卡产出!$C$8:$C$207,MATCH(N145,关卡产出!$B$8:$B$207,0))*K145</f>
        <v>1896</v>
      </c>
      <c r="X145" s="80">
        <f>INDEX(关卡产出!$D$8:$D$207,MATCH(N145,关卡产出!$B$8:$B$207,0))*K145</f>
        <v>948</v>
      </c>
      <c r="Y145" s="80">
        <f>INDEX(关卡产出!$E$8:$E$207,MATCH(N145,关卡产出!$B$8:$B$207,0))*K145</f>
        <v>468</v>
      </c>
      <c r="Z145" s="80">
        <f>INDEX(关卡产出!$F$8:$F$207,MATCH(N145,关卡产出!$B$8:$B$207,0))*K145</f>
        <v>24600</v>
      </c>
      <c r="AA145" s="80">
        <f>SUM($W$7:W145)</f>
        <v>163230</v>
      </c>
      <c r="AB145" s="80">
        <f>SUM($X$7:X145)</f>
        <v>81369</v>
      </c>
      <c r="AC145" s="80">
        <f>SUM($Y$7:Y145)</f>
        <v>39795</v>
      </c>
      <c r="AD145" s="80">
        <f>SUM($Z$7:Z145)</f>
        <v>2164200</v>
      </c>
      <c r="AE145" s="87">
        <f>INDEX(关卡产出!$C$8:$C$207,MATCH(N145,关卡产出!$B$8:$B$207,0))*8</f>
        <v>1264</v>
      </c>
      <c r="AF145" s="87">
        <f>INDEX(关卡产出!$D$8:$D$207,MATCH(N145,关卡产出!$B$8:$B$207,0))*8</f>
        <v>632</v>
      </c>
      <c r="AG145" s="87">
        <f>INDEX(关卡产出!$E$8:$E$207,MATCH(N145,关卡产出!$B$8:$B$207,0))*8</f>
        <v>312</v>
      </c>
      <c r="AH145" s="87">
        <f>INDEX(关卡产出!$F$8:$F$207,MATCH(N145,关卡产出!$B$8:$B$207,0))*8</f>
        <v>16400</v>
      </c>
      <c r="AI145" s="87">
        <f>SUM($AE$7:AE145)</f>
        <v>108808</v>
      </c>
      <c r="AJ145" s="87">
        <f>SUM($AF$7:AF145)</f>
        <v>54240</v>
      </c>
      <c r="AK145" s="87">
        <f>SUM($AG$7:AG145)</f>
        <v>26528</v>
      </c>
      <c r="AL145" s="87">
        <f>SUM($AH$7:AH145)</f>
        <v>1442560</v>
      </c>
      <c r="AM145" s="92">
        <f>SUM($M$7:M145)*关卡产出!$AS$11</f>
        <v>2502000</v>
      </c>
      <c r="AN145" s="93">
        <v>0</v>
      </c>
      <c r="AO145" s="80">
        <v>0</v>
      </c>
      <c r="AP145" s="96">
        <v>0</v>
      </c>
      <c r="AQ145" s="62">
        <v>500</v>
      </c>
      <c r="AR145" s="97">
        <v>100</v>
      </c>
      <c r="AS145" s="62">
        <f>SUM($AQ$7:AQ145)</f>
        <v>69500</v>
      </c>
      <c r="AT145" s="71">
        <f>SUM($AR$7:AR145)</f>
        <v>13900</v>
      </c>
      <c r="AU145" s="49"/>
      <c r="AV145" s="62">
        <f t="shared" si="244"/>
        <v>38500</v>
      </c>
      <c r="AW145" s="71">
        <v>0</v>
      </c>
      <c r="AX145" s="71">
        <f t="shared" si="245"/>
        <v>13900</v>
      </c>
      <c r="AY145" s="71">
        <f t="shared" si="246"/>
        <v>32300</v>
      </c>
      <c r="AZ145" s="63">
        <f t="shared" si="247"/>
        <v>84700</v>
      </c>
      <c r="BA145" s="80">
        <v>0</v>
      </c>
      <c r="BB145" s="80">
        <f t="shared" si="248"/>
        <v>84700</v>
      </c>
      <c r="BC145" s="98">
        <f t="shared" si="249"/>
        <v>0.454545454545455</v>
      </c>
      <c r="BD145" s="98">
        <f t="shared" si="250"/>
        <v>0</v>
      </c>
      <c r="BE145" s="98">
        <f t="shared" si="251"/>
        <v>0.164108618654073</v>
      </c>
      <c r="BF145" s="98">
        <f t="shared" si="252"/>
        <v>0.381345926800472</v>
      </c>
      <c r="BG145" s="99"/>
      <c r="BH145" s="62">
        <f>INDEX(商城宝箱!$L:$L,MATCH(BB145,商城宝箱!$N:$N,1))</f>
        <v>11</v>
      </c>
      <c r="BI145" s="63">
        <f>INDEX(商城宝箱!$T:$T,MATCH(BH145,商城宝箱!$L:$L,0))+(BB145-VLOOKUP(BH145,商城宝箱!$L$2:$N$22,3,FALSE))/$BH$5*VLOOKUP(BH145+1,商城宝箱!$C$23:$I$42,3,FALSE)</f>
        <v>211750</v>
      </c>
      <c r="BJ145" s="71">
        <f>INDEX(商城宝箱!$U:$U,MATCH(BH145,商城宝箱!$L:$L,0))+(BB145-VLOOKUP(BH145,商城宝箱!$L$2:$N$22,3,FALSE))/$BH$5*VLOOKUP(BH145+1,商城宝箱!$C$23:$I$42,4,FALSE)</f>
        <v>187782.5</v>
      </c>
      <c r="BK145" s="71">
        <f>INDEX(商城宝箱!$V:$V,MATCH(BH145,商城宝箱!$L:$L,0))+(BB145-VLOOKUP(BH145,商城宝箱!$L$2:$N$22,3,FALSE))/$BH$5*VLOOKUP(BH145+1,商城宝箱!$C$23:$I$42,5,FALSE)</f>
        <v>100437</v>
      </c>
      <c r="BL145" s="71">
        <f>INDEX(商城宝箱!$W:$W,MATCH(BH145,商城宝箱!$L:$L,0))+(BB145-VLOOKUP(BH145,商城宝箱!$L$2:$N$22,3,FALSE))/$BH$5*VLOOKUP(BH145+1,商城宝箱!$C$23:$I$42,6,FALSE)</f>
        <v>14911.5</v>
      </c>
      <c r="BM145" s="49"/>
      <c r="BN145" s="101">
        <f t="shared" si="253"/>
        <v>11610000</v>
      </c>
      <c r="BO145" s="63">
        <f t="shared" si="254"/>
        <v>2164200</v>
      </c>
      <c r="BP145" s="63">
        <f t="shared" ref="BP145:BR145" si="307">AL145</f>
        <v>1442560</v>
      </c>
      <c r="BQ145" s="63">
        <f t="shared" si="307"/>
        <v>2502000</v>
      </c>
      <c r="BR145" s="63">
        <f t="shared" si="307"/>
        <v>0</v>
      </c>
      <c r="BS145" s="63">
        <f t="shared" si="256"/>
        <v>69500</v>
      </c>
      <c r="BT145" s="63">
        <f t="shared" si="257"/>
        <v>211750</v>
      </c>
      <c r="BU145" s="63">
        <f t="shared" si="258"/>
        <v>18000010</v>
      </c>
      <c r="BV145" s="98">
        <f t="shared" si="259"/>
        <v>0.644999641666866</v>
      </c>
      <c r="BW145" s="98">
        <f t="shared" si="260"/>
        <v>0.120233266537074</v>
      </c>
      <c r="BX145" s="98">
        <f t="shared" si="261"/>
        <v>0.0801421776987902</v>
      </c>
      <c r="BY145" s="98">
        <f t="shared" si="262"/>
        <v>0.138999922777821</v>
      </c>
      <c r="BZ145" s="98">
        <f t="shared" si="263"/>
        <v>0</v>
      </c>
      <c r="CA145" s="98">
        <f t="shared" si="264"/>
        <v>0.00386110896605057</v>
      </c>
      <c r="CB145" s="98">
        <f t="shared" si="265"/>
        <v>0.0117638823533987</v>
      </c>
      <c r="CC145" s="49"/>
      <c r="CD145" s="101">
        <f t="shared" si="266"/>
        <v>200</v>
      </c>
      <c r="CE145" s="63">
        <f>INDEX(角色升级!A:A,MATCH(BU144,角色升级!K:K,1))</f>
        <v>912</v>
      </c>
      <c r="CF145" s="71">
        <f>VLOOKUP(CE145,角色升级!A:P,16,FALSE)</f>
        <v>73862.72031</v>
      </c>
      <c r="CG145" s="71">
        <v>129600</v>
      </c>
      <c r="CH145" s="224">
        <v>5.44</v>
      </c>
      <c r="CI145" s="87">
        <f>INDEX(角色升级!Q:Q,MATCH(CE145,角色升级!A:A,0))</f>
        <v>32300</v>
      </c>
      <c r="CJ145" s="80">
        <v>0.9</v>
      </c>
      <c r="CK145" s="49"/>
      <c r="CL145" s="101">
        <f t="shared" si="267"/>
        <v>78866</v>
      </c>
      <c r="CM145" s="63">
        <f t="shared" si="268"/>
        <v>163230</v>
      </c>
      <c r="CN145" s="63">
        <f t="shared" si="269"/>
        <v>1264</v>
      </c>
      <c r="CO145" s="63">
        <f t="shared" si="270"/>
        <v>187782.5</v>
      </c>
      <c r="CP145" s="63">
        <f t="shared" si="271"/>
        <v>431142.5</v>
      </c>
      <c r="CQ145" s="98">
        <f t="shared" si="272"/>
        <v>0.182923279426176</v>
      </c>
      <c r="CR145" s="98">
        <f t="shared" si="273"/>
        <v>0.378598723159976</v>
      </c>
      <c r="CS145" s="98">
        <f t="shared" si="274"/>
        <v>0.00293174530462666</v>
      </c>
      <c r="CT145" s="98">
        <f t="shared" si="275"/>
        <v>0.435546252109221</v>
      </c>
      <c r="CU145" s="49"/>
      <c r="CV145" s="87">
        <f t="shared" si="276"/>
        <v>39434</v>
      </c>
      <c r="CW145" s="80">
        <f t="shared" si="277"/>
        <v>81369</v>
      </c>
      <c r="CX145" s="80">
        <f t="shared" si="278"/>
        <v>54240</v>
      </c>
      <c r="CY145" s="80">
        <f t="shared" si="279"/>
        <v>100437</v>
      </c>
      <c r="CZ145" s="80">
        <f t="shared" si="280"/>
        <v>275480</v>
      </c>
      <c r="DA145" s="143">
        <f t="shared" si="281"/>
        <v>0.14314650791346</v>
      </c>
      <c r="DB145" s="143">
        <f t="shared" si="282"/>
        <v>0.295371714825033</v>
      </c>
      <c r="DC145" s="143">
        <f t="shared" si="283"/>
        <v>0.196892696384493</v>
      </c>
      <c r="DD145" s="143">
        <f t="shared" si="284"/>
        <v>0.364589080877015</v>
      </c>
      <c r="DE145" s="49"/>
      <c r="DF145" s="87">
        <f t="shared" si="285"/>
        <v>19113</v>
      </c>
      <c r="DG145" s="80">
        <f t="shared" si="286"/>
        <v>39795</v>
      </c>
      <c r="DH145" s="80">
        <f t="shared" si="287"/>
        <v>26528</v>
      </c>
      <c r="DI145" s="80">
        <f t="shared" si="288"/>
        <v>14911.5</v>
      </c>
      <c r="DJ145" s="80">
        <f t="shared" si="289"/>
        <v>100347.5</v>
      </c>
      <c r="DK145" s="143">
        <f t="shared" si="290"/>
        <v>0.190468123271631</v>
      </c>
      <c r="DL145" s="143">
        <f t="shared" si="291"/>
        <v>0.396571912603702</v>
      </c>
      <c r="DM145" s="143">
        <f t="shared" si="292"/>
        <v>0.264361344328459</v>
      </c>
      <c r="DN145" s="143">
        <f t="shared" si="293"/>
        <v>0.148598619796208</v>
      </c>
      <c r="DO145" s="49"/>
      <c r="DP145" s="62">
        <f t="shared" si="294"/>
        <v>431142.5</v>
      </c>
      <c r="DQ145" s="71">
        <f t="shared" si="295"/>
        <v>275480</v>
      </c>
      <c r="DR145" s="71">
        <f t="shared" si="296"/>
        <v>100347.5</v>
      </c>
      <c r="DS145" s="63">
        <v>0</v>
      </c>
      <c r="DT145" s="63">
        <v>27</v>
      </c>
      <c r="DU145" s="63">
        <f>INDEX(武器升级!A:A,MATCH(DQ145/$DQ$5,武器升级!G:G,1))</f>
        <v>60</v>
      </c>
      <c r="DV145" s="63">
        <f>_xlfn.IFNA(INDEX(武器升级!A:A,MATCH(DR145/$DR$5,武器升级!H:H,1)),1)</f>
        <v>49</v>
      </c>
      <c r="DW145" s="63">
        <v>16</v>
      </c>
      <c r="DX145" s="63">
        <f>ROUND($DX$4*(1.2^(DT145-1)),2)</f>
        <v>68.69</v>
      </c>
      <c r="DY145" s="63">
        <f>ROUND($DY$4*1.2^(DU145-1),2)</f>
        <v>35217.2</v>
      </c>
      <c r="DZ145" s="63">
        <f>ROUND($DZ$4*1.2^(DV145-1),2)</f>
        <v>6951.72</v>
      </c>
      <c r="EA145" s="71">
        <v>6</v>
      </c>
      <c r="EB145" s="67">
        <f t="shared" si="297"/>
        <v>200</v>
      </c>
      <c r="EC145" s="84"/>
      <c r="ED145" s="49"/>
      <c r="EE145" s="49"/>
      <c r="EF145" s="49"/>
      <c r="EG145" s="49"/>
      <c r="EH145" s="49"/>
      <c r="EI145" s="49"/>
      <c r="EJ145" s="49"/>
      <c r="EK145" s="49">
        <f>_xlfn.IFNA(INDEX(DZ:DZ,MATCH(A145,EB:EB,0)),1)</f>
        <v>1</v>
      </c>
      <c r="EL145" s="84"/>
      <c r="EM145" s="49"/>
      <c r="EN145" s="49"/>
      <c r="EO145" s="49"/>
      <c r="EP145" s="49"/>
      <c r="EQ145" s="49"/>
      <c r="ER145" s="49"/>
      <c r="ES145" s="49"/>
      <c r="ET145" s="49"/>
      <c r="EU145" s="49"/>
      <c r="EV145" s="49"/>
      <c r="EW145" s="49"/>
      <c r="EX145" s="49"/>
      <c r="EY145" s="49"/>
      <c r="EZ145" s="49"/>
      <c r="FA145" s="67"/>
      <c r="FB145" s="67"/>
      <c r="FC145" s="67"/>
      <c r="FD145" s="49"/>
      <c r="FE145" s="155"/>
    </row>
    <row r="146" spans="1:161">
      <c r="A146" s="58">
        <v>140</v>
      </c>
      <c r="B146" s="59">
        <v>94</v>
      </c>
      <c r="C146" s="60">
        <v>79</v>
      </c>
      <c r="D146" s="61">
        <v>908.5</v>
      </c>
      <c r="E146" s="61">
        <v>3</v>
      </c>
      <c r="F146" s="62">
        <v>12</v>
      </c>
      <c r="G146" s="63">
        <v>0</v>
      </c>
      <c r="H146" s="63">
        <v>3</v>
      </c>
      <c r="I146" s="49"/>
      <c r="J146" s="62">
        <v>140</v>
      </c>
      <c r="K146" s="71">
        <f t="shared" si="242"/>
        <v>12</v>
      </c>
      <c r="L146" s="71">
        <f t="shared" si="243"/>
        <v>0</v>
      </c>
      <c r="M146" s="71">
        <f>INDEX($H:$H,MATCH(N146,$A:$A,0))</f>
        <v>3</v>
      </c>
      <c r="N146" s="72">
        <f>INDEX($A:$A,MATCH(SUM($K$7:K146),$D:$D,1))</f>
        <v>200</v>
      </c>
      <c r="O146" s="72">
        <v>0</v>
      </c>
      <c r="P146" s="73">
        <v>0</v>
      </c>
      <c r="Q146" s="63">
        <f>INDEX(关卡产出!$V$8:$V$207,MATCH(N146,$A$7:$A$206,0))</f>
        <v>38500</v>
      </c>
      <c r="R146" s="63">
        <f>INDEX(关卡产出!$W$8:$W$207,MATCH(N146,$A$7:$A$206,0))</f>
        <v>11610000</v>
      </c>
      <c r="S146" s="63">
        <f>INDEX(关卡产出!$X$8:$X$207,MATCH(N146,$A$7:$A$206,0))</f>
        <v>78866</v>
      </c>
      <c r="T146" s="63">
        <f>INDEX(关卡产出!$Y$8:$Y$207,MATCH(N146,$A$7:$A$206,0))</f>
        <v>39434</v>
      </c>
      <c r="U146" s="63">
        <f>INDEX(关卡产出!$Z$8:$Z$207,MATCH(N146,$A$7:$A$206,0))</f>
        <v>19113</v>
      </c>
      <c r="V146" s="63">
        <f>INDEX(关卡产出!$AA$8:$AA$207,MATCH(N146,$A$7:$A$206,0))</f>
        <v>1200</v>
      </c>
      <c r="W146" s="80">
        <f>INDEX(关卡产出!$C$8:$C$207,MATCH(N146,关卡产出!$B$8:$B$207,0))*K146</f>
        <v>1896</v>
      </c>
      <c r="X146" s="80">
        <f>INDEX(关卡产出!$D$8:$D$207,MATCH(N146,关卡产出!$B$8:$B$207,0))*K146</f>
        <v>948</v>
      </c>
      <c r="Y146" s="80">
        <f>INDEX(关卡产出!$E$8:$E$207,MATCH(N146,关卡产出!$B$8:$B$207,0))*K146</f>
        <v>468</v>
      </c>
      <c r="Z146" s="80">
        <f>INDEX(关卡产出!$F$8:$F$207,MATCH(N146,关卡产出!$B$8:$B$207,0))*K146</f>
        <v>24600</v>
      </c>
      <c r="AA146" s="80">
        <f>SUM($W$7:W146)</f>
        <v>165126</v>
      </c>
      <c r="AB146" s="80">
        <f>SUM($X$7:X146)</f>
        <v>82317</v>
      </c>
      <c r="AC146" s="80">
        <f>SUM($Y$7:Y146)</f>
        <v>40263</v>
      </c>
      <c r="AD146" s="80">
        <f>SUM($Z$7:Z146)</f>
        <v>2188800</v>
      </c>
      <c r="AE146" s="87">
        <f>INDEX(关卡产出!$C$8:$C$207,MATCH(N146,关卡产出!$B$8:$B$207,0))*8</f>
        <v>1264</v>
      </c>
      <c r="AF146" s="87">
        <f>INDEX(关卡产出!$D$8:$D$207,MATCH(N146,关卡产出!$B$8:$B$207,0))*8</f>
        <v>632</v>
      </c>
      <c r="AG146" s="87">
        <f>INDEX(关卡产出!$E$8:$E$207,MATCH(N146,关卡产出!$B$8:$B$207,0))*8</f>
        <v>312</v>
      </c>
      <c r="AH146" s="87">
        <f>INDEX(关卡产出!$F$8:$F$207,MATCH(N146,关卡产出!$B$8:$B$207,0))*8</f>
        <v>16400</v>
      </c>
      <c r="AI146" s="87">
        <f>SUM($AE$7:AE146)</f>
        <v>110072</v>
      </c>
      <c r="AJ146" s="87">
        <f>SUM($AF$7:AF146)</f>
        <v>54872</v>
      </c>
      <c r="AK146" s="87">
        <f>SUM($AG$7:AG146)</f>
        <v>26840</v>
      </c>
      <c r="AL146" s="87">
        <f>SUM($AH$7:AH146)</f>
        <v>1458960</v>
      </c>
      <c r="AM146" s="92">
        <f>SUM($M$7:M146)*关卡产出!$AS$11</f>
        <v>2520000</v>
      </c>
      <c r="AN146" s="93">
        <v>0</v>
      </c>
      <c r="AO146" s="80">
        <v>0</v>
      </c>
      <c r="AP146" s="96">
        <v>0</v>
      </c>
      <c r="AQ146" s="62">
        <v>500</v>
      </c>
      <c r="AR146" s="97">
        <v>100</v>
      </c>
      <c r="AS146" s="62">
        <f>SUM($AQ$7:AQ146)</f>
        <v>70000</v>
      </c>
      <c r="AT146" s="71">
        <f>SUM($AR$7:AR146)</f>
        <v>14000</v>
      </c>
      <c r="AU146" s="49"/>
      <c r="AV146" s="62">
        <f t="shared" si="244"/>
        <v>38500</v>
      </c>
      <c r="AW146" s="71">
        <v>0</v>
      </c>
      <c r="AX146" s="71">
        <f t="shared" si="245"/>
        <v>14000</v>
      </c>
      <c r="AY146" s="71">
        <f t="shared" si="246"/>
        <v>32300</v>
      </c>
      <c r="AZ146" s="63">
        <f t="shared" si="247"/>
        <v>84800</v>
      </c>
      <c r="BA146" s="80">
        <v>0</v>
      </c>
      <c r="BB146" s="80">
        <f t="shared" si="248"/>
        <v>84800</v>
      </c>
      <c r="BC146" s="98">
        <f t="shared" si="249"/>
        <v>0.454009433962264</v>
      </c>
      <c r="BD146" s="98">
        <f t="shared" si="250"/>
        <v>0</v>
      </c>
      <c r="BE146" s="98">
        <f t="shared" si="251"/>
        <v>0.165094339622642</v>
      </c>
      <c r="BF146" s="98">
        <f t="shared" si="252"/>
        <v>0.380896226415094</v>
      </c>
      <c r="BG146" s="99"/>
      <c r="BH146" s="62">
        <f>INDEX(商城宝箱!$L:$L,MATCH(BB146,商城宝箱!$N:$N,1))</f>
        <v>11</v>
      </c>
      <c r="BI146" s="63">
        <f>INDEX(商城宝箱!$T:$T,MATCH(BH146,商城宝箱!$L:$L,0))+(BB146-VLOOKUP(BH146,商城宝箱!$L$2:$N$22,3,FALSE))/$BH$5*VLOOKUP(BH146+1,商城宝箱!$C$23:$I$42,3,FALSE)</f>
        <v>212000</v>
      </c>
      <c r="BJ146" s="71">
        <f>INDEX(商城宝箱!$U:$U,MATCH(BH146,商城宝箱!$L:$L,0))+(BB146-VLOOKUP(BH146,商城宝箱!$L$2:$N$22,3,FALSE))/$BH$5*VLOOKUP(BH146+1,商城宝箱!$C$23:$I$42,4,FALSE)</f>
        <v>188152.5</v>
      </c>
      <c r="BK146" s="71">
        <f>INDEX(商城宝箱!$V:$V,MATCH(BH146,商城宝箱!$L:$L,0))+(BB146-VLOOKUP(BH146,商城宝箱!$L$2:$N$22,3,FALSE))/$BH$5*VLOOKUP(BH146+1,商城宝箱!$C$23:$I$42,5,FALSE)</f>
        <v>100612</v>
      </c>
      <c r="BL146" s="71">
        <f>INDEX(商城宝箱!$W:$W,MATCH(BH146,商城宝箱!$L:$L,0))+(BB146-VLOOKUP(BH146,商城宝箱!$L$2:$N$22,3,FALSE))/$BH$5*VLOOKUP(BH146+1,商城宝箱!$C$23:$I$42,6,FALSE)</f>
        <v>14941.5</v>
      </c>
      <c r="BM146" s="49"/>
      <c r="BN146" s="101">
        <f t="shared" si="253"/>
        <v>11610000</v>
      </c>
      <c r="BO146" s="63">
        <f t="shared" si="254"/>
        <v>2188800</v>
      </c>
      <c r="BP146" s="63">
        <f t="shared" ref="BP146:BR146" si="308">AL146</f>
        <v>1458960</v>
      </c>
      <c r="BQ146" s="63">
        <f t="shared" si="308"/>
        <v>2520000</v>
      </c>
      <c r="BR146" s="63">
        <f t="shared" si="308"/>
        <v>0</v>
      </c>
      <c r="BS146" s="63">
        <f t="shared" si="256"/>
        <v>70000</v>
      </c>
      <c r="BT146" s="63">
        <f t="shared" si="257"/>
        <v>212000</v>
      </c>
      <c r="BU146" s="63">
        <f t="shared" si="258"/>
        <v>18059760</v>
      </c>
      <c r="BV146" s="98">
        <f t="shared" si="259"/>
        <v>0.642865685922737</v>
      </c>
      <c r="BW146" s="98">
        <f t="shared" si="260"/>
        <v>0.12119762388869</v>
      </c>
      <c r="BX146" s="98">
        <f t="shared" si="261"/>
        <v>0.0807851267126473</v>
      </c>
      <c r="BY146" s="98">
        <f t="shared" si="262"/>
        <v>0.139536738029741</v>
      </c>
      <c r="BZ146" s="98">
        <f t="shared" si="263"/>
        <v>0</v>
      </c>
      <c r="CA146" s="98">
        <f t="shared" si="264"/>
        <v>0.00387602050082615</v>
      </c>
      <c r="CB146" s="98">
        <f t="shared" si="265"/>
        <v>0.0117388049453592</v>
      </c>
      <c r="CC146" s="49"/>
      <c r="CD146" s="101">
        <f t="shared" si="266"/>
        <v>200</v>
      </c>
      <c r="CE146" s="63">
        <f>INDEX(角色升级!A:A,MATCH(BU145,角色升级!K:K,1))</f>
        <v>913</v>
      </c>
      <c r="CF146" s="71">
        <f>VLOOKUP(CE146,角色升级!A:P,16,FALSE)</f>
        <v>73919.49411</v>
      </c>
      <c r="CG146" s="71">
        <v>130800</v>
      </c>
      <c r="CH146" s="215">
        <v>5.38</v>
      </c>
      <c r="CI146" s="87">
        <f>INDEX(角色升级!Q:Q,MATCH(CE146,角色升级!A:A,0))</f>
        <v>32300</v>
      </c>
      <c r="CJ146" s="80">
        <v>0.9</v>
      </c>
      <c r="CK146" s="49"/>
      <c r="CL146" s="101">
        <f t="shared" si="267"/>
        <v>78866</v>
      </c>
      <c r="CM146" s="63">
        <f t="shared" si="268"/>
        <v>165126</v>
      </c>
      <c r="CN146" s="63">
        <f t="shared" si="269"/>
        <v>1264</v>
      </c>
      <c r="CO146" s="63">
        <f t="shared" si="270"/>
        <v>188152.5</v>
      </c>
      <c r="CP146" s="63">
        <f t="shared" si="271"/>
        <v>433408.5</v>
      </c>
      <c r="CQ146" s="98">
        <f t="shared" si="272"/>
        <v>0.18196689728051</v>
      </c>
      <c r="CR146" s="98">
        <f t="shared" si="273"/>
        <v>0.380993912209844</v>
      </c>
      <c r="CS146" s="98">
        <f t="shared" si="274"/>
        <v>0.00291641719071038</v>
      </c>
      <c r="CT146" s="98">
        <f t="shared" si="275"/>
        <v>0.434122773318936</v>
      </c>
      <c r="CU146" s="49"/>
      <c r="CV146" s="87">
        <f t="shared" si="276"/>
        <v>39434</v>
      </c>
      <c r="CW146" s="80">
        <f t="shared" si="277"/>
        <v>82317</v>
      </c>
      <c r="CX146" s="80">
        <f t="shared" si="278"/>
        <v>54872</v>
      </c>
      <c r="CY146" s="80">
        <f t="shared" si="279"/>
        <v>100612</v>
      </c>
      <c r="CZ146" s="80">
        <f t="shared" si="280"/>
        <v>277235</v>
      </c>
      <c r="DA146" s="143">
        <f t="shared" si="281"/>
        <v>0.142240337619709</v>
      </c>
      <c r="DB146" s="143">
        <f t="shared" si="282"/>
        <v>0.296921384385088</v>
      </c>
      <c r="DC146" s="143">
        <f t="shared" si="283"/>
        <v>0.197925947301026</v>
      </c>
      <c r="DD146" s="143">
        <f t="shared" si="284"/>
        <v>0.362912330694176</v>
      </c>
      <c r="DE146" s="49"/>
      <c r="DF146" s="87">
        <f t="shared" si="285"/>
        <v>19113</v>
      </c>
      <c r="DG146" s="80">
        <f t="shared" si="286"/>
        <v>40263</v>
      </c>
      <c r="DH146" s="80">
        <f t="shared" si="287"/>
        <v>26840</v>
      </c>
      <c r="DI146" s="80">
        <f t="shared" si="288"/>
        <v>14941.5</v>
      </c>
      <c r="DJ146" s="80">
        <f t="shared" si="289"/>
        <v>101157.5</v>
      </c>
      <c r="DK146" s="143">
        <f t="shared" si="290"/>
        <v>0.188942984949213</v>
      </c>
      <c r="DL146" s="143">
        <f t="shared" si="291"/>
        <v>0.398022885104911</v>
      </c>
      <c r="DM146" s="143">
        <f t="shared" si="292"/>
        <v>0.26532881892099</v>
      </c>
      <c r="DN146" s="143">
        <f t="shared" si="293"/>
        <v>0.147705311024887</v>
      </c>
      <c r="DO146" s="49"/>
      <c r="DP146" s="62">
        <f t="shared" si="294"/>
        <v>433408.5</v>
      </c>
      <c r="DQ146" s="71">
        <f t="shared" si="295"/>
        <v>277235</v>
      </c>
      <c r="DR146" s="71">
        <f t="shared" si="296"/>
        <v>101157.5</v>
      </c>
      <c r="DS146" s="63">
        <v>0</v>
      </c>
      <c r="DT146" s="63">
        <v>27</v>
      </c>
      <c r="DU146" s="63">
        <f>INDEX(武器升级!A:A,MATCH(DQ146/$DQ$5,武器升级!G:G,1))</f>
        <v>61</v>
      </c>
      <c r="DV146" s="63">
        <f>_xlfn.IFNA(INDEX(武器升级!A:A,MATCH(DR146/$DR$5,武器升级!H:H,1)),1)</f>
        <v>50</v>
      </c>
      <c r="DW146" s="63">
        <v>16</v>
      </c>
      <c r="DX146" s="63">
        <f>ROUND($DX$4*(1.2^(DT146-1)),2)</f>
        <v>68.69</v>
      </c>
      <c r="DY146" s="63">
        <f>ROUND($DY$4*1.2^(DU146-1),2)</f>
        <v>42260.64</v>
      </c>
      <c r="DZ146" s="63">
        <f>ROUND($DZ$4*1.2^(DV146-1),2)</f>
        <v>8342.07</v>
      </c>
      <c r="EA146" s="71">
        <v>6</v>
      </c>
      <c r="EB146" s="67">
        <f t="shared" si="297"/>
        <v>200</v>
      </c>
      <c r="EC146" s="84"/>
      <c r="ED146" s="49"/>
      <c r="EE146" s="49"/>
      <c r="EF146" s="49"/>
      <c r="EG146" s="49"/>
      <c r="EH146" s="49"/>
      <c r="EI146" s="49"/>
      <c r="EJ146" s="49"/>
      <c r="EK146" s="49">
        <f>_xlfn.IFNA(INDEX(DZ:DZ,MATCH(A146,EB:EB,0)),1)</f>
        <v>1</v>
      </c>
      <c r="EL146" s="84"/>
      <c r="EM146" s="49"/>
      <c r="EN146" s="49"/>
      <c r="EO146" s="49"/>
      <c r="EP146" s="49"/>
      <c r="EQ146" s="49"/>
      <c r="ER146" s="49"/>
      <c r="ES146" s="49"/>
      <c r="ET146" s="49"/>
      <c r="EU146" s="49"/>
      <c r="EV146" s="49"/>
      <c r="EW146" s="49"/>
      <c r="EX146" s="49"/>
      <c r="EY146" s="49"/>
      <c r="EZ146" s="49"/>
      <c r="FA146" s="67"/>
      <c r="FB146" s="67"/>
      <c r="FC146" s="67"/>
      <c r="FD146" s="49"/>
      <c r="FE146" s="155"/>
    </row>
    <row r="147" spans="1:161">
      <c r="A147" s="58">
        <v>141</v>
      </c>
      <c r="B147" s="59">
        <v>95</v>
      </c>
      <c r="C147" s="60">
        <v>79</v>
      </c>
      <c r="D147" s="61">
        <v>914.5</v>
      </c>
      <c r="E147" s="61">
        <v>3</v>
      </c>
      <c r="F147" s="62">
        <v>12</v>
      </c>
      <c r="G147" s="63">
        <v>0</v>
      </c>
      <c r="H147" s="63">
        <v>3</v>
      </c>
      <c r="I147" s="49"/>
      <c r="J147" s="62">
        <v>141</v>
      </c>
      <c r="K147" s="71">
        <f t="shared" si="242"/>
        <v>12</v>
      </c>
      <c r="L147" s="71">
        <f t="shared" si="243"/>
        <v>0</v>
      </c>
      <c r="M147" s="71">
        <f>INDEX($H:$H,MATCH(N147,$A:$A,0))</f>
        <v>3</v>
      </c>
      <c r="N147" s="72">
        <f>INDEX($A:$A,MATCH(SUM($K$7:K147),$D:$D,1))</f>
        <v>200</v>
      </c>
      <c r="O147" s="72">
        <v>0</v>
      </c>
      <c r="P147" s="73">
        <v>0</v>
      </c>
      <c r="Q147" s="63">
        <f>INDEX(关卡产出!$V$8:$V$207,MATCH(N147,$A$7:$A$206,0))</f>
        <v>38500</v>
      </c>
      <c r="R147" s="63">
        <f>INDEX(关卡产出!$W$8:$W$207,MATCH(N147,$A$7:$A$206,0))</f>
        <v>11610000</v>
      </c>
      <c r="S147" s="63">
        <f>INDEX(关卡产出!$X$8:$X$207,MATCH(N147,$A$7:$A$206,0))</f>
        <v>78866</v>
      </c>
      <c r="T147" s="63">
        <f>INDEX(关卡产出!$Y$8:$Y$207,MATCH(N147,$A$7:$A$206,0))</f>
        <v>39434</v>
      </c>
      <c r="U147" s="63">
        <f>INDEX(关卡产出!$Z$8:$Z$207,MATCH(N147,$A$7:$A$206,0))</f>
        <v>19113</v>
      </c>
      <c r="V147" s="63">
        <f>INDEX(关卡产出!$AA$8:$AA$207,MATCH(N147,$A$7:$A$206,0))</f>
        <v>1200</v>
      </c>
      <c r="W147" s="80">
        <f>INDEX(关卡产出!$C$8:$C$207,MATCH(N147,关卡产出!$B$8:$B$207,0))*K147</f>
        <v>1896</v>
      </c>
      <c r="X147" s="80">
        <f>INDEX(关卡产出!$D$8:$D$207,MATCH(N147,关卡产出!$B$8:$B$207,0))*K147</f>
        <v>948</v>
      </c>
      <c r="Y147" s="80">
        <f>INDEX(关卡产出!$E$8:$E$207,MATCH(N147,关卡产出!$B$8:$B$207,0))*K147</f>
        <v>468</v>
      </c>
      <c r="Z147" s="80">
        <f>INDEX(关卡产出!$F$8:$F$207,MATCH(N147,关卡产出!$B$8:$B$207,0))*K147</f>
        <v>24600</v>
      </c>
      <c r="AA147" s="80">
        <f>SUM($W$7:W147)</f>
        <v>167022</v>
      </c>
      <c r="AB147" s="80">
        <f>SUM($X$7:X147)</f>
        <v>83265</v>
      </c>
      <c r="AC147" s="80">
        <f>SUM($Y$7:Y147)</f>
        <v>40731</v>
      </c>
      <c r="AD147" s="80">
        <f>SUM($Z$7:Z147)</f>
        <v>2213400</v>
      </c>
      <c r="AE147" s="87">
        <f>INDEX(关卡产出!$C$8:$C$207,MATCH(N147,关卡产出!$B$8:$B$207,0))*8</f>
        <v>1264</v>
      </c>
      <c r="AF147" s="87">
        <f>INDEX(关卡产出!$D$8:$D$207,MATCH(N147,关卡产出!$B$8:$B$207,0))*8</f>
        <v>632</v>
      </c>
      <c r="AG147" s="87">
        <f>INDEX(关卡产出!$E$8:$E$207,MATCH(N147,关卡产出!$B$8:$B$207,0))*8</f>
        <v>312</v>
      </c>
      <c r="AH147" s="87">
        <f>INDEX(关卡产出!$F$8:$F$207,MATCH(N147,关卡产出!$B$8:$B$207,0))*8</f>
        <v>16400</v>
      </c>
      <c r="AI147" s="87">
        <f>SUM($AE$7:AE147)</f>
        <v>111336</v>
      </c>
      <c r="AJ147" s="87">
        <f>SUM($AF$7:AF147)</f>
        <v>55504</v>
      </c>
      <c r="AK147" s="87">
        <f>SUM($AG$7:AG147)</f>
        <v>27152</v>
      </c>
      <c r="AL147" s="87">
        <f>SUM($AH$7:AH147)</f>
        <v>1475360</v>
      </c>
      <c r="AM147" s="92">
        <f>SUM($M$7:M147)*关卡产出!$AS$11</f>
        <v>2538000</v>
      </c>
      <c r="AN147" s="93">
        <v>0</v>
      </c>
      <c r="AO147" s="80">
        <v>0</v>
      </c>
      <c r="AP147" s="96">
        <v>0</v>
      </c>
      <c r="AQ147" s="62">
        <v>500</v>
      </c>
      <c r="AR147" s="97">
        <v>100</v>
      </c>
      <c r="AS147" s="62">
        <f>SUM($AQ$7:AQ147)</f>
        <v>70500</v>
      </c>
      <c r="AT147" s="71">
        <f>SUM($AR$7:AR147)</f>
        <v>14100</v>
      </c>
      <c r="AU147" s="49"/>
      <c r="AV147" s="62">
        <f t="shared" si="244"/>
        <v>38500</v>
      </c>
      <c r="AW147" s="71">
        <v>0</v>
      </c>
      <c r="AX147" s="71">
        <f t="shared" si="245"/>
        <v>14100</v>
      </c>
      <c r="AY147" s="71">
        <f t="shared" si="246"/>
        <v>32300</v>
      </c>
      <c r="AZ147" s="63">
        <f t="shared" si="247"/>
        <v>84900</v>
      </c>
      <c r="BA147" s="80">
        <v>0</v>
      </c>
      <c r="BB147" s="80">
        <f t="shared" si="248"/>
        <v>84900</v>
      </c>
      <c r="BC147" s="98">
        <f t="shared" si="249"/>
        <v>0.453474676089517</v>
      </c>
      <c r="BD147" s="98">
        <f t="shared" si="250"/>
        <v>0</v>
      </c>
      <c r="BE147" s="98">
        <f t="shared" si="251"/>
        <v>0.166077738515901</v>
      </c>
      <c r="BF147" s="98">
        <f t="shared" si="252"/>
        <v>0.380447585394582</v>
      </c>
      <c r="BG147" s="99"/>
      <c r="BH147" s="62">
        <f>INDEX(商城宝箱!$L:$L,MATCH(BB147,商城宝箱!$N:$N,1))</f>
        <v>11</v>
      </c>
      <c r="BI147" s="63">
        <f>INDEX(商城宝箱!$T:$T,MATCH(BH147,商城宝箱!$L:$L,0))+(BB147-VLOOKUP(BH147,商城宝箱!$L$2:$N$22,3,FALSE))/$BH$5*VLOOKUP(BH147+1,商城宝箱!$C$23:$I$42,3,FALSE)</f>
        <v>212250</v>
      </c>
      <c r="BJ147" s="71">
        <f>INDEX(商城宝箱!$U:$U,MATCH(BH147,商城宝箱!$L:$L,0))+(BB147-VLOOKUP(BH147,商城宝箱!$L$2:$N$22,3,FALSE))/$BH$5*VLOOKUP(BH147+1,商城宝箱!$C$23:$I$42,4,FALSE)</f>
        <v>188522.5</v>
      </c>
      <c r="BK147" s="71">
        <f>INDEX(商城宝箱!$V:$V,MATCH(BH147,商城宝箱!$L:$L,0))+(BB147-VLOOKUP(BH147,商城宝箱!$L$2:$N$22,3,FALSE))/$BH$5*VLOOKUP(BH147+1,商城宝箱!$C$23:$I$42,5,FALSE)</f>
        <v>100787</v>
      </c>
      <c r="BL147" s="71">
        <f>INDEX(商城宝箱!$W:$W,MATCH(BH147,商城宝箱!$L:$L,0))+(BB147-VLOOKUP(BH147,商城宝箱!$L$2:$N$22,3,FALSE))/$BH$5*VLOOKUP(BH147+1,商城宝箱!$C$23:$I$42,6,FALSE)</f>
        <v>14971.5</v>
      </c>
      <c r="BM147" s="49"/>
      <c r="BN147" s="101">
        <f t="shared" si="253"/>
        <v>11610000</v>
      </c>
      <c r="BO147" s="63">
        <f t="shared" si="254"/>
        <v>2213400</v>
      </c>
      <c r="BP147" s="63">
        <f t="shared" ref="BP147:BR147" si="309">AL147</f>
        <v>1475360</v>
      </c>
      <c r="BQ147" s="63">
        <f t="shared" si="309"/>
        <v>2538000</v>
      </c>
      <c r="BR147" s="63">
        <f t="shared" si="309"/>
        <v>0</v>
      </c>
      <c r="BS147" s="63">
        <f t="shared" si="256"/>
        <v>70500</v>
      </c>
      <c r="BT147" s="63">
        <f t="shared" si="257"/>
        <v>212250</v>
      </c>
      <c r="BU147" s="63">
        <f t="shared" si="258"/>
        <v>18119510</v>
      </c>
      <c r="BV147" s="98">
        <f t="shared" si="259"/>
        <v>0.640745803832444</v>
      </c>
      <c r="BW147" s="98">
        <f t="shared" si="260"/>
        <v>0.122155621206092</v>
      </c>
      <c r="BX147" s="98">
        <f t="shared" si="261"/>
        <v>0.0814238354127678</v>
      </c>
      <c r="BY147" s="98">
        <f t="shared" si="262"/>
        <v>0.140070012930813</v>
      </c>
      <c r="BZ147" s="98">
        <f t="shared" si="263"/>
        <v>0</v>
      </c>
      <c r="CA147" s="98">
        <f t="shared" si="264"/>
        <v>0.00389083369252259</v>
      </c>
      <c r="CB147" s="98">
        <f t="shared" si="265"/>
        <v>0.0117138929253606</v>
      </c>
      <c r="CC147" s="49"/>
      <c r="CD147" s="101">
        <f t="shared" si="266"/>
        <v>200</v>
      </c>
      <c r="CE147" s="63">
        <f>INDEX(角色升级!A:A,MATCH(BU146,角色升级!K:K,1))</f>
        <v>915</v>
      </c>
      <c r="CF147" s="71">
        <f>VLOOKUP(CE147,角色升级!A:P,16,FALSE)</f>
        <v>74033.04172</v>
      </c>
      <c r="CG147" s="71">
        <v>132000</v>
      </c>
      <c r="CH147" s="224">
        <v>5.43</v>
      </c>
      <c r="CI147" s="87">
        <f>INDEX(角色升级!Q:Q,MATCH(CE147,角色升级!A:A,0))</f>
        <v>32300</v>
      </c>
      <c r="CJ147" s="80">
        <v>0.9</v>
      </c>
      <c r="CK147" s="49"/>
      <c r="CL147" s="101">
        <f t="shared" si="267"/>
        <v>78866</v>
      </c>
      <c r="CM147" s="63">
        <f t="shared" si="268"/>
        <v>167022</v>
      </c>
      <c r="CN147" s="63">
        <f t="shared" si="269"/>
        <v>1264</v>
      </c>
      <c r="CO147" s="63">
        <f t="shared" si="270"/>
        <v>188522.5</v>
      </c>
      <c r="CP147" s="63">
        <f t="shared" si="271"/>
        <v>435674.5</v>
      </c>
      <c r="CQ147" s="98">
        <f t="shared" si="272"/>
        <v>0.181020463671847</v>
      </c>
      <c r="CR147" s="98">
        <f t="shared" si="273"/>
        <v>0.383364185877301</v>
      </c>
      <c r="CS147" s="98">
        <f t="shared" si="274"/>
        <v>0.00290124852384062</v>
      </c>
      <c r="CT147" s="98">
        <f t="shared" si="275"/>
        <v>0.432714101927012</v>
      </c>
      <c r="CU147" s="49"/>
      <c r="CV147" s="87">
        <f t="shared" si="276"/>
        <v>39434</v>
      </c>
      <c r="CW147" s="80">
        <f t="shared" si="277"/>
        <v>83265</v>
      </c>
      <c r="CX147" s="80">
        <f t="shared" si="278"/>
        <v>55504</v>
      </c>
      <c r="CY147" s="80">
        <f t="shared" si="279"/>
        <v>100787</v>
      </c>
      <c r="CZ147" s="80">
        <f t="shared" si="280"/>
        <v>278990</v>
      </c>
      <c r="DA147" s="143">
        <f t="shared" si="281"/>
        <v>0.141345567941503</v>
      </c>
      <c r="DB147" s="143">
        <f t="shared" si="282"/>
        <v>0.298451557403491</v>
      </c>
      <c r="DC147" s="143">
        <f t="shared" si="283"/>
        <v>0.198946198788487</v>
      </c>
      <c r="DD147" s="143">
        <f t="shared" si="284"/>
        <v>0.361256675866518</v>
      </c>
      <c r="DE147" s="49"/>
      <c r="DF147" s="87">
        <f t="shared" si="285"/>
        <v>19113</v>
      </c>
      <c r="DG147" s="80">
        <f t="shared" si="286"/>
        <v>40731</v>
      </c>
      <c r="DH147" s="80">
        <f t="shared" si="287"/>
        <v>27152</v>
      </c>
      <c r="DI147" s="80">
        <f t="shared" si="288"/>
        <v>14971.5</v>
      </c>
      <c r="DJ147" s="80">
        <f t="shared" si="289"/>
        <v>101967.5</v>
      </c>
      <c r="DK147" s="143">
        <f t="shared" si="290"/>
        <v>0.18744207713242</v>
      </c>
      <c r="DL147" s="143">
        <f t="shared" si="291"/>
        <v>0.399450805403683</v>
      </c>
      <c r="DM147" s="143">
        <f t="shared" si="292"/>
        <v>0.266280922843063</v>
      </c>
      <c r="DN147" s="143">
        <f t="shared" si="293"/>
        <v>0.146826194620835</v>
      </c>
      <c r="DO147" s="49"/>
      <c r="DP147" s="62">
        <f t="shared" si="294"/>
        <v>435674.5</v>
      </c>
      <c r="DQ147" s="71">
        <f t="shared" si="295"/>
        <v>278990</v>
      </c>
      <c r="DR147" s="71">
        <f t="shared" si="296"/>
        <v>101967.5</v>
      </c>
      <c r="DS147" s="63">
        <v>0</v>
      </c>
      <c r="DT147" s="63">
        <v>27</v>
      </c>
      <c r="DU147" s="63">
        <f>INDEX(武器升级!A:A,MATCH(DQ147/$DQ$5,武器升级!G:G,1))</f>
        <v>61</v>
      </c>
      <c r="DV147" s="63">
        <f>_xlfn.IFNA(INDEX(武器升级!A:A,MATCH(DR147/$DR$5,武器升级!H:H,1)),1)</f>
        <v>50</v>
      </c>
      <c r="DW147" s="63">
        <v>16</v>
      </c>
      <c r="DX147" s="63">
        <f>ROUND($DX$4*(1.2^(DT147-1)),2)</f>
        <v>68.69</v>
      </c>
      <c r="DY147" s="63">
        <f>ROUND($DY$4*1.2^(DU147-1),2)</f>
        <v>42260.64</v>
      </c>
      <c r="DZ147" s="63">
        <f>ROUND($DZ$4*1.2^(DV147-1),2)</f>
        <v>8342.07</v>
      </c>
      <c r="EA147" s="71">
        <v>6</v>
      </c>
      <c r="EB147" s="67">
        <f t="shared" si="297"/>
        <v>200</v>
      </c>
      <c r="EC147" s="84"/>
      <c r="ED147" s="49"/>
      <c r="EE147" s="49"/>
      <c r="EF147" s="49"/>
      <c r="EG147" s="49"/>
      <c r="EH147" s="49"/>
      <c r="EI147" s="49"/>
      <c r="EJ147" s="49"/>
      <c r="EK147" s="49">
        <f>_xlfn.IFNA(INDEX(DZ:DZ,MATCH(A147,EB:EB,0)),1)</f>
        <v>217.59</v>
      </c>
      <c r="EL147" s="84"/>
      <c r="EM147" s="49"/>
      <c r="EN147" s="49"/>
      <c r="EO147" s="49"/>
      <c r="EP147" s="49"/>
      <c r="EQ147" s="49"/>
      <c r="ER147" s="49"/>
      <c r="ES147" s="49"/>
      <c r="ET147" s="49"/>
      <c r="EU147" s="49"/>
      <c r="EV147" s="49"/>
      <c r="EW147" s="49"/>
      <c r="EX147" s="49"/>
      <c r="EY147" s="49"/>
      <c r="EZ147" s="49"/>
      <c r="FA147" s="67"/>
      <c r="FB147" s="67"/>
      <c r="FC147" s="67"/>
      <c r="FD147" s="49"/>
      <c r="FE147" s="155"/>
    </row>
    <row r="148" spans="1:161">
      <c r="A148" s="58">
        <v>142</v>
      </c>
      <c r="B148" s="59">
        <v>95</v>
      </c>
      <c r="C148" s="60">
        <v>80</v>
      </c>
      <c r="D148" s="61">
        <v>920.5</v>
      </c>
      <c r="E148" s="61">
        <v>3</v>
      </c>
      <c r="F148" s="62">
        <v>12</v>
      </c>
      <c r="G148" s="63">
        <v>0</v>
      </c>
      <c r="H148" s="63">
        <v>3</v>
      </c>
      <c r="I148" s="49"/>
      <c r="J148" s="62">
        <v>142</v>
      </c>
      <c r="K148" s="71">
        <f t="shared" si="242"/>
        <v>12</v>
      </c>
      <c r="L148" s="71">
        <f t="shared" si="243"/>
        <v>0</v>
      </c>
      <c r="M148" s="71">
        <f>INDEX($H:$H,MATCH(N148,$A:$A,0))</f>
        <v>3</v>
      </c>
      <c r="N148" s="72">
        <f>INDEX($A:$A,MATCH(SUM($K$7:K148),$D:$D,1))</f>
        <v>200</v>
      </c>
      <c r="O148" s="72">
        <v>0</v>
      </c>
      <c r="P148" s="73">
        <v>0</v>
      </c>
      <c r="Q148" s="63">
        <f>INDEX(关卡产出!$V$8:$V$207,MATCH(N148,$A$7:$A$206,0))</f>
        <v>38500</v>
      </c>
      <c r="R148" s="63">
        <f>INDEX(关卡产出!$W$8:$W$207,MATCH(N148,$A$7:$A$206,0))</f>
        <v>11610000</v>
      </c>
      <c r="S148" s="63">
        <f>INDEX(关卡产出!$X$8:$X$207,MATCH(N148,$A$7:$A$206,0))</f>
        <v>78866</v>
      </c>
      <c r="T148" s="63">
        <f>INDEX(关卡产出!$Y$8:$Y$207,MATCH(N148,$A$7:$A$206,0))</f>
        <v>39434</v>
      </c>
      <c r="U148" s="63">
        <f>INDEX(关卡产出!$Z$8:$Z$207,MATCH(N148,$A$7:$A$206,0))</f>
        <v>19113</v>
      </c>
      <c r="V148" s="63">
        <f>INDEX(关卡产出!$AA$8:$AA$207,MATCH(N148,$A$7:$A$206,0))</f>
        <v>1200</v>
      </c>
      <c r="W148" s="80">
        <f>INDEX(关卡产出!$C$8:$C$207,MATCH(N148,关卡产出!$B$8:$B$207,0))*K148</f>
        <v>1896</v>
      </c>
      <c r="X148" s="80">
        <f>INDEX(关卡产出!$D$8:$D$207,MATCH(N148,关卡产出!$B$8:$B$207,0))*K148</f>
        <v>948</v>
      </c>
      <c r="Y148" s="80">
        <f>INDEX(关卡产出!$E$8:$E$207,MATCH(N148,关卡产出!$B$8:$B$207,0))*K148</f>
        <v>468</v>
      </c>
      <c r="Z148" s="80">
        <f>INDEX(关卡产出!$F$8:$F$207,MATCH(N148,关卡产出!$B$8:$B$207,0))*K148</f>
        <v>24600</v>
      </c>
      <c r="AA148" s="80">
        <f>SUM($W$7:W148)</f>
        <v>168918</v>
      </c>
      <c r="AB148" s="80">
        <f>SUM($X$7:X148)</f>
        <v>84213</v>
      </c>
      <c r="AC148" s="80">
        <f>SUM($Y$7:Y148)</f>
        <v>41199</v>
      </c>
      <c r="AD148" s="80">
        <f>SUM($Z$7:Z148)</f>
        <v>2238000</v>
      </c>
      <c r="AE148" s="87">
        <f>INDEX(关卡产出!$C$8:$C$207,MATCH(N148,关卡产出!$B$8:$B$207,0))*8</f>
        <v>1264</v>
      </c>
      <c r="AF148" s="87">
        <f>INDEX(关卡产出!$D$8:$D$207,MATCH(N148,关卡产出!$B$8:$B$207,0))*8</f>
        <v>632</v>
      </c>
      <c r="AG148" s="87">
        <f>INDEX(关卡产出!$E$8:$E$207,MATCH(N148,关卡产出!$B$8:$B$207,0))*8</f>
        <v>312</v>
      </c>
      <c r="AH148" s="87">
        <f>INDEX(关卡产出!$F$8:$F$207,MATCH(N148,关卡产出!$B$8:$B$207,0))*8</f>
        <v>16400</v>
      </c>
      <c r="AI148" s="87">
        <f>SUM($AE$7:AE148)</f>
        <v>112600</v>
      </c>
      <c r="AJ148" s="87">
        <f>SUM($AF$7:AF148)</f>
        <v>56136</v>
      </c>
      <c r="AK148" s="87">
        <f>SUM($AG$7:AG148)</f>
        <v>27464</v>
      </c>
      <c r="AL148" s="87">
        <f>SUM($AH$7:AH148)</f>
        <v>1491760</v>
      </c>
      <c r="AM148" s="92">
        <f>SUM($M$7:M148)*关卡产出!$AS$11</f>
        <v>2556000</v>
      </c>
      <c r="AN148" s="93">
        <v>0</v>
      </c>
      <c r="AO148" s="80">
        <v>0</v>
      </c>
      <c r="AP148" s="96">
        <v>0</v>
      </c>
      <c r="AQ148" s="62">
        <v>500</v>
      </c>
      <c r="AR148" s="97">
        <v>100</v>
      </c>
      <c r="AS148" s="62">
        <f>SUM($AQ$7:AQ148)</f>
        <v>71000</v>
      </c>
      <c r="AT148" s="71">
        <f>SUM($AR$7:AR148)</f>
        <v>14200</v>
      </c>
      <c r="AU148" s="49"/>
      <c r="AV148" s="62">
        <f t="shared" si="244"/>
        <v>38500</v>
      </c>
      <c r="AW148" s="71">
        <v>0</v>
      </c>
      <c r="AX148" s="71">
        <f t="shared" si="245"/>
        <v>14200</v>
      </c>
      <c r="AY148" s="71">
        <f t="shared" si="246"/>
        <v>32300</v>
      </c>
      <c r="AZ148" s="63">
        <f t="shared" si="247"/>
        <v>85000</v>
      </c>
      <c r="BA148" s="80">
        <v>0</v>
      </c>
      <c r="BB148" s="80">
        <f t="shared" si="248"/>
        <v>85000</v>
      </c>
      <c r="BC148" s="98">
        <f t="shared" si="249"/>
        <v>0.452941176470588</v>
      </c>
      <c r="BD148" s="98">
        <f t="shared" si="250"/>
        <v>0</v>
      </c>
      <c r="BE148" s="98">
        <f t="shared" si="251"/>
        <v>0.167058823529412</v>
      </c>
      <c r="BF148" s="98">
        <f t="shared" si="252"/>
        <v>0.38</v>
      </c>
      <c r="BG148" s="99"/>
      <c r="BH148" s="62">
        <f>INDEX(商城宝箱!$L:$L,MATCH(BB148,商城宝箱!$N:$N,1))</f>
        <v>11</v>
      </c>
      <c r="BI148" s="63">
        <f>INDEX(商城宝箱!$T:$T,MATCH(BH148,商城宝箱!$L:$L,0))+(BB148-VLOOKUP(BH148,商城宝箱!$L$2:$N$22,3,FALSE))/$BH$5*VLOOKUP(BH148+1,商城宝箱!$C$23:$I$42,3,FALSE)</f>
        <v>212500</v>
      </c>
      <c r="BJ148" s="71">
        <f>INDEX(商城宝箱!$U:$U,MATCH(BH148,商城宝箱!$L:$L,0))+(BB148-VLOOKUP(BH148,商城宝箱!$L$2:$N$22,3,FALSE))/$BH$5*VLOOKUP(BH148+1,商城宝箱!$C$23:$I$42,4,FALSE)</f>
        <v>188892.5</v>
      </c>
      <c r="BK148" s="71">
        <f>INDEX(商城宝箱!$V:$V,MATCH(BH148,商城宝箱!$L:$L,0))+(BB148-VLOOKUP(BH148,商城宝箱!$L$2:$N$22,3,FALSE))/$BH$5*VLOOKUP(BH148+1,商城宝箱!$C$23:$I$42,5,FALSE)</f>
        <v>100962</v>
      </c>
      <c r="BL148" s="71">
        <f>INDEX(商城宝箱!$W:$W,MATCH(BH148,商城宝箱!$L:$L,0))+(BB148-VLOOKUP(BH148,商城宝箱!$L$2:$N$22,3,FALSE))/$BH$5*VLOOKUP(BH148+1,商城宝箱!$C$23:$I$42,6,FALSE)</f>
        <v>15001.5</v>
      </c>
      <c r="BM148" s="49"/>
      <c r="BN148" s="101">
        <f t="shared" si="253"/>
        <v>11610000</v>
      </c>
      <c r="BO148" s="63">
        <f t="shared" si="254"/>
        <v>2238000</v>
      </c>
      <c r="BP148" s="63">
        <f t="shared" ref="BP148:BR148" si="310">AL148</f>
        <v>1491760</v>
      </c>
      <c r="BQ148" s="63">
        <f t="shared" si="310"/>
        <v>2556000</v>
      </c>
      <c r="BR148" s="63">
        <f t="shared" si="310"/>
        <v>0</v>
      </c>
      <c r="BS148" s="63">
        <f t="shared" si="256"/>
        <v>71000</v>
      </c>
      <c r="BT148" s="63">
        <f t="shared" si="257"/>
        <v>212500</v>
      </c>
      <c r="BU148" s="63">
        <f t="shared" si="258"/>
        <v>18179260</v>
      </c>
      <c r="BV148" s="98">
        <f t="shared" si="259"/>
        <v>0.638639856627828</v>
      </c>
      <c r="BW148" s="98">
        <f t="shared" si="260"/>
        <v>0.123107321200093</v>
      </c>
      <c r="BX148" s="98">
        <f t="shared" si="261"/>
        <v>0.0820583456092272</v>
      </c>
      <c r="BY148" s="98">
        <f t="shared" si="262"/>
        <v>0.140599782389382</v>
      </c>
      <c r="BZ148" s="98">
        <f t="shared" si="263"/>
        <v>0</v>
      </c>
      <c r="CA148" s="98">
        <f t="shared" si="264"/>
        <v>0.00390554951081617</v>
      </c>
      <c r="CB148" s="98">
        <f t="shared" si="265"/>
        <v>0.011689144662654</v>
      </c>
      <c r="CC148" s="49"/>
      <c r="CD148" s="101">
        <f t="shared" si="266"/>
        <v>200</v>
      </c>
      <c r="CE148" s="63">
        <f>INDEX(角色升级!A:A,MATCH(BU147,角色升级!K:K,1))</f>
        <v>916</v>
      </c>
      <c r="CF148" s="71">
        <f>VLOOKUP(CE148,角色升级!A:P,16,FALSE)</f>
        <v>74089.81553</v>
      </c>
      <c r="CG148" s="71">
        <v>134400</v>
      </c>
      <c r="CH148" s="232">
        <v>5.51</v>
      </c>
      <c r="CI148" s="87">
        <f>INDEX(角色升级!Q:Q,MATCH(CE148,角色升级!A:A,0))</f>
        <v>32300</v>
      </c>
      <c r="CJ148" s="80">
        <v>0.9</v>
      </c>
      <c r="CK148" s="49"/>
      <c r="CL148" s="101">
        <f t="shared" si="267"/>
        <v>78866</v>
      </c>
      <c r="CM148" s="63">
        <f t="shared" si="268"/>
        <v>168918</v>
      </c>
      <c r="CN148" s="63">
        <f t="shared" si="269"/>
        <v>1264</v>
      </c>
      <c r="CO148" s="63">
        <f t="shared" si="270"/>
        <v>188892.5</v>
      </c>
      <c r="CP148" s="63">
        <f t="shared" si="271"/>
        <v>437940.5</v>
      </c>
      <c r="CQ148" s="98">
        <f t="shared" si="272"/>
        <v>0.180083824172462</v>
      </c>
      <c r="CR148" s="98">
        <f t="shared" si="273"/>
        <v>0.385709930915273</v>
      </c>
      <c r="CS148" s="98">
        <f t="shared" si="274"/>
        <v>0.00288623682897563</v>
      </c>
      <c r="CT148" s="98">
        <f t="shared" si="275"/>
        <v>0.43132000808329</v>
      </c>
      <c r="CU148" s="49"/>
      <c r="CV148" s="87">
        <f t="shared" si="276"/>
        <v>39434</v>
      </c>
      <c r="CW148" s="80">
        <f t="shared" si="277"/>
        <v>84213</v>
      </c>
      <c r="CX148" s="80">
        <f t="shared" si="278"/>
        <v>56136</v>
      </c>
      <c r="CY148" s="80">
        <f t="shared" si="279"/>
        <v>100962</v>
      </c>
      <c r="CZ148" s="80">
        <f t="shared" si="280"/>
        <v>280745</v>
      </c>
      <c r="DA148" s="143">
        <f t="shared" si="281"/>
        <v>0.140461985075424</v>
      </c>
      <c r="DB148" s="143">
        <f t="shared" si="282"/>
        <v>0.299962599512013</v>
      </c>
      <c r="DC148" s="143">
        <f t="shared" si="283"/>
        <v>0.19995369463392</v>
      </c>
      <c r="DD148" s="143">
        <f t="shared" si="284"/>
        <v>0.359621720778643</v>
      </c>
      <c r="DE148" s="49"/>
      <c r="DF148" s="87">
        <f t="shared" si="285"/>
        <v>19113</v>
      </c>
      <c r="DG148" s="80">
        <f t="shared" si="286"/>
        <v>41199</v>
      </c>
      <c r="DH148" s="80">
        <f t="shared" si="287"/>
        <v>27464</v>
      </c>
      <c r="DI148" s="80">
        <f t="shared" si="288"/>
        <v>15001.5</v>
      </c>
      <c r="DJ148" s="80">
        <f t="shared" si="289"/>
        <v>102777.5</v>
      </c>
      <c r="DK148" s="143">
        <f t="shared" si="290"/>
        <v>0.185964826931965</v>
      </c>
      <c r="DL148" s="143">
        <f t="shared" si="291"/>
        <v>0.40085621853032</v>
      </c>
      <c r="DM148" s="143">
        <f t="shared" si="292"/>
        <v>0.267218019508161</v>
      </c>
      <c r="DN148" s="143">
        <f t="shared" si="293"/>
        <v>0.145960935029554</v>
      </c>
      <c r="DO148" s="49"/>
      <c r="DP148" s="62">
        <f t="shared" si="294"/>
        <v>437940.5</v>
      </c>
      <c r="DQ148" s="71">
        <f t="shared" si="295"/>
        <v>280745</v>
      </c>
      <c r="DR148" s="71">
        <f t="shared" si="296"/>
        <v>102777.5</v>
      </c>
      <c r="DS148" s="63">
        <v>0</v>
      </c>
      <c r="DT148" s="63">
        <v>28</v>
      </c>
      <c r="DU148" s="63">
        <f>INDEX(武器升级!A:A,MATCH(DQ148/$DQ$5,武器升级!G:G,1))</f>
        <v>61</v>
      </c>
      <c r="DV148" s="63">
        <f>_xlfn.IFNA(INDEX(武器升级!A:A,MATCH(DR148/$DR$5,武器升级!H:H,1)),1)</f>
        <v>50</v>
      </c>
      <c r="DW148" s="63">
        <v>16</v>
      </c>
      <c r="DX148" s="63">
        <f>ROUND($DX$4*(1.2^(DT148-1)),2)</f>
        <v>82.42</v>
      </c>
      <c r="DY148" s="63">
        <f>ROUND($DY$4*1.2^(DU148-1),2)</f>
        <v>42260.64</v>
      </c>
      <c r="DZ148" s="63">
        <f>ROUND($DZ$4*1.2^(DV148-1),2)</f>
        <v>8342.07</v>
      </c>
      <c r="EA148" s="71">
        <v>6</v>
      </c>
      <c r="EB148" s="67">
        <f t="shared" si="297"/>
        <v>200</v>
      </c>
      <c r="EC148" s="84"/>
      <c r="ED148" s="49"/>
      <c r="EE148" s="49"/>
      <c r="EF148" s="49"/>
      <c r="EG148" s="49"/>
      <c r="EH148" s="49"/>
      <c r="EI148" s="49"/>
      <c r="EJ148" s="49"/>
      <c r="EK148" s="49">
        <f>_xlfn.IFNA(INDEX(DZ:DZ,MATCH(A148,EB:EB,0)),1)</f>
        <v>1</v>
      </c>
      <c r="EL148" s="84"/>
      <c r="EM148" s="49"/>
      <c r="EN148" s="49"/>
      <c r="EO148" s="49"/>
      <c r="EP148" s="49"/>
      <c r="EQ148" s="49"/>
      <c r="ER148" s="49"/>
      <c r="ES148" s="49"/>
      <c r="ET148" s="49"/>
      <c r="EU148" s="49"/>
      <c r="EV148" s="49"/>
      <c r="EW148" s="49"/>
      <c r="EX148" s="49"/>
      <c r="EY148" s="49"/>
      <c r="EZ148" s="49"/>
      <c r="FA148" s="67"/>
      <c r="FB148" s="67"/>
      <c r="FC148" s="67"/>
      <c r="FD148" s="49"/>
      <c r="FE148" s="155"/>
    </row>
    <row r="149" spans="1:161">
      <c r="A149" s="58">
        <v>143</v>
      </c>
      <c r="B149" s="59">
        <v>96</v>
      </c>
      <c r="C149" s="60">
        <v>80</v>
      </c>
      <c r="D149" s="61">
        <v>926.5</v>
      </c>
      <c r="E149" s="61">
        <v>3</v>
      </c>
      <c r="F149" s="62">
        <v>12</v>
      </c>
      <c r="G149" s="63">
        <v>0</v>
      </c>
      <c r="H149" s="63">
        <v>3</v>
      </c>
      <c r="I149" s="49"/>
      <c r="J149" s="62">
        <v>143</v>
      </c>
      <c r="K149" s="71">
        <f t="shared" si="242"/>
        <v>12</v>
      </c>
      <c r="L149" s="71">
        <f t="shared" si="243"/>
        <v>0</v>
      </c>
      <c r="M149" s="71">
        <f>INDEX($H:$H,MATCH(N149,$A:$A,0))</f>
        <v>3</v>
      </c>
      <c r="N149" s="72">
        <f>INDEX($A:$A,MATCH(SUM($K$7:K149),$D:$D,1))</f>
        <v>200</v>
      </c>
      <c r="O149" s="72">
        <v>0</v>
      </c>
      <c r="P149" s="73">
        <v>0</v>
      </c>
      <c r="Q149" s="63">
        <f>INDEX(关卡产出!$V$8:$V$207,MATCH(N149,$A$7:$A$206,0))</f>
        <v>38500</v>
      </c>
      <c r="R149" s="63">
        <f>INDEX(关卡产出!$W$8:$W$207,MATCH(N149,$A$7:$A$206,0))</f>
        <v>11610000</v>
      </c>
      <c r="S149" s="63">
        <f>INDEX(关卡产出!$X$8:$X$207,MATCH(N149,$A$7:$A$206,0))</f>
        <v>78866</v>
      </c>
      <c r="T149" s="63">
        <f>INDEX(关卡产出!$Y$8:$Y$207,MATCH(N149,$A$7:$A$206,0))</f>
        <v>39434</v>
      </c>
      <c r="U149" s="63">
        <f>INDEX(关卡产出!$Z$8:$Z$207,MATCH(N149,$A$7:$A$206,0))</f>
        <v>19113</v>
      </c>
      <c r="V149" s="63">
        <f>INDEX(关卡产出!$AA$8:$AA$207,MATCH(N149,$A$7:$A$206,0))</f>
        <v>1200</v>
      </c>
      <c r="W149" s="80">
        <f>INDEX(关卡产出!$C$8:$C$207,MATCH(N149,关卡产出!$B$8:$B$207,0))*K149</f>
        <v>1896</v>
      </c>
      <c r="X149" s="80">
        <f>INDEX(关卡产出!$D$8:$D$207,MATCH(N149,关卡产出!$B$8:$B$207,0))*K149</f>
        <v>948</v>
      </c>
      <c r="Y149" s="80">
        <f>INDEX(关卡产出!$E$8:$E$207,MATCH(N149,关卡产出!$B$8:$B$207,0))*K149</f>
        <v>468</v>
      </c>
      <c r="Z149" s="80">
        <f>INDEX(关卡产出!$F$8:$F$207,MATCH(N149,关卡产出!$B$8:$B$207,0))*K149</f>
        <v>24600</v>
      </c>
      <c r="AA149" s="80">
        <f>SUM($W$7:W149)</f>
        <v>170814</v>
      </c>
      <c r="AB149" s="80">
        <f>SUM($X$7:X149)</f>
        <v>85161</v>
      </c>
      <c r="AC149" s="80">
        <f>SUM($Y$7:Y149)</f>
        <v>41667</v>
      </c>
      <c r="AD149" s="80">
        <f>SUM($Z$7:Z149)</f>
        <v>2262600</v>
      </c>
      <c r="AE149" s="87">
        <f>INDEX(关卡产出!$C$8:$C$207,MATCH(N149,关卡产出!$B$8:$B$207,0))*8</f>
        <v>1264</v>
      </c>
      <c r="AF149" s="87">
        <f>INDEX(关卡产出!$D$8:$D$207,MATCH(N149,关卡产出!$B$8:$B$207,0))*8</f>
        <v>632</v>
      </c>
      <c r="AG149" s="87">
        <f>INDEX(关卡产出!$E$8:$E$207,MATCH(N149,关卡产出!$B$8:$B$207,0))*8</f>
        <v>312</v>
      </c>
      <c r="AH149" s="87">
        <f>INDEX(关卡产出!$F$8:$F$207,MATCH(N149,关卡产出!$B$8:$B$207,0))*8</f>
        <v>16400</v>
      </c>
      <c r="AI149" s="87">
        <f>SUM($AE$7:AE149)</f>
        <v>113864</v>
      </c>
      <c r="AJ149" s="87">
        <f>SUM($AF$7:AF149)</f>
        <v>56768</v>
      </c>
      <c r="AK149" s="87">
        <f>SUM($AG$7:AG149)</f>
        <v>27776</v>
      </c>
      <c r="AL149" s="87">
        <f>SUM($AH$7:AH149)</f>
        <v>1508160</v>
      </c>
      <c r="AM149" s="92">
        <f>SUM($M$7:M149)*关卡产出!$AS$11</f>
        <v>2574000</v>
      </c>
      <c r="AN149" s="93">
        <v>0</v>
      </c>
      <c r="AO149" s="80">
        <v>0</v>
      </c>
      <c r="AP149" s="96">
        <v>0</v>
      </c>
      <c r="AQ149" s="62">
        <v>500</v>
      </c>
      <c r="AR149" s="97">
        <v>100</v>
      </c>
      <c r="AS149" s="62">
        <f>SUM($AQ$7:AQ149)</f>
        <v>71500</v>
      </c>
      <c r="AT149" s="71">
        <f>SUM($AR$7:AR149)</f>
        <v>14300</v>
      </c>
      <c r="AU149" s="49"/>
      <c r="AV149" s="62">
        <f t="shared" si="244"/>
        <v>38500</v>
      </c>
      <c r="AW149" s="71">
        <v>0</v>
      </c>
      <c r="AX149" s="71">
        <f t="shared" si="245"/>
        <v>14300</v>
      </c>
      <c r="AY149" s="71">
        <f t="shared" si="246"/>
        <v>32300</v>
      </c>
      <c r="AZ149" s="63">
        <f t="shared" si="247"/>
        <v>85100</v>
      </c>
      <c r="BA149" s="80">
        <v>0</v>
      </c>
      <c r="BB149" s="80">
        <f t="shared" si="248"/>
        <v>85100</v>
      </c>
      <c r="BC149" s="98">
        <f t="shared" si="249"/>
        <v>0.4524089306698</v>
      </c>
      <c r="BD149" s="98">
        <f t="shared" si="250"/>
        <v>0</v>
      </c>
      <c r="BE149" s="98">
        <f t="shared" si="251"/>
        <v>0.168037602820212</v>
      </c>
      <c r="BF149" s="98">
        <f t="shared" si="252"/>
        <v>0.379553466509988</v>
      </c>
      <c r="BG149" s="99"/>
      <c r="BH149" s="62">
        <f>INDEX(商城宝箱!$L:$L,MATCH(BB149,商城宝箱!$N:$N,1))</f>
        <v>11</v>
      </c>
      <c r="BI149" s="63">
        <f>INDEX(商城宝箱!$T:$T,MATCH(BH149,商城宝箱!$L:$L,0))+(BB149-VLOOKUP(BH149,商城宝箱!$L$2:$N$22,3,FALSE))/$BH$5*VLOOKUP(BH149+1,商城宝箱!$C$23:$I$42,3,FALSE)</f>
        <v>212750</v>
      </c>
      <c r="BJ149" s="71">
        <f>INDEX(商城宝箱!$U:$U,MATCH(BH149,商城宝箱!$L:$L,0))+(BB149-VLOOKUP(BH149,商城宝箱!$L$2:$N$22,3,FALSE))/$BH$5*VLOOKUP(BH149+1,商城宝箱!$C$23:$I$42,4,FALSE)</f>
        <v>189262.5</v>
      </c>
      <c r="BK149" s="71">
        <f>INDEX(商城宝箱!$V:$V,MATCH(BH149,商城宝箱!$L:$L,0))+(BB149-VLOOKUP(BH149,商城宝箱!$L$2:$N$22,3,FALSE))/$BH$5*VLOOKUP(BH149+1,商城宝箱!$C$23:$I$42,5,FALSE)</f>
        <v>101137</v>
      </c>
      <c r="BL149" s="71">
        <f>INDEX(商城宝箱!$W:$W,MATCH(BH149,商城宝箱!$L:$L,0))+(BB149-VLOOKUP(BH149,商城宝箱!$L$2:$N$22,3,FALSE))/$BH$5*VLOOKUP(BH149+1,商城宝箱!$C$23:$I$42,6,FALSE)</f>
        <v>15031.5</v>
      </c>
      <c r="BM149" s="49"/>
      <c r="BN149" s="101">
        <f t="shared" si="253"/>
        <v>11610000</v>
      </c>
      <c r="BO149" s="63">
        <f t="shared" si="254"/>
        <v>2262600</v>
      </c>
      <c r="BP149" s="63">
        <f t="shared" ref="BP149:BR149" si="311">AL149</f>
        <v>1508160</v>
      </c>
      <c r="BQ149" s="63">
        <f t="shared" si="311"/>
        <v>2574000</v>
      </c>
      <c r="BR149" s="63">
        <f t="shared" si="311"/>
        <v>0</v>
      </c>
      <c r="BS149" s="63">
        <f t="shared" si="256"/>
        <v>71500</v>
      </c>
      <c r="BT149" s="63">
        <f t="shared" si="257"/>
        <v>212750</v>
      </c>
      <c r="BU149" s="63">
        <f t="shared" si="258"/>
        <v>18239010</v>
      </c>
      <c r="BV149" s="98">
        <f t="shared" si="259"/>
        <v>0.636547707359116</v>
      </c>
      <c r="BW149" s="98">
        <f t="shared" si="260"/>
        <v>0.124052785759753</v>
      </c>
      <c r="BX149" s="98">
        <f t="shared" si="261"/>
        <v>0.0826886985642313</v>
      </c>
      <c r="BY149" s="98">
        <f t="shared" si="262"/>
        <v>0.141126080856362</v>
      </c>
      <c r="BZ149" s="98">
        <f t="shared" si="263"/>
        <v>0</v>
      </c>
      <c r="CA149" s="98">
        <f t="shared" si="264"/>
        <v>0.00392016891267673</v>
      </c>
      <c r="CB149" s="98">
        <f t="shared" si="265"/>
        <v>0.0116645585478598</v>
      </c>
      <c r="CC149" s="49"/>
      <c r="CD149" s="101">
        <f t="shared" si="266"/>
        <v>200</v>
      </c>
      <c r="CE149" s="63">
        <f>INDEX(角色升级!A:A,MATCH(BU148,角色升级!K:K,1))</f>
        <v>917</v>
      </c>
      <c r="CF149" s="71">
        <f>VLOOKUP(CE149,角色升级!A:P,16,FALSE)</f>
        <v>74146.58933</v>
      </c>
      <c r="CG149" s="71">
        <v>135600</v>
      </c>
      <c r="CH149" s="233">
        <v>5.55</v>
      </c>
      <c r="CI149" s="87">
        <f>INDEX(角色升级!Q:Q,MATCH(CE149,角色升级!A:A,0))</f>
        <v>32300</v>
      </c>
      <c r="CJ149" s="80">
        <v>0.9</v>
      </c>
      <c r="CK149" s="49"/>
      <c r="CL149" s="101">
        <f t="shared" si="267"/>
        <v>78866</v>
      </c>
      <c r="CM149" s="63">
        <f t="shared" si="268"/>
        <v>170814</v>
      </c>
      <c r="CN149" s="63">
        <f t="shared" si="269"/>
        <v>1264</v>
      </c>
      <c r="CO149" s="63">
        <f t="shared" si="270"/>
        <v>189262.5</v>
      </c>
      <c r="CP149" s="63">
        <f t="shared" si="271"/>
        <v>440206.5</v>
      </c>
      <c r="CQ149" s="98">
        <f t="shared" si="272"/>
        <v>0.17915682753435</v>
      </c>
      <c r="CR149" s="98">
        <f t="shared" si="273"/>
        <v>0.388031526113313</v>
      </c>
      <c r="CS149" s="98">
        <f t="shared" si="274"/>
        <v>0.00287137968203559</v>
      </c>
      <c r="CT149" s="98">
        <f t="shared" si="275"/>
        <v>0.429940266670301</v>
      </c>
      <c r="CU149" s="49"/>
      <c r="CV149" s="87">
        <f t="shared" si="276"/>
        <v>39434</v>
      </c>
      <c r="CW149" s="80">
        <f t="shared" si="277"/>
        <v>85161</v>
      </c>
      <c r="CX149" s="80">
        <f t="shared" si="278"/>
        <v>56768</v>
      </c>
      <c r="CY149" s="80">
        <f t="shared" si="279"/>
        <v>101137</v>
      </c>
      <c r="CZ149" s="80">
        <f t="shared" si="280"/>
        <v>282500</v>
      </c>
      <c r="DA149" s="143">
        <f t="shared" si="281"/>
        <v>0.139589380530973</v>
      </c>
      <c r="DB149" s="143">
        <f t="shared" si="282"/>
        <v>0.301454867256637</v>
      </c>
      <c r="DC149" s="143">
        <f t="shared" si="283"/>
        <v>0.200948672566372</v>
      </c>
      <c r="DD149" s="143">
        <f t="shared" si="284"/>
        <v>0.358007079646018</v>
      </c>
      <c r="DE149" s="49"/>
      <c r="DF149" s="87">
        <f t="shared" si="285"/>
        <v>19113</v>
      </c>
      <c r="DG149" s="80">
        <f t="shared" si="286"/>
        <v>41667</v>
      </c>
      <c r="DH149" s="80">
        <f t="shared" si="287"/>
        <v>27776</v>
      </c>
      <c r="DI149" s="80">
        <f t="shared" si="288"/>
        <v>15031.5</v>
      </c>
      <c r="DJ149" s="80">
        <f t="shared" si="289"/>
        <v>103587.5</v>
      </c>
      <c r="DK149" s="143">
        <f t="shared" si="290"/>
        <v>0.184510679377338</v>
      </c>
      <c r="DL149" s="143">
        <f t="shared" si="291"/>
        <v>0.402239652467721</v>
      </c>
      <c r="DM149" s="143">
        <f t="shared" si="292"/>
        <v>0.268140460962954</v>
      </c>
      <c r="DN149" s="143">
        <f t="shared" si="293"/>
        <v>0.145109207191987</v>
      </c>
      <c r="DO149" s="49"/>
      <c r="DP149" s="62">
        <f t="shared" si="294"/>
        <v>440206.5</v>
      </c>
      <c r="DQ149" s="71">
        <f t="shared" si="295"/>
        <v>282500</v>
      </c>
      <c r="DR149" s="71">
        <f t="shared" si="296"/>
        <v>103587.5</v>
      </c>
      <c r="DS149" s="63">
        <v>0</v>
      </c>
      <c r="DT149" s="63">
        <v>28</v>
      </c>
      <c r="DU149" s="63">
        <f>INDEX(武器升级!A:A,MATCH(DQ149/$DQ$5,武器升级!G:G,1))</f>
        <v>61</v>
      </c>
      <c r="DV149" s="63">
        <f>_xlfn.IFNA(INDEX(武器升级!A:A,MATCH(DR149/$DR$5,武器升级!H:H,1)),1)</f>
        <v>50</v>
      </c>
      <c r="DW149" s="63">
        <v>17</v>
      </c>
      <c r="DX149" s="63">
        <f>ROUND($DX$4*(1.2^(DT149-1)),2)</f>
        <v>82.42</v>
      </c>
      <c r="DY149" s="63">
        <f>ROUND($DY$4*1.2^(DU149-1),2)</f>
        <v>42260.64</v>
      </c>
      <c r="DZ149" s="63">
        <f>ROUND($DZ$4*1.2^(DV149-1),2)</f>
        <v>8342.07</v>
      </c>
      <c r="EA149" s="71">
        <v>6.3</v>
      </c>
      <c r="EB149" s="67">
        <f t="shared" si="297"/>
        <v>200</v>
      </c>
      <c r="EC149" s="84"/>
      <c r="ED149" s="49"/>
      <c r="EE149" s="49"/>
      <c r="EF149" s="49"/>
      <c r="EG149" s="49"/>
      <c r="EH149" s="49"/>
      <c r="EI149" s="49"/>
      <c r="EJ149" s="49"/>
      <c r="EK149" s="49">
        <f>_xlfn.IFNA(INDEX(DZ:DZ,MATCH(A149,EB:EB,0)),1)</f>
        <v>217.59</v>
      </c>
      <c r="EL149" s="84"/>
      <c r="EM149" s="49"/>
      <c r="EN149" s="49"/>
      <c r="EO149" s="49"/>
      <c r="EP149" s="49"/>
      <c r="EQ149" s="49"/>
      <c r="ER149" s="49"/>
      <c r="ES149" s="49"/>
      <c r="ET149" s="49"/>
      <c r="EU149" s="49"/>
      <c r="EV149" s="49"/>
      <c r="EW149" s="49"/>
      <c r="EX149" s="49"/>
      <c r="EY149" s="49"/>
      <c r="EZ149" s="49"/>
      <c r="FA149" s="67"/>
      <c r="FB149" s="67"/>
      <c r="FC149" s="67"/>
      <c r="FD149" s="49"/>
      <c r="FE149" s="155"/>
    </row>
    <row r="150" spans="1:161">
      <c r="A150" s="58">
        <v>144</v>
      </c>
      <c r="B150" s="59">
        <v>96</v>
      </c>
      <c r="C150" s="60">
        <v>80</v>
      </c>
      <c r="D150" s="61">
        <v>929.5</v>
      </c>
      <c r="E150" s="61">
        <v>3</v>
      </c>
      <c r="F150" s="62">
        <v>12</v>
      </c>
      <c r="G150" s="63">
        <v>0</v>
      </c>
      <c r="H150" s="63">
        <v>3</v>
      </c>
      <c r="I150" s="49"/>
      <c r="J150" s="62">
        <v>144</v>
      </c>
      <c r="K150" s="71">
        <f t="shared" si="242"/>
        <v>12</v>
      </c>
      <c r="L150" s="71">
        <f t="shared" si="243"/>
        <v>0</v>
      </c>
      <c r="M150" s="71">
        <f>INDEX($H:$H,MATCH(N150,$A:$A,0))</f>
        <v>3</v>
      </c>
      <c r="N150" s="72">
        <f>INDEX($A:$A,MATCH(SUM($K$7:K150),$D:$D,1))</f>
        <v>200</v>
      </c>
      <c r="O150" s="72">
        <v>0</v>
      </c>
      <c r="P150" s="73">
        <v>0</v>
      </c>
      <c r="Q150" s="63">
        <f>INDEX(关卡产出!$V$8:$V$207,MATCH(N150,$A$7:$A$206,0))</f>
        <v>38500</v>
      </c>
      <c r="R150" s="63">
        <f>INDEX(关卡产出!$W$8:$W$207,MATCH(N150,$A$7:$A$206,0))</f>
        <v>11610000</v>
      </c>
      <c r="S150" s="63">
        <f>INDEX(关卡产出!$X$8:$X$207,MATCH(N150,$A$7:$A$206,0))</f>
        <v>78866</v>
      </c>
      <c r="T150" s="63">
        <f>INDEX(关卡产出!$Y$8:$Y$207,MATCH(N150,$A$7:$A$206,0))</f>
        <v>39434</v>
      </c>
      <c r="U150" s="63">
        <f>INDEX(关卡产出!$Z$8:$Z$207,MATCH(N150,$A$7:$A$206,0))</f>
        <v>19113</v>
      </c>
      <c r="V150" s="63">
        <f>INDEX(关卡产出!$AA$8:$AA$207,MATCH(N150,$A$7:$A$206,0))</f>
        <v>1200</v>
      </c>
      <c r="W150" s="80">
        <f>INDEX(关卡产出!$C$8:$C$207,MATCH(N150,关卡产出!$B$8:$B$207,0))*K150</f>
        <v>1896</v>
      </c>
      <c r="X150" s="80">
        <f>INDEX(关卡产出!$D$8:$D$207,MATCH(N150,关卡产出!$B$8:$B$207,0))*K150</f>
        <v>948</v>
      </c>
      <c r="Y150" s="80">
        <f>INDEX(关卡产出!$E$8:$E$207,MATCH(N150,关卡产出!$B$8:$B$207,0))*K150</f>
        <v>468</v>
      </c>
      <c r="Z150" s="80">
        <f>INDEX(关卡产出!$F$8:$F$207,MATCH(N150,关卡产出!$B$8:$B$207,0))*K150</f>
        <v>24600</v>
      </c>
      <c r="AA150" s="80">
        <f>SUM($W$7:W150)</f>
        <v>172710</v>
      </c>
      <c r="AB150" s="80">
        <f>SUM($X$7:X150)</f>
        <v>86109</v>
      </c>
      <c r="AC150" s="80">
        <f>SUM($Y$7:Y150)</f>
        <v>42135</v>
      </c>
      <c r="AD150" s="80">
        <f>SUM($Z$7:Z150)</f>
        <v>2287200</v>
      </c>
      <c r="AE150" s="87">
        <f>INDEX(关卡产出!$C$8:$C$207,MATCH(N150,关卡产出!$B$8:$B$207,0))*8</f>
        <v>1264</v>
      </c>
      <c r="AF150" s="87">
        <f>INDEX(关卡产出!$D$8:$D$207,MATCH(N150,关卡产出!$B$8:$B$207,0))*8</f>
        <v>632</v>
      </c>
      <c r="AG150" s="87">
        <f>INDEX(关卡产出!$E$8:$E$207,MATCH(N150,关卡产出!$B$8:$B$207,0))*8</f>
        <v>312</v>
      </c>
      <c r="AH150" s="87">
        <f>INDEX(关卡产出!$F$8:$F$207,MATCH(N150,关卡产出!$B$8:$B$207,0))*8</f>
        <v>16400</v>
      </c>
      <c r="AI150" s="87">
        <f>SUM($AE$7:AE150)</f>
        <v>115128</v>
      </c>
      <c r="AJ150" s="87">
        <f>SUM($AF$7:AF150)</f>
        <v>57400</v>
      </c>
      <c r="AK150" s="87">
        <f>SUM($AG$7:AG150)</f>
        <v>28088</v>
      </c>
      <c r="AL150" s="87">
        <f>SUM($AH$7:AH150)</f>
        <v>1524560</v>
      </c>
      <c r="AM150" s="92">
        <f>SUM($M$7:M150)*关卡产出!$AS$11</f>
        <v>2592000</v>
      </c>
      <c r="AN150" s="93">
        <v>0</v>
      </c>
      <c r="AO150" s="80">
        <v>0</v>
      </c>
      <c r="AP150" s="96">
        <v>0</v>
      </c>
      <c r="AQ150" s="62">
        <v>500</v>
      </c>
      <c r="AR150" s="97">
        <v>100</v>
      </c>
      <c r="AS150" s="62">
        <f>SUM($AQ$7:AQ150)</f>
        <v>72000</v>
      </c>
      <c r="AT150" s="71">
        <f>SUM($AR$7:AR150)</f>
        <v>14400</v>
      </c>
      <c r="AU150" s="49"/>
      <c r="AV150" s="62">
        <f t="shared" si="244"/>
        <v>38500</v>
      </c>
      <c r="AW150" s="71">
        <v>0</v>
      </c>
      <c r="AX150" s="71">
        <f t="shared" si="245"/>
        <v>14400</v>
      </c>
      <c r="AY150" s="71">
        <f t="shared" si="246"/>
        <v>32300</v>
      </c>
      <c r="AZ150" s="63">
        <f t="shared" si="247"/>
        <v>85200</v>
      </c>
      <c r="BA150" s="80">
        <v>0</v>
      </c>
      <c r="BB150" s="80">
        <f t="shared" si="248"/>
        <v>85200</v>
      </c>
      <c r="BC150" s="98">
        <f t="shared" si="249"/>
        <v>0.4518779342723</v>
      </c>
      <c r="BD150" s="98">
        <f t="shared" si="250"/>
        <v>0</v>
      </c>
      <c r="BE150" s="98">
        <f t="shared" si="251"/>
        <v>0.169014084507042</v>
      </c>
      <c r="BF150" s="98">
        <f t="shared" si="252"/>
        <v>0.379107981220657</v>
      </c>
      <c r="BG150" s="99"/>
      <c r="BH150" s="62">
        <f>INDEX(商城宝箱!$L:$L,MATCH(BB150,商城宝箱!$N:$N,1))</f>
        <v>11</v>
      </c>
      <c r="BI150" s="63">
        <f>INDEX(商城宝箱!$T:$T,MATCH(BH150,商城宝箱!$L:$L,0))+(BB150-VLOOKUP(BH150,商城宝箱!$L$2:$N$22,3,FALSE))/$BH$5*VLOOKUP(BH150+1,商城宝箱!$C$23:$I$42,3,FALSE)</f>
        <v>213000</v>
      </c>
      <c r="BJ150" s="71">
        <f>INDEX(商城宝箱!$U:$U,MATCH(BH150,商城宝箱!$L:$L,0))+(BB150-VLOOKUP(BH150,商城宝箱!$L$2:$N$22,3,FALSE))/$BH$5*VLOOKUP(BH150+1,商城宝箱!$C$23:$I$42,4,FALSE)</f>
        <v>189632.5</v>
      </c>
      <c r="BK150" s="71">
        <f>INDEX(商城宝箱!$V:$V,MATCH(BH150,商城宝箱!$L:$L,0))+(BB150-VLOOKUP(BH150,商城宝箱!$L$2:$N$22,3,FALSE))/$BH$5*VLOOKUP(BH150+1,商城宝箱!$C$23:$I$42,5,FALSE)</f>
        <v>101312</v>
      </c>
      <c r="BL150" s="71">
        <f>INDEX(商城宝箱!$W:$W,MATCH(BH150,商城宝箱!$L:$L,0))+(BB150-VLOOKUP(BH150,商城宝箱!$L$2:$N$22,3,FALSE))/$BH$5*VLOOKUP(BH150+1,商城宝箱!$C$23:$I$42,6,FALSE)</f>
        <v>15061.5</v>
      </c>
      <c r="BM150" s="49"/>
      <c r="BN150" s="101">
        <f t="shared" si="253"/>
        <v>11610000</v>
      </c>
      <c r="BO150" s="63">
        <f t="shared" si="254"/>
        <v>2287200</v>
      </c>
      <c r="BP150" s="63">
        <f t="shared" ref="BP150:BR150" si="312">AL150</f>
        <v>1524560</v>
      </c>
      <c r="BQ150" s="63">
        <f t="shared" si="312"/>
        <v>2592000</v>
      </c>
      <c r="BR150" s="63">
        <f t="shared" si="312"/>
        <v>0</v>
      </c>
      <c r="BS150" s="63">
        <f t="shared" si="256"/>
        <v>72000</v>
      </c>
      <c r="BT150" s="63">
        <f t="shared" si="257"/>
        <v>213000</v>
      </c>
      <c r="BU150" s="63">
        <f t="shared" si="258"/>
        <v>18298760</v>
      </c>
      <c r="BV150" s="98">
        <f t="shared" si="259"/>
        <v>0.634469220865239</v>
      </c>
      <c r="BW150" s="98">
        <f t="shared" si="260"/>
        <v>0.124992075965803</v>
      </c>
      <c r="BX150" s="98">
        <f t="shared" si="261"/>
        <v>0.0833149350010602</v>
      </c>
      <c r="BY150" s="98">
        <f t="shared" si="262"/>
        <v>0.141648942332705</v>
      </c>
      <c r="BZ150" s="98">
        <f t="shared" si="263"/>
        <v>0</v>
      </c>
      <c r="CA150" s="98">
        <f t="shared" si="264"/>
        <v>0.00393469284257513</v>
      </c>
      <c r="CB150" s="98">
        <f t="shared" si="265"/>
        <v>0.0116401329926181</v>
      </c>
      <c r="CC150" s="49"/>
      <c r="CD150" s="101">
        <f t="shared" si="266"/>
        <v>200</v>
      </c>
      <c r="CE150" s="63">
        <f>INDEX(角色升级!A:A,MATCH(BU149,角色升级!K:K,1))</f>
        <v>919</v>
      </c>
      <c r="CF150" s="71">
        <f>VLOOKUP(CE150,角色升级!A:P,16,FALSE)</f>
        <v>74260.13694</v>
      </c>
      <c r="CG150" s="71">
        <v>136800</v>
      </c>
      <c r="CH150" s="234">
        <v>5.59</v>
      </c>
      <c r="CI150" s="87">
        <f>INDEX(角色升级!Q:Q,MATCH(CE150,角色升级!A:A,0))</f>
        <v>32300</v>
      </c>
      <c r="CJ150" s="80">
        <v>0.9</v>
      </c>
      <c r="CK150" s="49"/>
      <c r="CL150" s="101">
        <f t="shared" si="267"/>
        <v>78866</v>
      </c>
      <c r="CM150" s="63">
        <f t="shared" si="268"/>
        <v>172710</v>
      </c>
      <c r="CN150" s="63">
        <f t="shared" si="269"/>
        <v>1264</v>
      </c>
      <c r="CO150" s="63">
        <f t="shared" si="270"/>
        <v>189632.5</v>
      </c>
      <c r="CP150" s="63">
        <f t="shared" si="271"/>
        <v>442472.5</v>
      </c>
      <c r="CQ150" s="98">
        <f t="shared" si="272"/>
        <v>0.178239325607806</v>
      </c>
      <c r="CR150" s="98">
        <f t="shared" si="273"/>
        <v>0.390329342501511</v>
      </c>
      <c r="CS150" s="98">
        <f t="shared" si="274"/>
        <v>0.00285667470859771</v>
      </c>
      <c r="CT150" s="98">
        <f t="shared" si="275"/>
        <v>0.428574657182085</v>
      </c>
      <c r="CU150" s="49"/>
      <c r="CV150" s="87">
        <f t="shared" si="276"/>
        <v>39434</v>
      </c>
      <c r="CW150" s="80">
        <f t="shared" si="277"/>
        <v>86109</v>
      </c>
      <c r="CX150" s="80">
        <f t="shared" si="278"/>
        <v>57400</v>
      </c>
      <c r="CY150" s="80">
        <f t="shared" si="279"/>
        <v>101312</v>
      </c>
      <c r="CZ150" s="80">
        <f t="shared" si="280"/>
        <v>284255</v>
      </c>
      <c r="DA150" s="143">
        <f t="shared" si="281"/>
        <v>0.138727550966562</v>
      </c>
      <c r="DB150" s="143">
        <f t="shared" si="282"/>
        <v>0.302928708378041</v>
      </c>
      <c r="DC150" s="143">
        <f t="shared" si="283"/>
        <v>0.201931364443897</v>
      </c>
      <c r="DD150" s="143">
        <f t="shared" si="284"/>
        <v>0.3564123762115</v>
      </c>
      <c r="DE150" s="49"/>
      <c r="DF150" s="87">
        <f t="shared" si="285"/>
        <v>19113</v>
      </c>
      <c r="DG150" s="80">
        <f t="shared" si="286"/>
        <v>42135</v>
      </c>
      <c r="DH150" s="80">
        <f t="shared" si="287"/>
        <v>28088</v>
      </c>
      <c r="DI150" s="80">
        <f t="shared" si="288"/>
        <v>15061.5</v>
      </c>
      <c r="DJ150" s="80">
        <f t="shared" si="289"/>
        <v>104397.5</v>
      </c>
      <c r="DK150" s="143">
        <f t="shared" si="290"/>
        <v>0.183079096721665</v>
      </c>
      <c r="DL150" s="143">
        <f t="shared" si="291"/>
        <v>0.403601618812711</v>
      </c>
      <c r="DM150" s="143">
        <f t="shared" si="292"/>
        <v>0.269048588328265</v>
      </c>
      <c r="DN150" s="143">
        <f t="shared" si="293"/>
        <v>0.14427069613736</v>
      </c>
      <c r="DO150" s="49"/>
      <c r="DP150" s="62">
        <f t="shared" si="294"/>
        <v>442472.5</v>
      </c>
      <c r="DQ150" s="71">
        <f t="shared" si="295"/>
        <v>284255</v>
      </c>
      <c r="DR150" s="71">
        <f t="shared" si="296"/>
        <v>104397.5</v>
      </c>
      <c r="DS150" s="63">
        <v>0</v>
      </c>
      <c r="DT150" s="63">
        <v>28</v>
      </c>
      <c r="DU150" s="63">
        <f>INDEX(武器升级!A:A,MATCH(DQ150/$DQ$5,武器升级!G:G,1))</f>
        <v>61</v>
      </c>
      <c r="DV150" s="63">
        <f>_xlfn.IFNA(INDEX(武器升级!A:A,MATCH(DR150/$DR$5,武器升级!H:H,1)),1)</f>
        <v>50</v>
      </c>
      <c r="DW150" s="63">
        <v>17</v>
      </c>
      <c r="DX150" s="63">
        <f>ROUND($DX$4*(1.2^(DT150-1)),2)</f>
        <v>82.42</v>
      </c>
      <c r="DY150" s="63">
        <f>ROUND($DY$4*1.2^(DU150-1),2)</f>
        <v>42260.64</v>
      </c>
      <c r="DZ150" s="63">
        <f>ROUND($DZ$4*1.2^(DV150-1),2)</f>
        <v>8342.07</v>
      </c>
      <c r="EA150" s="71">
        <v>6.3</v>
      </c>
      <c r="EB150" s="67">
        <f t="shared" si="297"/>
        <v>200</v>
      </c>
      <c r="EC150" s="84"/>
      <c r="ED150" s="49"/>
      <c r="EE150" s="49"/>
      <c r="EF150" s="49"/>
      <c r="EG150" s="49"/>
      <c r="EH150" s="49"/>
      <c r="EI150" s="49"/>
      <c r="EJ150" s="49"/>
      <c r="EK150" s="49">
        <f>_xlfn.IFNA(INDEX(DZ:DZ,MATCH(A150,EB:EB,0)),1)</f>
        <v>1</v>
      </c>
      <c r="EL150" s="84"/>
      <c r="EM150" s="49"/>
      <c r="EN150" s="49"/>
      <c r="EO150" s="49"/>
      <c r="EP150" s="49"/>
      <c r="EQ150" s="49"/>
      <c r="ER150" s="49"/>
      <c r="ES150" s="49"/>
      <c r="ET150" s="49"/>
      <c r="EU150" s="49"/>
      <c r="EV150" s="49"/>
      <c r="EW150" s="49"/>
      <c r="EX150" s="49"/>
      <c r="EY150" s="49"/>
      <c r="EZ150" s="49"/>
      <c r="FA150" s="67"/>
      <c r="FB150" s="67"/>
      <c r="FC150" s="67"/>
      <c r="FD150" s="49"/>
      <c r="FE150" s="155"/>
    </row>
    <row r="151" spans="1:161">
      <c r="A151" s="58">
        <v>145</v>
      </c>
      <c r="B151" s="59">
        <v>97</v>
      </c>
      <c r="C151" s="60">
        <v>81</v>
      </c>
      <c r="D151" s="61">
        <v>938.5</v>
      </c>
      <c r="E151" s="61">
        <v>3</v>
      </c>
      <c r="F151" s="62">
        <v>12</v>
      </c>
      <c r="G151" s="63">
        <v>0</v>
      </c>
      <c r="H151" s="63">
        <v>3</v>
      </c>
      <c r="I151" s="49"/>
      <c r="J151" s="62">
        <v>145</v>
      </c>
      <c r="K151" s="71">
        <f t="shared" si="242"/>
        <v>12</v>
      </c>
      <c r="L151" s="71">
        <f t="shared" si="243"/>
        <v>0</v>
      </c>
      <c r="M151" s="71">
        <f>INDEX($H:$H,MATCH(N151,$A:$A,0))</f>
        <v>3</v>
      </c>
      <c r="N151" s="72">
        <f>INDEX($A:$A,MATCH(SUM($K$7:K151),$D:$D,1))</f>
        <v>200</v>
      </c>
      <c r="O151" s="72">
        <v>0</v>
      </c>
      <c r="P151" s="73">
        <v>0</v>
      </c>
      <c r="Q151" s="63">
        <f>INDEX(关卡产出!$V$8:$V$207,MATCH(N151,$A$7:$A$206,0))</f>
        <v>38500</v>
      </c>
      <c r="R151" s="63">
        <f>INDEX(关卡产出!$W$8:$W$207,MATCH(N151,$A$7:$A$206,0))</f>
        <v>11610000</v>
      </c>
      <c r="S151" s="63">
        <f>INDEX(关卡产出!$X$8:$X$207,MATCH(N151,$A$7:$A$206,0))</f>
        <v>78866</v>
      </c>
      <c r="T151" s="63">
        <f>INDEX(关卡产出!$Y$8:$Y$207,MATCH(N151,$A$7:$A$206,0))</f>
        <v>39434</v>
      </c>
      <c r="U151" s="63">
        <f>INDEX(关卡产出!$Z$8:$Z$207,MATCH(N151,$A$7:$A$206,0))</f>
        <v>19113</v>
      </c>
      <c r="V151" s="63">
        <f>INDEX(关卡产出!$AA$8:$AA$207,MATCH(N151,$A$7:$A$206,0))</f>
        <v>1200</v>
      </c>
      <c r="W151" s="80">
        <f>INDEX(关卡产出!$C$8:$C$207,MATCH(N151,关卡产出!$B$8:$B$207,0))*K151</f>
        <v>1896</v>
      </c>
      <c r="X151" s="80">
        <f>INDEX(关卡产出!$D$8:$D$207,MATCH(N151,关卡产出!$B$8:$B$207,0))*K151</f>
        <v>948</v>
      </c>
      <c r="Y151" s="80">
        <f>INDEX(关卡产出!$E$8:$E$207,MATCH(N151,关卡产出!$B$8:$B$207,0))*K151</f>
        <v>468</v>
      </c>
      <c r="Z151" s="80">
        <f>INDEX(关卡产出!$F$8:$F$207,MATCH(N151,关卡产出!$B$8:$B$207,0))*K151</f>
        <v>24600</v>
      </c>
      <c r="AA151" s="80">
        <f>SUM($W$7:W151)</f>
        <v>174606</v>
      </c>
      <c r="AB151" s="80">
        <f>SUM($X$7:X151)</f>
        <v>87057</v>
      </c>
      <c r="AC151" s="80">
        <f>SUM($Y$7:Y151)</f>
        <v>42603</v>
      </c>
      <c r="AD151" s="80">
        <f>SUM($Z$7:Z151)</f>
        <v>2311800</v>
      </c>
      <c r="AE151" s="87">
        <f>INDEX(关卡产出!$C$8:$C$207,MATCH(N151,关卡产出!$B$8:$B$207,0))*8</f>
        <v>1264</v>
      </c>
      <c r="AF151" s="87">
        <f>INDEX(关卡产出!$D$8:$D$207,MATCH(N151,关卡产出!$B$8:$B$207,0))*8</f>
        <v>632</v>
      </c>
      <c r="AG151" s="87">
        <f>INDEX(关卡产出!$E$8:$E$207,MATCH(N151,关卡产出!$B$8:$B$207,0))*8</f>
        <v>312</v>
      </c>
      <c r="AH151" s="87">
        <f>INDEX(关卡产出!$F$8:$F$207,MATCH(N151,关卡产出!$B$8:$B$207,0))*8</f>
        <v>16400</v>
      </c>
      <c r="AI151" s="87">
        <f>SUM($AE$7:AE151)</f>
        <v>116392</v>
      </c>
      <c r="AJ151" s="87">
        <f>SUM($AF$7:AF151)</f>
        <v>58032</v>
      </c>
      <c r="AK151" s="87">
        <f>SUM($AG$7:AG151)</f>
        <v>28400</v>
      </c>
      <c r="AL151" s="87">
        <f>SUM($AH$7:AH151)</f>
        <v>1540960</v>
      </c>
      <c r="AM151" s="92">
        <f>SUM($M$7:M151)*关卡产出!$AS$11</f>
        <v>2610000</v>
      </c>
      <c r="AN151" s="93">
        <v>0</v>
      </c>
      <c r="AO151" s="80">
        <v>0</v>
      </c>
      <c r="AP151" s="96">
        <v>0</v>
      </c>
      <c r="AQ151" s="62">
        <v>500</v>
      </c>
      <c r="AR151" s="97">
        <v>100</v>
      </c>
      <c r="AS151" s="62">
        <f>SUM($AQ$7:AQ151)</f>
        <v>72500</v>
      </c>
      <c r="AT151" s="71">
        <f>SUM($AR$7:AR151)</f>
        <v>14500</v>
      </c>
      <c r="AU151" s="49"/>
      <c r="AV151" s="62">
        <f t="shared" si="244"/>
        <v>38500</v>
      </c>
      <c r="AW151" s="71">
        <v>0</v>
      </c>
      <c r="AX151" s="71">
        <f t="shared" si="245"/>
        <v>14500</v>
      </c>
      <c r="AY151" s="71">
        <f t="shared" si="246"/>
        <v>32300</v>
      </c>
      <c r="AZ151" s="63">
        <f t="shared" si="247"/>
        <v>85300</v>
      </c>
      <c r="BA151" s="80">
        <v>0</v>
      </c>
      <c r="BB151" s="80">
        <f t="shared" si="248"/>
        <v>85300</v>
      </c>
      <c r="BC151" s="98">
        <f t="shared" si="249"/>
        <v>0.451348182883939</v>
      </c>
      <c r="BD151" s="98">
        <f t="shared" si="250"/>
        <v>0</v>
      </c>
      <c r="BE151" s="98">
        <f t="shared" si="251"/>
        <v>0.169988276670574</v>
      </c>
      <c r="BF151" s="98">
        <f t="shared" si="252"/>
        <v>0.378663540445487</v>
      </c>
      <c r="BG151" s="99"/>
      <c r="BH151" s="62">
        <f>INDEX(商城宝箱!$L:$L,MATCH(BB151,商城宝箱!$N:$N,1))</f>
        <v>11</v>
      </c>
      <c r="BI151" s="63">
        <f>INDEX(商城宝箱!$T:$T,MATCH(BH151,商城宝箱!$L:$L,0))+(BB151-VLOOKUP(BH151,商城宝箱!$L$2:$N$22,3,FALSE))/$BH$5*VLOOKUP(BH151+1,商城宝箱!$C$23:$I$42,3,FALSE)</f>
        <v>213250</v>
      </c>
      <c r="BJ151" s="71">
        <f>INDEX(商城宝箱!$U:$U,MATCH(BH151,商城宝箱!$L:$L,0))+(BB151-VLOOKUP(BH151,商城宝箱!$L$2:$N$22,3,FALSE))/$BH$5*VLOOKUP(BH151+1,商城宝箱!$C$23:$I$42,4,FALSE)</f>
        <v>190002.5</v>
      </c>
      <c r="BK151" s="71">
        <f>INDEX(商城宝箱!$V:$V,MATCH(BH151,商城宝箱!$L:$L,0))+(BB151-VLOOKUP(BH151,商城宝箱!$L$2:$N$22,3,FALSE))/$BH$5*VLOOKUP(BH151+1,商城宝箱!$C$23:$I$42,5,FALSE)</f>
        <v>101487</v>
      </c>
      <c r="BL151" s="71">
        <f>INDEX(商城宝箱!$W:$W,MATCH(BH151,商城宝箱!$L:$L,0))+(BB151-VLOOKUP(BH151,商城宝箱!$L$2:$N$22,3,FALSE))/$BH$5*VLOOKUP(BH151+1,商城宝箱!$C$23:$I$42,6,FALSE)</f>
        <v>15091.5</v>
      </c>
      <c r="BM151" s="49"/>
      <c r="BN151" s="101">
        <f t="shared" si="253"/>
        <v>11610000</v>
      </c>
      <c r="BO151" s="63">
        <f t="shared" si="254"/>
        <v>2311800</v>
      </c>
      <c r="BP151" s="63">
        <f t="shared" ref="BP151:BR151" si="313">AL151</f>
        <v>1540960</v>
      </c>
      <c r="BQ151" s="63">
        <f t="shared" si="313"/>
        <v>2610000</v>
      </c>
      <c r="BR151" s="63">
        <f t="shared" si="313"/>
        <v>0</v>
      </c>
      <c r="BS151" s="63">
        <f t="shared" si="256"/>
        <v>72500</v>
      </c>
      <c r="BT151" s="63">
        <f t="shared" si="257"/>
        <v>213250</v>
      </c>
      <c r="BU151" s="63">
        <f t="shared" si="258"/>
        <v>18358510</v>
      </c>
      <c r="BV151" s="98">
        <f t="shared" si="259"/>
        <v>0.632404263744716</v>
      </c>
      <c r="BW151" s="98">
        <f t="shared" si="260"/>
        <v>0.125925252103793</v>
      </c>
      <c r="BX151" s="98">
        <f t="shared" si="261"/>
        <v>0.0839370951128387</v>
      </c>
      <c r="BY151" s="98">
        <f t="shared" si="262"/>
        <v>0.142168400376719</v>
      </c>
      <c r="BZ151" s="98">
        <f t="shared" si="263"/>
        <v>0</v>
      </c>
      <c r="CA151" s="98">
        <f t="shared" si="264"/>
        <v>0.00394912223268664</v>
      </c>
      <c r="CB151" s="98">
        <f t="shared" si="265"/>
        <v>0.0116158664292473</v>
      </c>
      <c r="CC151" s="49"/>
      <c r="CD151" s="101">
        <f t="shared" si="266"/>
        <v>200</v>
      </c>
      <c r="CE151" s="63">
        <f>INDEX(角色升级!A:A,MATCH(BU150,角色升级!K:K,1))</f>
        <v>920</v>
      </c>
      <c r="CF151" s="71">
        <f>VLOOKUP(CE151,角色升级!A:P,16,FALSE)</f>
        <v>74316.91075</v>
      </c>
      <c r="CG151" s="71">
        <v>139200</v>
      </c>
      <c r="CH151" s="235">
        <v>5.67</v>
      </c>
      <c r="CI151" s="87">
        <f>INDEX(角色升级!Q:Q,MATCH(CE151,角色升级!A:A,0))</f>
        <v>32300</v>
      </c>
      <c r="CJ151" s="80">
        <v>0.9</v>
      </c>
      <c r="CK151" s="49"/>
      <c r="CL151" s="101">
        <f t="shared" si="267"/>
        <v>78866</v>
      </c>
      <c r="CM151" s="63">
        <f t="shared" si="268"/>
        <v>174606</v>
      </c>
      <c r="CN151" s="63">
        <f t="shared" si="269"/>
        <v>1264</v>
      </c>
      <c r="CO151" s="63">
        <f t="shared" si="270"/>
        <v>190002.5</v>
      </c>
      <c r="CP151" s="63">
        <f t="shared" si="271"/>
        <v>444738.5</v>
      </c>
      <c r="CQ151" s="98">
        <f t="shared" si="272"/>
        <v>0.17733117326249</v>
      </c>
      <c r="CR151" s="98">
        <f t="shared" si="273"/>
        <v>0.392603743548175</v>
      </c>
      <c r="CS151" s="98">
        <f t="shared" si="274"/>
        <v>0.00284211958263114</v>
      </c>
      <c r="CT151" s="98">
        <f t="shared" si="275"/>
        <v>0.427222963606704</v>
      </c>
      <c r="CU151" s="49"/>
      <c r="CV151" s="87">
        <f t="shared" si="276"/>
        <v>39434</v>
      </c>
      <c r="CW151" s="80">
        <f t="shared" si="277"/>
        <v>87057</v>
      </c>
      <c r="CX151" s="80">
        <f t="shared" si="278"/>
        <v>58032</v>
      </c>
      <c r="CY151" s="80">
        <f t="shared" si="279"/>
        <v>101487</v>
      </c>
      <c r="CZ151" s="80">
        <f t="shared" si="280"/>
        <v>286010</v>
      </c>
      <c r="DA151" s="143">
        <f t="shared" si="281"/>
        <v>0.137876298031537</v>
      </c>
      <c r="DB151" s="143">
        <f t="shared" si="282"/>
        <v>0.304384462081745</v>
      </c>
      <c r="DC151" s="143">
        <f t="shared" si="283"/>
        <v>0.202901996433691</v>
      </c>
      <c r="DD151" s="143">
        <f t="shared" si="284"/>
        <v>0.354837243453026</v>
      </c>
      <c r="DE151" s="49"/>
      <c r="DF151" s="87">
        <f t="shared" si="285"/>
        <v>19113</v>
      </c>
      <c r="DG151" s="80">
        <f t="shared" si="286"/>
        <v>42603</v>
      </c>
      <c r="DH151" s="80">
        <f t="shared" si="287"/>
        <v>28400</v>
      </c>
      <c r="DI151" s="80">
        <f t="shared" si="288"/>
        <v>15091.5</v>
      </c>
      <c r="DJ151" s="80">
        <f t="shared" si="289"/>
        <v>105207.5</v>
      </c>
      <c r="DK151" s="143">
        <f t="shared" si="290"/>
        <v>0.181669557778675</v>
      </c>
      <c r="DL151" s="143">
        <f t="shared" si="291"/>
        <v>0.404942613406839</v>
      </c>
      <c r="DM151" s="143">
        <f t="shared" si="292"/>
        <v>0.269942732219661</v>
      </c>
      <c r="DN151" s="143">
        <f t="shared" si="293"/>
        <v>0.143445096594825</v>
      </c>
      <c r="DO151" s="49"/>
      <c r="DP151" s="62">
        <f t="shared" si="294"/>
        <v>444738.5</v>
      </c>
      <c r="DQ151" s="71">
        <f t="shared" si="295"/>
        <v>286010</v>
      </c>
      <c r="DR151" s="71">
        <f t="shared" si="296"/>
        <v>105207.5</v>
      </c>
      <c r="DS151" s="63">
        <v>0</v>
      </c>
      <c r="DT151" s="63">
        <v>28</v>
      </c>
      <c r="DU151" s="63">
        <f>INDEX(武器升级!A:A,MATCH(DQ151/$DQ$5,武器升级!G:G,1))</f>
        <v>62</v>
      </c>
      <c r="DV151" s="63">
        <f>_xlfn.IFNA(INDEX(武器升级!A:A,MATCH(DR151/$DR$5,武器升级!H:H,1)),1)</f>
        <v>51</v>
      </c>
      <c r="DW151" s="63">
        <v>17</v>
      </c>
      <c r="DX151" s="63">
        <f>ROUND($DX$4*(1.2^(DT151-1)),2)</f>
        <v>82.42</v>
      </c>
      <c r="DY151" s="63">
        <f>ROUND($DY$4*1.2^(DU151-1),2)</f>
        <v>50712.76</v>
      </c>
      <c r="DZ151" s="63">
        <f>ROUND($DZ$4*1.2^(DV151-1),2)</f>
        <v>10010.48</v>
      </c>
      <c r="EA151" s="71">
        <v>6.3</v>
      </c>
      <c r="EB151" s="67">
        <f t="shared" si="297"/>
        <v>200</v>
      </c>
      <c r="EC151" s="84"/>
      <c r="ED151" s="49"/>
      <c r="EE151" s="49"/>
      <c r="EF151" s="49"/>
      <c r="EG151" s="49"/>
      <c r="EH151" s="49"/>
      <c r="EI151" s="49"/>
      <c r="EJ151" s="49"/>
      <c r="EK151" s="49">
        <f>_xlfn.IFNA(INDEX(DZ:DZ,MATCH(A151,EB:EB,0)),1)</f>
        <v>217.59</v>
      </c>
      <c r="EL151" s="84"/>
      <c r="EM151" s="49"/>
      <c r="EN151" s="49"/>
      <c r="EO151" s="49"/>
      <c r="EP151" s="49"/>
      <c r="EQ151" s="49"/>
      <c r="ER151" s="49"/>
      <c r="ES151" s="49"/>
      <c r="ET151" s="49"/>
      <c r="EU151" s="49"/>
      <c r="EV151" s="49"/>
      <c r="EW151" s="49"/>
      <c r="EX151" s="49"/>
      <c r="EY151" s="49"/>
      <c r="EZ151" s="49"/>
      <c r="FA151" s="67"/>
      <c r="FB151" s="67"/>
      <c r="FC151" s="67"/>
      <c r="FD151" s="49"/>
      <c r="FE151" s="155"/>
    </row>
    <row r="152" spans="1:161">
      <c r="A152" s="58">
        <v>146</v>
      </c>
      <c r="B152" s="59">
        <v>97</v>
      </c>
      <c r="C152" s="60">
        <v>81</v>
      </c>
      <c r="D152" s="61">
        <v>941.5</v>
      </c>
      <c r="E152" s="61">
        <v>3</v>
      </c>
      <c r="F152" s="62">
        <v>12</v>
      </c>
      <c r="G152" s="63">
        <v>0</v>
      </c>
      <c r="H152" s="63">
        <v>3</v>
      </c>
      <c r="I152" s="49"/>
      <c r="J152" s="62">
        <v>146</v>
      </c>
      <c r="K152" s="71">
        <f t="shared" si="242"/>
        <v>12</v>
      </c>
      <c r="L152" s="71">
        <f t="shared" si="243"/>
        <v>0</v>
      </c>
      <c r="M152" s="71">
        <f>INDEX($H:$H,MATCH(N152,$A:$A,0))</f>
        <v>3</v>
      </c>
      <c r="N152" s="72">
        <f>INDEX($A:$A,MATCH(SUM($K$7:K152),$D:$D,1))</f>
        <v>200</v>
      </c>
      <c r="O152" s="72">
        <v>0</v>
      </c>
      <c r="P152" s="73">
        <v>0</v>
      </c>
      <c r="Q152" s="63">
        <f>INDEX(关卡产出!$V$8:$V$207,MATCH(N152,$A$7:$A$206,0))</f>
        <v>38500</v>
      </c>
      <c r="R152" s="63">
        <f>INDEX(关卡产出!$W$8:$W$207,MATCH(N152,$A$7:$A$206,0))</f>
        <v>11610000</v>
      </c>
      <c r="S152" s="63">
        <f>INDEX(关卡产出!$X$8:$X$207,MATCH(N152,$A$7:$A$206,0))</f>
        <v>78866</v>
      </c>
      <c r="T152" s="63">
        <f>INDEX(关卡产出!$Y$8:$Y$207,MATCH(N152,$A$7:$A$206,0))</f>
        <v>39434</v>
      </c>
      <c r="U152" s="63">
        <f>INDEX(关卡产出!$Z$8:$Z$207,MATCH(N152,$A$7:$A$206,0))</f>
        <v>19113</v>
      </c>
      <c r="V152" s="63">
        <f>INDEX(关卡产出!$AA$8:$AA$207,MATCH(N152,$A$7:$A$206,0))</f>
        <v>1200</v>
      </c>
      <c r="W152" s="80">
        <f>INDEX(关卡产出!$C$8:$C$207,MATCH(N152,关卡产出!$B$8:$B$207,0))*K152</f>
        <v>1896</v>
      </c>
      <c r="X152" s="80">
        <f>INDEX(关卡产出!$D$8:$D$207,MATCH(N152,关卡产出!$B$8:$B$207,0))*K152</f>
        <v>948</v>
      </c>
      <c r="Y152" s="80">
        <f>INDEX(关卡产出!$E$8:$E$207,MATCH(N152,关卡产出!$B$8:$B$207,0))*K152</f>
        <v>468</v>
      </c>
      <c r="Z152" s="80">
        <f>INDEX(关卡产出!$F$8:$F$207,MATCH(N152,关卡产出!$B$8:$B$207,0))*K152</f>
        <v>24600</v>
      </c>
      <c r="AA152" s="80">
        <f>SUM($W$7:W152)</f>
        <v>176502</v>
      </c>
      <c r="AB152" s="80">
        <f>SUM($X$7:X152)</f>
        <v>88005</v>
      </c>
      <c r="AC152" s="80">
        <f>SUM($Y$7:Y152)</f>
        <v>43071</v>
      </c>
      <c r="AD152" s="80">
        <f>SUM($Z$7:Z152)</f>
        <v>2336400</v>
      </c>
      <c r="AE152" s="87">
        <f>INDEX(关卡产出!$C$8:$C$207,MATCH(N152,关卡产出!$B$8:$B$207,0))*8</f>
        <v>1264</v>
      </c>
      <c r="AF152" s="87">
        <f>INDEX(关卡产出!$D$8:$D$207,MATCH(N152,关卡产出!$B$8:$B$207,0))*8</f>
        <v>632</v>
      </c>
      <c r="AG152" s="87">
        <f>INDEX(关卡产出!$E$8:$E$207,MATCH(N152,关卡产出!$B$8:$B$207,0))*8</f>
        <v>312</v>
      </c>
      <c r="AH152" s="87">
        <f>INDEX(关卡产出!$F$8:$F$207,MATCH(N152,关卡产出!$B$8:$B$207,0))*8</f>
        <v>16400</v>
      </c>
      <c r="AI152" s="87">
        <f>SUM($AE$7:AE152)</f>
        <v>117656</v>
      </c>
      <c r="AJ152" s="87">
        <f>SUM($AF$7:AF152)</f>
        <v>58664</v>
      </c>
      <c r="AK152" s="87">
        <f>SUM($AG$7:AG152)</f>
        <v>28712</v>
      </c>
      <c r="AL152" s="87">
        <f>SUM($AH$7:AH152)</f>
        <v>1557360</v>
      </c>
      <c r="AM152" s="92">
        <f>SUM($M$7:M152)*关卡产出!$AS$11</f>
        <v>2628000</v>
      </c>
      <c r="AN152" s="93">
        <v>0</v>
      </c>
      <c r="AO152" s="80">
        <v>0</v>
      </c>
      <c r="AP152" s="96">
        <v>0</v>
      </c>
      <c r="AQ152" s="62">
        <v>500</v>
      </c>
      <c r="AR152" s="97">
        <v>100</v>
      </c>
      <c r="AS152" s="62">
        <f>SUM($AQ$7:AQ152)</f>
        <v>73000</v>
      </c>
      <c r="AT152" s="71">
        <f>SUM($AR$7:AR152)</f>
        <v>14600</v>
      </c>
      <c r="AU152" s="49"/>
      <c r="AV152" s="62">
        <f t="shared" si="244"/>
        <v>38500</v>
      </c>
      <c r="AW152" s="71">
        <v>0</v>
      </c>
      <c r="AX152" s="71">
        <f t="shared" si="245"/>
        <v>14600</v>
      </c>
      <c r="AY152" s="71">
        <f t="shared" si="246"/>
        <v>32300</v>
      </c>
      <c r="AZ152" s="63">
        <f t="shared" si="247"/>
        <v>85400</v>
      </c>
      <c r="BA152" s="80">
        <v>0</v>
      </c>
      <c r="BB152" s="80">
        <f t="shared" si="248"/>
        <v>85400</v>
      </c>
      <c r="BC152" s="98">
        <f t="shared" si="249"/>
        <v>0.450819672131148</v>
      </c>
      <c r="BD152" s="98">
        <f t="shared" si="250"/>
        <v>0</v>
      </c>
      <c r="BE152" s="98">
        <f t="shared" si="251"/>
        <v>0.17096018735363</v>
      </c>
      <c r="BF152" s="98">
        <f t="shared" si="252"/>
        <v>0.378220140515222</v>
      </c>
      <c r="BG152" s="99"/>
      <c r="BH152" s="62">
        <f>INDEX(商城宝箱!$L:$L,MATCH(BB152,商城宝箱!$N:$N,1))</f>
        <v>11</v>
      </c>
      <c r="BI152" s="63">
        <f>INDEX(商城宝箱!$T:$T,MATCH(BH152,商城宝箱!$L:$L,0))+(BB152-VLOOKUP(BH152,商城宝箱!$L$2:$N$22,3,FALSE))/$BH$5*VLOOKUP(BH152+1,商城宝箱!$C$23:$I$42,3,FALSE)</f>
        <v>213500</v>
      </c>
      <c r="BJ152" s="71">
        <f>INDEX(商城宝箱!$U:$U,MATCH(BH152,商城宝箱!$L:$L,0))+(BB152-VLOOKUP(BH152,商城宝箱!$L$2:$N$22,3,FALSE))/$BH$5*VLOOKUP(BH152+1,商城宝箱!$C$23:$I$42,4,FALSE)</f>
        <v>190372.5</v>
      </c>
      <c r="BK152" s="71">
        <f>INDEX(商城宝箱!$V:$V,MATCH(BH152,商城宝箱!$L:$L,0))+(BB152-VLOOKUP(BH152,商城宝箱!$L$2:$N$22,3,FALSE))/$BH$5*VLOOKUP(BH152+1,商城宝箱!$C$23:$I$42,5,FALSE)</f>
        <v>101662</v>
      </c>
      <c r="BL152" s="71">
        <f>INDEX(商城宝箱!$W:$W,MATCH(BH152,商城宝箱!$L:$L,0))+(BB152-VLOOKUP(BH152,商城宝箱!$L$2:$N$22,3,FALSE))/$BH$5*VLOOKUP(BH152+1,商城宝箱!$C$23:$I$42,6,FALSE)</f>
        <v>15121.5</v>
      </c>
      <c r="BM152" s="49"/>
      <c r="BN152" s="101">
        <f t="shared" si="253"/>
        <v>11610000</v>
      </c>
      <c r="BO152" s="63">
        <f t="shared" si="254"/>
        <v>2336400</v>
      </c>
      <c r="BP152" s="63">
        <f t="shared" ref="BP152:BR152" si="314">AL152</f>
        <v>1557360</v>
      </c>
      <c r="BQ152" s="63">
        <f t="shared" si="314"/>
        <v>2628000</v>
      </c>
      <c r="BR152" s="63">
        <f t="shared" si="314"/>
        <v>0</v>
      </c>
      <c r="BS152" s="63">
        <f t="shared" si="256"/>
        <v>73000</v>
      </c>
      <c r="BT152" s="63">
        <f t="shared" si="257"/>
        <v>213500</v>
      </c>
      <c r="BU152" s="63">
        <f t="shared" si="258"/>
        <v>18418260</v>
      </c>
      <c r="BV152" s="98">
        <f t="shared" si="259"/>
        <v>0.630352704327119</v>
      </c>
      <c r="BW152" s="98">
        <f t="shared" si="260"/>
        <v>0.126852373676992</v>
      </c>
      <c r="BX152" s="98">
        <f t="shared" si="261"/>
        <v>0.0845552185711354</v>
      </c>
      <c r="BY152" s="98">
        <f t="shared" si="262"/>
        <v>0.142684488111255</v>
      </c>
      <c r="BZ152" s="98">
        <f t="shared" si="263"/>
        <v>0</v>
      </c>
      <c r="CA152" s="98">
        <f t="shared" si="264"/>
        <v>0.00396345800309041</v>
      </c>
      <c r="CB152" s="98">
        <f t="shared" si="265"/>
        <v>0.0115917573104083</v>
      </c>
      <c r="CC152" s="49"/>
      <c r="CD152" s="101">
        <f t="shared" si="266"/>
        <v>200</v>
      </c>
      <c r="CE152" s="63">
        <f>INDEX(角色升级!A:A,MATCH(BU151,角色升级!K:K,1))</f>
        <v>922</v>
      </c>
      <c r="CF152" s="71">
        <f>VLOOKUP(CE152,角色升级!A:P,16,FALSE)</f>
        <v>74381.56226</v>
      </c>
      <c r="CG152" s="71">
        <v>140400</v>
      </c>
      <c r="CH152" s="231">
        <v>5.72</v>
      </c>
      <c r="CI152" s="87">
        <f>INDEX(角色升级!Q:Q,MATCH(CE152,角色升级!A:A,0))</f>
        <v>32300</v>
      </c>
      <c r="CJ152" s="80">
        <v>0.9</v>
      </c>
      <c r="CK152" s="49"/>
      <c r="CL152" s="101">
        <f t="shared" si="267"/>
        <v>78866</v>
      </c>
      <c r="CM152" s="63">
        <f t="shared" si="268"/>
        <v>176502</v>
      </c>
      <c r="CN152" s="63">
        <f t="shared" si="269"/>
        <v>1264</v>
      </c>
      <c r="CO152" s="63">
        <f t="shared" si="270"/>
        <v>190372.5</v>
      </c>
      <c r="CP152" s="63">
        <f t="shared" si="271"/>
        <v>447004.5</v>
      </c>
      <c r="CQ152" s="98">
        <f t="shared" si="272"/>
        <v>0.176432228310901</v>
      </c>
      <c r="CR152" s="98">
        <f t="shared" si="273"/>
        <v>0.39485508535149</v>
      </c>
      <c r="CS152" s="98">
        <f t="shared" si="274"/>
        <v>0.00282771202527044</v>
      </c>
      <c r="CT152" s="98">
        <f t="shared" si="275"/>
        <v>0.425884974312339</v>
      </c>
      <c r="CU152" s="49"/>
      <c r="CV152" s="87">
        <f t="shared" si="276"/>
        <v>39434</v>
      </c>
      <c r="CW152" s="80">
        <f t="shared" si="277"/>
        <v>88005</v>
      </c>
      <c r="CX152" s="80">
        <f t="shared" si="278"/>
        <v>58664</v>
      </c>
      <c r="CY152" s="80">
        <f t="shared" si="279"/>
        <v>101662</v>
      </c>
      <c r="CZ152" s="80">
        <f t="shared" si="280"/>
        <v>287765</v>
      </c>
      <c r="DA152" s="143">
        <f t="shared" si="281"/>
        <v>0.137035428213994</v>
      </c>
      <c r="DB152" s="143">
        <f t="shared" si="282"/>
        <v>0.305822459298386</v>
      </c>
      <c r="DC152" s="143">
        <f t="shared" si="283"/>
        <v>0.20386078918562</v>
      </c>
      <c r="DD152" s="143">
        <f t="shared" si="284"/>
        <v>0.353281323302</v>
      </c>
      <c r="DE152" s="49"/>
      <c r="DF152" s="87">
        <f t="shared" si="285"/>
        <v>19113</v>
      </c>
      <c r="DG152" s="80">
        <f t="shared" si="286"/>
        <v>43071</v>
      </c>
      <c r="DH152" s="80">
        <f t="shared" si="287"/>
        <v>28712</v>
      </c>
      <c r="DI152" s="80">
        <f t="shared" si="288"/>
        <v>15121.5</v>
      </c>
      <c r="DJ152" s="80">
        <f t="shared" si="289"/>
        <v>106017.5</v>
      </c>
      <c r="DK152" s="143">
        <f t="shared" si="290"/>
        <v>0.18028155729007</v>
      </c>
      <c r="DL152" s="143">
        <f t="shared" si="291"/>
        <v>0.406263116938241</v>
      </c>
      <c r="DM152" s="143">
        <f t="shared" si="292"/>
        <v>0.270823213148773</v>
      </c>
      <c r="DN152" s="143">
        <f t="shared" si="293"/>
        <v>0.142632112622916</v>
      </c>
      <c r="DO152" s="49"/>
      <c r="DP152" s="62">
        <f t="shared" si="294"/>
        <v>447004.5</v>
      </c>
      <c r="DQ152" s="71">
        <f t="shared" si="295"/>
        <v>287765</v>
      </c>
      <c r="DR152" s="71">
        <f t="shared" si="296"/>
        <v>106017.5</v>
      </c>
      <c r="DS152" s="63">
        <v>0</v>
      </c>
      <c r="DT152" s="63">
        <v>28</v>
      </c>
      <c r="DU152" s="63">
        <f>INDEX(武器升级!A:A,MATCH(DQ152/$DQ$5,武器升级!G:G,1))</f>
        <v>62</v>
      </c>
      <c r="DV152" s="63">
        <f>_xlfn.IFNA(INDEX(武器升级!A:A,MATCH(DR152/$DR$5,武器升级!H:H,1)),1)</f>
        <v>51</v>
      </c>
      <c r="DW152" s="63">
        <v>17</v>
      </c>
      <c r="DX152" s="63">
        <f>ROUND($DX$4*(1.2^(DT152-1)),2)</f>
        <v>82.42</v>
      </c>
      <c r="DY152" s="63">
        <f>ROUND($DY$4*1.2^(DU152-1),2)</f>
        <v>50712.76</v>
      </c>
      <c r="DZ152" s="63">
        <f>ROUND($DZ$4*1.2^(DV152-1),2)</f>
        <v>10010.48</v>
      </c>
      <c r="EA152" s="71">
        <v>6.3</v>
      </c>
      <c r="EB152" s="67">
        <f t="shared" si="297"/>
        <v>200</v>
      </c>
      <c r="EC152" s="84"/>
      <c r="ED152" s="49"/>
      <c r="EE152" s="49"/>
      <c r="EF152" s="49"/>
      <c r="EG152" s="49"/>
      <c r="EH152" s="49"/>
      <c r="EI152" s="49"/>
      <c r="EJ152" s="49"/>
      <c r="EK152" s="49">
        <f>_xlfn.IFNA(INDEX(DZ:DZ,MATCH(A152,EB:EB,0)),1)</f>
        <v>1</v>
      </c>
      <c r="EL152" s="84"/>
      <c r="EM152" s="49"/>
      <c r="EN152" s="49"/>
      <c r="EO152" s="49"/>
      <c r="EP152" s="49"/>
      <c r="EQ152" s="49"/>
      <c r="ER152" s="49"/>
      <c r="ES152" s="49"/>
      <c r="ET152" s="49"/>
      <c r="EU152" s="49"/>
      <c r="EV152" s="49"/>
      <c r="EW152" s="49"/>
      <c r="EX152" s="49"/>
      <c r="EY152" s="49"/>
      <c r="EZ152" s="49"/>
      <c r="FA152" s="67"/>
      <c r="FB152" s="67"/>
      <c r="FC152" s="67"/>
      <c r="FD152" s="49"/>
      <c r="FE152" s="155"/>
    </row>
    <row r="153" spans="1:161">
      <c r="A153" s="58">
        <v>147</v>
      </c>
      <c r="B153" s="59">
        <v>98</v>
      </c>
      <c r="C153" s="60">
        <v>81</v>
      </c>
      <c r="D153" s="61">
        <v>947.5</v>
      </c>
      <c r="E153" s="61">
        <v>3</v>
      </c>
      <c r="F153" s="62">
        <v>12</v>
      </c>
      <c r="G153" s="63">
        <v>0</v>
      </c>
      <c r="H153" s="63">
        <v>3</v>
      </c>
      <c r="I153" s="49"/>
      <c r="J153" s="62">
        <v>147</v>
      </c>
      <c r="K153" s="71">
        <f t="shared" si="242"/>
        <v>12</v>
      </c>
      <c r="L153" s="71">
        <f t="shared" si="243"/>
        <v>0</v>
      </c>
      <c r="M153" s="71">
        <f>INDEX($H:$H,MATCH(N153,$A:$A,0))</f>
        <v>3</v>
      </c>
      <c r="N153" s="72">
        <f>INDEX($A:$A,MATCH(SUM($K$7:K153),$D:$D,1))</f>
        <v>200</v>
      </c>
      <c r="O153" s="72">
        <v>0</v>
      </c>
      <c r="P153" s="73">
        <v>0</v>
      </c>
      <c r="Q153" s="63">
        <f>INDEX(关卡产出!$V$8:$V$207,MATCH(N153,$A$7:$A$206,0))</f>
        <v>38500</v>
      </c>
      <c r="R153" s="63">
        <f>INDEX(关卡产出!$W$8:$W$207,MATCH(N153,$A$7:$A$206,0))</f>
        <v>11610000</v>
      </c>
      <c r="S153" s="63">
        <f>INDEX(关卡产出!$X$8:$X$207,MATCH(N153,$A$7:$A$206,0))</f>
        <v>78866</v>
      </c>
      <c r="T153" s="63">
        <f>INDEX(关卡产出!$Y$8:$Y$207,MATCH(N153,$A$7:$A$206,0))</f>
        <v>39434</v>
      </c>
      <c r="U153" s="63">
        <f>INDEX(关卡产出!$Z$8:$Z$207,MATCH(N153,$A$7:$A$206,0))</f>
        <v>19113</v>
      </c>
      <c r="V153" s="63">
        <f>INDEX(关卡产出!$AA$8:$AA$207,MATCH(N153,$A$7:$A$206,0))</f>
        <v>1200</v>
      </c>
      <c r="W153" s="80">
        <f>INDEX(关卡产出!$C$8:$C$207,MATCH(N153,关卡产出!$B$8:$B$207,0))*K153</f>
        <v>1896</v>
      </c>
      <c r="X153" s="80">
        <f>INDEX(关卡产出!$D$8:$D$207,MATCH(N153,关卡产出!$B$8:$B$207,0))*K153</f>
        <v>948</v>
      </c>
      <c r="Y153" s="80">
        <f>INDEX(关卡产出!$E$8:$E$207,MATCH(N153,关卡产出!$B$8:$B$207,0))*K153</f>
        <v>468</v>
      </c>
      <c r="Z153" s="80">
        <f>INDEX(关卡产出!$F$8:$F$207,MATCH(N153,关卡产出!$B$8:$B$207,0))*K153</f>
        <v>24600</v>
      </c>
      <c r="AA153" s="80">
        <f>SUM($W$7:W153)</f>
        <v>178398</v>
      </c>
      <c r="AB153" s="80">
        <f>SUM($X$7:X153)</f>
        <v>88953</v>
      </c>
      <c r="AC153" s="80">
        <f>SUM($Y$7:Y153)</f>
        <v>43539</v>
      </c>
      <c r="AD153" s="80">
        <f>SUM($Z$7:Z153)</f>
        <v>2361000</v>
      </c>
      <c r="AE153" s="87">
        <f>INDEX(关卡产出!$C$8:$C$207,MATCH(N153,关卡产出!$B$8:$B$207,0))*8</f>
        <v>1264</v>
      </c>
      <c r="AF153" s="87">
        <f>INDEX(关卡产出!$D$8:$D$207,MATCH(N153,关卡产出!$B$8:$B$207,0))*8</f>
        <v>632</v>
      </c>
      <c r="AG153" s="87">
        <f>INDEX(关卡产出!$E$8:$E$207,MATCH(N153,关卡产出!$B$8:$B$207,0))*8</f>
        <v>312</v>
      </c>
      <c r="AH153" s="87">
        <f>INDEX(关卡产出!$F$8:$F$207,MATCH(N153,关卡产出!$B$8:$B$207,0))*8</f>
        <v>16400</v>
      </c>
      <c r="AI153" s="87">
        <f>SUM($AE$7:AE153)</f>
        <v>118920</v>
      </c>
      <c r="AJ153" s="87">
        <f>SUM($AF$7:AF153)</f>
        <v>59296</v>
      </c>
      <c r="AK153" s="87">
        <f>SUM($AG$7:AG153)</f>
        <v>29024</v>
      </c>
      <c r="AL153" s="87">
        <f>SUM($AH$7:AH153)</f>
        <v>1573760</v>
      </c>
      <c r="AM153" s="92">
        <f>SUM($M$7:M153)*关卡产出!$AS$11</f>
        <v>2646000</v>
      </c>
      <c r="AN153" s="93">
        <v>0</v>
      </c>
      <c r="AO153" s="80">
        <v>0</v>
      </c>
      <c r="AP153" s="96">
        <v>0</v>
      </c>
      <c r="AQ153" s="62">
        <v>500</v>
      </c>
      <c r="AR153" s="97">
        <v>100</v>
      </c>
      <c r="AS153" s="62">
        <f>SUM($AQ$7:AQ153)</f>
        <v>73500</v>
      </c>
      <c r="AT153" s="71">
        <f>SUM($AR$7:AR153)</f>
        <v>14700</v>
      </c>
      <c r="AU153" s="49"/>
      <c r="AV153" s="62">
        <f t="shared" si="244"/>
        <v>38500</v>
      </c>
      <c r="AW153" s="71">
        <v>0</v>
      </c>
      <c r="AX153" s="71">
        <f t="shared" si="245"/>
        <v>14700</v>
      </c>
      <c r="AY153" s="71">
        <f t="shared" si="246"/>
        <v>32300</v>
      </c>
      <c r="AZ153" s="63">
        <f t="shared" si="247"/>
        <v>85500</v>
      </c>
      <c r="BA153" s="80">
        <v>0</v>
      </c>
      <c r="BB153" s="80">
        <f t="shared" si="248"/>
        <v>85500</v>
      </c>
      <c r="BC153" s="98">
        <f t="shared" si="249"/>
        <v>0.450292397660819</v>
      </c>
      <c r="BD153" s="98">
        <f t="shared" si="250"/>
        <v>0</v>
      </c>
      <c r="BE153" s="98">
        <f t="shared" si="251"/>
        <v>0.171929824561404</v>
      </c>
      <c r="BF153" s="98">
        <f t="shared" si="252"/>
        <v>0.377777777777778</v>
      </c>
      <c r="BG153" s="99"/>
      <c r="BH153" s="62">
        <f>INDEX(商城宝箱!$L:$L,MATCH(BB153,商城宝箱!$N:$N,1))</f>
        <v>11</v>
      </c>
      <c r="BI153" s="63">
        <f>INDEX(商城宝箱!$T:$T,MATCH(BH153,商城宝箱!$L:$L,0))+(BB153-VLOOKUP(BH153,商城宝箱!$L$2:$N$22,3,FALSE))/$BH$5*VLOOKUP(BH153+1,商城宝箱!$C$23:$I$42,3,FALSE)</f>
        <v>213750</v>
      </c>
      <c r="BJ153" s="71">
        <f>INDEX(商城宝箱!$U:$U,MATCH(BH153,商城宝箱!$L:$L,0))+(BB153-VLOOKUP(BH153,商城宝箱!$L$2:$N$22,3,FALSE))/$BH$5*VLOOKUP(BH153+1,商城宝箱!$C$23:$I$42,4,FALSE)</f>
        <v>190742.5</v>
      </c>
      <c r="BK153" s="71">
        <f>INDEX(商城宝箱!$V:$V,MATCH(BH153,商城宝箱!$L:$L,0))+(BB153-VLOOKUP(BH153,商城宝箱!$L$2:$N$22,3,FALSE))/$BH$5*VLOOKUP(BH153+1,商城宝箱!$C$23:$I$42,5,FALSE)</f>
        <v>101837</v>
      </c>
      <c r="BL153" s="71">
        <f>INDEX(商城宝箱!$W:$W,MATCH(BH153,商城宝箱!$L:$L,0))+(BB153-VLOOKUP(BH153,商城宝箱!$L$2:$N$22,3,FALSE))/$BH$5*VLOOKUP(BH153+1,商城宝箱!$C$23:$I$42,6,FALSE)</f>
        <v>15151.5</v>
      </c>
      <c r="BM153" s="49"/>
      <c r="BN153" s="101">
        <f t="shared" si="253"/>
        <v>11610000</v>
      </c>
      <c r="BO153" s="63">
        <f t="shared" si="254"/>
        <v>2361000</v>
      </c>
      <c r="BP153" s="63">
        <f t="shared" ref="BP153:BR153" si="315">AL153</f>
        <v>1573760</v>
      </c>
      <c r="BQ153" s="63">
        <f t="shared" si="315"/>
        <v>2646000</v>
      </c>
      <c r="BR153" s="63">
        <f t="shared" si="315"/>
        <v>0</v>
      </c>
      <c r="BS153" s="63">
        <f t="shared" si="256"/>
        <v>73500</v>
      </c>
      <c r="BT153" s="63">
        <f t="shared" si="257"/>
        <v>213750</v>
      </c>
      <c r="BU153" s="63">
        <f t="shared" si="258"/>
        <v>18478010</v>
      </c>
      <c r="BV153" s="98">
        <f t="shared" si="259"/>
        <v>0.628314412645085</v>
      </c>
      <c r="BW153" s="98">
        <f t="shared" si="260"/>
        <v>0.127773499419039</v>
      </c>
      <c r="BX153" s="98">
        <f t="shared" si="261"/>
        <v>0.0851693445343952</v>
      </c>
      <c r="BY153" s="98">
        <f t="shared" si="262"/>
        <v>0.14319723823074</v>
      </c>
      <c r="BZ153" s="98">
        <f t="shared" si="263"/>
        <v>0</v>
      </c>
      <c r="CA153" s="98">
        <f t="shared" si="264"/>
        <v>0.00397770106196501</v>
      </c>
      <c r="CB153" s="98">
        <f t="shared" si="265"/>
        <v>0.0115678041087758</v>
      </c>
      <c r="CC153" s="49"/>
      <c r="CD153" s="101">
        <f t="shared" si="266"/>
        <v>200</v>
      </c>
      <c r="CE153" s="63">
        <f>INDEX(角色升级!A:A,MATCH(BU152,角色升级!K:K,1))</f>
        <v>924</v>
      </c>
      <c r="CF153" s="71">
        <f>VLOOKUP(CE153,角色升级!A:P,16,FALSE)</f>
        <v>74446.21377</v>
      </c>
      <c r="CG153" s="71">
        <v>141600</v>
      </c>
      <c r="CH153" s="236">
        <v>5.76</v>
      </c>
      <c r="CI153" s="87">
        <f>INDEX(角色升级!Q:Q,MATCH(CE153,角色升级!A:A,0))</f>
        <v>32300</v>
      </c>
      <c r="CJ153" s="80">
        <v>0.9</v>
      </c>
      <c r="CK153" s="49"/>
      <c r="CL153" s="101">
        <f t="shared" si="267"/>
        <v>78866</v>
      </c>
      <c r="CM153" s="63">
        <f t="shared" si="268"/>
        <v>178398</v>
      </c>
      <c r="CN153" s="63">
        <f t="shared" si="269"/>
        <v>1264</v>
      </c>
      <c r="CO153" s="63">
        <f t="shared" si="270"/>
        <v>190742.5</v>
      </c>
      <c r="CP153" s="63">
        <f t="shared" si="271"/>
        <v>449270.5</v>
      </c>
      <c r="CQ153" s="98">
        <f t="shared" si="272"/>
        <v>0.175542351434158</v>
      </c>
      <c r="CR153" s="98">
        <f t="shared" si="273"/>
        <v>0.397083716825387</v>
      </c>
      <c r="CS153" s="98">
        <f t="shared" si="274"/>
        <v>0.0028134498036261</v>
      </c>
      <c r="CT153" s="98">
        <f t="shared" si="275"/>
        <v>0.424560481936829</v>
      </c>
      <c r="CU153" s="49"/>
      <c r="CV153" s="87">
        <f t="shared" si="276"/>
        <v>39434</v>
      </c>
      <c r="CW153" s="80">
        <f t="shared" si="277"/>
        <v>88953</v>
      </c>
      <c r="CX153" s="80">
        <f t="shared" si="278"/>
        <v>59296</v>
      </c>
      <c r="CY153" s="80">
        <f t="shared" si="279"/>
        <v>101837</v>
      </c>
      <c r="CZ153" s="80">
        <f t="shared" si="280"/>
        <v>289520</v>
      </c>
      <c r="DA153" s="143">
        <f t="shared" si="281"/>
        <v>0.136204752694114</v>
      </c>
      <c r="DB153" s="143">
        <f t="shared" si="282"/>
        <v>0.307243022934512</v>
      </c>
      <c r="DC153" s="143">
        <f t="shared" si="283"/>
        <v>0.204807957999447</v>
      </c>
      <c r="DD153" s="143">
        <f t="shared" si="284"/>
        <v>0.351744266371926</v>
      </c>
      <c r="DE153" s="49"/>
      <c r="DF153" s="87">
        <f t="shared" si="285"/>
        <v>19113</v>
      </c>
      <c r="DG153" s="80">
        <f t="shared" si="286"/>
        <v>43539</v>
      </c>
      <c r="DH153" s="80">
        <f t="shared" si="287"/>
        <v>29024</v>
      </c>
      <c r="DI153" s="80">
        <f t="shared" si="288"/>
        <v>15151.5</v>
      </c>
      <c r="DJ153" s="80">
        <f t="shared" si="289"/>
        <v>106827.5</v>
      </c>
      <c r="DK153" s="143">
        <f t="shared" si="290"/>
        <v>0.178914605321663</v>
      </c>
      <c r="DL153" s="143">
        <f t="shared" si="291"/>
        <v>0.407563595516136</v>
      </c>
      <c r="DM153" s="143">
        <f t="shared" si="292"/>
        <v>0.271690341906344</v>
      </c>
      <c r="DN153" s="143">
        <f t="shared" si="293"/>
        <v>0.141831457255856</v>
      </c>
      <c r="DO153" s="49"/>
      <c r="DP153" s="62">
        <f t="shared" si="294"/>
        <v>449270.5</v>
      </c>
      <c r="DQ153" s="71">
        <f t="shared" si="295"/>
        <v>289520</v>
      </c>
      <c r="DR153" s="71">
        <f t="shared" si="296"/>
        <v>106827.5</v>
      </c>
      <c r="DS153" s="63">
        <v>0</v>
      </c>
      <c r="DT153" s="63">
        <v>28</v>
      </c>
      <c r="DU153" s="63">
        <f>INDEX(武器升级!A:A,MATCH(DQ153/$DQ$5,武器升级!G:G,1))</f>
        <v>62</v>
      </c>
      <c r="DV153" s="63">
        <f>_xlfn.IFNA(INDEX(武器升级!A:A,MATCH(DR153/$DR$5,武器升级!H:H,1)),1)</f>
        <v>51</v>
      </c>
      <c r="DW153" s="63">
        <v>17</v>
      </c>
      <c r="DX153" s="63">
        <f>ROUND($DX$4*(1.2^(DT153-1)),2)</f>
        <v>82.42</v>
      </c>
      <c r="DY153" s="63">
        <f>ROUND($DY$4*1.2^(DU153-1),2)</f>
        <v>50712.76</v>
      </c>
      <c r="DZ153" s="63">
        <f>ROUND($DZ$4*1.2^(DV153-1),2)</f>
        <v>10010.48</v>
      </c>
      <c r="EA153" s="71">
        <v>6.3</v>
      </c>
      <c r="EB153" s="67">
        <f t="shared" si="297"/>
        <v>200</v>
      </c>
      <c r="EC153" s="84"/>
      <c r="ED153" s="49"/>
      <c r="EE153" s="49"/>
      <c r="EF153" s="49"/>
      <c r="EG153" s="49"/>
      <c r="EH153" s="49"/>
      <c r="EI153" s="49"/>
      <c r="EJ153" s="49"/>
      <c r="EK153" s="49">
        <f>_xlfn.IFNA(INDEX(DZ:DZ,MATCH(A153,EB:EB,0)),1)</f>
        <v>261.11</v>
      </c>
      <c r="EL153" s="84"/>
      <c r="EM153" s="49"/>
      <c r="EN153" s="49"/>
      <c r="EO153" s="49"/>
      <c r="EP153" s="49"/>
      <c r="EQ153" s="49"/>
      <c r="ER153" s="49"/>
      <c r="ES153" s="49"/>
      <c r="ET153" s="49"/>
      <c r="EU153" s="49"/>
      <c r="EV153" s="49"/>
      <c r="EW153" s="49"/>
      <c r="EX153" s="49"/>
      <c r="EY153" s="49"/>
      <c r="EZ153" s="49"/>
      <c r="FA153" s="67"/>
      <c r="FB153" s="67"/>
      <c r="FC153" s="67"/>
      <c r="FD153" s="49"/>
      <c r="FE153" s="155"/>
    </row>
    <row r="154" spans="1:161">
      <c r="A154" s="58">
        <v>148</v>
      </c>
      <c r="B154" s="59">
        <v>98</v>
      </c>
      <c r="C154" s="60">
        <v>82</v>
      </c>
      <c r="D154" s="61">
        <v>953.5</v>
      </c>
      <c r="E154" s="61">
        <v>3</v>
      </c>
      <c r="F154" s="62">
        <v>12</v>
      </c>
      <c r="G154" s="63">
        <v>0</v>
      </c>
      <c r="H154" s="63">
        <v>3</v>
      </c>
      <c r="I154" s="49"/>
      <c r="J154" s="62">
        <v>148</v>
      </c>
      <c r="K154" s="71">
        <f t="shared" si="242"/>
        <v>12</v>
      </c>
      <c r="L154" s="71">
        <f t="shared" si="243"/>
        <v>0</v>
      </c>
      <c r="M154" s="71">
        <f>INDEX($H:$H,MATCH(N154,$A:$A,0))</f>
        <v>3</v>
      </c>
      <c r="N154" s="72">
        <f>INDEX($A:$A,MATCH(SUM($K$7:K154),$D:$D,1))</f>
        <v>200</v>
      </c>
      <c r="O154" s="72">
        <v>0</v>
      </c>
      <c r="P154" s="73">
        <v>0</v>
      </c>
      <c r="Q154" s="63">
        <f>INDEX(关卡产出!$V$8:$V$207,MATCH(N154,$A$7:$A$206,0))</f>
        <v>38500</v>
      </c>
      <c r="R154" s="63">
        <f>INDEX(关卡产出!$W$8:$W$207,MATCH(N154,$A$7:$A$206,0))</f>
        <v>11610000</v>
      </c>
      <c r="S154" s="63">
        <f>INDEX(关卡产出!$X$8:$X$207,MATCH(N154,$A$7:$A$206,0))</f>
        <v>78866</v>
      </c>
      <c r="T154" s="63">
        <f>INDEX(关卡产出!$Y$8:$Y$207,MATCH(N154,$A$7:$A$206,0))</f>
        <v>39434</v>
      </c>
      <c r="U154" s="63">
        <f>INDEX(关卡产出!$Z$8:$Z$207,MATCH(N154,$A$7:$A$206,0))</f>
        <v>19113</v>
      </c>
      <c r="V154" s="63">
        <f>INDEX(关卡产出!$AA$8:$AA$207,MATCH(N154,$A$7:$A$206,0))</f>
        <v>1200</v>
      </c>
      <c r="W154" s="80">
        <f>INDEX(关卡产出!$C$8:$C$207,MATCH(N154,关卡产出!$B$8:$B$207,0))*K154</f>
        <v>1896</v>
      </c>
      <c r="X154" s="80">
        <f>INDEX(关卡产出!$D$8:$D$207,MATCH(N154,关卡产出!$B$8:$B$207,0))*K154</f>
        <v>948</v>
      </c>
      <c r="Y154" s="80">
        <f>INDEX(关卡产出!$E$8:$E$207,MATCH(N154,关卡产出!$B$8:$B$207,0))*K154</f>
        <v>468</v>
      </c>
      <c r="Z154" s="80">
        <f>INDEX(关卡产出!$F$8:$F$207,MATCH(N154,关卡产出!$B$8:$B$207,0))*K154</f>
        <v>24600</v>
      </c>
      <c r="AA154" s="80">
        <f>SUM($W$7:W154)</f>
        <v>180294</v>
      </c>
      <c r="AB154" s="80">
        <f>SUM($X$7:X154)</f>
        <v>89901</v>
      </c>
      <c r="AC154" s="80">
        <f>SUM($Y$7:Y154)</f>
        <v>44007</v>
      </c>
      <c r="AD154" s="80">
        <f>SUM($Z$7:Z154)</f>
        <v>2385600</v>
      </c>
      <c r="AE154" s="87">
        <f>INDEX(关卡产出!$C$8:$C$207,MATCH(N154,关卡产出!$B$8:$B$207,0))*8</f>
        <v>1264</v>
      </c>
      <c r="AF154" s="87">
        <f>INDEX(关卡产出!$D$8:$D$207,MATCH(N154,关卡产出!$B$8:$B$207,0))*8</f>
        <v>632</v>
      </c>
      <c r="AG154" s="87">
        <f>INDEX(关卡产出!$E$8:$E$207,MATCH(N154,关卡产出!$B$8:$B$207,0))*8</f>
        <v>312</v>
      </c>
      <c r="AH154" s="87">
        <f>INDEX(关卡产出!$F$8:$F$207,MATCH(N154,关卡产出!$B$8:$B$207,0))*8</f>
        <v>16400</v>
      </c>
      <c r="AI154" s="87">
        <f>SUM($AE$7:AE154)</f>
        <v>120184</v>
      </c>
      <c r="AJ154" s="87">
        <f>SUM($AF$7:AF154)</f>
        <v>59928</v>
      </c>
      <c r="AK154" s="87">
        <f>SUM($AG$7:AG154)</f>
        <v>29336</v>
      </c>
      <c r="AL154" s="87">
        <f>SUM($AH$7:AH154)</f>
        <v>1590160</v>
      </c>
      <c r="AM154" s="92">
        <f>SUM($M$7:M154)*关卡产出!$AS$11</f>
        <v>2664000</v>
      </c>
      <c r="AN154" s="93">
        <v>0</v>
      </c>
      <c r="AO154" s="80">
        <v>0</v>
      </c>
      <c r="AP154" s="96">
        <v>0</v>
      </c>
      <c r="AQ154" s="62">
        <v>500</v>
      </c>
      <c r="AR154" s="97">
        <v>100</v>
      </c>
      <c r="AS154" s="62">
        <f>SUM($AQ$7:AQ154)</f>
        <v>74000</v>
      </c>
      <c r="AT154" s="71">
        <f>SUM($AR$7:AR154)</f>
        <v>14800</v>
      </c>
      <c r="AU154" s="49"/>
      <c r="AV154" s="62">
        <f t="shared" si="244"/>
        <v>38500</v>
      </c>
      <c r="AW154" s="71">
        <v>0</v>
      </c>
      <c r="AX154" s="71">
        <f t="shared" si="245"/>
        <v>14800</v>
      </c>
      <c r="AY154" s="71">
        <f t="shared" si="246"/>
        <v>32300</v>
      </c>
      <c r="AZ154" s="63">
        <f t="shared" si="247"/>
        <v>85600</v>
      </c>
      <c r="BA154" s="80">
        <v>0</v>
      </c>
      <c r="BB154" s="80">
        <f t="shared" si="248"/>
        <v>85600</v>
      </c>
      <c r="BC154" s="98">
        <f t="shared" si="249"/>
        <v>0.449766355140187</v>
      </c>
      <c r="BD154" s="98">
        <f t="shared" si="250"/>
        <v>0</v>
      </c>
      <c r="BE154" s="98">
        <f t="shared" si="251"/>
        <v>0.172897196261682</v>
      </c>
      <c r="BF154" s="98">
        <f t="shared" si="252"/>
        <v>0.377336448598131</v>
      </c>
      <c r="BG154" s="99"/>
      <c r="BH154" s="62">
        <f>INDEX(商城宝箱!$L:$L,MATCH(BB154,商城宝箱!$N:$N,1))</f>
        <v>11</v>
      </c>
      <c r="BI154" s="63">
        <f>INDEX(商城宝箱!$T:$T,MATCH(BH154,商城宝箱!$L:$L,0))+(BB154-VLOOKUP(BH154,商城宝箱!$L$2:$N$22,3,FALSE))/$BH$5*VLOOKUP(BH154+1,商城宝箱!$C$23:$I$42,3,FALSE)</f>
        <v>214000</v>
      </c>
      <c r="BJ154" s="71">
        <f>INDEX(商城宝箱!$U:$U,MATCH(BH154,商城宝箱!$L:$L,0))+(BB154-VLOOKUP(BH154,商城宝箱!$L$2:$N$22,3,FALSE))/$BH$5*VLOOKUP(BH154+1,商城宝箱!$C$23:$I$42,4,FALSE)</f>
        <v>191112.5</v>
      </c>
      <c r="BK154" s="71">
        <f>INDEX(商城宝箱!$V:$V,MATCH(BH154,商城宝箱!$L:$L,0))+(BB154-VLOOKUP(BH154,商城宝箱!$L$2:$N$22,3,FALSE))/$BH$5*VLOOKUP(BH154+1,商城宝箱!$C$23:$I$42,5,FALSE)</f>
        <v>102012</v>
      </c>
      <c r="BL154" s="71">
        <f>INDEX(商城宝箱!$W:$W,MATCH(BH154,商城宝箱!$L:$L,0))+(BB154-VLOOKUP(BH154,商城宝箱!$L$2:$N$22,3,FALSE))/$BH$5*VLOOKUP(BH154+1,商城宝箱!$C$23:$I$42,6,FALSE)</f>
        <v>15181.5</v>
      </c>
      <c r="BM154" s="49"/>
      <c r="BN154" s="101">
        <f t="shared" si="253"/>
        <v>11610000</v>
      </c>
      <c r="BO154" s="63">
        <f t="shared" si="254"/>
        <v>2385600</v>
      </c>
      <c r="BP154" s="63">
        <f t="shared" ref="BP154:BR154" si="316">AL154</f>
        <v>1590160</v>
      </c>
      <c r="BQ154" s="63">
        <f t="shared" si="316"/>
        <v>2664000</v>
      </c>
      <c r="BR154" s="63">
        <f t="shared" si="316"/>
        <v>0</v>
      </c>
      <c r="BS154" s="63">
        <f t="shared" si="256"/>
        <v>74000</v>
      </c>
      <c r="BT154" s="63">
        <f t="shared" si="257"/>
        <v>214000</v>
      </c>
      <c r="BU154" s="63">
        <f t="shared" si="258"/>
        <v>18537760</v>
      </c>
      <c r="BV154" s="98">
        <f t="shared" si="259"/>
        <v>0.626289260406867</v>
      </c>
      <c r="BW154" s="98">
        <f t="shared" si="260"/>
        <v>0.128688687306341</v>
      </c>
      <c r="BX154" s="98">
        <f t="shared" si="261"/>
        <v>0.0857795116562087</v>
      </c>
      <c r="BY154" s="98">
        <f t="shared" si="262"/>
        <v>0.143706683008087</v>
      </c>
      <c r="BZ154" s="98">
        <f t="shared" si="263"/>
        <v>0</v>
      </c>
      <c r="CA154" s="98">
        <f t="shared" si="264"/>
        <v>0.0039918523057802</v>
      </c>
      <c r="CB154" s="98">
        <f t="shared" si="265"/>
        <v>0.0115440053167157</v>
      </c>
      <c r="CC154" s="49"/>
      <c r="CD154" s="101">
        <f t="shared" si="266"/>
        <v>200</v>
      </c>
      <c r="CE154" s="63">
        <f>INDEX(角色升级!A:A,MATCH(BU153,角色升级!K:K,1))</f>
        <v>926</v>
      </c>
      <c r="CF154" s="71">
        <f>VLOOKUP(CE154,角色升级!A:P,16,FALSE)</f>
        <v>74510.86528</v>
      </c>
      <c r="CG154" s="71">
        <v>142800</v>
      </c>
      <c r="CH154" s="237">
        <v>5.81</v>
      </c>
      <c r="CI154" s="87">
        <f>INDEX(角色升级!Q:Q,MATCH(CE154,角色升级!A:A,0))</f>
        <v>32300</v>
      </c>
      <c r="CJ154" s="80">
        <v>0.9</v>
      </c>
      <c r="CK154" s="49"/>
      <c r="CL154" s="101">
        <f t="shared" si="267"/>
        <v>78866</v>
      </c>
      <c r="CM154" s="63">
        <f t="shared" si="268"/>
        <v>180294</v>
      </c>
      <c r="CN154" s="63">
        <f t="shared" si="269"/>
        <v>1264</v>
      </c>
      <c r="CO154" s="63">
        <f t="shared" si="270"/>
        <v>191112.5</v>
      </c>
      <c r="CP154" s="63">
        <f t="shared" si="271"/>
        <v>451536.5</v>
      </c>
      <c r="CQ154" s="98">
        <f t="shared" si="272"/>
        <v>0.174661406110027</v>
      </c>
      <c r="CR154" s="98">
        <f t="shared" si="273"/>
        <v>0.39928997987981</v>
      </c>
      <c r="CS154" s="98">
        <f t="shared" si="274"/>
        <v>0.00279933072963094</v>
      </c>
      <c r="CT154" s="98">
        <f t="shared" si="275"/>
        <v>0.423249283280532</v>
      </c>
      <c r="CU154" s="49"/>
      <c r="CV154" s="87">
        <f t="shared" si="276"/>
        <v>39434</v>
      </c>
      <c r="CW154" s="80">
        <f t="shared" si="277"/>
        <v>89901</v>
      </c>
      <c r="CX154" s="80">
        <f t="shared" si="278"/>
        <v>59928</v>
      </c>
      <c r="CY154" s="80">
        <f t="shared" si="279"/>
        <v>102012</v>
      </c>
      <c r="CZ154" s="80">
        <f t="shared" si="280"/>
        <v>291275</v>
      </c>
      <c r="DA154" s="143">
        <f t="shared" si="281"/>
        <v>0.135384087202815</v>
      </c>
      <c r="DB154" s="143">
        <f t="shared" si="282"/>
        <v>0.308646468114325</v>
      </c>
      <c r="DC154" s="143">
        <f t="shared" si="283"/>
        <v>0.20574371298601</v>
      </c>
      <c r="DD154" s="143">
        <f t="shared" si="284"/>
        <v>0.35022573169685</v>
      </c>
      <c r="DE154" s="49"/>
      <c r="DF154" s="87">
        <f t="shared" si="285"/>
        <v>19113</v>
      </c>
      <c r="DG154" s="80">
        <f t="shared" si="286"/>
        <v>44007</v>
      </c>
      <c r="DH154" s="80">
        <f t="shared" si="287"/>
        <v>29336</v>
      </c>
      <c r="DI154" s="80">
        <f t="shared" si="288"/>
        <v>15181.5</v>
      </c>
      <c r="DJ154" s="80">
        <f t="shared" si="289"/>
        <v>107637.5</v>
      </c>
      <c r="DK154" s="143">
        <f t="shared" si="290"/>
        <v>0.177568226686796</v>
      </c>
      <c r="DL154" s="143">
        <f t="shared" si="291"/>
        <v>0.408844501219371</v>
      </c>
      <c r="DM154" s="143">
        <f t="shared" si="292"/>
        <v>0.272544419927999</v>
      </c>
      <c r="DN154" s="143">
        <f t="shared" si="293"/>
        <v>0.141042852165834</v>
      </c>
      <c r="DO154" s="49"/>
      <c r="DP154" s="62">
        <f t="shared" si="294"/>
        <v>451536.5</v>
      </c>
      <c r="DQ154" s="71">
        <f t="shared" si="295"/>
        <v>291275</v>
      </c>
      <c r="DR154" s="71">
        <f t="shared" si="296"/>
        <v>107637.5</v>
      </c>
      <c r="DS154" s="63">
        <v>0</v>
      </c>
      <c r="DT154" s="63">
        <v>28</v>
      </c>
      <c r="DU154" s="63">
        <f>INDEX(武器升级!A:A,MATCH(DQ154/$DQ$5,武器升级!G:G,1))</f>
        <v>62</v>
      </c>
      <c r="DV154" s="63">
        <f>_xlfn.IFNA(INDEX(武器升级!A:A,MATCH(DR154/$DR$5,武器升级!H:H,1)),1)</f>
        <v>51</v>
      </c>
      <c r="DW154" s="63">
        <v>17</v>
      </c>
      <c r="DX154" s="63">
        <f>ROUND($DX$4*(1.2^(DT154-1)),2)</f>
        <v>82.42</v>
      </c>
      <c r="DY154" s="63">
        <f>ROUND($DY$4*1.2^(DU154-1),2)</f>
        <v>50712.76</v>
      </c>
      <c r="DZ154" s="63">
        <f>ROUND($DZ$4*1.2^(DV154-1),2)</f>
        <v>10010.48</v>
      </c>
      <c r="EA154" s="71">
        <v>6.3</v>
      </c>
      <c r="EB154" s="67">
        <f t="shared" si="297"/>
        <v>200</v>
      </c>
      <c r="EC154" s="84"/>
      <c r="ED154" s="49"/>
      <c r="EE154" s="49"/>
      <c r="EF154" s="49"/>
      <c r="EG154" s="49"/>
      <c r="EH154" s="49"/>
      <c r="EI154" s="49"/>
      <c r="EJ154" s="49"/>
      <c r="EK154" s="49">
        <f>_xlfn.IFNA(INDEX(DZ:DZ,MATCH(A154,EB:EB,0)),1)</f>
        <v>1</v>
      </c>
      <c r="EL154" s="84"/>
      <c r="EM154" s="49"/>
      <c r="EN154" s="49"/>
      <c r="EO154" s="49"/>
      <c r="EP154" s="49"/>
      <c r="EQ154" s="49"/>
      <c r="ER154" s="49"/>
      <c r="ES154" s="49"/>
      <c r="ET154" s="49"/>
      <c r="EU154" s="49"/>
      <c r="EV154" s="49"/>
      <c r="EW154" s="49"/>
      <c r="EX154" s="49"/>
      <c r="EY154" s="49"/>
      <c r="EZ154" s="49"/>
      <c r="FA154" s="67"/>
      <c r="FB154" s="67"/>
      <c r="FC154" s="67"/>
      <c r="FD154" s="49"/>
      <c r="FE154" s="155"/>
    </row>
    <row r="155" spans="1:161">
      <c r="A155" s="58">
        <v>149</v>
      </c>
      <c r="B155" s="59">
        <v>99</v>
      </c>
      <c r="C155" s="60">
        <v>82</v>
      </c>
      <c r="D155" s="61">
        <v>959.5</v>
      </c>
      <c r="E155" s="61">
        <v>3</v>
      </c>
      <c r="F155" s="62">
        <v>12</v>
      </c>
      <c r="G155" s="63">
        <v>0</v>
      </c>
      <c r="H155" s="63">
        <v>3</v>
      </c>
      <c r="I155" s="49"/>
      <c r="J155" s="62">
        <v>149</v>
      </c>
      <c r="K155" s="71">
        <f t="shared" si="242"/>
        <v>12</v>
      </c>
      <c r="L155" s="71">
        <f t="shared" si="243"/>
        <v>0</v>
      </c>
      <c r="M155" s="71">
        <f>INDEX($H:$H,MATCH(N155,$A:$A,0))</f>
        <v>3</v>
      </c>
      <c r="N155" s="72">
        <f>INDEX($A:$A,MATCH(SUM($K$7:K155),$D:$D,1))</f>
        <v>200</v>
      </c>
      <c r="O155" s="72">
        <v>0</v>
      </c>
      <c r="P155" s="73">
        <v>0</v>
      </c>
      <c r="Q155" s="63">
        <f>INDEX(关卡产出!$V$8:$V$207,MATCH(N155,$A$7:$A$206,0))</f>
        <v>38500</v>
      </c>
      <c r="R155" s="63">
        <f>INDEX(关卡产出!$W$8:$W$207,MATCH(N155,$A$7:$A$206,0))</f>
        <v>11610000</v>
      </c>
      <c r="S155" s="63">
        <f>INDEX(关卡产出!$X$8:$X$207,MATCH(N155,$A$7:$A$206,0))</f>
        <v>78866</v>
      </c>
      <c r="T155" s="63">
        <f>INDEX(关卡产出!$Y$8:$Y$207,MATCH(N155,$A$7:$A$206,0))</f>
        <v>39434</v>
      </c>
      <c r="U155" s="63">
        <f>INDEX(关卡产出!$Z$8:$Z$207,MATCH(N155,$A$7:$A$206,0))</f>
        <v>19113</v>
      </c>
      <c r="V155" s="63">
        <f>INDEX(关卡产出!$AA$8:$AA$207,MATCH(N155,$A$7:$A$206,0))</f>
        <v>1200</v>
      </c>
      <c r="W155" s="80">
        <f>INDEX(关卡产出!$C$8:$C$207,MATCH(N155,关卡产出!$B$8:$B$207,0))*K155</f>
        <v>1896</v>
      </c>
      <c r="X155" s="80">
        <f>INDEX(关卡产出!$D$8:$D$207,MATCH(N155,关卡产出!$B$8:$B$207,0))*K155</f>
        <v>948</v>
      </c>
      <c r="Y155" s="80">
        <f>INDEX(关卡产出!$E$8:$E$207,MATCH(N155,关卡产出!$B$8:$B$207,0))*K155</f>
        <v>468</v>
      </c>
      <c r="Z155" s="80">
        <f>INDEX(关卡产出!$F$8:$F$207,MATCH(N155,关卡产出!$B$8:$B$207,0))*K155</f>
        <v>24600</v>
      </c>
      <c r="AA155" s="80">
        <f>SUM($W$7:W155)</f>
        <v>182190</v>
      </c>
      <c r="AB155" s="80">
        <f>SUM($X$7:X155)</f>
        <v>90849</v>
      </c>
      <c r="AC155" s="80">
        <f>SUM($Y$7:Y155)</f>
        <v>44475</v>
      </c>
      <c r="AD155" s="80">
        <f>SUM($Z$7:Z155)</f>
        <v>2410200</v>
      </c>
      <c r="AE155" s="87">
        <f>INDEX(关卡产出!$C$8:$C$207,MATCH(N155,关卡产出!$B$8:$B$207,0))*8</f>
        <v>1264</v>
      </c>
      <c r="AF155" s="87">
        <f>INDEX(关卡产出!$D$8:$D$207,MATCH(N155,关卡产出!$B$8:$B$207,0))*8</f>
        <v>632</v>
      </c>
      <c r="AG155" s="87">
        <f>INDEX(关卡产出!$E$8:$E$207,MATCH(N155,关卡产出!$B$8:$B$207,0))*8</f>
        <v>312</v>
      </c>
      <c r="AH155" s="87">
        <f>INDEX(关卡产出!$F$8:$F$207,MATCH(N155,关卡产出!$B$8:$B$207,0))*8</f>
        <v>16400</v>
      </c>
      <c r="AI155" s="87">
        <f>SUM($AE$7:AE155)</f>
        <v>121448</v>
      </c>
      <c r="AJ155" s="87">
        <f>SUM($AF$7:AF155)</f>
        <v>60560</v>
      </c>
      <c r="AK155" s="87">
        <f>SUM($AG$7:AG155)</f>
        <v>29648</v>
      </c>
      <c r="AL155" s="87">
        <f>SUM($AH$7:AH155)</f>
        <v>1606560</v>
      </c>
      <c r="AM155" s="92">
        <f>SUM($M$7:M155)*关卡产出!$AS$11</f>
        <v>2682000</v>
      </c>
      <c r="AN155" s="93">
        <v>0</v>
      </c>
      <c r="AO155" s="80">
        <v>0</v>
      </c>
      <c r="AP155" s="96">
        <v>0</v>
      </c>
      <c r="AQ155" s="62">
        <v>500</v>
      </c>
      <c r="AR155" s="97">
        <v>100</v>
      </c>
      <c r="AS155" s="62">
        <f>SUM($AQ$7:AQ155)</f>
        <v>74500</v>
      </c>
      <c r="AT155" s="71">
        <f>SUM($AR$7:AR155)</f>
        <v>14900</v>
      </c>
      <c r="AU155" s="49"/>
      <c r="AV155" s="62">
        <f t="shared" si="244"/>
        <v>38500</v>
      </c>
      <c r="AW155" s="71">
        <v>0</v>
      </c>
      <c r="AX155" s="71">
        <f t="shared" si="245"/>
        <v>14900</v>
      </c>
      <c r="AY155" s="71">
        <f t="shared" si="246"/>
        <v>32300</v>
      </c>
      <c r="AZ155" s="63">
        <f t="shared" si="247"/>
        <v>85700</v>
      </c>
      <c r="BA155" s="80">
        <v>0</v>
      </c>
      <c r="BB155" s="80">
        <f t="shared" si="248"/>
        <v>85700</v>
      </c>
      <c r="BC155" s="98">
        <f t="shared" si="249"/>
        <v>0.449241540256709</v>
      </c>
      <c r="BD155" s="98">
        <f t="shared" si="250"/>
        <v>0</v>
      </c>
      <c r="BE155" s="98">
        <f t="shared" si="251"/>
        <v>0.173862310385064</v>
      </c>
      <c r="BF155" s="98">
        <f t="shared" si="252"/>
        <v>0.376896149358226</v>
      </c>
      <c r="BG155" s="99"/>
      <c r="BH155" s="62">
        <f>INDEX(商城宝箱!$L:$L,MATCH(BB155,商城宝箱!$N:$N,1))</f>
        <v>11</v>
      </c>
      <c r="BI155" s="63">
        <f>INDEX(商城宝箱!$T:$T,MATCH(BH155,商城宝箱!$L:$L,0))+(BB155-VLOOKUP(BH155,商城宝箱!$L$2:$N$22,3,FALSE))/$BH$5*VLOOKUP(BH155+1,商城宝箱!$C$23:$I$42,3,FALSE)</f>
        <v>214250</v>
      </c>
      <c r="BJ155" s="71">
        <f>INDEX(商城宝箱!$U:$U,MATCH(BH155,商城宝箱!$L:$L,0))+(BB155-VLOOKUP(BH155,商城宝箱!$L$2:$N$22,3,FALSE))/$BH$5*VLOOKUP(BH155+1,商城宝箱!$C$23:$I$42,4,FALSE)</f>
        <v>191482.5</v>
      </c>
      <c r="BK155" s="71">
        <f>INDEX(商城宝箱!$V:$V,MATCH(BH155,商城宝箱!$L:$L,0))+(BB155-VLOOKUP(BH155,商城宝箱!$L$2:$N$22,3,FALSE))/$BH$5*VLOOKUP(BH155+1,商城宝箱!$C$23:$I$42,5,FALSE)</f>
        <v>102187</v>
      </c>
      <c r="BL155" s="71">
        <f>INDEX(商城宝箱!$W:$W,MATCH(BH155,商城宝箱!$L:$L,0))+(BB155-VLOOKUP(BH155,商城宝箱!$L$2:$N$22,3,FALSE))/$BH$5*VLOOKUP(BH155+1,商城宝箱!$C$23:$I$42,6,FALSE)</f>
        <v>15211.5</v>
      </c>
      <c r="BM155" s="49"/>
      <c r="BN155" s="101">
        <f t="shared" si="253"/>
        <v>11610000</v>
      </c>
      <c r="BO155" s="63">
        <f t="shared" si="254"/>
        <v>2410200</v>
      </c>
      <c r="BP155" s="63">
        <f t="shared" ref="BP155:BR155" si="317">AL155</f>
        <v>1606560</v>
      </c>
      <c r="BQ155" s="63">
        <f t="shared" si="317"/>
        <v>2682000</v>
      </c>
      <c r="BR155" s="63">
        <f t="shared" si="317"/>
        <v>0</v>
      </c>
      <c r="BS155" s="63">
        <f t="shared" si="256"/>
        <v>74500</v>
      </c>
      <c r="BT155" s="63">
        <f t="shared" si="257"/>
        <v>214250</v>
      </c>
      <c r="BU155" s="63">
        <f t="shared" si="258"/>
        <v>18597510</v>
      </c>
      <c r="BV155" s="98">
        <f t="shared" si="259"/>
        <v>0.62427712096942</v>
      </c>
      <c r="BW155" s="98">
        <f t="shared" si="260"/>
        <v>0.129597994570241</v>
      </c>
      <c r="BX155" s="98">
        <f t="shared" si="261"/>
        <v>0.0863857580934222</v>
      </c>
      <c r="BY155" s="98">
        <f t="shared" si="262"/>
        <v>0.144212854301463</v>
      </c>
      <c r="BZ155" s="98">
        <f t="shared" si="263"/>
        <v>0</v>
      </c>
      <c r="CA155" s="98">
        <f t="shared" si="264"/>
        <v>0.00400591261948508</v>
      </c>
      <c r="CB155" s="98">
        <f t="shared" si="265"/>
        <v>0.0115203594459688</v>
      </c>
      <c r="CC155" s="49"/>
      <c r="CD155" s="101">
        <f t="shared" si="266"/>
        <v>200</v>
      </c>
      <c r="CE155" s="63">
        <f>INDEX(角色升级!A:A,MATCH(BU154,角色升级!K:K,1))</f>
        <v>928</v>
      </c>
      <c r="CF155" s="71">
        <f>VLOOKUP(CE155,角色升级!A:P,16,FALSE)</f>
        <v>74575.51679</v>
      </c>
      <c r="CG155" s="71">
        <v>145200</v>
      </c>
      <c r="CH155" s="238">
        <v>5.78</v>
      </c>
      <c r="CI155" s="87">
        <f>INDEX(角色升级!Q:Q,MATCH(CE155,角色升级!A:A,0))</f>
        <v>32300</v>
      </c>
      <c r="CJ155" s="80">
        <v>0.9</v>
      </c>
      <c r="CK155" s="49"/>
      <c r="CL155" s="101">
        <f t="shared" si="267"/>
        <v>78866</v>
      </c>
      <c r="CM155" s="63">
        <f t="shared" si="268"/>
        <v>182190</v>
      </c>
      <c r="CN155" s="63">
        <f t="shared" si="269"/>
        <v>1264</v>
      </c>
      <c r="CO155" s="63">
        <f t="shared" si="270"/>
        <v>191482.5</v>
      </c>
      <c r="CP155" s="63">
        <f t="shared" si="271"/>
        <v>453802.5</v>
      </c>
      <c r="CQ155" s="98">
        <f t="shared" si="272"/>
        <v>0.173789258543089</v>
      </c>
      <c r="CR155" s="98">
        <f t="shared" si="273"/>
        <v>0.401474209595584</v>
      </c>
      <c r="CS155" s="98">
        <f t="shared" si="274"/>
        <v>0.00278535265892101</v>
      </c>
      <c r="CT155" s="98">
        <f t="shared" si="275"/>
        <v>0.421951179202406</v>
      </c>
      <c r="CU155" s="49"/>
      <c r="CV155" s="87">
        <f t="shared" si="276"/>
        <v>39434</v>
      </c>
      <c r="CW155" s="80">
        <f t="shared" si="277"/>
        <v>90849</v>
      </c>
      <c r="CX155" s="80">
        <f t="shared" si="278"/>
        <v>60560</v>
      </c>
      <c r="CY155" s="80">
        <f t="shared" si="279"/>
        <v>102187</v>
      </c>
      <c r="CZ155" s="80">
        <f t="shared" si="280"/>
        <v>293030</v>
      </c>
      <c r="DA155" s="143">
        <f t="shared" si="281"/>
        <v>0.134573251885472</v>
      </c>
      <c r="DB155" s="143">
        <f t="shared" si="282"/>
        <v>0.310033102412722</v>
      </c>
      <c r="DC155" s="143">
        <f t="shared" si="283"/>
        <v>0.206668259222605</v>
      </c>
      <c r="DD155" s="143">
        <f t="shared" si="284"/>
        <v>0.3487253864792</v>
      </c>
      <c r="DE155" s="49"/>
      <c r="DF155" s="87">
        <f t="shared" si="285"/>
        <v>19113</v>
      </c>
      <c r="DG155" s="80">
        <f t="shared" si="286"/>
        <v>44475</v>
      </c>
      <c r="DH155" s="80">
        <f t="shared" si="287"/>
        <v>29648</v>
      </c>
      <c r="DI155" s="80">
        <f t="shared" si="288"/>
        <v>15211.5</v>
      </c>
      <c r="DJ155" s="80">
        <f t="shared" si="289"/>
        <v>108447.5</v>
      </c>
      <c r="DK155" s="143">
        <f t="shared" si="290"/>
        <v>0.176241960395583</v>
      </c>
      <c r="DL155" s="143">
        <f t="shared" si="291"/>
        <v>0.410106272620392</v>
      </c>
      <c r="DM155" s="143">
        <f t="shared" si="292"/>
        <v>0.273385739643606</v>
      </c>
      <c r="DN155" s="143">
        <f t="shared" si="293"/>
        <v>0.140266027340418</v>
      </c>
      <c r="DO155" s="49"/>
      <c r="DP155" s="62">
        <f t="shared" si="294"/>
        <v>453802.5</v>
      </c>
      <c r="DQ155" s="71">
        <f t="shared" si="295"/>
        <v>293030</v>
      </c>
      <c r="DR155" s="71">
        <f t="shared" si="296"/>
        <v>108447.5</v>
      </c>
      <c r="DS155" s="63">
        <v>0</v>
      </c>
      <c r="DT155" s="63">
        <v>29</v>
      </c>
      <c r="DU155" s="63">
        <f>INDEX(武器升级!A:A,MATCH(DQ155/$DQ$5,武器升级!G:G,1))</f>
        <v>62</v>
      </c>
      <c r="DV155" s="63">
        <f>_xlfn.IFNA(INDEX(武器升级!A:A,MATCH(DR155/$DR$5,武器升级!H:H,1)),1)</f>
        <v>51</v>
      </c>
      <c r="DW155" s="63">
        <v>17</v>
      </c>
      <c r="DX155" s="63">
        <f>ROUND($DX$4*(1.2^(DT155-1)),2)</f>
        <v>98.91</v>
      </c>
      <c r="DY155" s="63">
        <f>ROUND($DY$4*1.2^(DU155-1),2)</f>
        <v>50712.76</v>
      </c>
      <c r="DZ155" s="63">
        <f>ROUND($DZ$4*1.2^(DV155-1),2)</f>
        <v>10010.48</v>
      </c>
      <c r="EA155" s="71">
        <v>6.3</v>
      </c>
      <c r="EB155" s="67">
        <f t="shared" si="297"/>
        <v>200</v>
      </c>
      <c r="EC155" s="84"/>
      <c r="ED155" s="49"/>
      <c r="EE155" s="49"/>
      <c r="EF155" s="49"/>
      <c r="EG155" s="49"/>
      <c r="EH155" s="49"/>
      <c r="EI155" s="49"/>
      <c r="EJ155" s="49"/>
      <c r="EK155" s="49">
        <f>_xlfn.IFNA(INDEX(DZ:DZ,MATCH(A155,EB:EB,0)),1)</f>
        <v>1</v>
      </c>
      <c r="EL155" s="84"/>
      <c r="EM155" s="49"/>
      <c r="EN155" s="49"/>
      <c r="EO155" s="49"/>
      <c r="EP155" s="49"/>
      <c r="EQ155" s="49"/>
      <c r="ER155" s="49"/>
      <c r="ES155" s="49"/>
      <c r="ET155" s="49"/>
      <c r="EU155" s="49"/>
      <c r="EV155" s="49"/>
      <c r="EW155" s="49"/>
      <c r="EX155" s="49"/>
      <c r="EY155" s="49"/>
      <c r="EZ155" s="49"/>
      <c r="FA155" s="67"/>
      <c r="FB155" s="67"/>
      <c r="FC155" s="67"/>
      <c r="FD155" s="49"/>
      <c r="FE155" s="155"/>
    </row>
    <row r="156" spans="1:161">
      <c r="A156" s="58">
        <v>150</v>
      </c>
      <c r="B156" s="59">
        <v>99</v>
      </c>
      <c r="C156" s="60">
        <v>82</v>
      </c>
      <c r="D156" s="61">
        <v>962.5</v>
      </c>
      <c r="E156" s="61">
        <v>3</v>
      </c>
      <c r="F156" s="62">
        <v>12</v>
      </c>
      <c r="G156" s="63">
        <v>0</v>
      </c>
      <c r="H156" s="63">
        <v>3</v>
      </c>
      <c r="I156" s="49"/>
      <c r="J156" s="62">
        <v>150</v>
      </c>
      <c r="K156" s="71">
        <f t="shared" si="242"/>
        <v>12</v>
      </c>
      <c r="L156" s="71">
        <f t="shared" si="243"/>
        <v>0</v>
      </c>
      <c r="M156" s="71">
        <f>INDEX($H:$H,MATCH(N156,$A:$A,0))</f>
        <v>3</v>
      </c>
      <c r="N156" s="72">
        <f>INDEX($A:$A,MATCH(SUM($K$7:K156),$D:$D,1))</f>
        <v>200</v>
      </c>
      <c r="O156" s="72">
        <v>0</v>
      </c>
      <c r="P156" s="73">
        <v>0</v>
      </c>
      <c r="Q156" s="63">
        <f>INDEX(关卡产出!$V$8:$V$207,MATCH(N156,$A$7:$A$206,0))</f>
        <v>38500</v>
      </c>
      <c r="R156" s="63">
        <f>INDEX(关卡产出!$W$8:$W$207,MATCH(N156,$A$7:$A$206,0))</f>
        <v>11610000</v>
      </c>
      <c r="S156" s="63">
        <f>INDEX(关卡产出!$X$8:$X$207,MATCH(N156,$A$7:$A$206,0))</f>
        <v>78866</v>
      </c>
      <c r="T156" s="63">
        <f>INDEX(关卡产出!$Y$8:$Y$207,MATCH(N156,$A$7:$A$206,0))</f>
        <v>39434</v>
      </c>
      <c r="U156" s="63">
        <f>INDEX(关卡产出!$Z$8:$Z$207,MATCH(N156,$A$7:$A$206,0))</f>
        <v>19113</v>
      </c>
      <c r="V156" s="63">
        <f>INDEX(关卡产出!$AA$8:$AA$207,MATCH(N156,$A$7:$A$206,0))</f>
        <v>1200</v>
      </c>
      <c r="W156" s="80">
        <f>INDEX(关卡产出!$C$8:$C$207,MATCH(N156,关卡产出!$B$8:$B$207,0))*K156</f>
        <v>1896</v>
      </c>
      <c r="X156" s="80">
        <f>INDEX(关卡产出!$D$8:$D$207,MATCH(N156,关卡产出!$B$8:$B$207,0))*K156</f>
        <v>948</v>
      </c>
      <c r="Y156" s="80">
        <f>INDEX(关卡产出!$E$8:$E$207,MATCH(N156,关卡产出!$B$8:$B$207,0))*K156</f>
        <v>468</v>
      </c>
      <c r="Z156" s="80">
        <f>INDEX(关卡产出!$F$8:$F$207,MATCH(N156,关卡产出!$B$8:$B$207,0))*K156</f>
        <v>24600</v>
      </c>
      <c r="AA156" s="80">
        <f>SUM($W$7:W156)</f>
        <v>184086</v>
      </c>
      <c r="AB156" s="80">
        <f>SUM($X$7:X156)</f>
        <v>91797</v>
      </c>
      <c r="AC156" s="80">
        <f>SUM($Y$7:Y156)</f>
        <v>44943</v>
      </c>
      <c r="AD156" s="80">
        <f>SUM($Z$7:Z156)</f>
        <v>2434800</v>
      </c>
      <c r="AE156" s="87">
        <f>INDEX(关卡产出!$C$8:$C$207,MATCH(N156,关卡产出!$B$8:$B$207,0))*8</f>
        <v>1264</v>
      </c>
      <c r="AF156" s="87">
        <f>INDEX(关卡产出!$D$8:$D$207,MATCH(N156,关卡产出!$B$8:$B$207,0))*8</f>
        <v>632</v>
      </c>
      <c r="AG156" s="87">
        <f>INDEX(关卡产出!$E$8:$E$207,MATCH(N156,关卡产出!$B$8:$B$207,0))*8</f>
        <v>312</v>
      </c>
      <c r="AH156" s="87">
        <f>INDEX(关卡产出!$F$8:$F$207,MATCH(N156,关卡产出!$B$8:$B$207,0))*8</f>
        <v>16400</v>
      </c>
      <c r="AI156" s="87">
        <f>SUM($AE$7:AE156)</f>
        <v>122712</v>
      </c>
      <c r="AJ156" s="87">
        <f>SUM($AF$7:AF156)</f>
        <v>61192</v>
      </c>
      <c r="AK156" s="87">
        <f>SUM($AG$7:AG156)</f>
        <v>29960</v>
      </c>
      <c r="AL156" s="87">
        <f>SUM($AH$7:AH156)</f>
        <v>1622960</v>
      </c>
      <c r="AM156" s="92">
        <f>SUM($M$7:M156)*关卡产出!$AS$11</f>
        <v>2700000</v>
      </c>
      <c r="AN156" s="93">
        <v>0</v>
      </c>
      <c r="AO156" s="80">
        <v>0</v>
      </c>
      <c r="AP156" s="96">
        <v>0</v>
      </c>
      <c r="AQ156" s="62">
        <v>500</v>
      </c>
      <c r="AR156" s="97">
        <v>100</v>
      </c>
      <c r="AS156" s="62">
        <f>SUM($AQ$7:AQ156)</f>
        <v>75000</v>
      </c>
      <c r="AT156" s="71">
        <f>SUM($AR$7:AR156)</f>
        <v>15000</v>
      </c>
      <c r="AU156" s="49"/>
      <c r="AV156" s="62">
        <f t="shared" si="244"/>
        <v>38500</v>
      </c>
      <c r="AW156" s="71">
        <v>0</v>
      </c>
      <c r="AX156" s="71">
        <f t="shared" si="245"/>
        <v>15000</v>
      </c>
      <c r="AY156" s="71">
        <f t="shared" si="246"/>
        <v>32300</v>
      </c>
      <c r="AZ156" s="63">
        <f t="shared" si="247"/>
        <v>85800</v>
      </c>
      <c r="BA156" s="80">
        <v>0</v>
      </c>
      <c r="BB156" s="80">
        <f t="shared" si="248"/>
        <v>85800</v>
      </c>
      <c r="BC156" s="98">
        <f t="shared" si="249"/>
        <v>0.448717948717949</v>
      </c>
      <c r="BD156" s="98">
        <f t="shared" si="250"/>
        <v>0</v>
      </c>
      <c r="BE156" s="98">
        <f t="shared" si="251"/>
        <v>0.174825174825175</v>
      </c>
      <c r="BF156" s="98">
        <f t="shared" si="252"/>
        <v>0.376456876456876</v>
      </c>
      <c r="BG156" s="99"/>
      <c r="BH156" s="62">
        <f>INDEX(商城宝箱!$L:$L,MATCH(BB156,商城宝箱!$N:$N,1))</f>
        <v>11</v>
      </c>
      <c r="BI156" s="63">
        <f>INDEX(商城宝箱!$T:$T,MATCH(BH156,商城宝箱!$L:$L,0))+(BB156-VLOOKUP(BH156,商城宝箱!$L$2:$N$22,3,FALSE))/$BH$5*VLOOKUP(BH156+1,商城宝箱!$C$23:$I$42,3,FALSE)</f>
        <v>214500</v>
      </c>
      <c r="BJ156" s="71">
        <f>INDEX(商城宝箱!$U:$U,MATCH(BH156,商城宝箱!$L:$L,0))+(BB156-VLOOKUP(BH156,商城宝箱!$L$2:$N$22,3,FALSE))/$BH$5*VLOOKUP(BH156+1,商城宝箱!$C$23:$I$42,4,FALSE)</f>
        <v>191852.5</v>
      </c>
      <c r="BK156" s="71">
        <f>INDEX(商城宝箱!$V:$V,MATCH(BH156,商城宝箱!$L:$L,0))+(BB156-VLOOKUP(BH156,商城宝箱!$L$2:$N$22,3,FALSE))/$BH$5*VLOOKUP(BH156+1,商城宝箱!$C$23:$I$42,5,FALSE)</f>
        <v>102362</v>
      </c>
      <c r="BL156" s="71">
        <f>INDEX(商城宝箱!$W:$W,MATCH(BH156,商城宝箱!$L:$L,0))+(BB156-VLOOKUP(BH156,商城宝箱!$L$2:$N$22,3,FALSE))/$BH$5*VLOOKUP(BH156+1,商城宝箱!$C$23:$I$42,6,FALSE)</f>
        <v>15241.5</v>
      </c>
      <c r="BM156" s="49"/>
      <c r="BN156" s="101">
        <f t="shared" si="253"/>
        <v>11610000</v>
      </c>
      <c r="BO156" s="63">
        <f t="shared" si="254"/>
        <v>2434800</v>
      </c>
      <c r="BP156" s="63">
        <f t="shared" ref="BP156:BR156" si="318">AL156</f>
        <v>1622960</v>
      </c>
      <c r="BQ156" s="63">
        <f t="shared" si="318"/>
        <v>2700000</v>
      </c>
      <c r="BR156" s="63">
        <f t="shared" si="318"/>
        <v>0</v>
      </c>
      <c r="BS156" s="63">
        <f t="shared" si="256"/>
        <v>75000</v>
      </c>
      <c r="BT156" s="63">
        <f t="shared" si="257"/>
        <v>214500</v>
      </c>
      <c r="BU156" s="63">
        <f t="shared" si="258"/>
        <v>18657260</v>
      </c>
      <c r="BV156" s="98">
        <f t="shared" si="259"/>
        <v>0.622277869312</v>
      </c>
      <c r="BW156" s="98">
        <f t="shared" si="260"/>
        <v>0.130501477708945</v>
      </c>
      <c r="BX156" s="98">
        <f t="shared" si="261"/>
        <v>0.0869881215140916</v>
      </c>
      <c r="BY156" s="98">
        <f t="shared" si="262"/>
        <v>0.14471578356093</v>
      </c>
      <c r="BZ156" s="98">
        <f t="shared" si="263"/>
        <v>0</v>
      </c>
      <c r="CA156" s="98">
        <f t="shared" si="264"/>
        <v>0.0040198828766925</v>
      </c>
      <c r="CB156" s="98">
        <f t="shared" si="265"/>
        <v>0.0114968650273406</v>
      </c>
      <c r="CC156" s="49"/>
      <c r="CD156" s="101">
        <f t="shared" si="266"/>
        <v>200</v>
      </c>
      <c r="CE156" s="63">
        <f>INDEX(角色升级!A:A,MATCH(BU155,角色升级!K:K,1))</f>
        <v>929</v>
      </c>
      <c r="CF156" s="71">
        <f>VLOOKUP(CE156,角色升级!A:P,16,FALSE)</f>
        <v>74607.84254</v>
      </c>
      <c r="CG156" s="71">
        <v>146400</v>
      </c>
      <c r="CH156" s="231">
        <v>5.71</v>
      </c>
      <c r="CI156" s="87">
        <f>INDEX(角色升级!Q:Q,MATCH(CE156,角色升级!A:A,0))</f>
        <v>32300</v>
      </c>
      <c r="CJ156" s="80">
        <v>0.9</v>
      </c>
      <c r="CK156" s="49"/>
      <c r="CL156" s="101">
        <f t="shared" si="267"/>
        <v>78866</v>
      </c>
      <c r="CM156" s="63">
        <f t="shared" si="268"/>
        <v>184086</v>
      </c>
      <c r="CN156" s="63">
        <f t="shared" si="269"/>
        <v>1264</v>
      </c>
      <c r="CO156" s="63">
        <f t="shared" si="270"/>
        <v>191852.5</v>
      </c>
      <c r="CP156" s="63">
        <f t="shared" si="271"/>
        <v>456068.5</v>
      </c>
      <c r="CQ156" s="98">
        <f t="shared" si="272"/>
        <v>0.172925777597006</v>
      </c>
      <c r="CR156" s="98">
        <f t="shared" si="273"/>
        <v>0.403636734394066</v>
      </c>
      <c r="CS156" s="98">
        <f t="shared" si="274"/>
        <v>0.00277151348974989</v>
      </c>
      <c r="CT156" s="98">
        <f t="shared" si="275"/>
        <v>0.420665974519179</v>
      </c>
      <c r="CU156" s="49"/>
      <c r="CV156" s="87">
        <f t="shared" si="276"/>
        <v>39434</v>
      </c>
      <c r="CW156" s="80">
        <f t="shared" si="277"/>
        <v>91797</v>
      </c>
      <c r="CX156" s="80">
        <f t="shared" si="278"/>
        <v>61192</v>
      </c>
      <c r="CY156" s="80">
        <f t="shared" si="279"/>
        <v>102362</v>
      </c>
      <c r="CZ156" s="80">
        <f t="shared" si="280"/>
        <v>294785</v>
      </c>
      <c r="DA156" s="143">
        <f t="shared" si="281"/>
        <v>0.133772071170514</v>
      </c>
      <c r="DB156" s="143">
        <f t="shared" si="282"/>
        <v>0.311403226080024</v>
      </c>
      <c r="DC156" s="143">
        <f t="shared" si="283"/>
        <v>0.207581796902827</v>
      </c>
      <c r="DD156" s="143">
        <f t="shared" si="284"/>
        <v>0.347242905846634</v>
      </c>
      <c r="DE156" s="49"/>
      <c r="DF156" s="87">
        <f t="shared" si="285"/>
        <v>19113</v>
      </c>
      <c r="DG156" s="80">
        <f t="shared" si="286"/>
        <v>44943</v>
      </c>
      <c r="DH156" s="80">
        <f t="shared" si="287"/>
        <v>29960</v>
      </c>
      <c r="DI156" s="80">
        <f t="shared" si="288"/>
        <v>15241.5</v>
      </c>
      <c r="DJ156" s="80">
        <f t="shared" si="289"/>
        <v>109257.5</v>
      </c>
      <c r="DK156" s="143">
        <f t="shared" si="290"/>
        <v>0.174935359128664</v>
      </c>
      <c r="DL156" s="143">
        <f t="shared" si="291"/>
        <v>0.411349335285907</v>
      </c>
      <c r="DM156" s="143">
        <f t="shared" si="292"/>
        <v>0.274214584811111</v>
      </c>
      <c r="DN156" s="143">
        <f t="shared" si="293"/>
        <v>0.139500720774318</v>
      </c>
      <c r="DO156" s="49"/>
      <c r="DP156" s="62">
        <f t="shared" si="294"/>
        <v>456068.5</v>
      </c>
      <c r="DQ156" s="71">
        <f t="shared" si="295"/>
        <v>294785</v>
      </c>
      <c r="DR156" s="71">
        <f t="shared" si="296"/>
        <v>109257.5</v>
      </c>
      <c r="DS156" s="63">
        <v>0</v>
      </c>
      <c r="DT156" s="63">
        <v>29</v>
      </c>
      <c r="DU156" s="63">
        <f>INDEX(武器升级!A:A,MATCH(DQ156/$DQ$5,武器升级!G:G,1))</f>
        <v>62</v>
      </c>
      <c r="DV156" s="63">
        <f>_xlfn.IFNA(INDEX(武器升级!A:A,MATCH(DR156/$DR$5,武器升级!H:H,1)),1)</f>
        <v>52</v>
      </c>
      <c r="DW156" s="63">
        <v>17</v>
      </c>
      <c r="DX156" s="63">
        <f>ROUND($DX$4*(1.2^(DT156-1)),2)</f>
        <v>98.91</v>
      </c>
      <c r="DY156" s="63">
        <f>ROUND($DY$4*1.2^(DU156-1),2)</f>
        <v>50712.76</v>
      </c>
      <c r="DZ156" s="63">
        <f>ROUND($DZ$4*1.2^(DV156-1),2)</f>
        <v>12012.58</v>
      </c>
      <c r="EA156" s="71">
        <v>6.3</v>
      </c>
      <c r="EB156" s="67">
        <f t="shared" si="297"/>
        <v>200</v>
      </c>
      <c r="EC156" s="84"/>
      <c r="ED156" s="49"/>
      <c r="EE156" s="49"/>
      <c r="EF156" s="49"/>
      <c r="EG156" s="49"/>
      <c r="EH156" s="49"/>
      <c r="EI156" s="49"/>
      <c r="EJ156" s="49"/>
      <c r="EK156" s="49">
        <f>_xlfn.IFNA(INDEX(DZ:DZ,MATCH(A156,EB:EB,0)),1)</f>
        <v>261.11</v>
      </c>
      <c r="EL156" s="84"/>
      <c r="EM156" s="49"/>
      <c r="EN156" s="49"/>
      <c r="EO156" s="49"/>
      <c r="EP156" s="49"/>
      <c r="EQ156" s="49"/>
      <c r="ER156" s="49"/>
      <c r="ES156" s="49"/>
      <c r="ET156" s="49"/>
      <c r="EU156" s="49"/>
      <c r="EV156" s="49"/>
      <c r="EW156" s="49"/>
      <c r="EX156" s="49"/>
      <c r="EY156" s="49"/>
      <c r="EZ156" s="49"/>
      <c r="FA156" s="67"/>
      <c r="FB156" s="67"/>
      <c r="FC156" s="67"/>
      <c r="FD156" s="49"/>
      <c r="FE156" s="155"/>
    </row>
    <row r="157" spans="1:161">
      <c r="A157" s="58">
        <v>151</v>
      </c>
      <c r="B157" s="59">
        <v>100</v>
      </c>
      <c r="C157" s="60">
        <v>83</v>
      </c>
      <c r="D157" s="61">
        <v>971.5</v>
      </c>
      <c r="E157" s="61">
        <v>3</v>
      </c>
      <c r="F157" s="62">
        <v>12</v>
      </c>
      <c r="G157" s="63">
        <v>0</v>
      </c>
      <c r="H157" s="63">
        <v>3</v>
      </c>
      <c r="I157" s="49"/>
      <c r="J157" s="62">
        <v>151</v>
      </c>
      <c r="K157" s="71">
        <f t="shared" si="242"/>
        <v>12</v>
      </c>
      <c r="L157" s="71">
        <f t="shared" si="243"/>
        <v>0</v>
      </c>
      <c r="M157" s="71">
        <f>INDEX($H:$H,MATCH(N157,$A:$A,0))</f>
        <v>3</v>
      </c>
      <c r="N157" s="72">
        <f>INDEX($A:$A,MATCH(SUM($K$7:K157),$D:$D,1))</f>
        <v>200</v>
      </c>
      <c r="O157" s="72">
        <v>0</v>
      </c>
      <c r="P157" s="73">
        <v>0</v>
      </c>
      <c r="Q157" s="63">
        <f>INDEX(关卡产出!$V$8:$V$207,MATCH(N157,$A$7:$A$206,0))</f>
        <v>38500</v>
      </c>
      <c r="R157" s="63">
        <f>INDEX(关卡产出!$W$8:$W$207,MATCH(N157,$A$7:$A$206,0))</f>
        <v>11610000</v>
      </c>
      <c r="S157" s="63">
        <f>INDEX(关卡产出!$X$8:$X$207,MATCH(N157,$A$7:$A$206,0))</f>
        <v>78866</v>
      </c>
      <c r="T157" s="63">
        <f>INDEX(关卡产出!$Y$8:$Y$207,MATCH(N157,$A$7:$A$206,0))</f>
        <v>39434</v>
      </c>
      <c r="U157" s="63">
        <f>INDEX(关卡产出!$Z$8:$Z$207,MATCH(N157,$A$7:$A$206,0))</f>
        <v>19113</v>
      </c>
      <c r="V157" s="63">
        <f>INDEX(关卡产出!$AA$8:$AA$207,MATCH(N157,$A$7:$A$206,0))</f>
        <v>1200</v>
      </c>
      <c r="W157" s="80">
        <f>INDEX(关卡产出!$C$8:$C$207,MATCH(N157,关卡产出!$B$8:$B$207,0))*K157</f>
        <v>1896</v>
      </c>
      <c r="X157" s="80">
        <f>INDEX(关卡产出!$D$8:$D$207,MATCH(N157,关卡产出!$B$8:$B$207,0))*K157</f>
        <v>948</v>
      </c>
      <c r="Y157" s="80">
        <f>INDEX(关卡产出!$E$8:$E$207,MATCH(N157,关卡产出!$B$8:$B$207,0))*K157</f>
        <v>468</v>
      </c>
      <c r="Z157" s="80">
        <f>INDEX(关卡产出!$F$8:$F$207,MATCH(N157,关卡产出!$B$8:$B$207,0))*K157</f>
        <v>24600</v>
      </c>
      <c r="AA157" s="80">
        <f>SUM($W$7:W157)</f>
        <v>185982</v>
      </c>
      <c r="AB157" s="80">
        <f>SUM($X$7:X157)</f>
        <v>92745</v>
      </c>
      <c r="AC157" s="80">
        <f>SUM($Y$7:Y157)</f>
        <v>45411</v>
      </c>
      <c r="AD157" s="80">
        <f>SUM($Z$7:Z157)</f>
        <v>2459400</v>
      </c>
      <c r="AE157" s="87">
        <f>INDEX(关卡产出!$C$8:$C$207,MATCH(N157,关卡产出!$B$8:$B$207,0))*8</f>
        <v>1264</v>
      </c>
      <c r="AF157" s="87">
        <f>INDEX(关卡产出!$D$8:$D$207,MATCH(N157,关卡产出!$B$8:$B$207,0))*8</f>
        <v>632</v>
      </c>
      <c r="AG157" s="87">
        <f>INDEX(关卡产出!$E$8:$E$207,MATCH(N157,关卡产出!$B$8:$B$207,0))*8</f>
        <v>312</v>
      </c>
      <c r="AH157" s="87">
        <f>INDEX(关卡产出!$F$8:$F$207,MATCH(N157,关卡产出!$B$8:$B$207,0))*8</f>
        <v>16400</v>
      </c>
      <c r="AI157" s="87">
        <f>SUM($AE$7:AE157)</f>
        <v>123976</v>
      </c>
      <c r="AJ157" s="87">
        <f>SUM($AF$7:AF157)</f>
        <v>61824</v>
      </c>
      <c r="AK157" s="87">
        <f>SUM($AG$7:AG157)</f>
        <v>30272</v>
      </c>
      <c r="AL157" s="87">
        <f>SUM($AH$7:AH157)</f>
        <v>1639360</v>
      </c>
      <c r="AM157" s="92">
        <f>SUM($M$7:M157)*关卡产出!$AS$11</f>
        <v>2718000</v>
      </c>
      <c r="AN157" s="93">
        <v>0</v>
      </c>
      <c r="AO157" s="80">
        <v>0</v>
      </c>
      <c r="AP157" s="96">
        <v>0</v>
      </c>
      <c r="AQ157" s="62">
        <v>500</v>
      </c>
      <c r="AR157" s="97">
        <v>100</v>
      </c>
      <c r="AS157" s="62">
        <f>SUM($AQ$7:AQ157)</f>
        <v>75500</v>
      </c>
      <c r="AT157" s="71">
        <f>SUM($AR$7:AR157)</f>
        <v>15100</v>
      </c>
      <c r="AU157" s="49"/>
      <c r="AV157" s="62">
        <f t="shared" si="244"/>
        <v>38500</v>
      </c>
      <c r="AW157" s="71">
        <v>0</v>
      </c>
      <c r="AX157" s="71">
        <f t="shared" si="245"/>
        <v>15100</v>
      </c>
      <c r="AY157" s="71">
        <f t="shared" si="246"/>
        <v>32300</v>
      </c>
      <c r="AZ157" s="63">
        <f t="shared" si="247"/>
        <v>85900</v>
      </c>
      <c r="BA157" s="80">
        <v>0</v>
      </c>
      <c r="BB157" s="80">
        <f t="shared" si="248"/>
        <v>85900</v>
      </c>
      <c r="BC157" s="98">
        <f t="shared" si="249"/>
        <v>0.448195576251455</v>
      </c>
      <c r="BD157" s="98">
        <f t="shared" si="250"/>
        <v>0</v>
      </c>
      <c r="BE157" s="98">
        <f t="shared" si="251"/>
        <v>0.175785797438882</v>
      </c>
      <c r="BF157" s="98">
        <f t="shared" si="252"/>
        <v>0.376018626309662</v>
      </c>
      <c r="BG157" s="99"/>
      <c r="BH157" s="62">
        <f>INDEX(商城宝箱!$L:$L,MATCH(BB157,商城宝箱!$N:$N,1))</f>
        <v>11</v>
      </c>
      <c r="BI157" s="63">
        <f>INDEX(商城宝箱!$T:$T,MATCH(BH157,商城宝箱!$L:$L,0))+(BB157-VLOOKUP(BH157,商城宝箱!$L$2:$N$22,3,FALSE))/$BH$5*VLOOKUP(BH157+1,商城宝箱!$C$23:$I$42,3,FALSE)</f>
        <v>214750</v>
      </c>
      <c r="BJ157" s="71">
        <f>INDEX(商城宝箱!$U:$U,MATCH(BH157,商城宝箱!$L:$L,0))+(BB157-VLOOKUP(BH157,商城宝箱!$L$2:$N$22,3,FALSE))/$BH$5*VLOOKUP(BH157+1,商城宝箱!$C$23:$I$42,4,FALSE)</f>
        <v>192222.5</v>
      </c>
      <c r="BK157" s="71">
        <f>INDEX(商城宝箱!$V:$V,MATCH(BH157,商城宝箱!$L:$L,0))+(BB157-VLOOKUP(BH157,商城宝箱!$L$2:$N$22,3,FALSE))/$BH$5*VLOOKUP(BH157+1,商城宝箱!$C$23:$I$42,5,FALSE)</f>
        <v>102537</v>
      </c>
      <c r="BL157" s="71">
        <f>INDEX(商城宝箱!$W:$W,MATCH(BH157,商城宝箱!$L:$L,0))+(BB157-VLOOKUP(BH157,商城宝箱!$L$2:$N$22,3,FALSE))/$BH$5*VLOOKUP(BH157+1,商城宝箱!$C$23:$I$42,6,FALSE)</f>
        <v>15271.5</v>
      </c>
      <c r="BM157" s="49"/>
      <c r="BN157" s="101">
        <f t="shared" si="253"/>
        <v>11610000</v>
      </c>
      <c r="BO157" s="63">
        <f t="shared" si="254"/>
        <v>2459400</v>
      </c>
      <c r="BP157" s="63">
        <f t="shared" ref="BP157:BR157" si="319">AL157</f>
        <v>1639360</v>
      </c>
      <c r="BQ157" s="63">
        <f t="shared" si="319"/>
        <v>2718000</v>
      </c>
      <c r="BR157" s="63">
        <f t="shared" si="319"/>
        <v>0</v>
      </c>
      <c r="BS157" s="63">
        <f t="shared" si="256"/>
        <v>75500</v>
      </c>
      <c r="BT157" s="63">
        <f t="shared" si="257"/>
        <v>214750</v>
      </c>
      <c r="BU157" s="63">
        <f t="shared" si="258"/>
        <v>18717010</v>
      </c>
      <c r="BV157" s="98">
        <f t="shared" si="259"/>
        <v>0.620291382010268</v>
      </c>
      <c r="BW157" s="98">
        <f t="shared" si="260"/>
        <v>0.131399192499229</v>
      </c>
      <c r="BX157" s="98">
        <f t="shared" si="261"/>
        <v>0.0875866391052844</v>
      </c>
      <c r="BY157" s="98">
        <f t="shared" si="262"/>
        <v>0.145215501834962</v>
      </c>
      <c r="BZ157" s="98">
        <f t="shared" si="263"/>
        <v>0</v>
      </c>
      <c r="CA157" s="98">
        <f t="shared" si="264"/>
        <v>0.00403376393986005</v>
      </c>
      <c r="CB157" s="98">
        <f t="shared" si="265"/>
        <v>0.0114735206103966</v>
      </c>
      <c r="CC157" s="49"/>
      <c r="CD157" s="101">
        <f t="shared" si="266"/>
        <v>200</v>
      </c>
      <c r="CE157" s="63">
        <f>INDEX(角色升级!A:A,MATCH(BU156,角色升级!K:K,1))</f>
        <v>930</v>
      </c>
      <c r="CF157" s="71">
        <f>VLOOKUP(CE157,角色升级!A:P,16,FALSE)</f>
        <v>74640.1683</v>
      </c>
      <c r="CG157" s="71">
        <v>147600</v>
      </c>
      <c r="CH157" s="230">
        <v>5.64</v>
      </c>
      <c r="CI157" s="87">
        <f>INDEX(角色升级!Q:Q,MATCH(CE157,角色升级!A:A,0))</f>
        <v>32300</v>
      </c>
      <c r="CJ157" s="80">
        <v>0.9</v>
      </c>
      <c r="CK157" s="49"/>
      <c r="CL157" s="101">
        <f t="shared" si="267"/>
        <v>78866</v>
      </c>
      <c r="CM157" s="63">
        <f t="shared" si="268"/>
        <v>185982</v>
      </c>
      <c r="CN157" s="63">
        <f t="shared" si="269"/>
        <v>1264</v>
      </c>
      <c r="CO157" s="63">
        <f t="shared" si="270"/>
        <v>192222.5</v>
      </c>
      <c r="CP157" s="63">
        <f t="shared" si="271"/>
        <v>458334.5</v>
      </c>
      <c r="CQ157" s="98">
        <f t="shared" si="272"/>
        <v>0.172070834728784</v>
      </c>
      <c r="CR157" s="98">
        <f t="shared" si="273"/>
        <v>0.40577787620177</v>
      </c>
      <c r="CS157" s="98">
        <f t="shared" si="274"/>
        <v>0.00275781116193522</v>
      </c>
      <c r="CT157" s="98">
        <f t="shared" si="275"/>
        <v>0.419393477907511</v>
      </c>
      <c r="CU157" s="49"/>
      <c r="CV157" s="87">
        <f t="shared" si="276"/>
        <v>39434</v>
      </c>
      <c r="CW157" s="80">
        <f t="shared" si="277"/>
        <v>92745</v>
      </c>
      <c r="CX157" s="80">
        <f t="shared" si="278"/>
        <v>61824</v>
      </c>
      <c r="CY157" s="80">
        <f t="shared" si="279"/>
        <v>102537</v>
      </c>
      <c r="CZ157" s="80">
        <f t="shared" si="280"/>
        <v>296540</v>
      </c>
      <c r="DA157" s="143">
        <f t="shared" si="281"/>
        <v>0.132980373642679</v>
      </c>
      <c r="DB157" s="143">
        <f t="shared" si="282"/>
        <v>0.312757132258717</v>
      </c>
      <c r="DC157" s="143">
        <f t="shared" si="283"/>
        <v>0.208484521481082</v>
      </c>
      <c r="DD157" s="143">
        <f t="shared" si="284"/>
        <v>0.345777972617522</v>
      </c>
      <c r="DE157" s="49"/>
      <c r="DF157" s="87">
        <f t="shared" si="285"/>
        <v>19113</v>
      </c>
      <c r="DG157" s="80">
        <f t="shared" si="286"/>
        <v>45411</v>
      </c>
      <c r="DH157" s="80">
        <f t="shared" si="287"/>
        <v>30272</v>
      </c>
      <c r="DI157" s="80">
        <f t="shared" si="288"/>
        <v>15271.5</v>
      </c>
      <c r="DJ157" s="80">
        <f t="shared" si="289"/>
        <v>110067.5</v>
      </c>
      <c r="DK157" s="143">
        <f t="shared" si="290"/>
        <v>0.173647988734186</v>
      </c>
      <c r="DL157" s="143">
        <f t="shared" si="291"/>
        <v>0.412574102255434</v>
      </c>
      <c r="DM157" s="143">
        <f t="shared" si="292"/>
        <v>0.275031230835624</v>
      </c>
      <c r="DN157" s="143">
        <f t="shared" si="293"/>
        <v>0.138746678174756</v>
      </c>
      <c r="DO157" s="49"/>
      <c r="DP157" s="62">
        <f t="shared" si="294"/>
        <v>458334.5</v>
      </c>
      <c r="DQ157" s="71">
        <f t="shared" si="295"/>
        <v>296540</v>
      </c>
      <c r="DR157" s="71">
        <f t="shared" si="296"/>
        <v>110067.5</v>
      </c>
      <c r="DS157" s="63">
        <v>0</v>
      </c>
      <c r="DT157" s="63">
        <v>29</v>
      </c>
      <c r="DU157" s="63">
        <f>INDEX(武器升级!A:A,MATCH(DQ157/$DQ$5,武器升级!G:G,1))</f>
        <v>63</v>
      </c>
      <c r="DV157" s="63">
        <f>_xlfn.IFNA(INDEX(武器升级!A:A,MATCH(DR157/$DR$5,武器升级!H:H,1)),1)</f>
        <v>52</v>
      </c>
      <c r="DW157" s="63">
        <v>17</v>
      </c>
      <c r="DX157" s="63">
        <f>ROUND($DX$4*(1.2^(DT157-1)),2)</f>
        <v>98.91</v>
      </c>
      <c r="DY157" s="63">
        <f>ROUND($DY$4*1.2^(DU157-1),2)</f>
        <v>60855.32</v>
      </c>
      <c r="DZ157" s="63">
        <f>ROUND($DZ$4*1.2^(DV157-1),2)</f>
        <v>12012.58</v>
      </c>
      <c r="EA157" s="71">
        <v>6.3</v>
      </c>
      <c r="EB157" s="67">
        <f t="shared" si="297"/>
        <v>200</v>
      </c>
      <c r="EC157" s="84"/>
      <c r="ED157" s="49"/>
      <c r="EE157" s="49"/>
      <c r="EF157" s="49"/>
      <c r="EG157" s="49"/>
      <c r="EH157" s="49"/>
      <c r="EI157" s="49"/>
      <c r="EJ157" s="49"/>
      <c r="EK157" s="49">
        <f>_xlfn.IFNA(INDEX(DZ:DZ,MATCH(A157,EB:EB,0)),1)</f>
        <v>1</v>
      </c>
      <c r="EL157" s="84"/>
      <c r="EM157" s="49"/>
      <c r="EN157" s="49"/>
      <c r="EO157" s="49"/>
      <c r="EP157" s="49"/>
      <c r="EQ157" s="49"/>
      <c r="ER157" s="49"/>
      <c r="ES157" s="49"/>
      <c r="ET157" s="49"/>
      <c r="EU157" s="49"/>
      <c r="EV157" s="49"/>
      <c r="EW157" s="49"/>
      <c r="EX157" s="49"/>
      <c r="EY157" s="49"/>
      <c r="EZ157" s="49"/>
      <c r="FA157" s="67"/>
      <c r="FB157" s="67"/>
      <c r="FC157" s="67"/>
      <c r="FD157" s="49"/>
      <c r="FE157" s="155"/>
    </row>
    <row r="158" spans="1:161">
      <c r="A158" s="58">
        <v>152</v>
      </c>
      <c r="B158" s="59">
        <v>100</v>
      </c>
      <c r="C158" s="60">
        <v>83</v>
      </c>
      <c r="D158" s="61">
        <v>974.5</v>
      </c>
      <c r="E158" s="61">
        <v>3</v>
      </c>
      <c r="F158" s="62">
        <v>12</v>
      </c>
      <c r="G158" s="63">
        <v>0</v>
      </c>
      <c r="H158" s="63">
        <v>3</v>
      </c>
      <c r="I158" s="49"/>
      <c r="J158" s="62">
        <v>152</v>
      </c>
      <c r="K158" s="71">
        <f t="shared" si="242"/>
        <v>12</v>
      </c>
      <c r="L158" s="71">
        <f t="shared" si="243"/>
        <v>0</v>
      </c>
      <c r="M158" s="71">
        <f>INDEX($H:$H,MATCH(N158,$A:$A,0))</f>
        <v>3</v>
      </c>
      <c r="N158" s="72">
        <f>INDEX($A:$A,MATCH(SUM($K$7:K158),$D:$D,1))</f>
        <v>200</v>
      </c>
      <c r="O158" s="72">
        <v>0</v>
      </c>
      <c r="P158" s="73">
        <v>0</v>
      </c>
      <c r="Q158" s="63">
        <f>INDEX(关卡产出!$V$8:$V$207,MATCH(N158,$A$7:$A$206,0))</f>
        <v>38500</v>
      </c>
      <c r="R158" s="63">
        <f>INDEX(关卡产出!$W$8:$W$207,MATCH(N158,$A$7:$A$206,0))</f>
        <v>11610000</v>
      </c>
      <c r="S158" s="63">
        <f>INDEX(关卡产出!$X$8:$X$207,MATCH(N158,$A$7:$A$206,0))</f>
        <v>78866</v>
      </c>
      <c r="T158" s="63">
        <f>INDEX(关卡产出!$Y$8:$Y$207,MATCH(N158,$A$7:$A$206,0))</f>
        <v>39434</v>
      </c>
      <c r="U158" s="63">
        <f>INDEX(关卡产出!$Z$8:$Z$207,MATCH(N158,$A$7:$A$206,0))</f>
        <v>19113</v>
      </c>
      <c r="V158" s="63">
        <f>INDEX(关卡产出!$AA$8:$AA$207,MATCH(N158,$A$7:$A$206,0))</f>
        <v>1200</v>
      </c>
      <c r="W158" s="80">
        <f>INDEX(关卡产出!$C$8:$C$207,MATCH(N158,关卡产出!$B$8:$B$207,0))*K158</f>
        <v>1896</v>
      </c>
      <c r="X158" s="80">
        <f>INDEX(关卡产出!$D$8:$D$207,MATCH(N158,关卡产出!$B$8:$B$207,0))*K158</f>
        <v>948</v>
      </c>
      <c r="Y158" s="80">
        <f>INDEX(关卡产出!$E$8:$E$207,MATCH(N158,关卡产出!$B$8:$B$207,0))*K158</f>
        <v>468</v>
      </c>
      <c r="Z158" s="80">
        <f>INDEX(关卡产出!$F$8:$F$207,MATCH(N158,关卡产出!$B$8:$B$207,0))*K158</f>
        <v>24600</v>
      </c>
      <c r="AA158" s="80">
        <f>SUM($W$7:W158)</f>
        <v>187878</v>
      </c>
      <c r="AB158" s="80">
        <f>SUM($X$7:X158)</f>
        <v>93693</v>
      </c>
      <c r="AC158" s="80">
        <f>SUM($Y$7:Y158)</f>
        <v>45879</v>
      </c>
      <c r="AD158" s="80">
        <f>SUM($Z$7:Z158)</f>
        <v>2484000</v>
      </c>
      <c r="AE158" s="87">
        <f>INDEX(关卡产出!$C$8:$C$207,MATCH(N158,关卡产出!$B$8:$B$207,0))*8</f>
        <v>1264</v>
      </c>
      <c r="AF158" s="87">
        <f>INDEX(关卡产出!$D$8:$D$207,MATCH(N158,关卡产出!$B$8:$B$207,0))*8</f>
        <v>632</v>
      </c>
      <c r="AG158" s="87">
        <f>INDEX(关卡产出!$E$8:$E$207,MATCH(N158,关卡产出!$B$8:$B$207,0))*8</f>
        <v>312</v>
      </c>
      <c r="AH158" s="87">
        <f>INDEX(关卡产出!$F$8:$F$207,MATCH(N158,关卡产出!$B$8:$B$207,0))*8</f>
        <v>16400</v>
      </c>
      <c r="AI158" s="87">
        <f>SUM($AE$7:AE158)</f>
        <v>125240</v>
      </c>
      <c r="AJ158" s="87">
        <f>SUM($AF$7:AF158)</f>
        <v>62456</v>
      </c>
      <c r="AK158" s="87">
        <f>SUM($AG$7:AG158)</f>
        <v>30584</v>
      </c>
      <c r="AL158" s="87">
        <f>SUM($AH$7:AH158)</f>
        <v>1655760</v>
      </c>
      <c r="AM158" s="92">
        <f>SUM($M$7:M158)*关卡产出!$AS$11</f>
        <v>2736000</v>
      </c>
      <c r="AN158" s="93">
        <v>0</v>
      </c>
      <c r="AO158" s="80">
        <v>0</v>
      </c>
      <c r="AP158" s="96">
        <v>0</v>
      </c>
      <c r="AQ158" s="62">
        <v>500</v>
      </c>
      <c r="AR158" s="97">
        <v>100</v>
      </c>
      <c r="AS158" s="62">
        <f>SUM($AQ$7:AQ158)</f>
        <v>76000</v>
      </c>
      <c r="AT158" s="71">
        <f>SUM($AR$7:AR158)</f>
        <v>15200</v>
      </c>
      <c r="AU158" s="49"/>
      <c r="AV158" s="62">
        <f t="shared" si="244"/>
        <v>38500</v>
      </c>
      <c r="AW158" s="71">
        <v>0</v>
      </c>
      <c r="AX158" s="71">
        <f t="shared" si="245"/>
        <v>15200</v>
      </c>
      <c r="AY158" s="71">
        <f t="shared" si="246"/>
        <v>32300</v>
      </c>
      <c r="AZ158" s="63">
        <f t="shared" si="247"/>
        <v>86000</v>
      </c>
      <c r="BA158" s="80">
        <v>0</v>
      </c>
      <c r="BB158" s="80">
        <f t="shared" si="248"/>
        <v>86000</v>
      </c>
      <c r="BC158" s="98">
        <f t="shared" si="249"/>
        <v>0.447674418604651</v>
      </c>
      <c r="BD158" s="98">
        <f t="shared" si="250"/>
        <v>0</v>
      </c>
      <c r="BE158" s="98">
        <f t="shared" si="251"/>
        <v>0.176744186046512</v>
      </c>
      <c r="BF158" s="98">
        <f t="shared" si="252"/>
        <v>0.375581395348837</v>
      </c>
      <c r="BG158" s="99"/>
      <c r="BH158" s="62">
        <f>INDEX(商城宝箱!$L:$L,MATCH(BB158,商城宝箱!$N:$N,1))</f>
        <v>11</v>
      </c>
      <c r="BI158" s="63">
        <f>INDEX(商城宝箱!$T:$T,MATCH(BH158,商城宝箱!$L:$L,0))+(BB158-VLOOKUP(BH158,商城宝箱!$L$2:$N$22,3,FALSE))/$BH$5*VLOOKUP(BH158+1,商城宝箱!$C$23:$I$42,3,FALSE)</f>
        <v>215000</v>
      </c>
      <c r="BJ158" s="71">
        <f>INDEX(商城宝箱!$U:$U,MATCH(BH158,商城宝箱!$L:$L,0))+(BB158-VLOOKUP(BH158,商城宝箱!$L$2:$N$22,3,FALSE))/$BH$5*VLOOKUP(BH158+1,商城宝箱!$C$23:$I$42,4,FALSE)</f>
        <v>192592.5</v>
      </c>
      <c r="BK158" s="71">
        <f>INDEX(商城宝箱!$V:$V,MATCH(BH158,商城宝箱!$L:$L,0))+(BB158-VLOOKUP(BH158,商城宝箱!$L$2:$N$22,3,FALSE))/$BH$5*VLOOKUP(BH158+1,商城宝箱!$C$23:$I$42,5,FALSE)</f>
        <v>102712</v>
      </c>
      <c r="BL158" s="71">
        <f>INDEX(商城宝箱!$W:$W,MATCH(BH158,商城宝箱!$L:$L,0))+(BB158-VLOOKUP(BH158,商城宝箱!$L$2:$N$22,3,FALSE))/$BH$5*VLOOKUP(BH158+1,商城宝箱!$C$23:$I$42,6,FALSE)</f>
        <v>15301.5</v>
      </c>
      <c r="BM158" s="49"/>
      <c r="BN158" s="101">
        <f t="shared" si="253"/>
        <v>11610000</v>
      </c>
      <c r="BO158" s="63">
        <f t="shared" si="254"/>
        <v>2484000</v>
      </c>
      <c r="BP158" s="63">
        <f t="shared" ref="BP158:BR158" si="320">AL158</f>
        <v>1655760</v>
      </c>
      <c r="BQ158" s="63">
        <f t="shared" si="320"/>
        <v>2736000</v>
      </c>
      <c r="BR158" s="63">
        <f t="shared" si="320"/>
        <v>0</v>
      </c>
      <c r="BS158" s="63">
        <f t="shared" si="256"/>
        <v>76000</v>
      </c>
      <c r="BT158" s="63">
        <f t="shared" si="257"/>
        <v>215000</v>
      </c>
      <c r="BU158" s="63">
        <f t="shared" si="258"/>
        <v>18776760</v>
      </c>
      <c r="BV158" s="98">
        <f t="shared" si="259"/>
        <v>0.618317537210893</v>
      </c>
      <c r="BW158" s="98">
        <f t="shared" si="260"/>
        <v>0.132291194007912</v>
      </c>
      <c r="BX158" s="98">
        <f t="shared" si="261"/>
        <v>0.0881813475807328</v>
      </c>
      <c r="BY158" s="98">
        <f t="shared" si="262"/>
        <v>0.145712039776831</v>
      </c>
      <c r="BZ158" s="98">
        <f t="shared" si="263"/>
        <v>0</v>
      </c>
      <c r="CA158" s="98">
        <f t="shared" si="264"/>
        <v>0.00404755666046751</v>
      </c>
      <c r="CB158" s="98">
        <f t="shared" si="265"/>
        <v>0.0114503247631647</v>
      </c>
      <c r="CC158" s="49"/>
      <c r="CD158" s="101">
        <f t="shared" si="266"/>
        <v>200</v>
      </c>
      <c r="CE158" s="63">
        <f>INDEX(角色升级!A:A,MATCH(BU157,角色升级!K:K,1))</f>
        <v>931</v>
      </c>
      <c r="CF158" s="71">
        <f>VLOOKUP(CE158,角色升级!A:P,16,FALSE)</f>
        <v>75108.65285</v>
      </c>
      <c r="CG158" s="71">
        <v>150000</v>
      </c>
      <c r="CH158" s="229">
        <v>5.57</v>
      </c>
      <c r="CI158" s="87">
        <f>INDEX(角色升级!Q:Q,MATCH(CE158,角色升级!A:A,0))</f>
        <v>32300</v>
      </c>
      <c r="CJ158" s="80">
        <v>0.9</v>
      </c>
      <c r="CK158" s="49"/>
      <c r="CL158" s="101">
        <f t="shared" si="267"/>
        <v>78866</v>
      </c>
      <c r="CM158" s="63">
        <f t="shared" si="268"/>
        <v>187878</v>
      </c>
      <c r="CN158" s="63">
        <f t="shared" si="269"/>
        <v>1264</v>
      </c>
      <c r="CO158" s="63">
        <f t="shared" si="270"/>
        <v>192592.5</v>
      </c>
      <c r="CP158" s="63">
        <f t="shared" si="271"/>
        <v>460600.5</v>
      </c>
      <c r="CQ158" s="98">
        <f t="shared" si="272"/>
        <v>0.171224303924985</v>
      </c>
      <c r="CR158" s="98">
        <f t="shared" si="273"/>
        <v>0.407897950610127</v>
      </c>
      <c r="CS158" s="98">
        <f t="shared" si="274"/>
        <v>0.00274424365583624</v>
      </c>
      <c r="CT158" s="98">
        <f t="shared" si="275"/>
        <v>0.418133501809051</v>
      </c>
      <c r="CU158" s="49"/>
      <c r="CV158" s="87">
        <f t="shared" si="276"/>
        <v>39434</v>
      </c>
      <c r="CW158" s="80">
        <f t="shared" si="277"/>
        <v>93693</v>
      </c>
      <c r="CX158" s="80">
        <f t="shared" si="278"/>
        <v>62456</v>
      </c>
      <c r="CY158" s="80">
        <f t="shared" si="279"/>
        <v>102712</v>
      </c>
      <c r="CZ158" s="80">
        <f t="shared" si="280"/>
        <v>298295</v>
      </c>
      <c r="DA158" s="143">
        <f t="shared" si="281"/>
        <v>0.13219799192075</v>
      </c>
      <c r="DB158" s="143">
        <f t="shared" si="282"/>
        <v>0.314095107192544</v>
      </c>
      <c r="DC158" s="143">
        <f t="shared" si="283"/>
        <v>0.209376623811998</v>
      </c>
      <c r="DD158" s="143">
        <f t="shared" si="284"/>
        <v>0.344330277074708</v>
      </c>
      <c r="DE158" s="49"/>
      <c r="DF158" s="87">
        <f t="shared" si="285"/>
        <v>19113</v>
      </c>
      <c r="DG158" s="80">
        <f t="shared" si="286"/>
        <v>45879</v>
      </c>
      <c r="DH158" s="80">
        <f t="shared" si="287"/>
        <v>30584</v>
      </c>
      <c r="DI158" s="80">
        <f t="shared" si="288"/>
        <v>15301.5</v>
      </c>
      <c r="DJ158" s="80">
        <f t="shared" si="289"/>
        <v>110877.5</v>
      </c>
      <c r="DK158" s="143">
        <f t="shared" si="290"/>
        <v>0.172379427746838</v>
      </c>
      <c r="DL158" s="143">
        <f t="shared" si="291"/>
        <v>0.413780974498884</v>
      </c>
      <c r="DM158" s="143">
        <f t="shared" si="292"/>
        <v>0.275835945074519</v>
      </c>
      <c r="DN158" s="143">
        <f t="shared" si="293"/>
        <v>0.138003652679759</v>
      </c>
      <c r="DO158" s="49"/>
      <c r="DP158" s="62">
        <f t="shared" si="294"/>
        <v>460600.5</v>
      </c>
      <c r="DQ158" s="71">
        <f t="shared" si="295"/>
        <v>298295</v>
      </c>
      <c r="DR158" s="71">
        <f t="shared" si="296"/>
        <v>110877.5</v>
      </c>
      <c r="DS158" s="63">
        <v>0</v>
      </c>
      <c r="DT158" s="63">
        <v>29</v>
      </c>
      <c r="DU158" s="63">
        <f>INDEX(武器升级!A:A,MATCH(DQ158/$DQ$5,武器升级!G:G,1))</f>
        <v>63</v>
      </c>
      <c r="DV158" s="63">
        <f>_xlfn.IFNA(INDEX(武器升级!A:A,MATCH(DR158/$DR$5,武器升级!H:H,1)),1)</f>
        <v>52</v>
      </c>
      <c r="DW158" s="63">
        <v>17</v>
      </c>
      <c r="DX158" s="63">
        <f>ROUND($DX$4*(1.2^(DT158-1)),2)</f>
        <v>98.91</v>
      </c>
      <c r="DY158" s="63">
        <f>ROUND($DY$4*1.2^(DU158-1),2)</f>
        <v>60855.32</v>
      </c>
      <c r="DZ158" s="63">
        <f>ROUND($DZ$4*1.2^(DV158-1),2)</f>
        <v>12012.58</v>
      </c>
      <c r="EA158" s="71">
        <v>6.3</v>
      </c>
      <c r="EB158" s="67">
        <f t="shared" si="297"/>
        <v>200</v>
      </c>
      <c r="EC158" s="84"/>
      <c r="ED158" s="49"/>
      <c r="EE158" s="49"/>
      <c r="EF158" s="49"/>
      <c r="EG158" s="49"/>
      <c r="EH158" s="49"/>
      <c r="EI158" s="49"/>
      <c r="EJ158" s="49"/>
      <c r="EK158" s="49">
        <f>_xlfn.IFNA(INDEX(DZ:DZ,MATCH(A158,EB:EB,0)),1)</f>
        <v>313.34</v>
      </c>
      <c r="EL158" s="84"/>
      <c r="EM158" s="49"/>
      <c r="EN158" s="49"/>
      <c r="EO158" s="49"/>
      <c r="EP158" s="49"/>
      <c r="EQ158" s="49"/>
      <c r="ER158" s="49"/>
      <c r="ES158" s="49"/>
      <c r="ET158" s="49"/>
      <c r="EU158" s="49"/>
      <c r="EV158" s="49"/>
      <c r="EW158" s="49"/>
      <c r="EX158" s="49"/>
      <c r="EY158" s="49"/>
      <c r="EZ158" s="49"/>
      <c r="FA158" s="67"/>
      <c r="FB158" s="67"/>
      <c r="FC158" s="67"/>
      <c r="FD158" s="49"/>
      <c r="FE158" s="155"/>
    </row>
    <row r="159" spans="1:161">
      <c r="A159" s="58">
        <v>153</v>
      </c>
      <c r="B159" s="59">
        <v>101</v>
      </c>
      <c r="C159" s="60">
        <v>83</v>
      </c>
      <c r="D159" s="61">
        <v>980.5</v>
      </c>
      <c r="E159" s="61">
        <v>3</v>
      </c>
      <c r="F159" s="62">
        <v>12</v>
      </c>
      <c r="G159" s="63">
        <v>0</v>
      </c>
      <c r="H159" s="63">
        <v>3</v>
      </c>
      <c r="I159" s="49"/>
      <c r="J159" s="62">
        <v>153</v>
      </c>
      <c r="K159" s="71">
        <f t="shared" si="242"/>
        <v>12</v>
      </c>
      <c r="L159" s="71">
        <f t="shared" si="243"/>
        <v>0</v>
      </c>
      <c r="M159" s="71">
        <f>INDEX($H:$H,MATCH(N159,$A:$A,0))</f>
        <v>3</v>
      </c>
      <c r="N159" s="72">
        <f>INDEX($A:$A,MATCH(SUM($K$7:K159),$D:$D,1))</f>
        <v>200</v>
      </c>
      <c r="O159" s="72">
        <v>0</v>
      </c>
      <c r="P159" s="73">
        <v>0</v>
      </c>
      <c r="Q159" s="63">
        <f>INDEX(关卡产出!$V$8:$V$207,MATCH(N159,$A$7:$A$206,0))</f>
        <v>38500</v>
      </c>
      <c r="R159" s="63">
        <f>INDEX(关卡产出!$W$8:$W$207,MATCH(N159,$A$7:$A$206,0))</f>
        <v>11610000</v>
      </c>
      <c r="S159" s="63">
        <f>INDEX(关卡产出!$X$8:$X$207,MATCH(N159,$A$7:$A$206,0))</f>
        <v>78866</v>
      </c>
      <c r="T159" s="63">
        <f>INDEX(关卡产出!$Y$8:$Y$207,MATCH(N159,$A$7:$A$206,0))</f>
        <v>39434</v>
      </c>
      <c r="U159" s="63">
        <f>INDEX(关卡产出!$Z$8:$Z$207,MATCH(N159,$A$7:$A$206,0))</f>
        <v>19113</v>
      </c>
      <c r="V159" s="63">
        <f>INDEX(关卡产出!$AA$8:$AA$207,MATCH(N159,$A$7:$A$206,0))</f>
        <v>1200</v>
      </c>
      <c r="W159" s="80">
        <f>INDEX(关卡产出!$C$8:$C$207,MATCH(N159,关卡产出!$B$8:$B$207,0))*K159</f>
        <v>1896</v>
      </c>
      <c r="X159" s="80">
        <f>INDEX(关卡产出!$D$8:$D$207,MATCH(N159,关卡产出!$B$8:$B$207,0))*K159</f>
        <v>948</v>
      </c>
      <c r="Y159" s="80">
        <f>INDEX(关卡产出!$E$8:$E$207,MATCH(N159,关卡产出!$B$8:$B$207,0))*K159</f>
        <v>468</v>
      </c>
      <c r="Z159" s="80">
        <f>INDEX(关卡产出!$F$8:$F$207,MATCH(N159,关卡产出!$B$8:$B$207,0))*K159</f>
        <v>24600</v>
      </c>
      <c r="AA159" s="80">
        <f>SUM($W$7:W159)</f>
        <v>189774</v>
      </c>
      <c r="AB159" s="80">
        <f>SUM($X$7:X159)</f>
        <v>94641</v>
      </c>
      <c r="AC159" s="80">
        <f>SUM($Y$7:Y159)</f>
        <v>46347</v>
      </c>
      <c r="AD159" s="80">
        <f>SUM($Z$7:Z159)</f>
        <v>2508600</v>
      </c>
      <c r="AE159" s="87">
        <f>INDEX(关卡产出!$C$8:$C$207,MATCH(N159,关卡产出!$B$8:$B$207,0))*8</f>
        <v>1264</v>
      </c>
      <c r="AF159" s="87">
        <f>INDEX(关卡产出!$D$8:$D$207,MATCH(N159,关卡产出!$B$8:$B$207,0))*8</f>
        <v>632</v>
      </c>
      <c r="AG159" s="87">
        <f>INDEX(关卡产出!$E$8:$E$207,MATCH(N159,关卡产出!$B$8:$B$207,0))*8</f>
        <v>312</v>
      </c>
      <c r="AH159" s="87">
        <f>INDEX(关卡产出!$F$8:$F$207,MATCH(N159,关卡产出!$B$8:$B$207,0))*8</f>
        <v>16400</v>
      </c>
      <c r="AI159" s="87">
        <f>SUM($AE$7:AE159)</f>
        <v>126504</v>
      </c>
      <c r="AJ159" s="87">
        <f>SUM($AF$7:AF159)</f>
        <v>63088</v>
      </c>
      <c r="AK159" s="87">
        <f>SUM($AG$7:AG159)</f>
        <v>30896</v>
      </c>
      <c r="AL159" s="87">
        <f>SUM($AH$7:AH159)</f>
        <v>1672160</v>
      </c>
      <c r="AM159" s="92">
        <f>SUM($M$7:M159)*关卡产出!$AS$11</f>
        <v>2754000</v>
      </c>
      <c r="AN159" s="93">
        <v>0</v>
      </c>
      <c r="AO159" s="80">
        <v>0</v>
      </c>
      <c r="AP159" s="96">
        <v>0</v>
      </c>
      <c r="AQ159" s="62">
        <v>500</v>
      </c>
      <c r="AR159" s="97">
        <v>100</v>
      </c>
      <c r="AS159" s="62">
        <f>SUM($AQ$7:AQ159)</f>
        <v>76500</v>
      </c>
      <c r="AT159" s="71">
        <f>SUM($AR$7:AR159)</f>
        <v>15300</v>
      </c>
      <c r="AU159" s="49"/>
      <c r="AV159" s="62">
        <f t="shared" si="244"/>
        <v>38500</v>
      </c>
      <c r="AW159" s="71">
        <v>0</v>
      </c>
      <c r="AX159" s="71">
        <f t="shared" si="245"/>
        <v>15300</v>
      </c>
      <c r="AY159" s="71">
        <f t="shared" si="246"/>
        <v>32300</v>
      </c>
      <c r="AZ159" s="63">
        <f t="shared" si="247"/>
        <v>86100</v>
      </c>
      <c r="BA159" s="80">
        <v>0</v>
      </c>
      <c r="BB159" s="80">
        <f t="shared" si="248"/>
        <v>86100</v>
      </c>
      <c r="BC159" s="98">
        <f t="shared" si="249"/>
        <v>0.447154471544715</v>
      </c>
      <c r="BD159" s="98">
        <f t="shared" si="250"/>
        <v>0</v>
      </c>
      <c r="BE159" s="98">
        <f t="shared" si="251"/>
        <v>0.177700348432056</v>
      </c>
      <c r="BF159" s="98">
        <f t="shared" si="252"/>
        <v>0.375145180023229</v>
      </c>
      <c r="BG159" s="99"/>
      <c r="BH159" s="62">
        <f>INDEX(商城宝箱!$L:$L,MATCH(BB159,商城宝箱!$N:$N,1))</f>
        <v>11</v>
      </c>
      <c r="BI159" s="63">
        <f>INDEX(商城宝箱!$T:$T,MATCH(BH159,商城宝箱!$L:$L,0))+(BB159-VLOOKUP(BH159,商城宝箱!$L$2:$N$22,3,FALSE))/$BH$5*VLOOKUP(BH159+1,商城宝箱!$C$23:$I$42,3,FALSE)</f>
        <v>215250</v>
      </c>
      <c r="BJ159" s="71">
        <f>INDEX(商城宝箱!$U:$U,MATCH(BH159,商城宝箱!$L:$L,0))+(BB159-VLOOKUP(BH159,商城宝箱!$L$2:$N$22,3,FALSE))/$BH$5*VLOOKUP(BH159+1,商城宝箱!$C$23:$I$42,4,FALSE)</f>
        <v>192962.5</v>
      </c>
      <c r="BK159" s="71">
        <f>INDEX(商城宝箱!$V:$V,MATCH(BH159,商城宝箱!$L:$L,0))+(BB159-VLOOKUP(BH159,商城宝箱!$L$2:$N$22,3,FALSE))/$BH$5*VLOOKUP(BH159+1,商城宝箱!$C$23:$I$42,5,FALSE)</f>
        <v>102887</v>
      </c>
      <c r="BL159" s="71">
        <f>INDEX(商城宝箱!$W:$W,MATCH(BH159,商城宝箱!$L:$L,0))+(BB159-VLOOKUP(BH159,商城宝箱!$L$2:$N$22,3,FALSE))/$BH$5*VLOOKUP(BH159+1,商城宝箱!$C$23:$I$42,6,FALSE)</f>
        <v>15331.5</v>
      </c>
      <c r="BM159" s="49"/>
      <c r="BN159" s="101">
        <f t="shared" si="253"/>
        <v>11610000</v>
      </c>
      <c r="BO159" s="63">
        <f t="shared" si="254"/>
        <v>2508600</v>
      </c>
      <c r="BP159" s="63">
        <f t="shared" ref="BP159:BR159" si="321">AL159</f>
        <v>1672160</v>
      </c>
      <c r="BQ159" s="63">
        <f t="shared" si="321"/>
        <v>2754000</v>
      </c>
      <c r="BR159" s="63">
        <f t="shared" si="321"/>
        <v>0</v>
      </c>
      <c r="BS159" s="63">
        <f t="shared" si="256"/>
        <v>76500</v>
      </c>
      <c r="BT159" s="63">
        <f t="shared" si="257"/>
        <v>215250</v>
      </c>
      <c r="BU159" s="63">
        <f t="shared" si="258"/>
        <v>18836510</v>
      </c>
      <c r="BV159" s="98">
        <f t="shared" si="259"/>
        <v>0.616356214606634</v>
      </c>
      <c r="BW159" s="98">
        <f t="shared" si="260"/>
        <v>0.133177536603118</v>
      </c>
      <c r="BX159" s="98">
        <f t="shared" si="261"/>
        <v>0.0887722831883401</v>
      </c>
      <c r="BY159" s="98">
        <f t="shared" si="262"/>
        <v>0.146205427650876</v>
      </c>
      <c r="BZ159" s="98">
        <f t="shared" si="263"/>
        <v>0</v>
      </c>
      <c r="CA159" s="98">
        <f t="shared" si="264"/>
        <v>0.004061261879191</v>
      </c>
      <c r="CB159" s="98">
        <f t="shared" si="265"/>
        <v>0.0114272760718413</v>
      </c>
      <c r="CC159" s="49"/>
      <c r="CD159" s="101">
        <f t="shared" si="266"/>
        <v>200</v>
      </c>
      <c r="CE159" s="63">
        <f>INDEX(角色升级!A:A,MATCH(BU158,角色升级!K:K,1))</f>
        <v>932</v>
      </c>
      <c r="CF159" s="71">
        <f>VLOOKUP(CE159,角色升级!A:P,16,FALSE)</f>
        <v>75592.24981</v>
      </c>
      <c r="CG159" s="71">
        <v>150000</v>
      </c>
      <c r="CH159" s="239">
        <v>5.52</v>
      </c>
      <c r="CI159" s="87">
        <f>INDEX(角色升级!Q:Q,MATCH(CE159,角色升级!A:A,0))</f>
        <v>32300</v>
      </c>
      <c r="CJ159" s="80">
        <v>0.9</v>
      </c>
      <c r="CK159" s="49"/>
      <c r="CL159" s="101">
        <f t="shared" si="267"/>
        <v>78866</v>
      </c>
      <c r="CM159" s="63">
        <f t="shared" si="268"/>
        <v>189774</v>
      </c>
      <c r="CN159" s="63">
        <f t="shared" si="269"/>
        <v>1264</v>
      </c>
      <c r="CO159" s="63">
        <f t="shared" si="270"/>
        <v>192962.5</v>
      </c>
      <c r="CP159" s="63">
        <f t="shared" si="271"/>
        <v>462866.5</v>
      </c>
      <c r="CQ159" s="98">
        <f t="shared" si="272"/>
        <v>0.170386061639803</v>
      </c>
      <c r="CR159" s="98">
        <f t="shared" si="273"/>
        <v>0.409997267030558</v>
      </c>
      <c r="CS159" s="98">
        <f t="shared" si="274"/>
        <v>0.00273080899136144</v>
      </c>
      <c r="CT159" s="98">
        <f t="shared" si="275"/>
        <v>0.416885862338277</v>
      </c>
      <c r="CU159" s="49"/>
      <c r="CV159" s="87">
        <f t="shared" si="276"/>
        <v>39434</v>
      </c>
      <c r="CW159" s="80">
        <f t="shared" si="277"/>
        <v>94641</v>
      </c>
      <c r="CX159" s="80">
        <f t="shared" si="278"/>
        <v>63088</v>
      </c>
      <c r="CY159" s="80">
        <f t="shared" si="279"/>
        <v>102887</v>
      </c>
      <c r="CZ159" s="80">
        <f t="shared" si="280"/>
        <v>300050</v>
      </c>
      <c r="DA159" s="143">
        <f t="shared" si="281"/>
        <v>0.131424762539577</v>
      </c>
      <c r="DB159" s="143">
        <f t="shared" si="282"/>
        <v>0.315417430428262</v>
      </c>
      <c r="DC159" s="143">
        <f t="shared" si="283"/>
        <v>0.210258290284953</v>
      </c>
      <c r="DD159" s="143">
        <f t="shared" si="284"/>
        <v>0.342899516747209</v>
      </c>
      <c r="DE159" s="49"/>
      <c r="DF159" s="87">
        <f t="shared" si="285"/>
        <v>19113</v>
      </c>
      <c r="DG159" s="80">
        <f t="shared" si="286"/>
        <v>46347</v>
      </c>
      <c r="DH159" s="80">
        <f t="shared" si="287"/>
        <v>30896</v>
      </c>
      <c r="DI159" s="80">
        <f t="shared" si="288"/>
        <v>15331.5</v>
      </c>
      <c r="DJ159" s="80">
        <f t="shared" si="289"/>
        <v>111687.5</v>
      </c>
      <c r="DK159" s="143">
        <f t="shared" si="290"/>
        <v>0.171129266927812</v>
      </c>
      <c r="DL159" s="143">
        <f t="shared" si="291"/>
        <v>0.414970341354225</v>
      </c>
      <c r="DM159" s="143">
        <f t="shared" si="292"/>
        <v>0.276628987129267</v>
      </c>
      <c r="DN159" s="143">
        <f t="shared" si="293"/>
        <v>0.137271404588696</v>
      </c>
      <c r="DO159" s="49"/>
      <c r="DP159" s="62">
        <f t="shared" si="294"/>
        <v>462866.5</v>
      </c>
      <c r="DQ159" s="71">
        <f t="shared" si="295"/>
        <v>300050</v>
      </c>
      <c r="DR159" s="71">
        <f t="shared" si="296"/>
        <v>111687.5</v>
      </c>
      <c r="DS159" s="63">
        <v>0</v>
      </c>
      <c r="DT159" s="63">
        <v>29</v>
      </c>
      <c r="DU159" s="63">
        <f>INDEX(武器升级!A:A,MATCH(DQ159/$DQ$5,武器升级!G:G,1))</f>
        <v>63</v>
      </c>
      <c r="DV159" s="63">
        <f>_xlfn.IFNA(INDEX(武器升级!A:A,MATCH(DR159/$DR$5,武器升级!H:H,1)),1)</f>
        <v>52</v>
      </c>
      <c r="DW159" s="63">
        <v>17</v>
      </c>
      <c r="DX159" s="63">
        <f>ROUND($DX$4*(1.2^(DT159-1)),2)</f>
        <v>98.91</v>
      </c>
      <c r="DY159" s="63">
        <f>ROUND($DY$4*1.2^(DU159-1),2)</f>
        <v>60855.32</v>
      </c>
      <c r="DZ159" s="63">
        <f>ROUND($DZ$4*1.2^(DV159-1),2)</f>
        <v>12012.58</v>
      </c>
      <c r="EA159" s="71">
        <v>6.3</v>
      </c>
      <c r="EB159" s="67">
        <f t="shared" si="297"/>
        <v>200</v>
      </c>
      <c r="EC159" s="84"/>
      <c r="ED159" s="49"/>
      <c r="EE159" s="49"/>
      <c r="EF159" s="49"/>
      <c r="EG159" s="49"/>
      <c r="EH159" s="49"/>
      <c r="EI159" s="49"/>
      <c r="EJ159" s="49"/>
      <c r="EK159" s="49">
        <f>_xlfn.IFNA(INDEX(DZ:DZ,MATCH(A159,EB:EB,0)),1)</f>
        <v>1</v>
      </c>
      <c r="EL159" s="84"/>
      <c r="EM159" s="49"/>
      <c r="EN159" s="49"/>
      <c r="EO159" s="49"/>
      <c r="EP159" s="49"/>
      <c r="EQ159" s="49"/>
      <c r="ER159" s="49"/>
      <c r="ES159" s="49"/>
      <c r="ET159" s="49"/>
      <c r="EU159" s="49"/>
      <c r="EV159" s="49"/>
      <c r="EW159" s="49"/>
      <c r="EX159" s="49"/>
      <c r="EY159" s="49"/>
      <c r="EZ159" s="49"/>
      <c r="FA159" s="67"/>
      <c r="FB159" s="67"/>
      <c r="FC159" s="67"/>
      <c r="FD159" s="49"/>
      <c r="FE159" s="155"/>
    </row>
    <row r="160" spans="1:161">
      <c r="A160" s="58">
        <v>154</v>
      </c>
      <c r="B160" s="59">
        <v>101</v>
      </c>
      <c r="C160" s="60">
        <v>84</v>
      </c>
      <c r="D160" s="61">
        <v>986.5</v>
      </c>
      <c r="E160" s="61">
        <v>3</v>
      </c>
      <c r="F160" s="62">
        <v>12</v>
      </c>
      <c r="G160" s="63">
        <v>0</v>
      </c>
      <c r="H160" s="63">
        <v>3</v>
      </c>
      <c r="I160" s="49"/>
      <c r="J160" s="62">
        <v>154</v>
      </c>
      <c r="K160" s="71">
        <f t="shared" si="242"/>
        <v>12</v>
      </c>
      <c r="L160" s="71">
        <f t="shared" si="243"/>
        <v>0</v>
      </c>
      <c r="M160" s="71">
        <f>INDEX($H:$H,MATCH(N160,$A:$A,0))</f>
        <v>3</v>
      </c>
      <c r="N160" s="72">
        <f>INDEX($A:$A,MATCH(SUM($K$7:K160),$D:$D,1))</f>
        <v>200</v>
      </c>
      <c r="O160" s="72">
        <v>0</v>
      </c>
      <c r="P160" s="73">
        <v>0</v>
      </c>
      <c r="Q160" s="63">
        <f>INDEX(关卡产出!$V$8:$V$207,MATCH(N160,$A$7:$A$206,0))</f>
        <v>38500</v>
      </c>
      <c r="R160" s="63">
        <f>INDEX(关卡产出!$W$8:$W$207,MATCH(N160,$A$7:$A$206,0))</f>
        <v>11610000</v>
      </c>
      <c r="S160" s="63">
        <f>INDEX(关卡产出!$X$8:$X$207,MATCH(N160,$A$7:$A$206,0))</f>
        <v>78866</v>
      </c>
      <c r="T160" s="63">
        <f>INDEX(关卡产出!$Y$8:$Y$207,MATCH(N160,$A$7:$A$206,0))</f>
        <v>39434</v>
      </c>
      <c r="U160" s="63">
        <f>INDEX(关卡产出!$Z$8:$Z$207,MATCH(N160,$A$7:$A$206,0))</f>
        <v>19113</v>
      </c>
      <c r="V160" s="63">
        <f>INDEX(关卡产出!$AA$8:$AA$207,MATCH(N160,$A$7:$A$206,0))</f>
        <v>1200</v>
      </c>
      <c r="W160" s="80">
        <f>INDEX(关卡产出!$C$8:$C$207,MATCH(N160,关卡产出!$B$8:$B$207,0))*K160</f>
        <v>1896</v>
      </c>
      <c r="X160" s="80">
        <f>INDEX(关卡产出!$D$8:$D$207,MATCH(N160,关卡产出!$B$8:$B$207,0))*K160</f>
        <v>948</v>
      </c>
      <c r="Y160" s="80">
        <f>INDEX(关卡产出!$E$8:$E$207,MATCH(N160,关卡产出!$B$8:$B$207,0))*K160</f>
        <v>468</v>
      </c>
      <c r="Z160" s="80">
        <f>INDEX(关卡产出!$F$8:$F$207,MATCH(N160,关卡产出!$B$8:$B$207,0))*K160</f>
        <v>24600</v>
      </c>
      <c r="AA160" s="80">
        <f>SUM($W$7:W160)</f>
        <v>191670</v>
      </c>
      <c r="AB160" s="80">
        <f>SUM($X$7:X160)</f>
        <v>95589</v>
      </c>
      <c r="AC160" s="80">
        <f>SUM($Y$7:Y160)</f>
        <v>46815</v>
      </c>
      <c r="AD160" s="80">
        <f>SUM($Z$7:Z160)</f>
        <v>2533200</v>
      </c>
      <c r="AE160" s="87">
        <f>INDEX(关卡产出!$C$8:$C$207,MATCH(N160,关卡产出!$B$8:$B$207,0))*8</f>
        <v>1264</v>
      </c>
      <c r="AF160" s="87">
        <f>INDEX(关卡产出!$D$8:$D$207,MATCH(N160,关卡产出!$B$8:$B$207,0))*8</f>
        <v>632</v>
      </c>
      <c r="AG160" s="87">
        <f>INDEX(关卡产出!$E$8:$E$207,MATCH(N160,关卡产出!$B$8:$B$207,0))*8</f>
        <v>312</v>
      </c>
      <c r="AH160" s="87">
        <f>INDEX(关卡产出!$F$8:$F$207,MATCH(N160,关卡产出!$B$8:$B$207,0))*8</f>
        <v>16400</v>
      </c>
      <c r="AI160" s="87">
        <f>SUM($AE$7:AE160)</f>
        <v>127768</v>
      </c>
      <c r="AJ160" s="87">
        <f>SUM($AF$7:AF160)</f>
        <v>63720</v>
      </c>
      <c r="AK160" s="87">
        <f>SUM($AG$7:AG160)</f>
        <v>31208</v>
      </c>
      <c r="AL160" s="87">
        <f>SUM($AH$7:AH160)</f>
        <v>1688560</v>
      </c>
      <c r="AM160" s="92">
        <f>SUM($M$7:M160)*关卡产出!$AS$11</f>
        <v>2772000</v>
      </c>
      <c r="AN160" s="93">
        <v>0</v>
      </c>
      <c r="AO160" s="80">
        <v>0</v>
      </c>
      <c r="AP160" s="96">
        <v>0</v>
      </c>
      <c r="AQ160" s="62">
        <v>500</v>
      </c>
      <c r="AR160" s="97">
        <v>100</v>
      </c>
      <c r="AS160" s="62">
        <f>SUM($AQ$7:AQ160)</f>
        <v>77000</v>
      </c>
      <c r="AT160" s="71">
        <f>SUM($AR$7:AR160)</f>
        <v>15400</v>
      </c>
      <c r="AU160" s="49"/>
      <c r="AV160" s="62">
        <f t="shared" si="244"/>
        <v>38500</v>
      </c>
      <c r="AW160" s="71">
        <v>0</v>
      </c>
      <c r="AX160" s="71">
        <f t="shared" si="245"/>
        <v>15400</v>
      </c>
      <c r="AY160" s="71">
        <f t="shared" si="246"/>
        <v>32300</v>
      </c>
      <c r="AZ160" s="63">
        <f t="shared" si="247"/>
        <v>86200</v>
      </c>
      <c r="BA160" s="80">
        <v>0</v>
      </c>
      <c r="BB160" s="80">
        <f t="shared" si="248"/>
        <v>86200</v>
      </c>
      <c r="BC160" s="98">
        <f t="shared" si="249"/>
        <v>0.446635730858469</v>
      </c>
      <c r="BD160" s="98">
        <f t="shared" si="250"/>
        <v>0</v>
      </c>
      <c r="BE160" s="98">
        <f t="shared" si="251"/>
        <v>0.178654292343387</v>
      </c>
      <c r="BF160" s="98">
        <f t="shared" si="252"/>
        <v>0.374709976798144</v>
      </c>
      <c r="BG160" s="99"/>
      <c r="BH160" s="62">
        <f>INDEX(商城宝箱!$L:$L,MATCH(BB160,商城宝箱!$N:$N,1))</f>
        <v>11</v>
      </c>
      <c r="BI160" s="63">
        <f>INDEX(商城宝箱!$T:$T,MATCH(BH160,商城宝箱!$L:$L,0))+(BB160-VLOOKUP(BH160,商城宝箱!$L$2:$N$22,3,FALSE))/$BH$5*VLOOKUP(BH160+1,商城宝箱!$C$23:$I$42,3,FALSE)</f>
        <v>215500</v>
      </c>
      <c r="BJ160" s="71">
        <f>INDEX(商城宝箱!$U:$U,MATCH(BH160,商城宝箱!$L:$L,0))+(BB160-VLOOKUP(BH160,商城宝箱!$L$2:$N$22,3,FALSE))/$BH$5*VLOOKUP(BH160+1,商城宝箱!$C$23:$I$42,4,FALSE)</f>
        <v>193332.5</v>
      </c>
      <c r="BK160" s="71">
        <f>INDEX(商城宝箱!$V:$V,MATCH(BH160,商城宝箱!$L:$L,0))+(BB160-VLOOKUP(BH160,商城宝箱!$L$2:$N$22,3,FALSE))/$BH$5*VLOOKUP(BH160+1,商城宝箱!$C$23:$I$42,5,FALSE)</f>
        <v>103062</v>
      </c>
      <c r="BL160" s="71">
        <f>INDEX(商城宝箱!$W:$W,MATCH(BH160,商城宝箱!$L:$L,0))+(BB160-VLOOKUP(BH160,商城宝箱!$L$2:$N$22,3,FALSE))/$BH$5*VLOOKUP(BH160+1,商城宝箱!$C$23:$I$42,6,FALSE)</f>
        <v>15361.5</v>
      </c>
      <c r="BM160" s="49"/>
      <c r="BN160" s="101">
        <f t="shared" si="253"/>
        <v>11610000</v>
      </c>
      <c r="BO160" s="63">
        <f t="shared" si="254"/>
        <v>2533200</v>
      </c>
      <c r="BP160" s="63">
        <f t="shared" ref="BP160:BR160" si="322">AL160</f>
        <v>1688560</v>
      </c>
      <c r="BQ160" s="63">
        <f t="shared" si="322"/>
        <v>2772000</v>
      </c>
      <c r="BR160" s="63">
        <f t="shared" si="322"/>
        <v>0</v>
      </c>
      <c r="BS160" s="63">
        <f t="shared" si="256"/>
        <v>77000</v>
      </c>
      <c r="BT160" s="63">
        <f t="shared" si="257"/>
        <v>215500</v>
      </c>
      <c r="BU160" s="63">
        <f t="shared" si="258"/>
        <v>18896260</v>
      </c>
      <c r="BV160" s="98">
        <f t="shared" si="259"/>
        <v>0.614407295411896</v>
      </c>
      <c r="BW160" s="98">
        <f t="shared" si="260"/>
        <v>0.134058273965324</v>
      </c>
      <c r="BX160" s="98">
        <f t="shared" si="261"/>
        <v>0.0893594817175462</v>
      </c>
      <c r="BY160" s="98">
        <f t="shared" si="262"/>
        <v>0.146695695338654</v>
      </c>
      <c r="BZ160" s="98">
        <f t="shared" si="263"/>
        <v>0</v>
      </c>
      <c r="CA160" s="98">
        <f t="shared" si="264"/>
        <v>0.00407488042607373</v>
      </c>
      <c r="CB160" s="98">
        <f t="shared" si="265"/>
        <v>0.0114043731405051</v>
      </c>
      <c r="CC160" s="49"/>
      <c r="CD160" s="101">
        <f t="shared" si="266"/>
        <v>200</v>
      </c>
      <c r="CE160" s="63">
        <f>INDEX(角色升级!A:A,MATCH(BU159,角色升级!K:K,1))</f>
        <v>933</v>
      </c>
      <c r="CF160" s="71">
        <f>VLOOKUP(CE160,角色升级!A:P,16,FALSE)</f>
        <v>76075.84677</v>
      </c>
      <c r="CG160" s="71">
        <v>152400</v>
      </c>
      <c r="CH160" s="234">
        <v>5.59</v>
      </c>
      <c r="CI160" s="87">
        <f>INDEX(角色升级!Q:Q,MATCH(CE160,角色升级!A:A,0))</f>
        <v>32300</v>
      </c>
      <c r="CJ160" s="80">
        <v>0.9</v>
      </c>
      <c r="CK160" s="49"/>
      <c r="CL160" s="101">
        <f t="shared" si="267"/>
        <v>78866</v>
      </c>
      <c r="CM160" s="63">
        <f t="shared" si="268"/>
        <v>191670</v>
      </c>
      <c r="CN160" s="63">
        <f t="shared" si="269"/>
        <v>1264</v>
      </c>
      <c r="CO160" s="63">
        <f t="shared" si="270"/>
        <v>193332.5</v>
      </c>
      <c r="CP160" s="63">
        <f t="shared" si="271"/>
        <v>465132.5</v>
      </c>
      <c r="CQ160" s="98">
        <f t="shared" si="272"/>
        <v>0.169555986734963</v>
      </c>
      <c r="CR160" s="98">
        <f t="shared" si="273"/>
        <v>0.412076128845007</v>
      </c>
      <c r="CS160" s="98">
        <f t="shared" si="274"/>
        <v>0.00271750522700521</v>
      </c>
      <c r="CT160" s="98">
        <f t="shared" si="275"/>
        <v>0.415650379193026</v>
      </c>
      <c r="CU160" s="49"/>
      <c r="CV160" s="87">
        <f t="shared" si="276"/>
        <v>39434</v>
      </c>
      <c r="CW160" s="80">
        <f t="shared" si="277"/>
        <v>95589</v>
      </c>
      <c r="CX160" s="80">
        <f t="shared" si="278"/>
        <v>63720</v>
      </c>
      <c r="CY160" s="80">
        <f t="shared" si="279"/>
        <v>103062</v>
      </c>
      <c r="CZ160" s="80">
        <f t="shared" si="280"/>
        <v>301805</v>
      </c>
      <c r="DA160" s="143">
        <f t="shared" si="281"/>
        <v>0.130660525836219</v>
      </c>
      <c r="DB160" s="143">
        <f t="shared" si="282"/>
        <v>0.316724375010354</v>
      </c>
      <c r="DC160" s="143">
        <f t="shared" si="283"/>
        <v>0.211129702953894</v>
      </c>
      <c r="DD160" s="143">
        <f t="shared" si="284"/>
        <v>0.341485396199533</v>
      </c>
      <c r="DE160" s="49"/>
      <c r="DF160" s="87">
        <f t="shared" si="285"/>
        <v>19113</v>
      </c>
      <c r="DG160" s="80">
        <f t="shared" si="286"/>
        <v>46815</v>
      </c>
      <c r="DH160" s="80">
        <f t="shared" si="287"/>
        <v>31208</v>
      </c>
      <c r="DI160" s="80">
        <f t="shared" si="288"/>
        <v>15361.5</v>
      </c>
      <c r="DJ160" s="80">
        <f t="shared" si="289"/>
        <v>112497.5</v>
      </c>
      <c r="DK160" s="143">
        <f t="shared" si="290"/>
        <v>0.169897108824641</v>
      </c>
      <c r="DL160" s="143">
        <f t="shared" si="291"/>
        <v>0.416142580946243</v>
      </c>
      <c r="DM160" s="143">
        <f t="shared" si="292"/>
        <v>0.277410609124647</v>
      </c>
      <c r="DN160" s="143">
        <f t="shared" si="293"/>
        <v>0.136549701104469</v>
      </c>
      <c r="DO160" s="49"/>
      <c r="DP160" s="62">
        <f t="shared" si="294"/>
        <v>465132.5</v>
      </c>
      <c r="DQ160" s="71">
        <f t="shared" si="295"/>
        <v>301805</v>
      </c>
      <c r="DR160" s="71">
        <f t="shared" si="296"/>
        <v>112497.5</v>
      </c>
      <c r="DS160" s="63">
        <v>0</v>
      </c>
      <c r="DT160" s="63">
        <v>29</v>
      </c>
      <c r="DU160" s="63">
        <f>INDEX(武器升级!A:A,MATCH(DQ160/$DQ$5,武器升级!G:G,1))</f>
        <v>63</v>
      </c>
      <c r="DV160" s="63">
        <f>_xlfn.IFNA(INDEX(武器升级!A:A,MATCH(DR160/$DR$5,武器升级!H:H,1)),1)</f>
        <v>52</v>
      </c>
      <c r="DW160" s="63">
        <v>17</v>
      </c>
      <c r="DX160" s="63">
        <f>ROUND($DX$4*(1.2^(DT160-1)),2)</f>
        <v>98.91</v>
      </c>
      <c r="DY160" s="63">
        <f>ROUND($DY$4*1.2^(DU160-1),2)</f>
        <v>60855.32</v>
      </c>
      <c r="DZ160" s="63">
        <f>ROUND($DZ$4*1.2^(DV160-1),2)</f>
        <v>12012.58</v>
      </c>
      <c r="EA160" s="71">
        <v>6.3</v>
      </c>
      <c r="EB160" s="67">
        <f t="shared" si="297"/>
        <v>200</v>
      </c>
      <c r="EC160" s="84"/>
      <c r="ED160" s="49"/>
      <c r="EE160" s="49"/>
      <c r="EF160" s="49"/>
      <c r="EG160" s="49"/>
      <c r="EH160" s="49"/>
      <c r="EI160" s="49"/>
      <c r="EJ160" s="49"/>
      <c r="EK160" s="49">
        <f>_xlfn.IFNA(INDEX(DZ:DZ,MATCH(A160,EB:EB,0)),1)</f>
        <v>313.34</v>
      </c>
      <c r="EL160" s="84"/>
      <c r="EM160" s="49"/>
      <c r="EN160" s="49"/>
      <c r="EO160" s="49"/>
      <c r="EP160" s="49"/>
      <c r="EQ160" s="49"/>
      <c r="ER160" s="49"/>
      <c r="ES160" s="49"/>
      <c r="ET160" s="49"/>
      <c r="EU160" s="49"/>
      <c r="EV160" s="49"/>
      <c r="EW160" s="49"/>
      <c r="EX160" s="49"/>
      <c r="EY160" s="49"/>
      <c r="EZ160" s="49"/>
      <c r="FA160" s="67"/>
      <c r="FB160" s="67"/>
      <c r="FC160" s="67"/>
      <c r="FD160" s="49"/>
      <c r="FE160" s="155"/>
    </row>
    <row r="161" spans="1:161">
      <c r="A161" s="58">
        <v>155</v>
      </c>
      <c r="B161" s="59">
        <v>102</v>
      </c>
      <c r="C161" s="60">
        <v>84</v>
      </c>
      <c r="D161" s="61">
        <v>992.5</v>
      </c>
      <c r="E161" s="61">
        <v>3</v>
      </c>
      <c r="F161" s="62">
        <v>12</v>
      </c>
      <c r="G161" s="63">
        <v>0</v>
      </c>
      <c r="H161" s="63">
        <v>3</v>
      </c>
      <c r="I161" s="49"/>
      <c r="J161" s="62">
        <v>155</v>
      </c>
      <c r="K161" s="71">
        <f t="shared" si="242"/>
        <v>12</v>
      </c>
      <c r="L161" s="71">
        <f t="shared" si="243"/>
        <v>0</v>
      </c>
      <c r="M161" s="71">
        <f>INDEX($H:$H,MATCH(N161,$A:$A,0))</f>
        <v>3</v>
      </c>
      <c r="N161" s="72">
        <f>INDEX($A:$A,MATCH(SUM($K$7:K161),$D:$D,1))</f>
        <v>200</v>
      </c>
      <c r="O161" s="72">
        <v>0</v>
      </c>
      <c r="P161" s="73">
        <v>0</v>
      </c>
      <c r="Q161" s="63">
        <f>INDEX(关卡产出!$V$8:$V$207,MATCH(N161,$A$7:$A$206,0))</f>
        <v>38500</v>
      </c>
      <c r="R161" s="63">
        <f>INDEX(关卡产出!$W$8:$W$207,MATCH(N161,$A$7:$A$206,0))</f>
        <v>11610000</v>
      </c>
      <c r="S161" s="63">
        <f>INDEX(关卡产出!$X$8:$X$207,MATCH(N161,$A$7:$A$206,0))</f>
        <v>78866</v>
      </c>
      <c r="T161" s="63">
        <f>INDEX(关卡产出!$Y$8:$Y$207,MATCH(N161,$A$7:$A$206,0))</f>
        <v>39434</v>
      </c>
      <c r="U161" s="63">
        <f>INDEX(关卡产出!$Z$8:$Z$207,MATCH(N161,$A$7:$A$206,0))</f>
        <v>19113</v>
      </c>
      <c r="V161" s="63">
        <f>INDEX(关卡产出!$AA$8:$AA$207,MATCH(N161,$A$7:$A$206,0))</f>
        <v>1200</v>
      </c>
      <c r="W161" s="80">
        <f>INDEX(关卡产出!$C$8:$C$207,MATCH(N161,关卡产出!$B$8:$B$207,0))*K161</f>
        <v>1896</v>
      </c>
      <c r="X161" s="80">
        <f>INDEX(关卡产出!$D$8:$D$207,MATCH(N161,关卡产出!$B$8:$B$207,0))*K161</f>
        <v>948</v>
      </c>
      <c r="Y161" s="80">
        <f>INDEX(关卡产出!$E$8:$E$207,MATCH(N161,关卡产出!$B$8:$B$207,0))*K161</f>
        <v>468</v>
      </c>
      <c r="Z161" s="80">
        <f>INDEX(关卡产出!$F$8:$F$207,MATCH(N161,关卡产出!$B$8:$B$207,0))*K161</f>
        <v>24600</v>
      </c>
      <c r="AA161" s="80">
        <f>SUM($W$7:W161)</f>
        <v>193566</v>
      </c>
      <c r="AB161" s="80">
        <f>SUM($X$7:X161)</f>
        <v>96537</v>
      </c>
      <c r="AC161" s="80">
        <f>SUM($Y$7:Y161)</f>
        <v>47283</v>
      </c>
      <c r="AD161" s="80">
        <f>SUM($Z$7:Z161)</f>
        <v>2557800</v>
      </c>
      <c r="AE161" s="87">
        <f>INDEX(关卡产出!$C$8:$C$207,MATCH(N161,关卡产出!$B$8:$B$207,0))*8</f>
        <v>1264</v>
      </c>
      <c r="AF161" s="87">
        <f>INDEX(关卡产出!$D$8:$D$207,MATCH(N161,关卡产出!$B$8:$B$207,0))*8</f>
        <v>632</v>
      </c>
      <c r="AG161" s="87">
        <f>INDEX(关卡产出!$E$8:$E$207,MATCH(N161,关卡产出!$B$8:$B$207,0))*8</f>
        <v>312</v>
      </c>
      <c r="AH161" s="87">
        <f>INDEX(关卡产出!$F$8:$F$207,MATCH(N161,关卡产出!$B$8:$B$207,0))*8</f>
        <v>16400</v>
      </c>
      <c r="AI161" s="87">
        <f>SUM($AE$7:AE161)</f>
        <v>129032</v>
      </c>
      <c r="AJ161" s="87">
        <f>SUM($AF$7:AF161)</f>
        <v>64352</v>
      </c>
      <c r="AK161" s="87">
        <f>SUM($AG$7:AG161)</f>
        <v>31520</v>
      </c>
      <c r="AL161" s="87">
        <f>SUM($AH$7:AH161)</f>
        <v>1704960</v>
      </c>
      <c r="AM161" s="92">
        <f>SUM($M$7:M161)*关卡产出!$AS$11</f>
        <v>2790000</v>
      </c>
      <c r="AN161" s="93">
        <v>0</v>
      </c>
      <c r="AO161" s="80">
        <v>0</v>
      </c>
      <c r="AP161" s="96">
        <v>0</v>
      </c>
      <c r="AQ161" s="62">
        <v>500</v>
      </c>
      <c r="AR161" s="97">
        <v>100</v>
      </c>
      <c r="AS161" s="62">
        <f>SUM($AQ$7:AQ161)</f>
        <v>77500</v>
      </c>
      <c r="AT161" s="71">
        <f>SUM($AR$7:AR161)</f>
        <v>15500</v>
      </c>
      <c r="AU161" s="49"/>
      <c r="AV161" s="62">
        <f t="shared" si="244"/>
        <v>38500</v>
      </c>
      <c r="AW161" s="71">
        <v>0</v>
      </c>
      <c r="AX161" s="71">
        <f t="shared" si="245"/>
        <v>15500</v>
      </c>
      <c r="AY161" s="71">
        <f t="shared" si="246"/>
        <v>32300</v>
      </c>
      <c r="AZ161" s="63">
        <f t="shared" si="247"/>
        <v>86300</v>
      </c>
      <c r="BA161" s="80">
        <v>0</v>
      </c>
      <c r="BB161" s="80">
        <f t="shared" si="248"/>
        <v>86300</v>
      </c>
      <c r="BC161" s="98">
        <f t="shared" si="249"/>
        <v>0.44611819235226</v>
      </c>
      <c r="BD161" s="98">
        <f t="shared" si="250"/>
        <v>0</v>
      </c>
      <c r="BE161" s="98">
        <f t="shared" si="251"/>
        <v>0.179606025492468</v>
      </c>
      <c r="BF161" s="98">
        <f t="shared" si="252"/>
        <v>0.374275782155272</v>
      </c>
      <c r="BG161" s="99"/>
      <c r="BH161" s="62">
        <f>INDEX(商城宝箱!$L:$L,MATCH(BB161,商城宝箱!$N:$N,1))</f>
        <v>11</v>
      </c>
      <c r="BI161" s="63">
        <f>INDEX(商城宝箱!$T:$T,MATCH(BH161,商城宝箱!$L:$L,0))+(BB161-VLOOKUP(BH161,商城宝箱!$L$2:$N$22,3,FALSE))/$BH$5*VLOOKUP(BH161+1,商城宝箱!$C$23:$I$42,3,FALSE)</f>
        <v>215750</v>
      </c>
      <c r="BJ161" s="71">
        <f>INDEX(商城宝箱!$U:$U,MATCH(BH161,商城宝箱!$L:$L,0))+(BB161-VLOOKUP(BH161,商城宝箱!$L$2:$N$22,3,FALSE))/$BH$5*VLOOKUP(BH161+1,商城宝箱!$C$23:$I$42,4,FALSE)</f>
        <v>193702.5</v>
      </c>
      <c r="BK161" s="71">
        <f>INDEX(商城宝箱!$V:$V,MATCH(BH161,商城宝箱!$L:$L,0))+(BB161-VLOOKUP(BH161,商城宝箱!$L$2:$N$22,3,FALSE))/$BH$5*VLOOKUP(BH161+1,商城宝箱!$C$23:$I$42,5,FALSE)</f>
        <v>103237</v>
      </c>
      <c r="BL161" s="71">
        <f>INDEX(商城宝箱!$W:$W,MATCH(BH161,商城宝箱!$L:$L,0))+(BB161-VLOOKUP(BH161,商城宝箱!$L$2:$N$22,3,FALSE))/$BH$5*VLOOKUP(BH161+1,商城宝箱!$C$23:$I$42,6,FALSE)</f>
        <v>15391.5</v>
      </c>
      <c r="BM161" s="49"/>
      <c r="BN161" s="101">
        <f t="shared" si="253"/>
        <v>11610000</v>
      </c>
      <c r="BO161" s="63">
        <f t="shared" si="254"/>
        <v>2557800</v>
      </c>
      <c r="BP161" s="63">
        <f t="shared" ref="BP161:BR161" si="323">AL161</f>
        <v>1704960</v>
      </c>
      <c r="BQ161" s="63">
        <f t="shared" si="323"/>
        <v>2790000</v>
      </c>
      <c r="BR161" s="63">
        <f t="shared" si="323"/>
        <v>0</v>
      </c>
      <c r="BS161" s="63">
        <f t="shared" si="256"/>
        <v>77500</v>
      </c>
      <c r="BT161" s="63">
        <f t="shared" si="257"/>
        <v>215750</v>
      </c>
      <c r="BU161" s="63">
        <f t="shared" si="258"/>
        <v>18956010</v>
      </c>
      <c r="BV161" s="98">
        <f t="shared" si="259"/>
        <v>0.612470662338752</v>
      </c>
      <c r="BW161" s="98">
        <f t="shared" si="260"/>
        <v>0.134933459098196</v>
      </c>
      <c r="BX161" s="98">
        <f t="shared" si="261"/>
        <v>0.0899429785065528</v>
      </c>
      <c r="BY161" s="98">
        <f t="shared" si="262"/>
        <v>0.147182872344971</v>
      </c>
      <c r="BZ161" s="98">
        <f t="shared" si="263"/>
        <v>0</v>
      </c>
      <c r="CA161" s="98">
        <f t="shared" si="264"/>
        <v>0.00408841312069365</v>
      </c>
      <c r="CB161" s="98">
        <f t="shared" si="265"/>
        <v>0.0113816145908343</v>
      </c>
      <c r="CC161" s="49"/>
      <c r="CD161" s="101">
        <f t="shared" si="266"/>
        <v>200</v>
      </c>
      <c r="CE161" s="63">
        <f>INDEX(角色升级!A:A,MATCH(BU160,角色升级!K:K,1))</f>
        <v>934</v>
      </c>
      <c r="CF161" s="71">
        <f>VLOOKUP(CE161,角色升级!A:P,16,FALSE)</f>
        <v>76559.44373</v>
      </c>
      <c r="CG161" s="71">
        <v>153600</v>
      </c>
      <c r="CH161" s="240">
        <v>5.62</v>
      </c>
      <c r="CI161" s="87">
        <f>INDEX(角色升级!Q:Q,MATCH(CE161,角色升级!A:A,0))</f>
        <v>32300</v>
      </c>
      <c r="CJ161" s="80">
        <v>0.9</v>
      </c>
      <c r="CK161" s="49"/>
      <c r="CL161" s="101">
        <f t="shared" si="267"/>
        <v>78866</v>
      </c>
      <c r="CM161" s="63">
        <f t="shared" si="268"/>
        <v>193566</v>
      </c>
      <c r="CN161" s="63">
        <f t="shared" si="269"/>
        <v>1264</v>
      </c>
      <c r="CO161" s="63">
        <f t="shared" si="270"/>
        <v>193702.5</v>
      </c>
      <c r="CP161" s="63">
        <f t="shared" si="271"/>
        <v>467398.5</v>
      </c>
      <c r="CQ161" s="98">
        <f t="shared" si="272"/>
        <v>0.168733960421354</v>
      </c>
      <c r="CR161" s="98">
        <f t="shared" si="273"/>
        <v>0.414134833552097</v>
      </c>
      <c r="CS161" s="98">
        <f t="shared" si="274"/>
        <v>0.00270433045891247</v>
      </c>
      <c r="CT161" s="98">
        <f t="shared" si="275"/>
        <v>0.414426875567637</v>
      </c>
      <c r="CU161" s="49"/>
      <c r="CV161" s="87">
        <f t="shared" si="276"/>
        <v>39434</v>
      </c>
      <c r="CW161" s="80">
        <f t="shared" si="277"/>
        <v>96537</v>
      </c>
      <c r="CX161" s="80">
        <f t="shared" si="278"/>
        <v>64352</v>
      </c>
      <c r="CY161" s="80">
        <f t="shared" si="279"/>
        <v>103237</v>
      </c>
      <c r="CZ161" s="80">
        <f t="shared" si="280"/>
        <v>303560</v>
      </c>
      <c r="DA161" s="143">
        <f t="shared" si="281"/>
        <v>0.129905125840032</v>
      </c>
      <c r="DB161" s="143">
        <f t="shared" si="282"/>
        <v>0.318016207668995</v>
      </c>
      <c r="DC161" s="143">
        <f t="shared" si="283"/>
        <v>0.21199103966267</v>
      </c>
      <c r="DD161" s="143">
        <f t="shared" si="284"/>
        <v>0.340087626828304</v>
      </c>
      <c r="DE161" s="49"/>
      <c r="DF161" s="87">
        <f t="shared" si="285"/>
        <v>19113</v>
      </c>
      <c r="DG161" s="80">
        <f t="shared" si="286"/>
        <v>47283</v>
      </c>
      <c r="DH161" s="80">
        <f t="shared" si="287"/>
        <v>31520</v>
      </c>
      <c r="DI161" s="80">
        <f t="shared" si="288"/>
        <v>15391.5</v>
      </c>
      <c r="DJ161" s="80">
        <f t="shared" si="289"/>
        <v>113307.5</v>
      </c>
      <c r="DK161" s="143">
        <f t="shared" si="290"/>
        <v>0.168682567349911</v>
      </c>
      <c r="DL161" s="143">
        <f t="shared" si="291"/>
        <v>0.41729806058734</v>
      </c>
      <c r="DM161" s="143">
        <f t="shared" si="292"/>
        <v>0.278181055975995</v>
      </c>
      <c r="DN161" s="143">
        <f t="shared" si="293"/>
        <v>0.135838316086755</v>
      </c>
      <c r="DO161" s="49"/>
      <c r="DP161" s="62">
        <f t="shared" si="294"/>
        <v>467398.5</v>
      </c>
      <c r="DQ161" s="71">
        <f t="shared" si="295"/>
        <v>303560</v>
      </c>
      <c r="DR161" s="71">
        <f t="shared" si="296"/>
        <v>113307.5</v>
      </c>
      <c r="DS161" s="63">
        <v>0</v>
      </c>
      <c r="DT161" s="63">
        <v>30</v>
      </c>
      <c r="DU161" s="63">
        <f>INDEX(武器升级!A:A,MATCH(DQ161/$DQ$5,武器升级!G:G,1))</f>
        <v>63</v>
      </c>
      <c r="DV161" s="63">
        <f>_xlfn.IFNA(INDEX(武器升级!A:A,MATCH(DR161/$DR$5,武器升级!H:H,1)),1)</f>
        <v>52</v>
      </c>
      <c r="DW161" s="63">
        <v>17</v>
      </c>
      <c r="DX161" s="63">
        <f>ROUND($DX$4*(1.2^(DT161-1)),2)</f>
        <v>118.69</v>
      </c>
      <c r="DY161" s="63">
        <f>ROUND($DY$4*1.2^(DU161-1),2)</f>
        <v>60855.32</v>
      </c>
      <c r="DZ161" s="63">
        <f>ROUND($DZ$4*1.2^(DV161-1),2)</f>
        <v>12012.58</v>
      </c>
      <c r="EA161" s="71">
        <v>6.3</v>
      </c>
      <c r="EB161" s="67">
        <f t="shared" si="297"/>
        <v>200</v>
      </c>
      <c r="EC161" s="84"/>
      <c r="ED161" s="49"/>
      <c r="EE161" s="49"/>
      <c r="EF161" s="49"/>
      <c r="EG161" s="49"/>
      <c r="EH161" s="49"/>
      <c r="EI161" s="49"/>
      <c r="EJ161" s="49"/>
      <c r="EK161" s="49">
        <f>_xlfn.IFNA(INDEX(DZ:DZ,MATCH(A161,EB:EB,0)),1)</f>
        <v>1</v>
      </c>
      <c r="EL161" s="84"/>
      <c r="EM161" s="49"/>
      <c r="EN161" s="49"/>
      <c r="EO161" s="49"/>
      <c r="EP161" s="49"/>
      <c r="EQ161" s="49"/>
      <c r="ER161" s="49"/>
      <c r="ES161" s="49"/>
      <c r="ET161" s="49"/>
      <c r="EU161" s="49"/>
      <c r="EV161" s="49"/>
      <c r="EW161" s="49"/>
      <c r="EX161" s="49"/>
      <c r="EY161" s="49"/>
      <c r="EZ161" s="49"/>
      <c r="FA161" s="67"/>
      <c r="FB161" s="67"/>
      <c r="FC161" s="67"/>
      <c r="FD161" s="49"/>
      <c r="FE161" s="155"/>
    </row>
    <row r="162" spans="1:161">
      <c r="A162" s="58">
        <v>156</v>
      </c>
      <c r="B162" s="59">
        <v>102</v>
      </c>
      <c r="C162" s="60">
        <v>84</v>
      </c>
      <c r="D162" s="61">
        <v>995.5</v>
      </c>
      <c r="E162" s="61">
        <v>3</v>
      </c>
      <c r="F162" s="62">
        <v>12</v>
      </c>
      <c r="G162" s="63">
        <v>0</v>
      </c>
      <c r="H162" s="63">
        <v>3</v>
      </c>
      <c r="I162" s="49"/>
      <c r="J162" s="62">
        <v>156</v>
      </c>
      <c r="K162" s="71">
        <f t="shared" si="242"/>
        <v>12</v>
      </c>
      <c r="L162" s="71">
        <f t="shared" si="243"/>
        <v>0</v>
      </c>
      <c r="M162" s="71">
        <f>INDEX($H:$H,MATCH(N162,$A:$A,0))</f>
        <v>3</v>
      </c>
      <c r="N162" s="72">
        <f>INDEX($A:$A,MATCH(SUM($K$7:K162),$D:$D,1))</f>
        <v>200</v>
      </c>
      <c r="O162" s="72">
        <v>0</v>
      </c>
      <c r="P162" s="73">
        <v>0</v>
      </c>
      <c r="Q162" s="63">
        <f>INDEX(关卡产出!$V$8:$V$207,MATCH(N162,$A$7:$A$206,0))</f>
        <v>38500</v>
      </c>
      <c r="R162" s="63">
        <f>INDEX(关卡产出!$W$8:$W$207,MATCH(N162,$A$7:$A$206,0))</f>
        <v>11610000</v>
      </c>
      <c r="S162" s="63">
        <f>INDEX(关卡产出!$X$8:$X$207,MATCH(N162,$A$7:$A$206,0))</f>
        <v>78866</v>
      </c>
      <c r="T162" s="63">
        <f>INDEX(关卡产出!$Y$8:$Y$207,MATCH(N162,$A$7:$A$206,0))</f>
        <v>39434</v>
      </c>
      <c r="U162" s="63">
        <f>INDEX(关卡产出!$Z$8:$Z$207,MATCH(N162,$A$7:$A$206,0))</f>
        <v>19113</v>
      </c>
      <c r="V162" s="63">
        <f>INDEX(关卡产出!$AA$8:$AA$207,MATCH(N162,$A$7:$A$206,0))</f>
        <v>1200</v>
      </c>
      <c r="W162" s="80">
        <f>INDEX(关卡产出!$C$8:$C$207,MATCH(N162,关卡产出!$B$8:$B$207,0))*K162</f>
        <v>1896</v>
      </c>
      <c r="X162" s="80">
        <f>INDEX(关卡产出!$D$8:$D$207,MATCH(N162,关卡产出!$B$8:$B$207,0))*K162</f>
        <v>948</v>
      </c>
      <c r="Y162" s="80">
        <f>INDEX(关卡产出!$E$8:$E$207,MATCH(N162,关卡产出!$B$8:$B$207,0))*K162</f>
        <v>468</v>
      </c>
      <c r="Z162" s="80">
        <f>INDEX(关卡产出!$F$8:$F$207,MATCH(N162,关卡产出!$B$8:$B$207,0))*K162</f>
        <v>24600</v>
      </c>
      <c r="AA162" s="80">
        <f>SUM($W$7:W162)</f>
        <v>195462</v>
      </c>
      <c r="AB162" s="80">
        <f>SUM($X$7:X162)</f>
        <v>97485</v>
      </c>
      <c r="AC162" s="80">
        <f>SUM($Y$7:Y162)</f>
        <v>47751</v>
      </c>
      <c r="AD162" s="80">
        <f>SUM($Z$7:Z162)</f>
        <v>2582400</v>
      </c>
      <c r="AE162" s="87">
        <f>INDEX(关卡产出!$C$8:$C$207,MATCH(N162,关卡产出!$B$8:$B$207,0))*8</f>
        <v>1264</v>
      </c>
      <c r="AF162" s="87">
        <f>INDEX(关卡产出!$D$8:$D$207,MATCH(N162,关卡产出!$B$8:$B$207,0))*8</f>
        <v>632</v>
      </c>
      <c r="AG162" s="87">
        <f>INDEX(关卡产出!$E$8:$E$207,MATCH(N162,关卡产出!$B$8:$B$207,0))*8</f>
        <v>312</v>
      </c>
      <c r="AH162" s="87">
        <f>INDEX(关卡产出!$F$8:$F$207,MATCH(N162,关卡产出!$B$8:$B$207,0))*8</f>
        <v>16400</v>
      </c>
      <c r="AI162" s="87">
        <f>SUM($AE$7:AE162)</f>
        <v>130296</v>
      </c>
      <c r="AJ162" s="87">
        <f>SUM($AF$7:AF162)</f>
        <v>64984</v>
      </c>
      <c r="AK162" s="87">
        <f>SUM($AG$7:AG162)</f>
        <v>31832</v>
      </c>
      <c r="AL162" s="87">
        <f>SUM($AH$7:AH162)</f>
        <v>1721360</v>
      </c>
      <c r="AM162" s="92">
        <f>SUM($M$7:M162)*关卡产出!$AS$11</f>
        <v>2808000</v>
      </c>
      <c r="AN162" s="93">
        <v>0</v>
      </c>
      <c r="AO162" s="80">
        <v>0</v>
      </c>
      <c r="AP162" s="96">
        <v>0</v>
      </c>
      <c r="AQ162" s="62">
        <v>500</v>
      </c>
      <c r="AR162" s="97">
        <v>100</v>
      </c>
      <c r="AS162" s="62">
        <f>SUM($AQ$7:AQ162)</f>
        <v>78000</v>
      </c>
      <c r="AT162" s="71">
        <f>SUM($AR$7:AR162)</f>
        <v>15600</v>
      </c>
      <c r="AU162" s="49"/>
      <c r="AV162" s="62">
        <f t="shared" si="244"/>
        <v>38500</v>
      </c>
      <c r="AW162" s="71">
        <v>0</v>
      </c>
      <c r="AX162" s="71">
        <f t="shared" si="245"/>
        <v>15600</v>
      </c>
      <c r="AY162" s="71">
        <f t="shared" si="246"/>
        <v>32300</v>
      </c>
      <c r="AZ162" s="63">
        <f t="shared" si="247"/>
        <v>86400</v>
      </c>
      <c r="BA162" s="80">
        <v>0</v>
      </c>
      <c r="BB162" s="80">
        <f t="shared" si="248"/>
        <v>86400</v>
      </c>
      <c r="BC162" s="98">
        <f t="shared" si="249"/>
        <v>0.445601851851852</v>
      </c>
      <c r="BD162" s="98">
        <f t="shared" si="250"/>
        <v>0</v>
      </c>
      <c r="BE162" s="98">
        <f t="shared" si="251"/>
        <v>0.180555555555556</v>
      </c>
      <c r="BF162" s="98">
        <f t="shared" si="252"/>
        <v>0.373842592592593</v>
      </c>
      <c r="BG162" s="99"/>
      <c r="BH162" s="62">
        <f>INDEX(商城宝箱!$L:$L,MATCH(BB162,商城宝箱!$N:$N,1))</f>
        <v>11</v>
      </c>
      <c r="BI162" s="63">
        <f>INDEX(商城宝箱!$T:$T,MATCH(BH162,商城宝箱!$L:$L,0))+(BB162-VLOOKUP(BH162,商城宝箱!$L$2:$N$22,3,FALSE))/$BH$5*VLOOKUP(BH162+1,商城宝箱!$C$23:$I$42,3,FALSE)</f>
        <v>216000</v>
      </c>
      <c r="BJ162" s="71">
        <f>INDEX(商城宝箱!$U:$U,MATCH(BH162,商城宝箱!$L:$L,0))+(BB162-VLOOKUP(BH162,商城宝箱!$L$2:$N$22,3,FALSE))/$BH$5*VLOOKUP(BH162+1,商城宝箱!$C$23:$I$42,4,FALSE)</f>
        <v>194072.5</v>
      </c>
      <c r="BK162" s="71">
        <f>INDEX(商城宝箱!$V:$V,MATCH(BH162,商城宝箱!$L:$L,0))+(BB162-VLOOKUP(BH162,商城宝箱!$L$2:$N$22,3,FALSE))/$BH$5*VLOOKUP(BH162+1,商城宝箱!$C$23:$I$42,5,FALSE)</f>
        <v>103412</v>
      </c>
      <c r="BL162" s="71">
        <f>INDEX(商城宝箱!$W:$W,MATCH(BH162,商城宝箱!$L:$L,0))+(BB162-VLOOKUP(BH162,商城宝箱!$L$2:$N$22,3,FALSE))/$BH$5*VLOOKUP(BH162+1,商城宝箱!$C$23:$I$42,6,FALSE)</f>
        <v>15421.5</v>
      </c>
      <c r="BM162" s="49"/>
      <c r="BN162" s="101">
        <f t="shared" si="253"/>
        <v>11610000</v>
      </c>
      <c r="BO162" s="63">
        <f t="shared" si="254"/>
        <v>2582400</v>
      </c>
      <c r="BP162" s="63">
        <f t="shared" ref="BP162:BR162" si="324">AL162</f>
        <v>1721360</v>
      </c>
      <c r="BQ162" s="63">
        <f t="shared" si="324"/>
        <v>2808000</v>
      </c>
      <c r="BR162" s="63">
        <f t="shared" si="324"/>
        <v>0</v>
      </c>
      <c r="BS162" s="63">
        <f t="shared" si="256"/>
        <v>78000</v>
      </c>
      <c r="BT162" s="63">
        <f t="shared" si="257"/>
        <v>216000</v>
      </c>
      <c r="BU162" s="63">
        <f t="shared" si="258"/>
        <v>19015760</v>
      </c>
      <c r="BV162" s="98">
        <f t="shared" si="259"/>
        <v>0.610546199573407</v>
      </c>
      <c r="BW162" s="98">
        <f t="shared" si="260"/>
        <v>0.135803144339222</v>
      </c>
      <c r="BX162" s="98">
        <f t="shared" si="261"/>
        <v>0.0905228084494125</v>
      </c>
      <c r="BY162" s="98">
        <f t="shared" si="262"/>
        <v>0.147666987803801</v>
      </c>
      <c r="BZ162" s="98">
        <f t="shared" si="263"/>
        <v>0</v>
      </c>
      <c r="CA162" s="98">
        <f t="shared" si="264"/>
        <v>0.0041018607723278</v>
      </c>
      <c r="CB162" s="98">
        <f t="shared" si="265"/>
        <v>0.0113589990618308</v>
      </c>
      <c r="CC162" s="49"/>
      <c r="CD162" s="101">
        <f t="shared" si="266"/>
        <v>200</v>
      </c>
      <c r="CE162" s="63">
        <f>INDEX(角色升级!A:A,MATCH(BU161,角色升级!K:K,1))</f>
        <v>935</v>
      </c>
      <c r="CF162" s="71">
        <f>VLOOKUP(CE162,角色升级!A:P,16,FALSE)</f>
        <v>77043.04069</v>
      </c>
      <c r="CG162" s="71">
        <v>154800</v>
      </c>
      <c r="CH162" s="230">
        <v>5.66</v>
      </c>
      <c r="CI162" s="87">
        <f>INDEX(角色升级!Q:Q,MATCH(CE162,角色升级!A:A,0))</f>
        <v>32300</v>
      </c>
      <c r="CJ162" s="80">
        <v>0.9</v>
      </c>
      <c r="CK162" s="49"/>
      <c r="CL162" s="101">
        <f t="shared" si="267"/>
        <v>78866</v>
      </c>
      <c r="CM162" s="63">
        <f t="shared" si="268"/>
        <v>195462</v>
      </c>
      <c r="CN162" s="63">
        <f t="shared" si="269"/>
        <v>1264</v>
      </c>
      <c r="CO162" s="63">
        <f t="shared" si="270"/>
        <v>194072.5</v>
      </c>
      <c r="CP162" s="63">
        <f t="shared" si="271"/>
        <v>469664.5</v>
      </c>
      <c r="CQ162" s="98">
        <f t="shared" si="272"/>
        <v>0.167919866202364</v>
      </c>
      <c r="CR162" s="98">
        <f t="shared" si="273"/>
        <v>0.416173672909066</v>
      </c>
      <c r="CS162" s="98">
        <f t="shared" si="274"/>
        <v>0.00269128281997043</v>
      </c>
      <c r="CT162" s="98">
        <f t="shared" si="275"/>
        <v>0.4132151780686</v>
      </c>
      <c r="CU162" s="49"/>
      <c r="CV162" s="87">
        <f t="shared" si="276"/>
        <v>39434</v>
      </c>
      <c r="CW162" s="80">
        <f t="shared" si="277"/>
        <v>97485</v>
      </c>
      <c r="CX162" s="80">
        <f t="shared" si="278"/>
        <v>64984</v>
      </c>
      <c r="CY162" s="80">
        <f t="shared" si="279"/>
        <v>103412</v>
      </c>
      <c r="CZ162" s="80">
        <f t="shared" si="280"/>
        <v>305315</v>
      </c>
      <c r="DA162" s="143">
        <f t="shared" si="281"/>
        <v>0.129158410166549</v>
      </c>
      <c r="DB162" s="143">
        <f t="shared" si="282"/>
        <v>0.319293189001523</v>
      </c>
      <c r="DC162" s="143">
        <f t="shared" si="283"/>
        <v>0.212842474166025</v>
      </c>
      <c r="DD162" s="143">
        <f t="shared" si="284"/>
        <v>0.338705926665902</v>
      </c>
      <c r="DE162" s="49"/>
      <c r="DF162" s="87">
        <f t="shared" si="285"/>
        <v>19113</v>
      </c>
      <c r="DG162" s="80">
        <f t="shared" si="286"/>
        <v>47751</v>
      </c>
      <c r="DH162" s="80">
        <f t="shared" si="287"/>
        <v>31832</v>
      </c>
      <c r="DI162" s="80">
        <f t="shared" si="288"/>
        <v>15421.5</v>
      </c>
      <c r="DJ162" s="80">
        <f t="shared" si="289"/>
        <v>114117.5</v>
      </c>
      <c r="DK162" s="143">
        <f t="shared" si="290"/>
        <v>0.167485267377922</v>
      </c>
      <c r="DL162" s="143">
        <f t="shared" si="291"/>
        <v>0.418437137161259</v>
      </c>
      <c r="DM162" s="143">
        <f t="shared" si="292"/>
        <v>0.278940565645059</v>
      </c>
      <c r="DN162" s="143">
        <f t="shared" si="293"/>
        <v>0.13513702981576</v>
      </c>
      <c r="DO162" s="49"/>
      <c r="DP162" s="62">
        <f t="shared" si="294"/>
        <v>469664.5</v>
      </c>
      <c r="DQ162" s="71">
        <f t="shared" si="295"/>
        <v>305315</v>
      </c>
      <c r="DR162" s="71">
        <f t="shared" si="296"/>
        <v>114117.5</v>
      </c>
      <c r="DS162" s="63">
        <v>0</v>
      </c>
      <c r="DT162" s="63">
        <v>30</v>
      </c>
      <c r="DU162" s="63">
        <f>INDEX(武器升级!A:A,MATCH(DQ162/$DQ$5,武器升级!G:G,1))</f>
        <v>64</v>
      </c>
      <c r="DV162" s="63">
        <f>_xlfn.IFNA(INDEX(武器升级!A:A,MATCH(DR162/$DR$5,武器升级!H:H,1)),1)</f>
        <v>53</v>
      </c>
      <c r="DW162" s="63">
        <v>17</v>
      </c>
      <c r="DX162" s="63">
        <f>ROUND($DX$4*(1.2^(DT162-1)),2)</f>
        <v>118.69</v>
      </c>
      <c r="DY162" s="63">
        <f>ROUND($DY$4*1.2^(DU162-1),2)</f>
        <v>73026.38</v>
      </c>
      <c r="DZ162" s="63">
        <f>ROUND($DZ$4*1.2^(DV162-1),2)</f>
        <v>14415.09</v>
      </c>
      <c r="EA162" s="71">
        <v>6.3</v>
      </c>
      <c r="EB162" s="67">
        <f t="shared" si="297"/>
        <v>200</v>
      </c>
      <c r="EC162" s="84"/>
      <c r="ED162" s="49"/>
      <c r="EE162" s="49"/>
      <c r="EF162" s="49"/>
      <c r="EG162" s="49"/>
      <c r="EH162" s="49"/>
      <c r="EI162" s="49"/>
      <c r="EJ162" s="49"/>
      <c r="EK162" s="49">
        <f>_xlfn.IFNA(INDEX(DZ:DZ,MATCH(A162,EB:EB,0)),1)</f>
        <v>376</v>
      </c>
      <c r="EL162" s="84"/>
      <c r="EM162" s="49"/>
      <c r="EN162" s="49"/>
      <c r="EO162" s="49"/>
      <c r="EP162" s="49"/>
      <c r="EQ162" s="49"/>
      <c r="ER162" s="49"/>
      <c r="ES162" s="49"/>
      <c r="ET162" s="49"/>
      <c r="EU162" s="49"/>
      <c r="EV162" s="49"/>
      <c r="EW162" s="49"/>
      <c r="EX162" s="49"/>
      <c r="EY162" s="49"/>
      <c r="EZ162" s="49"/>
      <c r="FA162" s="67"/>
      <c r="FB162" s="67"/>
      <c r="FC162" s="67"/>
      <c r="FD162" s="49"/>
      <c r="FE162" s="155"/>
    </row>
    <row r="163" spans="1:161">
      <c r="A163" s="58">
        <v>157</v>
      </c>
      <c r="B163" s="59">
        <v>103</v>
      </c>
      <c r="C163" s="60">
        <v>85</v>
      </c>
      <c r="D163" s="61">
        <v>1005</v>
      </c>
      <c r="E163" s="61">
        <v>3</v>
      </c>
      <c r="F163" s="62">
        <v>12</v>
      </c>
      <c r="G163" s="63">
        <v>0</v>
      </c>
      <c r="H163" s="63">
        <v>3</v>
      </c>
      <c r="I163" s="49"/>
      <c r="J163" s="62">
        <v>157</v>
      </c>
      <c r="K163" s="71">
        <f t="shared" si="242"/>
        <v>12</v>
      </c>
      <c r="L163" s="71">
        <f t="shared" si="243"/>
        <v>0</v>
      </c>
      <c r="M163" s="71">
        <f>INDEX($H:$H,MATCH(N163,$A:$A,0))</f>
        <v>3</v>
      </c>
      <c r="N163" s="72">
        <f>INDEX($A:$A,MATCH(SUM($K$7:K163),$D:$D,1))</f>
        <v>200</v>
      </c>
      <c r="O163" s="72">
        <v>0</v>
      </c>
      <c r="P163" s="73">
        <v>0</v>
      </c>
      <c r="Q163" s="63">
        <f>INDEX(关卡产出!$V$8:$V$207,MATCH(N163,$A$7:$A$206,0))</f>
        <v>38500</v>
      </c>
      <c r="R163" s="63">
        <f>INDEX(关卡产出!$W$8:$W$207,MATCH(N163,$A$7:$A$206,0))</f>
        <v>11610000</v>
      </c>
      <c r="S163" s="63">
        <f>INDEX(关卡产出!$X$8:$X$207,MATCH(N163,$A$7:$A$206,0))</f>
        <v>78866</v>
      </c>
      <c r="T163" s="63">
        <f>INDEX(关卡产出!$Y$8:$Y$207,MATCH(N163,$A$7:$A$206,0))</f>
        <v>39434</v>
      </c>
      <c r="U163" s="63">
        <f>INDEX(关卡产出!$Z$8:$Z$207,MATCH(N163,$A$7:$A$206,0))</f>
        <v>19113</v>
      </c>
      <c r="V163" s="63">
        <f>INDEX(关卡产出!$AA$8:$AA$207,MATCH(N163,$A$7:$A$206,0))</f>
        <v>1200</v>
      </c>
      <c r="W163" s="80">
        <f>INDEX(关卡产出!$C$8:$C$207,MATCH(N163,关卡产出!$B$8:$B$207,0))*K163</f>
        <v>1896</v>
      </c>
      <c r="X163" s="80">
        <f>INDEX(关卡产出!$D$8:$D$207,MATCH(N163,关卡产出!$B$8:$B$207,0))*K163</f>
        <v>948</v>
      </c>
      <c r="Y163" s="80">
        <f>INDEX(关卡产出!$E$8:$E$207,MATCH(N163,关卡产出!$B$8:$B$207,0))*K163</f>
        <v>468</v>
      </c>
      <c r="Z163" s="80">
        <f>INDEX(关卡产出!$F$8:$F$207,MATCH(N163,关卡产出!$B$8:$B$207,0))*K163</f>
        <v>24600</v>
      </c>
      <c r="AA163" s="80">
        <f>SUM($W$7:W163)</f>
        <v>197358</v>
      </c>
      <c r="AB163" s="80">
        <f>SUM($X$7:X163)</f>
        <v>98433</v>
      </c>
      <c r="AC163" s="80">
        <f>SUM($Y$7:Y163)</f>
        <v>48219</v>
      </c>
      <c r="AD163" s="80">
        <f>SUM($Z$7:Z163)</f>
        <v>2607000</v>
      </c>
      <c r="AE163" s="87">
        <f>INDEX(关卡产出!$C$8:$C$207,MATCH(N163,关卡产出!$B$8:$B$207,0))*8</f>
        <v>1264</v>
      </c>
      <c r="AF163" s="87">
        <f>INDEX(关卡产出!$D$8:$D$207,MATCH(N163,关卡产出!$B$8:$B$207,0))*8</f>
        <v>632</v>
      </c>
      <c r="AG163" s="87">
        <f>INDEX(关卡产出!$E$8:$E$207,MATCH(N163,关卡产出!$B$8:$B$207,0))*8</f>
        <v>312</v>
      </c>
      <c r="AH163" s="87">
        <f>INDEX(关卡产出!$F$8:$F$207,MATCH(N163,关卡产出!$B$8:$B$207,0))*8</f>
        <v>16400</v>
      </c>
      <c r="AI163" s="87">
        <f>SUM($AE$7:AE163)</f>
        <v>131560</v>
      </c>
      <c r="AJ163" s="87">
        <f>SUM($AF$7:AF163)</f>
        <v>65616</v>
      </c>
      <c r="AK163" s="87">
        <f>SUM($AG$7:AG163)</f>
        <v>32144</v>
      </c>
      <c r="AL163" s="87">
        <f>SUM($AH$7:AH163)</f>
        <v>1737760</v>
      </c>
      <c r="AM163" s="92">
        <f>SUM($M$7:M163)*关卡产出!$AS$11</f>
        <v>2826000</v>
      </c>
      <c r="AN163" s="93">
        <v>0</v>
      </c>
      <c r="AO163" s="80">
        <v>0</v>
      </c>
      <c r="AP163" s="96">
        <v>0</v>
      </c>
      <c r="AQ163" s="62">
        <v>500</v>
      </c>
      <c r="AR163" s="97">
        <v>100</v>
      </c>
      <c r="AS163" s="62">
        <f>SUM($AQ$7:AQ163)</f>
        <v>78500</v>
      </c>
      <c r="AT163" s="71">
        <f>SUM($AR$7:AR163)</f>
        <v>15700</v>
      </c>
      <c r="AU163" s="49"/>
      <c r="AV163" s="62">
        <f t="shared" si="244"/>
        <v>38500</v>
      </c>
      <c r="AW163" s="71">
        <v>0</v>
      </c>
      <c r="AX163" s="71">
        <f t="shared" si="245"/>
        <v>15700</v>
      </c>
      <c r="AY163" s="71">
        <f t="shared" si="246"/>
        <v>32300</v>
      </c>
      <c r="AZ163" s="63">
        <f t="shared" si="247"/>
        <v>86500</v>
      </c>
      <c r="BA163" s="80">
        <v>0</v>
      </c>
      <c r="BB163" s="80">
        <f t="shared" si="248"/>
        <v>86500</v>
      </c>
      <c r="BC163" s="98">
        <f t="shared" si="249"/>
        <v>0.445086705202312</v>
      </c>
      <c r="BD163" s="98">
        <f t="shared" si="250"/>
        <v>0</v>
      </c>
      <c r="BE163" s="98">
        <f t="shared" si="251"/>
        <v>0.18150289017341</v>
      </c>
      <c r="BF163" s="98">
        <f t="shared" si="252"/>
        <v>0.373410404624277</v>
      </c>
      <c r="BG163" s="99"/>
      <c r="BH163" s="62">
        <f>INDEX(商城宝箱!$L:$L,MATCH(BB163,商城宝箱!$N:$N,1))</f>
        <v>11</v>
      </c>
      <c r="BI163" s="63">
        <f>INDEX(商城宝箱!$T:$T,MATCH(BH163,商城宝箱!$L:$L,0))+(BB163-VLOOKUP(BH163,商城宝箱!$L$2:$N$22,3,FALSE))/$BH$5*VLOOKUP(BH163+1,商城宝箱!$C$23:$I$42,3,FALSE)</f>
        <v>216250</v>
      </c>
      <c r="BJ163" s="71">
        <f>INDEX(商城宝箱!$U:$U,MATCH(BH163,商城宝箱!$L:$L,0))+(BB163-VLOOKUP(BH163,商城宝箱!$L$2:$N$22,3,FALSE))/$BH$5*VLOOKUP(BH163+1,商城宝箱!$C$23:$I$42,4,FALSE)</f>
        <v>194442.5</v>
      </c>
      <c r="BK163" s="71">
        <f>INDEX(商城宝箱!$V:$V,MATCH(BH163,商城宝箱!$L:$L,0))+(BB163-VLOOKUP(BH163,商城宝箱!$L$2:$N$22,3,FALSE))/$BH$5*VLOOKUP(BH163+1,商城宝箱!$C$23:$I$42,5,FALSE)</f>
        <v>103587</v>
      </c>
      <c r="BL163" s="71">
        <f>INDEX(商城宝箱!$W:$W,MATCH(BH163,商城宝箱!$L:$L,0))+(BB163-VLOOKUP(BH163,商城宝箱!$L$2:$N$22,3,FALSE))/$BH$5*VLOOKUP(BH163+1,商城宝箱!$C$23:$I$42,6,FALSE)</f>
        <v>15451.5</v>
      </c>
      <c r="BM163" s="49"/>
      <c r="BN163" s="101">
        <f t="shared" si="253"/>
        <v>11610000</v>
      </c>
      <c r="BO163" s="63">
        <f t="shared" si="254"/>
        <v>2607000</v>
      </c>
      <c r="BP163" s="63">
        <f t="shared" ref="BP163:BR163" si="325">AL163</f>
        <v>1737760</v>
      </c>
      <c r="BQ163" s="63">
        <f t="shared" si="325"/>
        <v>2826000</v>
      </c>
      <c r="BR163" s="63">
        <f t="shared" si="325"/>
        <v>0</v>
      </c>
      <c r="BS163" s="63">
        <f t="shared" si="256"/>
        <v>78500</v>
      </c>
      <c r="BT163" s="63">
        <f t="shared" si="257"/>
        <v>216250</v>
      </c>
      <c r="BU163" s="63">
        <f t="shared" si="258"/>
        <v>19075510</v>
      </c>
      <c r="BV163" s="98">
        <f t="shared" si="259"/>
        <v>0.608633792753116</v>
      </c>
      <c r="BW163" s="98">
        <f t="shared" si="260"/>
        <v>0.136667381370144</v>
      </c>
      <c r="BX163" s="98">
        <f t="shared" si="261"/>
        <v>0.091099006002985</v>
      </c>
      <c r="BY163" s="98">
        <f t="shared" si="262"/>
        <v>0.148148070484092</v>
      </c>
      <c r="BZ163" s="98">
        <f t="shared" si="263"/>
        <v>0</v>
      </c>
      <c r="CA163" s="98">
        <f t="shared" si="264"/>
        <v>0.00411522418011366</v>
      </c>
      <c r="CB163" s="98">
        <f t="shared" si="265"/>
        <v>0.0113365252095488</v>
      </c>
      <c r="CC163" s="49"/>
      <c r="CD163" s="101">
        <f t="shared" si="266"/>
        <v>200</v>
      </c>
      <c r="CE163" s="63">
        <f>INDEX(角色升级!A:A,MATCH(BU162,角色升级!K:K,1))</f>
        <v>936</v>
      </c>
      <c r="CF163" s="71">
        <f>VLOOKUP(CE163,角色升级!A:P,16,FALSE)</f>
        <v>77526.63765</v>
      </c>
      <c r="CG163" s="71">
        <v>157200</v>
      </c>
      <c r="CH163" s="231">
        <v>5.73</v>
      </c>
      <c r="CI163" s="87">
        <f>INDEX(角色升级!Q:Q,MATCH(CE163,角色升级!A:A,0))</f>
        <v>32300</v>
      </c>
      <c r="CJ163" s="80">
        <v>0.9</v>
      </c>
      <c r="CK163" s="49"/>
      <c r="CL163" s="101">
        <f t="shared" si="267"/>
        <v>78866</v>
      </c>
      <c r="CM163" s="63">
        <f t="shared" si="268"/>
        <v>197358</v>
      </c>
      <c r="CN163" s="63">
        <f t="shared" si="269"/>
        <v>1264</v>
      </c>
      <c r="CO163" s="63">
        <f t="shared" si="270"/>
        <v>194442.5</v>
      </c>
      <c r="CP163" s="63">
        <f t="shared" si="271"/>
        <v>471930.5</v>
      </c>
      <c r="CQ163" s="98">
        <f t="shared" si="272"/>
        <v>0.16711358981884</v>
      </c>
      <c r="CR163" s="98">
        <f t="shared" si="273"/>
        <v>0.418192933069594</v>
      </c>
      <c r="CS163" s="98">
        <f t="shared" si="274"/>
        <v>0.00267836047892645</v>
      </c>
      <c r="CT163" s="98">
        <f t="shared" si="275"/>
        <v>0.41201511663264</v>
      </c>
      <c r="CU163" s="49"/>
      <c r="CV163" s="87">
        <f t="shared" si="276"/>
        <v>39434</v>
      </c>
      <c r="CW163" s="80">
        <f t="shared" si="277"/>
        <v>98433</v>
      </c>
      <c r="CX163" s="80">
        <f t="shared" si="278"/>
        <v>65616</v>
      </c>
      <c r="CY163" s="80">
        <f t="shared" si="279"/>
        <v>103587</v>
      </c>
      <c r="CZ163" s="80">
        <f t="shared" si="280"/>
        <v>307070</v>
      </c>
      <c r="DA163" s="143">
        <f t="shared" si="281"/>
        <v>0.128420229915003</v>
      </c>
      <c r="DB163" s="143">
        <f t="shared" si="282"/>
        <v>0.320555573647702</v>
      </c>
      <c r="DC163" s="143">
        <f t="shared" si="283"/>
        <v>0.213684176246458</v>
      </c>
      <c r="DD163" s="143">
        <f t="shared" si="284"/>
        <v>0.337340020190836</v>
      </c>
      <c r="DE163" s="49"/>
      <c r="DF163" s="87">
        <f t="shared" si="285"/>
        <v>19113</v>
      </c>
      <c r="DG163" s="80">
        <f t="shared" si="286"/>
        <v>48219</v>
      </c>
      <c r="DH163" s="80">
        <f t="shared" si="287"/>
        <v>32144</v>
      </c>
      <c r="DI163" s="80">
        <f t="shared" si="288"/>
        <v>15451.5</v>
      </c>
      <c r="DJ163" s="80">
        <f t="shared" si="289"/>
        <v>114927.5</v>
      </c>
      <c r="DK163" s="143">
        <f t="shared" si="290"/>
        <v>0.1663048443584</v>
      </c>
      <c r="DL163" s="143">
        <f t="shared" si="291"/>
        <v>0.419560157490592</v>
      </c>
      <c r="DM163" s="143">
        <f t="shared" si="292"/>
        <v>0.279689369385047</v>
      </c>
      <c r="DN163" s="143">
        <f t="shared" si="293"/>
        <v>0.134445628765961</v>
      </c>
      <c r="DO163" s="49"/>
      <c r="DP163" s="62">
        <f t="shared" si="294"/>
        <v>471930.5</v>
      </c>
      <c r="DQ163" s="71">
        <f t="shared" si="295"/>
        <v>307070</v>
      </c>
      <c r="DR163" s="71">
        <f t="shared" si="296"/>
        <v>114927.5</v>
      </c>
      <c r="DS163" s="63">
        <v>0</v>
      </c>
      <c r="DT163" s="63">
        <v>30</v>
      </c>
      <c r="DU163" s="63">
        <f>INDEX(武器升级!A:A,MATCH(DQ163/$DQ$5,武器升级!G:G,1))</f>
        <v>64</v>
      </c>
      <c r="DV163" s="63">
        <f>_xlfn.IFNA(INDEX(武器升级!A:A,MATCH(DR163/$DR$5,武器升级!H:H,1)),1)</f>
        <v>53</v>
      </c>
      <c r="DW163" s="63">
        <v>17</v>
      </c>
      <c r="DX163" s="63">
        <f>ROUND($DX$4*(1.2^(DT163-1)),2)</f>
        <v>118.69</v>
      </c>
      <c r="DY163" s="63">
        <f>ROUND($DY$4*1.2^(DU163-1),2)</f>
        <v>73026.38</v>
      </c>
      <c r="DZ163" s="63">
        <f>ROUND($DZ$4*1.2^(DV163-1),2)</f>
        <v>14415.09</v>
      </c>
      <c r="EA163" s="71">
        <v>6.3</v>
      </c>
      <c r="EB163" s="67">
        <f t="shared" si="297"/>
        <v>200</v>
      </c>
      <c r="EC163" s="84"/>
      <c r="ED163" s="49"/>
      <c r="EE163" s="49"/>
      <c r="EF163" s="49"/>
      <c r="EG163" s="49"/>
      <c r="EH163" s="49"/>
      <c r="EI163" s="49"/>
      <c r="EJ163" s="49"/>
      <c r="EK163" s="49">
        <f>_xlfn.IFNA(INDEX(DZ:DZ,MATCH(A163,EB:EB,0)),1)</f>
        <v>1</v>
      </c>
      <c r="EL163" s="84"/>
      <c r="EM163" s="49"/>
      <c r="EN163" s="49"/>
      <c r="EO163" s="49"/>
      <c r="EP163" s="49"/>
      <c r="EQ163" s="49"/>
      <c r="ER163" s="49"/>
      <c r="ES163" s="49"/>
      <c r="ET163" s="49"/>
      <c r="EU163" s="49"/>
      <c r="EV163" s="49"/>
      <c r="EW163" s="49"/>
      <c r="EX163" s="49"/>
      <c r="EY163" s="49"/>
      <c r="EZ163" s="49"/>
      <c r="FA163" s="67"/>
      <c r="FB163" s="67"/>
      <c r="FC163" s="67"/>
      <c r="FD163" s="49"/>
      <c r="FE163" s="155"/>
    </row>
    <row r="164" spans="1:161">
      <c r="A164" s="58">
        <v>158</v>
      </c>
      <c r="B164" s="59">
        <v>103</v>
      </c>
      <c r="C164" s="60">
        <v>85</v>
      </c>
      <c r="D164" s="61">
        <v>1008</v>
      </c>
      <c r="E164" s="61">
        <v>3</v>
      </c>
      <c r="F164" s="62">
        <v>12</v>
      </c>
      <c r="G164" s="63">
        <v>0</v>
      </c>
      <c r="H164" s="63">
        <v>3</v>
      </c>
      <c r="I164" s="49"/>
      <c r="J164" s="62">
        <v>158</v>
      </c>
      <c r="K164" s="71">
        <f t="shared" si="242"/>
        <v>12</v>
      </c>
      <c r="L164" s="71">
        <f t="shared" si="243"/>
        <v>0</v>
      </c>
      <c r="M164" s="71">
        <f>INDEX($H:$H,MATCH(N164,$A:$A,0))</f>
        <v>3</v>
      </c>
      <c r="N164" s="72">
        <f>INDEX($A:$A,MATCH(SUM($K$7:K164),$D:$D,1))</f>
        <v>200</v>
      </c>
      <c r="O164" s="72">
        <v>0</v>
      </c>
      <c r="P164" s="73">
        <v>0</v>
      </c>
      <c r="Q164" s="63">
        <f>INDEX(关卡产出!$V$8:$V$207,MATCH(N164,$A$7:$A$206,0))</f>
        <v>38500</v>
      </c>
      <c r="R164" s="63">
        <f>INDEX(关卡产出!$W$8:$W$207,MATCH(N164,$A$7:$A$206,0))</f>
        <v>11610000</v>
      </c>
      <c r="S164" s="63">
        <f>INDEX(关卡产出!$X$8:$X$207,MATCH(N164,$A$7:$A$206,0))</f>
        <v>78866</v>
      </c>
      <c r="T164" s="63">
        <f>INDEX(关卡产出!$Y$8:$Y$207,MATCH(N164,$A$7:$A$206,0))</f>
        <v>39434</v>
      </c>
      <c r="U164" s="63">
        <f>INDEX(关卡产出!$Z$8:$Z$207,MATCH(N164,$A$7:$A$206,0))</f>
        <v>19113</v>
      </c>
      <c r="V164" s="63">
        <f>INDEX(关卡产出!$AA$8:$AA$207,MATCH(N164,$A$7:$A$206,0))</f>
        <v>1200</v>
      </c>
      <c r="W164" s="80">
        <f>INDEX(关卡产出!$C$8:$C$207,MATCH(N164,关卡产出!$B$8:$B$207,0))*K164</f>
        <v>1896</v>
      </c>
      <c r="X164" s="80">
        <f>INDEX(关卡产出!$D$8:$D$207,MATCH(N164,关卡产出!$B$8:$B$207,0))*K164</f>
        <v>948</v>
      </c>
      <c r="Y164" s="80">
        <f>INDEX(关卡产出!$E$8:$E$207,MATCH(N164,关卡产出!$B$8:$B$207,0))*K164</f>
        <v>468</v>
      </c>
      <c r="Z164" s="80">
        <f>INDEX(关卡产出!$F$8:$F$207,MATCH(N164,关卡产出!$B$8:$B$207,0))*K164</f>
        <v>24600</v>
      </c>
      <c r="AA164" s="80">
        <f>SUM($W$7:W164)</f>
        <v>199254</v>
      </c>
      <c r="AB164" s="80">
        <f>SUM($X$7:X164)</f>
        <v>99381</v>
      </c>
      <c r="AC164" s="80">
        <f>SUM($Y$7:Y164)</f>
        <v>48687</v>
      </c>
      <c r="AD164" s="80">
        <f>SUM($Z$7:Z164)</f>
        <v>2631600</v>
      </c>
      <c r="AE164" s="87">
        <f>INDEX(关卡产出!$C$8:$C$207,MATCH(N164,关卡产出!$B$8:$B$207,0))*8</f>
        <v>1264</v>
      </c>
      <c r="AF164" s="87">
        <f>INDEX(关卡产出!$D$8:$D$207,MATCH(N164,关卡产出!$B$8:$B$207,0))*8</f>
        <v>632</v>
      </c>
      <c r="AG164" s="87">
        <f>INDEX(关卡产出!$E$8:$E$207,MATCH(N164,关卡产出!$B$8:$B$207,0))*8</f>
        <v>312</v>
      </c>
      <c r="AH164" s="87">
        <f>INDEX(关卡产出!$F$8:$F$207,MATCH(N164,关卡产出!$B$8:$B$207,0))*8</f>
        <v>16400</v>
      </c>
      <c r="AI164" s="87">
        <f>SUM($AE$7:AE164)</f>
        <v>132824</v>
      </c>
      <c r="AJ164" s="87">
        <f>SUM($AF$7:AF164)</f>
        <v>66248</v>
      </c>
      <c r="AK164" s="87">
        <f>SUM($AG$7:AG164)</f>
        <v>32456</v>
      </c>
      <c r="AL164" s="87">
        <f>SUM($AH$7:AH164)</f>
        <v>1754160</v>
      </c>
      <c r="AM164" s="92">
        <f>SUM($M$7:M164)*关卡产出!$AS$11</f>
        <v>2844000</v>
      </c>
      <c r="AN164" s="93">
        <v>0</v>
      </c>
      <c r="AO164" s="80">
        <v>0</v>
      </c>
      <c r="AP164" s="96">
        <v>0</v>
      </c>
      <c r="AQ164" s="62">
        <v>500</v>
      </c>
      <c r="AR164" s="97">
        <v>100</v>
      </c>
      <c r="AS164" s="62">
        <f>SUM($AQ$7:AQ164)</f>
        <v>79000</v>
      </c>
      <c r="AT164" s="71">
        <f>SUM($AR$7:AR164)</f>
        <v>15800</v>
      </c>
      <c r="AU164" s="49"/>
      <c r="AV164" s="62">
        <f t="shared" si="244"/>
        <v>38500</v>
      </c>
      <c r="AW164" s="71">
        <v>0</v>
      </c>
      <c r="AX164" s="71">
        <f t="shared" si="245"/>
        <v>15800</v>
      </c>
      <c r="AY164" s="71">
        <f t="shared" si="246"/>
        <v>32300</v>
      </c>
      <c r="AZ164" s="63">
        <f t="shared" si="247"/>
        <v>86600</v>
      </c>
      <c r="BA164" s="80">
        <v>0</v>
      </c>
      <c r="BB164" s="80">
        <f t="shared" si="248"/>
        <v>86600</v>
      </c>
      <c r="BC164" s="98">
        <f t="shared" si="249"/>
        <v>0.444572748267898</v>
      </c>
      <c r="BD164" s="98">
        <f t="shared" si="250"/>
        <v>0</v>
      </c>
      <c r="BE164" s="98">
        <f t="shared" si="251"/>
        <v>0.182448036951501</v>
      </c>
      <c r="BF164" s="98">
        <f t="shared" si="252"/>
        <v>0.3729792147806</v>
      </c>
      <c r="BG164" s="99"/>
      <c r="BH164" s="62">
        <f>INDEX(商城宝箱!$L:$L,MATCH(BB164,商城宝箱!$N:$N,1))</f>
        <v>11</v>
      </c>
      <c r="BI164" s="63">
        <f>INDEX(商城宝箱!$T:$T,MATCH(BH164,商城宝箱!$L:$L,0))+(BB164-VLOOKUP(BH164,商城宝箱!$L$2:$N$22,3,FALSE))/$BH$5*VLOOKUP(BH164+1,商城宝箱!$C$23:$I$42,3,FALSE)</f>
        <v>216500</v>
      </c>
      <c r="BJ164" s="71">
        <f>INDEX(商城宝箱!$U:$U,MATCH(BH164,商城宝箱!$L:$L,0))+(BB164-VLOOKUP(BH164,商城宝箱!$L$2:$N$22,3,FALSE))/$BH$5*VLOOKUP(BH164+1,商城宝箱!$C$23:$I$42,4,FALSE)</f>
        <v>194812.5</v>
      </c>
      <c r="BK164" s="71">
        <f>INDEX(商城宝箱!$V:$V,MATCH(BH164,商城宝箱!$L:$L,0))+(BB164-VLOOKUP(BH164,商城宝箱!$L$2:$N$22,3,FALSE))/$BH$5*VLOOKUP(BH164+1,商城宝箱!$C$23:$I$42,5,FALSE)</f>
        <v>103762</v>
      </c>
      <c r="BL164" s="71">
        <f>INDEX(商城宝箱!$W:$W,MATCH(BH164,商城宝箱!$L:$L,0))+(BB164-VLOOKUP(BH164,商城宝箱!$L$2:$N$22,3,FALSE))/$BH$5*VLOOKUP(BH164+1,商城宝箱!$C$23:$I$42,6,FALSE)</f>
        <v>15481.5</v>
      </c>
      <c r="BM164" s="49"/>
      <c r="BN164" s="101">
        <f t="shared" si="253"/>
        <v>11610000</v>
      </c>
      <c r="BO164" s="63">
        <f t="shared" si="254"/>
        <v>2631600</v>
      </c>
      <c r="BP164" s="63">
        <f t="shared" ref="BP164:BR164" si="326">AL164</f>
        <v>1754160</v>
      </c>
      <c r="BQ164" s="63">
        <f t="shared" si="326"/>
        <v>2844000</v>
      </c>
      <c r="BR164" s="63">
        <f t="shared" si="326"/>
        <v>0</v>
      </c>
      <c r="BS164" s="63">
        <f t="shared" si="256"/>
        <v>79000</v>
      </c>
      <c r="BT164" s="63">
        <f t="shared" si="257"/>
        <v>216500</v>
      </c>
      <c r="BU164" s="63">
        <f t="shared" si="258"/>
        <v>19135260</v>
      </c>
      <c r="BV164" s="98">
        <f t="shared" si="259"/>
        <v>0.606733328943531</v>
      </c>
      <c r="BW164" s="98">
        <f t="shared" si="260"/>
        <v>0.1375262212272</v>
      </c>
      <c r="BX164" s="98">
        <f t="shared" si="261"/>
        <v>0.0916716051937627</v>
      </c>
      <c r="BY164" s="98">
        <f t="shared" si="262"/>
        <v>0.14862614879547</v>
      </c>
      <c r="BZ164" s="98">
        <f t="shared" si="263"/>
        <v>0</v>
      </c>
      <c r="CA164" s="98">
        <f t="shared" si="264"/>
        <v>0.00412850413320749</v>
      </c>
      <c r="CB164" s="98">
        <f t="shared" si="265"/>
        <v>0.0113141917068281</v>
      </c>
      <c r="CC164" s="49"/>
      <c r="CD164" s="101">
        <f t="shared" si="266"/>
        <v>200</v>
      </c>
      <c r="CE164" s="63">
        <f>INDEX(角色升级!A:A,MATCH(BU163,角色升级!K:K,1))</f>
        <v>937</v>
      </c>
      <c r="CF164" s="71">
        <f>VLOOKUP(CE164,角色升级!A:P,16,FALSE)</f>
        <v>78010.23461</v>
      </c>
      <c r="CG164" s="71">
        <v>158400</v>
      </c>
      <c r="CH164" s="241">
        <v>5.77</v>
      </c>
      <c r="CI164" s="87">
        <f>INDEX(角色升级!Q:Q,MATCH(CE164,角色升级!A:A,0))</f>
        <v>32300</v>
      </c>
      <c r="CJ164" s="80">
        <v>0.9</v>
      </c>
      <c r="CK164" s="49"/>
      <c r="CL164" s="101">
        <f t="shared" si="267"/>
        <v>78866</v>
      </c>
      <c r="CM164" s="63">
        <f t="shared" si="268"/>
        <v>199254</v>
      </c>
      <c r="CN164" s="63">
        <f t="shared" si="269"/>
        <v>1264</v>
      </c>
      <c r="CO164" s="63">
        <f t="shared" si="270"/>
        <v>194812.5</v>
      </c>
      <c r="CP164" s="63">
        <f t="shared" si="271"/>
        <v>474196.5</v>
      </c>
      <c r="CQ164" s="98">
        <f t="shared" si="272"/>
        <v>0.166315019195629</v>
      </c>
      <c r="CR164" s="98">
        <f t="shared" si="273"/>
        <v>0.420192894717696</v>
      </c>
      <c r="CS164" s="98">
        <f t="shared" si="274"/>
        <v>0.00266556163953129</v>
      </c>
      <c r="CT164" s="98">
        <f t="shared" si="275"/>
        <v>0.410826524447144</v>
      </c>
      <c r="CU164" s="49"/>
      <c r="CV164" s="87">
        <f t="shared" si="276"/>
        <v>39434</v>
      </c>
      <c r="CW164" s="80">
        <f t="shared" si="277"/>
        <v>99381</v>
      </c>
      <c r="CX164" s="80">
        <f t="shared" si="278"/>
        <v>66248</v>
      </c>
      <c r="CY164" s="80">
        <f t="shared" si="279"/>
        <v>103762</v>
      </c>
      <c r="CZ164" s="80">
        <f t="shared" si="280"/>
        <v>308825</v>
      </c>
      <c r="DA164" s="143">
        <f t="shared" si="281"/>
        <v>0.127690439569335</v>
      </c>
      <c r="DB164" s="143">
        <f t="shared" si="282"/>
        <v>0.321803610458998</v>
      </c>
      <c r="DC164" s="143">
        <f t="shared" si="283"/>
        <v>0.214516311827087</v>
      </c>
      <c r="DD164" s="143">
        <f t="shared" si="284"/>
        <v>0.33598963814458</v>
      </c>
      <c r="DE164" s="49"/>
      <c r="DF164" s="87">
        <f t="shared" si="285"/>
        <v>19113</v>
      </c>
      <c r="DG164" s="80">
        <f t="shared" si="286"/>
        <v>48687</v>
      </c>
      <c r="DH164" s="80">
        <f t="shared" si="287"/>
        <v>32456</v>
      </c>
      <c r="DI164" s="80">
        <f t="shared" si="288"/>
        <v>15481.5</v>
      </c>
      <c r="DJ164" s="80">
        <f t="shared" si="289"/>
        <v>115737.5</v>
      </c>
      <c r="DK164" s="143">
        <f t="shared" si="290"/>
        <v>0.165140943946431</v>
      </c>
      <c r="DL164" s="143">
        <f t="shared" si="291"/>
        <v>0.420667458688843</v>
      </c>
      <c r="DM164" s="143">
        <f t="shared" si="292"/>
        <v>0.280427691975375</v>
      </c>
      <c r="DN164" s="143">
        <f t="shared" si="293"/>
        <v>0.133763905389351</v>
      </c>
      <c r="DO164" s="49"/>
      <c r="DP164" s="62">
        <f t="shared" si="294"/>
        <v>474196.5</v>
      </c>
      <c r="DQ164" s="71">
        <f t="shared" si="295"/>
        <v>308825</v>
      </c>
      <c r="DR164" s="71">
        <f t="shared" si="296"/>
        <v>115737.5</v>
      </c>
      <c r="DS164" s="63">
        <v>0</v>
      </c>
      <c r="DT164" s="63">
        <v>30</v>
      </c>
      <c r="DU164" s="63">
        <f>INDEX(武器升级!A:A,MATCH(DQ164/$DQ$5,武器升级!G:G,1))</f>
        <v>64</v>
      </c>
      <c r="DV164" s="63">
        <f>_xlfn.IFNA(INDEX(武器升级!A:A,MATCH(DR164/$DR$5,武器升级!H:H,1)),1)</f>
        <v>53</v>
      </c>
      <c r="DW164" s="63">
        <v>17</v>
      </c>
      <c r="DX164" s="63">
        <f>ROUND($DX$4*(1.2^(DT164-1)),2)</f>
        <v>118.69</v>
      </c>
      <c r="DY164" s="63">
        <f>ROUND($DY$4*1.2^(DU164-1),2)</f>
        <v>73026.38</v>
      </c>
      <c r="DZ164" s="63">
        <f>ROUND($DZ$4*1.2^(DV164-1),2)</f>
        <v>14415.09</v>
      </c>
      <c r="EA164" s="71">
        <v>6.3</v>
      </c>
      <c r="EB164" s="67">
        <f t="shared" si="297"/>
        <v>200</v>
      </c>
      <c r="EC164" s="84"/>
      <c r="ED164" s="49"/>
      <c r="EE164" s="49"/>
      <c r="EF164" s="49"/>
      <c r="EG164" s="49"/>
      <c r="EH164" s="49"/>
      <c r="EI164" s="49"/>
      <c r="EJ164" s="49"/>
      <c r="EK164" s="49">
        <f>_xlfn.IFNA(INDEX(DZ:DZ,MATCH(A164,EB:EB,0)),1)</f>
        <v>376</v>
      </c>
      <c r="EL164" s="84"/>
      <c r="EM164" s="49"/>
      <c r="EN164" s="49"/>
      <c r="EO164" s="49"/>
      <c r="EP164" s="49"/>
      <c r="EQ164" s="49"/>
      <c r="ER164" s="49"/>
      <c r="ES164" s="49"/>
      <c r="ET164" s="49"/>
      <c r="EU164" s="49"/>
      <c r="EV164" s="49"/>
      <c r="EW164" s="49"/>
      <c r="EX164" s="49"/>
      <c r="EY164" s="49"/>
      <c r="EZ164" s="49"/>
      <c r="FA164" s="67"/>
      <c r="FB164" s="67"/>
      <c r="FC164" s="67"/>
      <c r="FD164" s="49"/>
      <c r="FE164" s="155"/>
    </row>
    <row r="165" spans="1:161">
      <c r="A165" s="58">
        <v>159</v>
      </c>
      <c r="B165" s="59">
        <v>104</v>
      </c>
      <c r="C165" s="60">
        <v>85</v>
      </c>
      <c r="D165" s="61">
        <v>1014</v>
      </c>
      <c r="E165" s="61">
        <v>3</v>
      </c>
      <c r="F165" s="62">
        <v>12</v>
      </c>
      <c r="G165" s="63">
        <v>0</v>
      </c>
      <c r="H165" s="63">
        <v>3</v>
      </c>
      <c r="I165" s="49"/>
      <c r="J165" s="62">
        <v>159</v>
      </c>
      <c r="K165" s="71">
        <f t="shared" si="242"/>
        <v>12</v>
      </c>
      <c r="L165" s="71">
        <f t="shared" si="243"/>
        <v>0</v>
      </c>
      <c r="M165" s="71">
        <f>INDEX($H:$H,MATCH(N165,$A:$A,0))</f>
        <v>3</v>
      </c>
      <c r="N165" s="72">
        <f>INDEX($A:$A,MATCH(SUM($K$7:K165),$D:$D,1))</f>
        <v>200</v>
      </c>
      <c r="O165" s="72">
        <v>0</v>
      </c>
      <c r="P165" s="73">
        <v>0</v>
      </c>
      <c r="Q165" s="63">
        <f>INDEX(关卡产出!$V$8:$V$207,MATCH(N165,$A$7:$A$206,0))</f>
        <v>38500</v>
      </c>
      <c r="R165" s="63">
        <f>INDEX(关卡产出!$W$8:$W$207,MATCH(N165,$A$7:$A$206,0))</f>
        <v>11610000</v>
      </c>
      <c r="S165" s="63">
        <f>INDEX(关卡产出!$X$8:$X$207,MATCH(N165,$A$7:$A$206,0))</f>
        <v>78866</v>
      </c>
      <c r="T165" s="63">
        <f>INDEX(关卡产出!$Y$8:$Y$207,MATCH(N165,$A$7:$A$206,0))</f>
        <v>39434</v>
      </c>
      <c r="U165" s="63">
        <f>INDEX(关卡产出!$Z$8:$Z$207,MATCH(N165,$A$7:$A$206,0))</f>
        <v>19113</v>
      </c>
      <c r="V165" s="63">
        <f>INDEX(关卡产出!$AA$8:$AA$207,MATCH(N165,$A$7:$A$206,0))</f>
        <v>1200</v>
      </c>
      <c r="W165" s="80">
        <f>INDEX(关卡产出!$C$8:$C$207,MATCH(N165,关卡产出!$B$8:$B$207,0))*K165</f>
        <v>1896</v>
      </c>
      <c r="X165" s="80">
        <f>INDEX(关卡产出!$D$8:$D$207,MATCH(N165,关卡产出!$B$8:$B$207,0))*K165</f>
        <v>948</v>
      </c>
      <c r="Y165" s="80">
        <f>INDEX(关卡产出!$E$8:$E$207,MATCH(N165,关卡产出!$B$8:$B$207,0))*K165</f>
        <v>468</v>
      </c>
      <c r="Z165" s="80">
        <f>INDEX(关卡产出!$F$8:$F$207,MATCH(N165,关卡产出!$B$8:$B$207,0))*K165</f>
        <v>24600</v>
      </c>
      <c r="AA165" s="80">
        <f>SUM($W$7:W165)</f>
        <v>201150</v>
      </c>
      <c r="AB165" s="80">
        <f>SUM($X$7:X165)</f>
        <v>100329</v>
      </c>
      <c r="AC165" s="80">
        <f>SUM($Y$7:Y165)</f>
        <v>49155</v>
      </c>
      <c r="AD165" s="80">
        <f>SUM($Z$7:Z165)</f>
        <v>2656200</v>
      </c>
      <c r="AE165" s="87">
        <f>INDEX(关卡产出!$C$8:$C$207,MATCH(N165,关卡产出!$B$8:$B$207,0))*8</f>
        <v>1264</v>
      </c>
      <c r="AF165" s="87">
        <f>INDEX(关卡产出!$D$8:$D$207,MATCH(N165,关卡产出!$B$8:$B$207,0))*8</f>
        <v>632</v>
      </c>
      <c r="AG165" s="87">
        <f>INDEX(关卡产出!$E$8:$E$207,MATCH(N165,关卡产出!$B$8:$B$207,0))*8</f>
        <v>312</v>
      </c>
      <c r="AH165" s="87">
        <f>INDEX(关卡产出!$F$8:$F$207,MATCH(N165,关卡产出!$B$8:$B$207,0))*8</f>
        <v>16400</v>
      </c>
      <c r="AI165" s="87">
        <f>SUM($AE$7:AE165)</f>
        <v>134088</v>
      </c>
      <c r="AJ165" s="87">
        <f>SUM($AF$7:AF165)</f>
        <v>66880</v>
      </c>
      <c r="AK165" s="87">
        <f>SUM($AG$7:AG165)</f>
        <v>32768</v>
      </c>
      <c r="AL165" s="87">
        <f>SUM($AH$7:AH165)</f>
        <v>1770560</v>
      </c>
      <c r="AM165" s="92">
        <f>SUM($M$7:M165)*关卡产出!$AS$11</f>
        <v>2862000</v>
      </c>
      <c r="AN165" s="93">
        <v>0</v>
      </c>
      <c r="AO165" s="80">
        <v>0</v>
      </c>
      <c r="AP165" s="96">
        <v>0</v>
      </c>
      <c r="AQ165" s="62">
        <v>500</v>
      </c>
      <c r="AR165" s="97">
        <v>100</v>
      </c>
      <c r="AS165" s="62">
        <f>SUM($AQ$7:AQ165)</f>
        <v>79500</v>
      </c>
      <c r="AT165" s="71">
        <f>SUM($AR$7:AR165)</f>
        <v>15900</v>
      </c>
      <c r="AU165" s="49"/>
      <c r="AV165" s="62">
        <f t="shared" si="244"/>
        <v>38500</v>
      </c>
      <c r="AW165" s="71">
        <v>0</v>
      </c>
      <c r="AX165" s="71">
        <f t="shared" si="245"/>
        <v>15900</v>
      </c>
      <c r="AY165" s="71">
        <f t="shared" si="246"/>
        <v>32300</v>
      </c>
      <c r="AZ165" s="63">
        <f t="shared" si="247"/>
        <v>86700</v>
      </c>
      <c r="BA165" s="80">
        <v>0</v>
      </c>
      <c r="BB165" s="80">
        <f t="shared" si="248"/>
        <v>86700</v>
      </c>
      <c r="BC165" s="98">
        <f t="shared" si="249"/>
        <v>0.444059976931949</v>
      </c>
      <c r="BD165" s="98">
        <f t="shared" si="250"/>
        <v>0</v>
      </c>
      <c r="BE165" s="98">
        <f t="shared" si="251"/>
        <v>0.183391003460208</v>
      </c>
      <c r="BF165" s="98">
        <f t="shared" si="252"/>
        <v>0.372549019607843</v>
      </c>
      <c r="BG165" s="99"/>
      <c r="BH165" s="62">
        <f>INDEX(商城宝箱!$L:$L,MATCH(BB165,商城宝箱!$N:$N,1))</f>
        <v>11</v>
      </c>
      <c r="BI165" s="63">
        <f>INDEX(商城宝箱!$T:$T,MATCH(BH165,商城宝箱!$L:$L,0))+(BB165-VLOOKUP(BH165,商城宝箱!$L$2:$N$22,3,FALSE))/$BH$5*VLOOKUP(BH165+1,商城宝箱!$C$23:$I$42,3,FALSE)</f>
        <v>216750</v>
      </c>
      <c r="BJ165" s="71">
        <f>INDEX(商城宝箱!$U:$U,MATCH(BH165,商城宝箱!$L:$L,0))+(BB165-VLOOKUP(BH165,商城宝箱!$L$2:$N$22,3,FALSE))/$BH$5*VLOOKUP(BH165+1,商城宝箱!$C$23:$I$42,4,FALSE)</f>
        <v>195182.5</v>
      </c>
      <c r="BK165" s="71">
        <f>INDEX(商城宝箱!$V:$V,MATCH(BH165,商城宝箱!$L:$L,0))+(BB165-VLOOKUP(BH165,商城宝箱!$L$2:$N$22,3,FALSE))/$BH$5*VLOOKUP(BH165+1,商城宝箱!$C$23:$I$42,5,FALSE)</f>
        <v>103937</v>
      </c>
      <c r="BL165" s="71">
        <f>INDEX(商城宝箱!$W:$W,MATCH(BH165,商城宝箱!$L:$L,0))+(BB165-VLOOKUP(BH165,商城宝箱!$L$2:$N$22,3,FALSE))/$BH$5*VLOOKUP(BH165+1,商城宝箱!$C$23:$I$42,6,FALSE)</f>
        <v>15511.5</v>
      </c>
      <c r="BM165" s="49"/>
      <c r="BN165" s="101">
        <f t="shared" si="253"/>
        <v>11610000</v>
      </c>
      <c r="BO165" s="63">
        <f t="shared" si="254"/>
        <v>2656200</v>
      </c>
      <c r="BP165" s="63">
        <f t="shared" ref="BP165:BR165" si="327">AL165</f>
        <v>1770560</v>
      </c>
      <c r="BQ165" s="63">
        <f t="shared" si="327"/>
        <v>2862000</v>
      </c>
      <c r="BR165" s="63">
        <f t="shared" si="327"/>
        <v>0</v>
      </c>
      <c r="BS165" s="63">
        <f t="shared" si="256"/>
        <v>79500</v>
      </c>
      <c r="BT165" s="63">
        <f t="shared" si="257"/>
        <v>216750</v>
      </c>
      <c r="BU165" s="63">
        <f t="shared" si="258"/>
        <v>19195010</v>
      </c>
      <c r="BV165" s="98">
        <f t="shared" si="259"/>
        <v>0.604844696616464</v>
      </c>
      <c r="BW165" s="98">
        <f t="shared" si="260"/>
        <v>0.138379714311167</v>
      </c>
      <c r="BX165" s="98">
        <f t="shared" si="261"/>
        <v>0.0922406396245691</v>
      </c>
      <c r="BY165" s="98">
        <f t="shared" si="262"/>
        <v>0.149101250793826</v>
      </c>
      <c r="BZ165" s="98">
        <f t="shared" si="263"/>
        <v>0</v>
      </c>
      <c r="CA165" s="98">
        <f t="shared" si="264"/>
        <v>0.00414170141093961</v>
      </c>
      <c r="CB165" s="98">
        <f t="shared" si="265"/>
        <v>0.0112919972430335</v>
      </c>
      <c r="CC165" s="49"/>
      <c r="CD165" s="101">
        <f t="shared" si="266"/>
        <v>200</v>
      </c>
      <c r="CE165" s="63">
        <f>INDEX(角色升级!A:A,MATCH(BU164,角色升级!K:K,1))</f>
        <v>937</v>
      </c>
      <c r="CF165" s="71">
        <f>VLOOKUP(CE165,角色升级!A:P,16,FALSE)</f>
        <v>78010.23461</v>
      </c>
      <c r="CG165" s="71">
        <v>159600</v>
      </c>
      <c r="CH165" s="237">
        <v>5.81</v>
      </c>
      <c r="CI165" s="87">
        <f>INDEX(角色升级!Q:Q,MATCH(CE165,角色升级!A:A,0))</f>
        <v>32300</v>
      </c>
      <c r="CJ165" s="80">
        <v>0.9</v>
      </c>
      <c r="CK165" s="49"/>
      <c r="CL165" s="101">
        <f t="shared" si="267"/>
        <v>78866</v>
      </c>
      <c r="CM165" s="63">
        <f t="shared" si="268"/>
        <v>201150</v>
      </c>
      <c r="CN165" s="63">
        <f t="shared" si="269"/>
        <v>1264</v>
      </c>
      <c r="CO165" s="63">
        <f t="shared" si="270"/>
        <v>195182.5</v>
      </c>
      <c r="CP165" s="63">
        <f t="shared" si="271"/>
        <v>476462.5</v>
      </c>
      <c r="CQ165" s="98">
        <f t="shared" si="272"/>
        <v>0.165524044389642</v>
      </c>
      <c r="CR165" s="98">
        <f t="shared" si="273"/>
        <v>0.422173833197786</v>
      </c>
      <c r="CS165" s="98">
        <f t="shared" si="274"/>
        <v>0.00265288453970669</v>
      </c>
      <c r="CT165" s="98">
        <f t="shared" si="275"/>
        <v>0.409649237872865</v>
      </c>
      <c r="CU165" s="49"/>
      <c r="CV165" s="87">
        <f t="shared" si="276"/>
        <v>39434</v>
      </c>
      <c r="CW165" s="80">
        <f t="shared" si="277"/>
        <v>100329</v>
      </c>
      <c r="CX165" s="80">
        <f t="shared" si="278"/>
        <v>66880</v>
      </c>
      <c r="CY165" s="80">
        <f t="shared" si="279"/>
        <v>103937</v>
      </c>
      <c r="CZ165" s="80">
        <f t="shared" si="280"/>
        <v>310580</v>
      </c>
      <c r="DA165" s="143">
        <f t="shared" si="281"/>
        <v>0.126968896902569</v>
      </c>
      <c r="DB165" s="143">
        <f t="shared" si="282"/>
        <v>0.323037542662116</v>
      </c>
      <c r="DC165" s="143">
        <f t="shared" si="283"/>
        <v>0.215339043080688</v>
      </c>
      <c r="DD165" s="143">
        <f t="shared" si="284"/>
        <v>0.334654517354627</v>
      </c>
      <c r="DE165" s="49"/>
      <c r="DF165" s="87">
        <f t="shared" si="285"/>
        <v>19113</v>
      </c>
      <c r="DG165" s="80">
        <f t="shared" si="286"/>
        <v>49155</v>
      </c>
      <c r="DH165" s="80">
        <f t="shared" si="287"/>
        <v>32768</v>
      </c>
      <c r="DI165" s="80">
        <f t="shared" si="288"/>
        <v>15511.5</v>
      </c>
      <c r="DJ165" s="80">
        <f t="shared" si="289"/>
        <v>116547.5</v>
      </c>
      <c r="DK165" s="143">
        <f t="shared" si="290"/>
        <v>0.163993221647826</v>
      </c>
      <c r="DL165" s="143">
        <f t="shared" si="291"/>
        <v>0.421759368497823</v>
      </c>
      <c r="DM165" s="143">
        <f t="shared" si="292"/>
        <v>0.281155751946631</v>
      </c>
      <c r="DN165" s="143">
        <f t="shared" si="293"/>
        <v>0.13309165790772</v>
      </c>
      <c r="DO165" s="49"/>
      <c r="DP165" s="62">
        <f t="shared" si="294"/>
        <v>476462.5</v>
      </c>
      <c r="DQ165" s="71">
        <f t="shared" si="295"/>
        <v>310580</v>
      </c>
      <c r="DR165" s="71">
        <f t="shared" si="296"/>
        <v>116547.5</v>
      </c>
      <c r="DS165" s="63">
        <v>0</v>
      </c>
      <c r="DT165" s="63">
        <v>30</v>
      </c>
      <c r="DU165" s="63">
        <f>INDEX(武器升级!A:A,MATCH(DQ165/$DQ$5,武器升级!G:G,1))</f>
        <v>64</v>
      </c>
      <c r="DV165" s="63">
        <f>_xlfn.IFNA(INDEX(武器升级!A:A,MATCH(DR165/$DR$5,武器升级!H:H,1)),1)</f>
        <v>53</v>
      </c>
      <c r="DW165" s="63">
        <v>17</v>
      </c>
      <c r="DX165" s="63">
        <f>ROUND($DX$4*(1.2^(DT165-1)),2)</f>
        <v>118.69</v>
      </c>
      <c r="DY165" s="63">
        <f>ROUND($DY$4*1.2^(DU165-1),2)</f>
        <v>73026.38</v>
      </c>
      <c r="DZ165" s="63">
        <f>ROUND($DZ$4*1.2^(DV165-1),2)</f>
        <v>14415.09</v>
      </c>
      <c r="EA165" s="71">
        <v>6.3</v>
      </c>
      <c r="EB165" s="67">
        <f t="shared" si="297"/>
        <v>200</v>
      </c>
      <c r="EC165" s="84"/>
      <c r="ED165" s="49"/>
      <c r="EE165" s="49"/>
      <c r="EF165" s="49"/>
      <c r="EG165" s="49"/>
      <c r="EH165" s="49"/>
      <c r="EI165" s="49"/>
      <c r="EJ165" s="49"/>
      <c r="EK165" s="49">
        <f>_xlfn.IFNA(INDEX(DZ:DZ,MATCH(A165,EB:EB,0)),1)</f>
        <v>1</v>
      </c>
      <c r="EL165" s="84"/>
      <c r="EM165" s="49"/>
      <c r="EN165" s="49"/>
      <c r="EO165" s="49"/>
      <c r="EP165" s="49"/>
      <c r="EQ165" s="49"/>
      <c r="ER165" s="49"/>
      <c r="ES165" s="49"/>
      <c r="ET165" s="49"/>
      <c r="EU165" s="49"/>
      <c r="EV165" s="49"/>
      <c r="EW165" s="49"/>
      <c r="EX165" s="49"/>
      <c r="EY165" s="49"/>
      <c r="EZ165" s="49"/>
      <c r="FA165" s="67"/>
      <c r="FB165" s="67"/>
      <c r="FC165" s="67"/>
      <c r="FD165" s="49"/>
      <c r="FE165" s="155"/>
    </row>
    <row r="166" spans="1:161">
      <c r="A166" s="58">
        <v>160</v>
      </c>
      <c r="B166" s="59">
        <v>104</v>
      </c>
      <c r="C166" s="60">
        <v>86</v>
      </c>
      <c r="D166" s="61">
        <v>1020</v>
      </c>
      <c r="E166" s="61">
        <v>3</v>
      </c>
      <c r="F166" s="62">
        <v>12</v>
      </c>
      <c r="G166" s="63">
        <v>0</v>
      </c>
      <c r="H166" s="63">
        <v>3</v>
      </c>
      <c r="I166" s="49"/>
      <c r="J166" s="62">
        <v>160</v>
      </c>
      <c r="K166" s="71">
        <f t="shared" si="242"/>
        <v>12</v>
      </c>
      <c r="L166" s="71">
        <f t="shared" si="243"/>
        <v>0</v>
      </c>
      <c r="M166" s="71">
        <f>INDEX($H:$H,MATCH(N166,$A:$A,0))</f>
        <v>3</v>
      </c>
      <c r="N166" s="72">
        <f>INDEX($A:$A,MATCH(SUM($K$7:K166),$D:$D,1))</f>
        <v>200</v>
      </c>
      <c r="O166" s="72">
        <v>0</v>
      </c>
      <c r="P166" s="73">
        <v>0</v>
      </c>
      <c r="Q166" s="63">
        <f>INDEX(关卡产出!$V$8:$V$207,MATCH(N166,$A$7:$A$206,0))</f>
        <v>38500</v>
      </c>
      <c r="R166" s="63">
        <f>INDEX(关卡产出!$W$8:$W$207,MATCH(N166,$A$7:$A$206,0))</f>
        <v>11610000</v>
      </c>
      <c r="S166" s="63">
        <f>INDEX(关卡产出!$X$8:$X$207,MATCH(N166,$A$7:$A$206,0))</f>
        <v>78866</v>
      </c>
      <c r="T166" s="63">
        <f>INDEX(关卡产出!$Y$8:$Y$207,MATCH(N166,$A$7:$A$206,0))</f>
        <v>39434</v>
      </c>
      <c r="U166" s="63">
        <f>INDEX(关卡产出!$Z$8:$Z$207,MATCH(N166,$A$7:$A$206,0))</f>
        <v>19113</v>
      </c>
      <c r="V166" s="63">
        <f>INDEX(关卡产出!$AA$8:$AA$207,MATCH(N166,$A$7:$A$206,0))</f>
        <v>1200</v>
      </c>
      <c r="W166" s="80">
        <f>INDEX(关卡产出!$C$8:$C$207,MATCH(N166,关卡产出!$B$8:$B$207,0))*K166</f>
        <v>1896</v>
      </c>
      <c r="X166" s="80">
        <f>INDEX(关卡产出!$D$8:$D$207,MATCH(N166,关卡产出!$B$8:$B$207,0))*K166</f>
        <v>948</v>
      </c>
      <c r="Y166" s="80">
        <f>INDEX(关卡产出!$E$8:$E$207,MATCH(N166,关卡产出!$B$8:$B$207,0))*K166</f>
        <v>468</v>
      </c>
      <c r="Z166" s="80">
        <f>INDEX(关卡产出!$F$8:$F$207,MATCH(N166,关卡产出!$B$8:$B$207,0))*K166</f>
        <v>24600</v>
      </c>
      <c r="AA166" s="80">
        <f>SUM($W$7:W166)</f>
        <v>203046</v>
      </c>
      <c r="AB166" s="80">
        <f>SUM($X$7:X166)</f>
        <v>101277</v>
      </c>
      <c r="AC166" s="80">
        <f>SUM($Y$7:Y166)</f>
        <v>49623</v>
      </c>
      <c r="AD166" s="80">
        <f>SUM($Z$7:Z166)</f>
        <v>2680800</v>
      </c>
      <c r="AE166" s="87">
        <f>INDEX(关卡产出!$C$8:$C$207,MATCH(N166,关卡产出!$B$8:$B$207,0))*8</f>
        <v>1264</v>
      </c>
      <c r="AF166" s="87">
        <f>INDEX(关卡产出!$D$8:$D$207,MATCH(N166,关卡产出!$B$8:$B$207,0))*8</f>
        <v>632</v>
      </c>
      <c r="AG166" s="87">
        <f>INDEX(关卡产出!$E$8:$E$207,MATCH(N166,关卡产出!$B$8:$B$207,0))*8</f>
        <v>312</v>
      </c>
      <c r="AH166" s="87">
        <f>INDEX(关卡产出!$F$8:$F$207,MATCH(N166,关卡产出!$B$8:$B$207,0))*8</f>
        <v>16400</v>
      </c>
      <c r="AI166" s="87">
        <f>SUM($AE$7:AE166)</f>
        <v>135352</v>
      </c>
      <c r="AJ166" s="87">
        <f>SUM($AF$7:AF166)</f>
        <v>67512</v>
      </c>
      <c r="AK166" s="87">
        <f>SUM($AG$7:AG166)</f>
        <v>33080</v>
      </c>
      <c r="AL166" s="87">
        <f>SUM($AH$7:AH166)</f>
        <v>1786960</v>
      </c>
      <c r="AM166" s="92">
        <f>SUM($M$7:M166)*关卡产出!$AS$11</f>
        <v>2880000</v>
      </c>
      <c r="AN166" s="93">
        <v>0</v>
      </c>
      <c r="AO166" s="80">
        <v>0</v>
      </c>
      <c r="AP166" s="96">
        <v>0</v>
      </c>
      <c r="AQ166" s="62">
        <v>500</v>
      </c>
      <c r="AR166" s="97">
        <v>100</v>
      </c>
      <c r="AS166" s="62">
        <f>SUM($AQ$7:AQ166)</f>
        <v>80000</v>
      </c>
      <c r="AT166" s="71">
        <f>SUM($AR$7:AR166)</f>
        <v>16000</v>
      </c>
      <c r="AU166" s="49"/>
      <c r="AV166" s="62">
        <f t="shared" si="244"/>
        <v>38500</v>
      </c>
      <c r="AW166" s="71">
        <v>0</v>
      </c>
      <c r="AX166" s="71">
        <f t="shared" si="245"/>
        <v>16000</v>
      </c>
      <c r="AY166" s="71">
        <f t="shared" si="246"/>
        <v>32300</v>
      </c>
      <c r="AZ166" s="63">
        <f t="shared" si="247"/>
        <v>86800</v>
      </c>
      <c r="BA166" s="80">
        <v>0</v>
      </c>
      <c r="BB166" s="80">
        <f t="shared" si="248"/>
        <v>86800</v>
      </c>
      <c r="BC166" s="98">
        <f t="shared" si="249"/>
        <v>0.443548387096774</v>
      </c>
      <c r="BD166" s="98">
        <f t="shared" si="250"/>
        <v>0</v>
      </c>
      <c r="BE166" s="98">
        <f t="shared" si="251"/>
        <v>0.184331797235023</v>
      </c>
      <c r="BF166" s="98">
        <f t="shared" si="252"/>
        <v>0.372119815668203</v>
      </c>
      <c r="BG166" s="99"/>
      <c r="BH166" s="62">
        <f>INDEX(商城宝箱!$L:$L,MATCH(BB166,商城宝箱!$N:$N,1))</f>
        <v>11</v>
      </c>
      <c r="BI166" s="63">
        <f>INDEX(商城宝箱!$T:$T,MATCH(BH166,商城宝箱!$L:$L,0))+(BB166-VLOOKUP(BH166,商城宝箱!$L$2:$N$22,3,FALSE))/$BH$5*VLOOKUP(BH166+1,商城宝箱!$C$23:$I$42,3,FALSE)</f>
        <v>217000</v>
      </c>
      <c r="BJ166" s="71">
        <f>INDEX(商城宝箱!$U:$U,MATCH(BH166,商城宝箱!$L:$L,0))+(BB166-VLOOKUP(BH166,商城宝箱!$L$2:$N$22,3,FALSE))/$BH$5*VLOOKUP(BH166+1,商城宝箱!$C$23:$I$42,4,FALSE)</f>
        <v>195552.5</v>
      </c>
      <c r="BK166" s="71">
        <f>INDEX(商城宝箱!$V:$V,MATCH(BH166,商城宝箱!$L:$L,0))+(BB166-VLOOKUP(BH166,商城宝箱!$L$2:$N$22,3,FALSE))/$BH$5*VLOOKUP(BH166+1,商城宝箱!$C$23:$I$42,5,FALSE)</f>
        <v>104112</v>
      </c>
      <c r="BL166" s="71">
        <f>INDEX(商城宝箱!$W:$W,MATCH(BH166,商城宝箱!$L:$L,0))+(BB166-VLOOKUP(BH166,商城宝箱!$L$2:$N$22,3,FALSE))/$BH$5*VLOOKUP(BH166+1,商城宝箱!$C$23:$I$42,6,FALSE)</f>
        <v>15541.5</v>
      </c>
      <c r="BM166" s="49"/>
      <c r="BN166" s="101">
        <f t="shared" si="253"/>
        <v>11610000</v>
      </c>
      <c r="BO166" s="63">
        <f t="shared" si="254"/>
        <v>2680800</v>
      </c>
      <c r="BP166" s="63">
        <f t="shared" ref="BP166:BR166" si="328">AL166</f>
        <v>1786960</v>
      </c>
      <c r="BQ166" s="63">
        <f t="shared" si="328"/>
        <v>2880000</v>
      </c>
      <c r="BR166" s="63">
        <f t="shared" si="328"/>
        <v>0</v>
      </c>
      <c r="BS166" s="63">
        <f t="shared" si="256"/>
        <v>80000</v>
      </c>
      <c r="BT166" s="63">
        <f t="shared" si="257"/>
        <v>217000</v>
      </c>
      <c r="BU166" s="63">
        <f t="shared" si="258"/>
        <v>19254760</v>
      </c>
      <c r="BV166" s="98">
        <f t="shared" si="259"/>
        <v>0.602967785628073</v>
      </c>
      <c r="BW166" s="98">
        <f t="shared" si="260"/>
        <v>0.139227910397221</v>
      </c>
      <c r="BX166" s="98">
        <f t="shared" si="261"/>
        <v>0.0928061424811319</v>
      </c>
      <c r="BY166" s="98">
        <f t="shared" si="262"/>
        <v>0.149573404186809</v>
      </c>
      <c r="BZ166" s="98">
        <f t="shared" si="263"/>
        <v>0</v>
      </c>
      <c r="CA166" s="98">
        <f t="shared" si="264"/>
        <v>0.00415481678296691</v>
      </c>
      <c r="CB166" s="98">
        <f t="shared" si="265"/>
        <v>0.0112699405237978</v>
      </c>
      <c r="CC166" s="49"/>
      <c r="CD166" s="101">
        <f t="shared" si="266"/>
        <v>200</v>
      </c>
      <c r="CE166" s="63">
        <f>INDEX(角色升级!A:A,MATCH(BU165,角色升级!K:K,1))</f>
        <v>938</v>
      </c>
      <c r="CF166" s="71">
        <f>VLOOKUP(CE166,角色升级!A:P,16,FALSE)</f>
        <v>78493.83157</v>
      </c>
      <c r="CG166" s="71">
        <v>162000</v>
      </c>
      <c r="CH166" s="242">
        <v>5.89</v>
      </c>
      <c r="CI166" s="87">
        <f>INDEX(角色升级!Q:Q,MATCH(CE166,角色升级!A:A,0))</f>
        <v>32300</v>
      </c>
      <c r="CJ166" s="80">
        <v>0.9</v>
      </c>
      <c r="CK166" s="49"/>
      <c r="CL166" s="101">
        <f t="shared" si="267"/>
        <v>78866</v>
      </c>
      <c r="CM166" s="63">
        <f t="shared" si="268"/>
        <v>203046</v>
      </c>
      <c r="CN166" s="63">
        <f t="shared" si="269"/>
        <v>1264</v>
      </c>
      <c r="CO166" s="63">
        <f t="shared" si="270"/>
        <v>195552.5</v>
      </c>
      <c r="CP166" s="63">
        <f t="shared" si="271"/>
        <v>478728.5</v>
      </c>
      <c r="CQ166" s="98">
        <f t="shared" si="272"/>
        <v>0.164740557539399</v>
      </c>
      <c r="CR166" s="98">
        <f t="shared" si="273"/>
        <v>0.424136018641046</v>
      </c>
      <c r="CS166" s="98">
        <f t="shared" si="274"/>
        <v>0.00264032745073669</v>
      </c>
      <c r="CT166" s="98">
        <f t="shared" si="275"/>
        <v>0.408483096368819</v>
      </c>
      <c r="CU166" s="49"/>
      <c r="CV166" s="87">
        <f t="shared" si="276"/>
        <v>39434</v>
      </c>
      <c r="CW166" s="80">
        <f t="shared" si="277"/>
        <v>101277</v>
      </c>
      <c r="CX166" s="80">
        <f t="shared" si="278"/>
        <v>67512</v>
      </c>
      <c r="CY166" s="80">
        <f t="shared" si="279"/>
        <v>104112</v>
      </c>
      <c r="CZ166" s="80">
        <f t="shared" si="280"/>
        <v>312335</v>
      </c>
      <c r="DA166" s="143">
        <f t="shared" si="281"/>
        <v>0.126255462884403</v>
      </c>
      <c r="DB166" s="143">
        <f t="shared" si="282"/>
        <v>0.324257608017033</v>
      </c>
      <c r="DC166" s="143">
        <f t="shared" si="283"/>
        <v>0.216152528535067</v>
      </c>
      <c r="DD166" s="143">
        <f t="shared" si="284"/>
        <v>0.333334400563498</v>
      </c>
      <c r="DE166" s="49"/>
      <c r="DF166" s="87">
        <f t="shared" si="285"/>
        <v>19113</v>
      </c>
      <c r="DG166" s="80">
        <f t="shared" si="286"/>
        <v>49623</v>
      </c>
      <c r="DH166" s="80">
        <f t="shared" si="287"/>
        <v>33080</v>
      </c>
      <c r="DI166" s="80">
        <f t="shared" si="288"/>
        <v>15541.5</v>
      </c>
      <c r="DJ166" s="80">
        <f t="shared" si="289"/>
        <v>117357.5</v>
      </c>
      <c r="DK166" s="143">
        <f t="shared" si="290"/>
        <v>0.162861342479177</v>
      </c>
      <c r="DL166" s="143">
        <f t="shared" si="291"/>
        <v>0.42283620561106</v>
      </c>
      <c r="DM166" s="143">
        <f t="shared" si="292"/>
        <v>0.281873761796221</v>
      </c>
      <c r="DN166" s="143">
        <f t="shared" si="293"/>
        <v>0.132428690113542</v>
      </c>
      <c r="DO166" s="49"/>
      <c r="DP166" s="62">
        <f t="shared" si="294"/>
        <v>478728.5</v>
      </c>
      <c r="DQ166" s="71">
        <f t="shared" si="295"/>
        <v>312335</v>
      </c>
      <c r="DR166" s="71">
        <f t="shared" si="296"/>
        <v>117357.5</v>
      </c>
      <c r="DS166" s="63">
        <v>0</v>
      </c>
      <c r="DT166" s="63">
        <v>30</v>
      </c>
      <c r="DU166" s="63">
        <f>INDEX(武器升级!A:A,MATCH(DQ166/$DQ$5,武器升级!G:G,1))</f>
        <v>64</v>
      </c>
      <c r="DV166" s="63">
        <f>_xlfn.IFNA(INDEX(武器升级!A:A,MATCH(DR166/$DR$5,武器升级!H:H,1)),1)</f>
        <v>53</v>
      </c>
      <c r="DW166" s="63">
        <v>18</v>
      </c>
      <c r="DX166" s="63">
        <f>ROUND($DX$4*(1.2^(DT166-1)),2)</f>
        <v>118.69</v>
      </c>
      <c r="DY166" s="63">
        <f>ROUND($DY$4*1.2^(DU166-1),2)</f>
        <v>73026.38</v>
      </c>
      <c r="DZ166" s="63">
        <f>ROUND($DZ$4*1.2^(DV166-1),2)</f>
        <v>14415.09</v>
      </c>
      <c r="EA166" s="71">
        <v>6.6</v>
      </c>
      <c r="EB166" s="67">
        <f t="shared" si="297"/>
        <v>200</v>
      </c>
      <c r="EC166" s="84"/>
      <c r="ED166" s="49"/>
      <c r="EE166" s="49"/>
      <c r="EF166" s="49"/>
      <c r="EG166" s="49"/>
      <c r="EH166" s="49"/>
      <c r="EI166" s="49"/>
      <c r="EJ166" s="49"/>
      <c r="EK166" s="49">
        <f>_xlfn.IFNA(INDEX(DZ:DZ,MATCH(A166,EB:EB,0)),1)</f>
        <v>376</v>
      </c>
      <c r="EL166" s="84"/>
      <c r="EM166" s="49"/>
      <c r="EN166" s="49"/>
      <c r="EO166" s="49"/>
      <c r="EP166" s="49"/>
      <c r="EQ166" s="49"/>
      <c r="ER166" s="49"/>
      <c r="ES166" s="49"/>
      <c r="ET166" s="49"/>
      <c r="EU166" s="49"/>
      <c r="EV166" s="49"/>
      <c r="EW166" s="49"/>
      <c r="EX166" s="49"/>
      <c r="EY166" s="49"/>
      <c r="EZ166" s="49"/>
      <c r="FA166" s="67"/>
      <c r="FB166" s="67"/>
      <c r="FC166" s="67"/>
      <c r="FD166" s="49"/>
      <c r="FE166" s="155"/>
    </row>
    <row r="167" spans="1:161">
      <c r="A167" s="58">
        <v>161</v>
      </c>
      <c r="B167" s="59">
        <v>105</v>
      </c>
      <c r="C167" s="60">
        <v>86</v>
      </c>
      <c r="D167" s="61">
        <v>1026</v>
      </c>
      <c r="E167" s="61">
        <v>3</v>
      </c>
      <c r="F167" s="62">
        <v>12</v>
      </c>
      <c r="G167" s="63">
        <v>0</v>
      </c>
      <c r="H167" s="63">
        <v>3</v>
      </c>
      <c r="I167" s="49"/>
      <c r="J167" s="62">
        <v>161</v>
      </c>
      <c r="K167" s="71">
        <f t="shared" si="242"/>
        <v>12</v>
      </c>
      <c r="L167" s="71">
        <f t="shared" si="243"/>
        <v>0</v>
      </c>
      <c r="M167" s="71">
        <f>INDEX($H:$H,MATCH(N167,$A:$A,0))</f>
        <v>3</v>
      </c>
      <c r="N167" s="72">
        <f>INDEX($A:$A,MATCH(SUM($K$7:K167),$D:$D,1))</f>
        <v>200</v>
      </c>
      <c r="O167" s="72">
        <v>0</v>
      </c>
      <c r="P167" s="73">
        <v>0</v>
      </c>
      <c r="Q167" s="63">
        <f>INDEX(关卡产出!$V$8:$V$207,MATCH(N167,$A$7:$A$206,0))</f>
        <v>38500</v>
      </c>
      <c r="R167" s="63">
        <f>INDEX(关卡产出!$W$8:$W$207,MATCH(N167,$A$7:$A$206,0))</f>
        <v>11610000</v>
      </c>
      <c r="S167" s="63">
        <f>INDEX(关卡产出!$X$8:$X$207,MATCH(N167,$A$7:$A$206,0))</f>
        <v>78866</v>
      </c>
      <c r="T167" s="63">
        <f>INDEX(关卡产出!$Y$8:$Y$207,MATCH(N167,$A$7:$A$206,0))</f>
        <v>39434</v>
      </c>
      <c r="U167" s="63">
        <f>INDEX(关卡产出!$Z$8:$Z$207,MATCH(N167,$A$7:$A$206,0))</f>
        <v>19113</v>
      </c>
      <c r="V167" s="63">
        <f>INDEX(关卡产出!$AA$8:$AA$207,MATCH(N167,$A$7:$A$206,0))</f>
        <v>1200</v>
      </c>
      <c r="W167" s="80">
        <f>INDEX(关卡产出!$C$8:$C$207,MATCH(N167,关卡产出!$B$8:$B$207,0))*K167</f>
        <v>1896</v>
      </c>
      <c r="X167" s="80">
        <f>INDEX(关卡产出!$D$8:$D$207,MATCH(N167,关卡产出!$B$8:$B$207,0))*K167</f>
        <v>948</v>
      </c>
      <c r="Y167" s="80">
        <f>INDEX(关卡产出!$E$8:$E$207,MATCH(N167,关卡产出!$B$8:$B$207,0))*K167</f>
        <v>468</v>
      </c>
      <c r="Z167" s="80">
        <f>INDEX(关卡产出!$F$8:$F$207,MATCH(N167,关卡产出!$B$8:$B$207,0))*K167</f>
        <v>24600</v>
      </c>
      <c r="AA167" s="80">
        <f>SUM($W$7:W167)</f>
        <v>204942</v>
      </c>
      <c r="AB167" s="80">
        <f>SUM($X$7:X167)</f>
        <v>102225</v>
      </c>
      <c r="AC167" s="80">
        <f>SUM($Y$7:Y167)</f>
        <v>50091</v>
      </c>
      <c r="AD167" s="80">
        <f>SUM($Z$7:Z167)</f>
        <v>2705400</v>
      </c>
      <c r="AE167" s="87">
        <f>INDEX(关卡产出!$C$8:$C$207,MATCH(N167,关卡产出!$B$8:$B$207,0))*8</f>
        <v>1264</v>
      </c>
      <c r="AF167" s="87">
        <f>INDEX(关卡产出!$D$8:$D$207,MATCH(N167,关卡产出!$B$8:$B$207,0))*8</f>
        <v>632</v>
      </c>
      <c r="AG167" s="87">
        <f>INDEX(关卡产出!$E$8:$E$207,MATCH(N167,关卡产出!$B$8:$B$207,0))*8</f>
        <v>312</v>
      </c>
      <c r="AH167" s="87">
        <f>INDEX(关卡产出!$F$8:$F$207,MATCH(N167,关卡产出!$B$8:$B$207,0))*8</f>
        <v>16400</v>
      </c>
      <c r="AI167" s="87">
        <f>SUM($AE$7:AE167)</f>
        <v>136616</v>
      </c>
      <c r="AJ167" s="87">
        <f>SUM($AF$7:AF167)</f>
        <v>68144</v>
      </c>
      <c r="AK167" s="87">
        <f>SUM($AG$7:AG167)</f>
        <v>33392</v>
      </c>
      <c r="AL167" s="87">
        <f>SUM($AH$7:AH167)</f>
        <v>1803360</v>
      </c>
      <c r="AM167" s="92">
        <f>SUM($M$7:M167)*关卡产出!$AS$11</f>
        <v>2898000</v>
      </c>
      <c r="AN167" s="93">
        <v>0</v>
      </c>
      <c r="AO167" s="80">
        <v>0</v>
      </c>
      <c r="AP167" s="96">
        <v>0</v>
      </c>
      <c r="AQ167" s="62">
        <v>500</v>
      </c>
      <c r="AR167" s="97">
        <v>100</v>
      </c>
      <c r="AS167" s="62">
        <f>SUM($AQ$7:AQ167)</f>
        <v>80500</v>
      </c>
      <c r="AT167" s="71">
        <f>SUM($AR$7:AR167)</f>
        <v>16100</v>
      </c>
      <c r="AU167" s="49"/>
      <c r="AV167" s="62">
        <f t="shared" si="244"/>
        <v>38500</v>
      </c>
      <c r="AW167" s="71">
        <v>0</v>
      </c>
      <c r="AX167" s="71">
        <f t="shared" si="245"/>
        <v>16100</v>
      </c>
      <c r="AY167" s="71">
        <f t="shared" si="246"/>
        <v>32300</v>
      </c>
      <c r="AZ167" s="63">
        <f t="shared" si="247"/>
        <v>86900</v>
      </c>
      <c r="BA167" s="80">
        <v>0</v>
      </c>
      <c r="BB167" s="80">
        <f t="shared" si="248"/>
        <v>86900</v>
      </c>
      <c r="BC167" s="98">
        <f t="shared" si="249"/>
        <v>0.443037974683544</v>
      </c>
      <c r="BD167" s="98">
        <f t="shared" si="250"/>
        <v>0</v>
      </c>
      <c r="BE167" s="98">
        <f t="shared" si="251"/>
        <v>0.185270425776755</v>
      </c>
      <c r="BF167" s="98">
        <f t="shared" si="252"/>
        <v>0.371691599539701</v>
      </c>
      <c r="BG167" s="99"/>
      <c r="BH167" s="62">
        <f>INDEX(商城宝箱!$L:$L,MATCH(BB167,商城宝箱!$N:$N,1))</f>
        <v>11</v>
      </c>
      <c r="BI167" s="63">
        <f>INDEX(商城宝箱!$T:$T,MATCH(BH167,商城宝箱!$L:$L,0))+(BB167-VLOOKUP(BH167,商城宝箱!$L$2:$N$22,3,FALSE))/$BH$5*VLOOKUP(BH167+1,商城宝箱!$C$23:$I$42,3,FALSE)</f>
        <v>217250</v>
      </c>
      <c r="BJ167" s="71">
        <f>INDEX(商城宝箱!$U:$U,MATCH(BH167,商城宝箱!$L:$L,0))+(BB167-VLOOKUP(BH167,商城宝箱!$L$2:$N$22,3,FALSE))/$BH$5*VLOOKUP(BH167+1,商城宝箱!$C$23:$I$42,4,FALSE)</f>
        <v>195922.5</v>
      </c>
      <c r="BK167" s="71">
        <f>INDEX(商城宝箱!$V:$V,MATCH(BH167,商城宝箱!$L:$L,0))+(BB167-VLOOKUP(BH167,商城宝箱!$L$2:$N$22,3,FALSE))/$BH$5*VLOOKUP(BH167+1,商城宝箱!$C$23:$I$42,5,FALSE)</f>
        <v>104287</v>
      </c>
      <c r="BL167" s="71">
        <f>INDEX(商城宝箱!$W:$W,MATCH(BH167,商城宝箱!$L:$L,0))+(BB167-VLOOKUP(BH167,商城宝箱!$L$2:$N$22,3,FALSE))/$BH$5*VLOOKUP(BH167+1,商城宝箱!$C$23:$I$42,6,FALSE)</f>
        <v>15571.5</v>
      </c>
      <c r="BM167" s="49"/>
      <c r="BN167" s="101">
        <f t="shared" si="253"/>
        <v>11610000</v>
      </c>
      <c r="BO167" s="63">
        <f t="shared" si="254"/>
        <v>2705400</v>
      </c>
      <c r="BP167" s="63">
        <f t="shared" ref="BP167:BR167" si="329">AL167</f>
        <v>1803360</v>
      </c>
      <c r="BQ167" s="63">
        <f t="shared" si="329"/>
        <v>2898000</v>
      </c>
      <c r="BR167" s="63">
        <f t="shared" si="329"/>
        <v>0</v>
      </c>
      <c r="BS167" s="63">
        <f t="shared" si="256"/>
        <v>80500</v>
      </c>
      <c r="BT167" s="63">
        <f t="shared" si="257"/>
        <v>217250</v>
      </c>
      <c r="BU167" s="63">
        <f t="shared" si="258"/>
        <v>19314510</v>
      </c>
      <c r="BV167" s="98">
        <f t="shared" si="259"/>
        <v>0.601102487197449</v>
      </c>
      <c r="BW167" s="98">
        <f t="shared" si="260"/>
        <v>0.140070858644615</v>
      </c>
      <c r="BX167" s="98">
        <f t="shared" si="261"/>
        <v>0.093368146538535</v>
      </c>
      <c r="BY167" s="98">
        <f t="shared" si="262"/>
        <v>0.150042636339208</v>
      </c>
      <c r="BZ167" s="98">
        <f t="shared" si="263"/>
        <v>0</v>
      </c>
      <c r="CA167" s="98">
        <f t="shared" si="264"/>
        <v>0.00416785100942245</v>
      </c>
      <c r="CB167" s="98">
        <f t="shared" si="265"/>
        <v>0.0112480202707705</v>
      </c>
      <c r="CC167" s="49"/>
      <c r="CD167" s="101">
        <f t="shared" si="266"/>
        <v>200</v>
      </c>
      <c r="CE167" s="63">
        <f>INDEX(角色升级!A:A,MATCH(BU166,角色升级!K:K,1))</f>
        <v>939</v>
      </c>
      <c r="CF167" s="71">
        <f>VLOOKUP(CE167,角色升级!A:P,16,FALSE)</f>
        <v>78977.42853</v>
      </c>
      <c r="CG167" s="71">
        <v>163200</v>
      </c>
      <c r="CH167" s="243">
        <v>5.93</v>
      </c>
      <c r="CI167" s="87">
        <f>INDEX(角色升级!Q:Q,MATCH(CE167,角色升级!A:A,0))</f>
        <v>32300</v>
      </c>
      <c r="CJ167" s="80">
        <v>0.9</v>
      </c>
      <c r="CK167" s="49"/>
      <c r="CL167" s="101">
        <f t="shared" si="267"/>
        <v>78866</v>
      </c>
      <c r="CM167" s="63">
        <f t="shared" si="268"/>
        <v>204942</v>
      </c>
      <c r="CN167" s="63">
        <f t="shared" si="269"/>
        <v>1264</v>
      </c>
      <c r="CO167" s="63">
        <f t="shared" si="270"/>
        <v>195922.5</v>
      </c>
      <c r="CP167" s="63">
        <f t="shared" si="271"/>
        <v>480994.5</v>
      </c>
      <c r="CQ167" s="98">
        <f t="shared" si="272"/>
        <v>0.163964452815989</v>
      </c>
      <c r="CR167" s="98">
        <f t="shared" si="273"/>
        <v>0.42607971608823</v>
      </c>
      <c r="CS167" s="98">
        <f t="shared" si="274"/>
        <v>0.00262788867648175</v>
      </c>
      <c r="CT167" s="98">
        <f t="shared" si="275"/>
        <v>0.4073279424193</v>
      </c>
      <c r="CU167" s="49"/>
      <c r="CV167" s="87">
        <f t="shared" si="276"/>
        <v>39434</v>
      </c>
      <c r="CW167" s="80">
        <f t="shared" si="277"/>
        <v>102225</v>
      </c>
      <c r="CX167" s="80">
        <f t="shared" si="278"/>
        <v>68144</v>
      </c>
      <c r="CY167" s="80">
        <f t="shared" si="279"/>
        <v>104287</v>
      </c>
      <c r="CZ167" s="80">
        <f t="shared" si="280"/>
        <v>314090</v>
      </c>
      <c r="DA167" s="143">
        <f t="shared" si="281"/>
        <v>0.1255500015919</v>
      </c>
      <c r="DB167" s="143">
        <f t="shared" si="282"/>
        <v>0.325464038969722</v>
      </c>
      <c r="DC167" s="143">
        <f t="shared" si="283"/>
        <v>0.216956923174886</v>
      </c>
      <c r="DD167" s="143">
        <f t="shared" si="284"/>
        <v>0.332029036263491</v>
      </c>
      <c r="DE167" s="49"/>
      <c r="DF167" s="87">
        <f t="shared" si="285"/>
        <v>19113</v>
      </c>
      <c r="DG167" s="80">
        <f t="shared" si="286"/>
        <v>50091</v>
      </c>
      <c r="DH167" s="80">
        <f t="shared" si="287"/>
        <v>33392</v>
      </c>
      <c r="DI167" s="80">
        <f t="shared" si="288"/>
        <v>15571.5</v>
      </c>
      <c r="DJ167" s="80">
        <f t="shared" si="289"/>
        <v>118167.5</v>
      </c>
      <c r="DK167" s="143">
        <f t="shared" si="290"/>
        <v>0.161744980641885</v>
      </c>
      <c r="DL167" s="143">
        <f t="shared" si="291"/>
        <v>0.423898279983921</v>
      </c>
      <c r="DM167" s="143">
        <f t="shared" si="292"/>
        <v>0.282581928195147</v>
      </c>
      <c r="DN167" s="143">
        <f t="shared" si="293"/>
        <v>0.131774811179047</v>
      </c>
      <c r="DO167" s="49"/>
      <c r="DP167" s="62">
        <f t="shared" si="294"/>
        <v>480994.5</v>
      </c>
      <c r="DQ167" s="71">
        <f t="shared" si="295"/>
        <v>314090</v>
      </c>
      <c r="DR167" s="71">
        <f t="shared" si="296"/>
        <v>118167.5</v>
      </c>
      <c r="DS167" s="63">
        <v>0</v>
      </c>
      <c r="DT167" s="63">
        <v>31</v>
      </c>
      <c r="DU167" s="63">
        <f>INDEX(武器升级!A:A,MATCH(DQ167/$DQ$5,武器升级!G:G,1))</f>
        <v>64</v>
      </c>
      <c r="DV167" s="63">
        <f>_xlfn.IFNA(INDEX(武器升级!A:A,MATCH(DR167/$DR$5,武器升级!H:H,1)),1)</f>
        <v>54</v>
      </c>
      <c r="DW167" s="63">
        <v>18</v>
      </c>
      <c r="DX167" s="63">
        <f>ROUND($DX$4*(1.2^(DT167-1)),2)</f>
        <v>142.43</v>
      </c>
      <c r="DY167" s="63">
        <f>ROUND($DY$4*1.2^(DU167-1),2)</f>
        <v>73026.38</v>
      </c>
      <c r="DZ167" s="63">
        <f>ROUND($DZ$4*1.2^(DV167-1),2)</f>
        <v>17298.11</v>
      </c>
      <c r="EA167" s="71">
        <v>6.6</v>
      </c>
      <c r="EB167" s="67">
        <f t="shared" si="297"/>
        <v>200</v>
      </c>
      <c r="EC167" s="84"/>
      <c r="ED167" s="49"/>
      <c r="EE167" s="49"/>
      <c r="EF167" s="49"/>
      <c r="EG167" s="49"/>
      <c r="EH167" s="49"/>
      <c r="EI167" s="49"/>
      <c r="EJ167" s="49"/>
      <c r="EK167" s="49">
        <f>_xlfn.IFNA(INDEX(DZ:DZ,MATCH(A167,EB:EB,0)),1)</f>
        <v>1</v>
      </c>
      <c r="EL167" s="84"/>
      <c r="EM167" s="49"/>
      <c r="EN167" s="49"/>
      <c r="EO167" s="49"/>
      <c r="EP167" s="49"/>
      <c r="EQ167" s="49"/>
      <c r="ER167" s="49"/>
      <c r="ES167" s="49"/>
      <c r="ET167" s="49"/>
      <c r="EU167" s="49"/>
      <c r="EV167" s="49"/>
      <c r="EW167" s="49"/>
      <c r="EX167" s="49"/>
      <c r="EY167" s="49"/>
      <c r="EZ167" s="49"/>
      <c r="FA167" s="67"/>
      <c r="FB167" s="67"/>
      <c r="FC167" s="67"/>
      <c r="FD167" s="49"/>
      <c r="FE167" s="155"/>
    </row>
    <row r="168" spans="1:161">
      <c r="A168" s="58">
        <v>162</v>
      </c>
      <c r="B168" s="59">
        <v>105</v>
      </c>
      <c r="C168" s="60">
        <v>86</v>
      </c>
      <c r="D168" s="61">
        <v>1029</v>
      </c>
      <c r="E168" s="61">
        <v>3</v>
      </c>
      <c r="F168" s="62">
        <v>12</v>
      </c>
      <c r="G168" s="63">
        <v>0</v>
      </c>
      <c r="H168" s="63">
        <v>3</v>
      </c>
      <c r="I168" s="49"/>
      <c r="J168" s="62">
        <v>162</v>
      </c>
      <c r="K168" s="71">
        <f t="shared" si="242"/>
        <v>12</v>
      </c>
      <c r="L168" s="71">
        <f t="shared" si="243"/>
        <v>0</v>
      </c>
      <c r="M168" s="71">
        <f>INDEX($H:$H,MATCH(N168,$A:$A,0))</f>
        <v>3</v>
      </c>
      <c r="N168" s="72">
        <f>INDEX($A:$A,MATCH(SUM($K$7:K168),$D:$D,1))</f>
        <v>200</v>
      </c>
      <c r="O168" s="72">
        <v>0</v>
      </c>
      <c r="P168" s="73">
        <v>0</v>
      </c>
      <c r="Q168" s="63">
        <f>INDEX(关卡产出!$V$8:$V$207,MATCH(N168,$A$7:$A$206,0))</f>
        <v>38500</v>
      </c>
      <c r="R168" s="63">
        <f>INDEX(关卡产出!$W$8:$W$207,MATCH(N168,$A$7:$A$206,0))</f>
        <v>11610000</v>
      </c>
      <c r="S168" s="63">
        <f>INDEX(关卡产出!$X$8:$X$207,MATCH(N168,$A$7:$A$206,0))</f>
        <v>78866</v>
      </c>
      <c r="T168" s="63">
        <f>INDEX(关卡产出!$Y$8:$Y$207,MATCH(N168,$A$7:$A$206,0))</f>
        <v>39434</v>
      </c>
      <c r="U168" s="63">
        <f>INDEX(关卡产出!$Z$8:$Z$207,MATCH(N168,$A$7:$A$206,0))</f>
        <v>19113</v>
      </c>
      <c r="V168" s="63">
        <f>INDEX(关卡产出!$AA$8:$AA$207,MATCH(N168,$A$7:$A$206,0))</f>
        <v>1200</v>
      </c>
      <c r="W168" s="80">
        <f>INDEX(关卡产出!$C$8:$C$207,MATCH(N168,关卡产出!$B$8:$B$207,0))*K168</f>
        <v>1896</v>
      </c>
      <c r="X168" s="80">
        <f>INDEX(关卡产出!$D$8:$D$207,MATCH(N168,关卡产出!$B$8:$B$207,0))*K168</f>
        <v>948</v>
      </c>
      <c r="Y168" s="80">
        <f>INDEX(关卡产出!$E$8:$E$207,MATCH(N168,关卡产出!$B$8:$B$207,0))*K168</f>
        <v>468</v>
      </c>
      <c r="Z168" s="80">
        <f>INDEX(关卡产出!$F$8:$F$207,MATCH(N168,关卡产出!$B$8:$B$207,0))*K168</f>
        <v>24600</v>
      </c>
      <c r="AA168" s="80">
        <f>SUM($W$7:W168)</f>
        <v>206838</v>
      </c>
      <c r="AB168" s="80">
        <f>SUM($X$7:X168)</f>
        <v>103173</v>
      </c>
      <c r="AC168" s="80">
        <f>SUM($Y$7:Y168)</f>
        <v>50559</v>
      </c>
      <c r="AD168" s="80">
        <f>SUM($Z$7:Z168)</f>
        <v>2730000</v>
      </c>
      <c r="AE168" s="87">
        <f>INDEX(关卡产出!$C$8:$C$207,MATCH(N168,关卡产出!$B$8:$B$207,0))*8</f>
        <v>1264</v>
      </c>
      <c r="AF168" s="87">
        <f>INDEX(关卡产出!$D$8:$D$207,MATCH(N168,关卡产出!$B$8:$B$207,0))*8</f>
        <v>632</v>
      </c>
      <c r="AG168" s="87">
        <f>INDEX(关卡产出!$E$8:$E$207,MATCH(N168,关卡产出!$B$8:$B$207,0))*8</f>
        <v>312</v>
      </c>
      <c r="AH168" s="87">
        <f>INDEX(关卡产出!$F$8:$F$207,MATCH(N168,关卡产出!$B$8:$B$207,0))*8</f>
        <v>16400</v>
      </c>
      <c r="AI168" s="87">
        <f>SUM($AE$7:AE168)</f>
        <v>137880</v>
      </c>
      <c r="AJ168" s="87">
        <f>SUM($AF$7:AF168)</f>
        <v>68776</v>
      </c>
      <c r="AK168" s="87">
        <f>SUM($AG$7:AG168)</f>
        <v>33704</v>
      </c>
      <c r="AL168" s="87">
        <f>SUM($AH$7:AH168)</f>
        <v>1819760</v>
      </c>
      <c r="AM168" s="92">
        <f>SUM($M$7:M168)*关卡产出!$AS$11</f>
        <v>2916000</v>
      </c>
      <c r="AN168" s="93">
        <v>0</v>
      </c>
      <c r="AO168" s="80">
        <v>0</v>
      </c>
      <c r="AP168" s="96">
        <v>0</v>
      </c>
      <c r="AQ168" s="62">
        <v>500</v>
      </c>
      <c r="AR168" s="97">
        <v>100</v>
      </c>
      <c r="AS168" s="62">
        <f>SUM($AQ$7:AQ168)</f>
        <v>81000</v>
      </c>
      <c r="AT168" s="71">
        <f>SUM($AR$7:AR168)</f>
        <v>16200</v>
      </c>
      <c r="AU168" s="49"/>
      <c r="AV168" s="62">
        <f t="shared" si="244"/>
        <v>38500</v>
      </c>
      <c r="AW168" s="71">
        <v>0</v>
      </c>
      <c r="AX168" s="71">
        <f t="shared" si="245"/>
        <v>16200</v>
      </c>
      <c r="AY168" s="71">
        <f t="shared" si="246"/>
        <v>35000</v>
      </c>
      <c r="AZ168" s="63">
        <f t="shared" si="247"/>
        <v>89700</v>
      </c>
      <c r="BA168" s="80">
        <v>0</v>
      </c>
      <c r="BB168" s="80">
        <f t="shared" si="248"/>
        <v>89700</v>
      </c>
      <c r="BC168" s="98">
        <f t="shared" si="249"/>
        <v>0.429208472686734</v>
      </c>
      <c r="BD168" s="98">
        <f t="shared" si="250"/>
        <v>0</v>
      </c>
      <c r="BE168" s="98">
        <f t="shared" si="251"/>
        <v>0.180602006688963</v>
      </c>
      <c r="BF168" s="98">
        <f t="shared" si="252"/>
        <v>0.390189520624303</v>
      </c>
      <c r="BG168" s="99"/>
      <c r="BH168" s="62">
        <f>INDEX(商城宝箱!$L:$L,MATCH(BB168,商城宝箱!$N:$N,1))</f>
        <v>11</v>
      </c>
      <c r="BI168" s="63">
        <f>INDEX(商城宝箱!$T:$T,MATCH(BH168,商城宝箱!$L:$L,0))+(BB168-VLOOKUP(BH168,商城宝箱!$L$2:$N$22,3,FALSE))/$BH$5*VLOOKUP(BH168+1,商城宝箱!$C$23:$I$42,3,FALSE)</f>
        <v>224250</v>
      </c>
      <c r="BJ168" s="71">
        <f>INDEX(商城宝箱!$U:$U,MATCH(BH168,商城宝箱!$L:$L,0))+(BB168-VLOOKUP(BH168,商城宝箱!$L$2:$N$22,3,FALSE))/$BH$5*VLOOKUP(BH168+1,商城宝箱!$C$23:$I$42,4,FALSE)</f>
        <v>206282.5</v>
      </c>
      <c r="BK168" s="71">
        <f>INDEX(商城宝箱!$V:$V,MATCH(BH168,商城宝箱!$L:$L,0))+(BB168-VLOOKUP(BH168,商城宝箱!$L$2:$N$22,3,FALSE))/$BH$5*VLOOKUP(BH168+1,商城宝箱!$C$23:$I$42,5,FALSE)</f>
        <v>109187</v>
      </c>
      <c r="BL168" s="71">
        <f>INDEX(商城宝箱!$W:$W,MATCH(BH168,商城宝箱!$L:$L,0))+(BB168-VLOOKUP(BH168,商城宝箱!$L$2:$N$22,3,FALSE))/$BH$5*VLOOKUP(BH168+1,商城宝箱!$C$23:$I$42,6,FALSE)</f>
        <v>16411.5</v>
      </c>
      <c r="BM168" s="49"/>
      <c r="BN168" s="101">
        <f t="shared" si="253"/>
        <v>11610000</v>
      </c>
      <c r="BO168" s="63">
        <f t="shared" si="254"/>
        <v>2730000</v>
      </c>
      <c r="BP168" s="63">
        <f t="shared" ref="BP168:BR168" si="330">AL168</f>
        <v>1819760</v>
      </c>
      <c r="BQ168" s="63">
        <f t="shared" si="330"/>
        <v>2916000</v>
      </c>
      <c r="BR168" s="63">
        <f t="shared" si="330"/>
        <v>0</v>
      </c>
      <c r="BS168" s="63">
        <f t="shared" si="256"/>
        <v>81000</v>
      </c>
      <c r="BT168" s="63">
        <f t="shared" si="257"/>
        <v>224250</v>
      </c>
      <c r="BU168" s="63">
        <f t="shared" si="258"/>
        <v>19381010</v>
      </c>
      <c r="BV168" s="98">
        <f t="shared" si="259"/>
        <v>0.599039988112075</v>
      </c>
      <c r="BW168" s="98">
        <f t="shared" si="260"/>
        <v>0.140859532088369</v>
      </c>
      <c r="BX168" s="98">
        <f t="shared" si="261"/>
        <v>0.0938939714700111</v>
      </c>
      <c r="BY168" s="98">
        <f t="shared" si="262"/>
        <v>0.15045655515373</v>
      </c>
      <c r="BZ168" s="98">
        <f t="shared" si="263"/>
        <v>0</v>
      </c>
      <c r="CA168" s="98">
        <f t="shared" si="264"/>
        <v>0.00417934875427029</v>
      </c>
      <c r="CB168" s="98">
        <f t="shared" si="265"/>
        <v>0.0115706044215446</v>
      </c>
      <c r="CC168" s="49"/>
      <c r="CD168" s="101">
        <f t="shared" si="266"/>
        <v>200</v>
      </c>
      <c r="CE168" s="63">
        <f>INDEX(角色升级!A:A,MATCH(BU167,角色升级!K:K,1))</f>
        <v>940</v>
      </c>
      <c r="CF168" s="71">
        <f>VLOOKUP(CE168,角色升级!A:P,16,FALSE)</f>
        <v>79461.02549</v>
      </c>
      <c r="CG168" s="71">
        <v>164400</v>
      </c>
      <c r="CH168" s="244">
        <v>5.91</v>
      </c>
      <c r="CI168" s="87">
        <f>INDEX(角色升级!Q:Q,MATCH(CE168,角色升级!A:A,0))</f>
        <v>35000</v>
      </c>
      <c r="CJ168" s="80">
        <v>0.9</v>
      </c>
      <c r="CK168" s="49"/>
      <c r="CL168" s="101">
        <f t="shared" si="267"/>
        <v>78866</v>
      </c>
      <c r="CM168" s="63">
        <f t="shared" si="268"/>
        <v>206838</v>
      </c>
      <c r="CN168" s="63">
        <f t="shared" si="269"/>
        <v>1264</v>
      </c>
      <c r="CO168" s="63">
        <f t="shared" si="270"/>
        <v>206282.5</v>
      </c>
      <c r="CP168" s="63">
        <f t="shared" si="271"/>
        <v>493250.5</v>
      </c>
      <c r="CQ168" s="98">
        <f t="shared" si="272"/>
        <v>0.159890359969225</v>
      </c>
      <c r="CR168" s="98">
        <f t="shared" si="273"/>
        <v>0.419336625102255</v>
      </c>
      <c r="CS168" s="98">
        <f t="shared" si="274"/>
        <v>0.0025625924352839</v>
      </c>
      <c r="CT168" s="98">
        <f t="shared" si="275"/>
        <v>0.418210422493236</v>
      </c>
      <c r="CU168" s="49"/>
      <c r="CV168" s="87">
        <f t="shared" si="276"/>
        <v>39434</v>
      </c>
      <c r="CW168" s="80">
        <f t="shared" si="277"/>
        <v>103173</v>
      </c>
      <c r="CX168" s="80">
        <f t="shared" si="278"/>
        <v>68776</v>
      </c>
      <c r="CY168" s="80">
        <f t="shared" si="279"/>
        <v>109187</v>
      </c>
      <c r="CZ168" s="80">
        <f t="shared" si="280"/>
        <v>320570</v>
      </c>
      <c r="DA168" s="143">
        <f t="shared" si="281"/>
        <v>0.123012134635181</v>
      </c>
      <c r="DB168" s="143">
        <f t="shared" si="282"/>
        <v>0.321842343325951</v>
      </c>
      <c r="DC168" s="143">
        <f t="shared" si="283"/>
        <v>0.214542845556353</v>
      </c>
      <c r="DD168" s="143">
        <f t="shared" si="284"/>
        <v>0.340602676482516</v>
      </c>
      <c r="DE168" s="49"/>
      <c r="DF168" s="87">
        <f t="shared" si="285"/>
        <v>19113</v>
      </c>
      <c r="DG168" s="80">
        <f t="shared" si="286"/>
        <v>50559</v>
      </c>
      <c r="DH168" s="80">
        <f t="shared" si="287"/>
        <v>33704</v>
      </c>
      <c r="DI168" s="80">
        <f t="shared" si="288"/>
        <v>16411.5</v>
      </c>
      <c r="DJ168" s="80">
        <f t="shared" si="289"/>
        <v>119787.5</v>
      </c>
      <c r="DK168" s="143">
        <f t="shared" si="290"/>
        <v>0.15955754982782</v>
      </c>
      <c r="DL168" s="143">
        <f t="shared" si="291"/>
        <v>0.422072419910258</v>
      </c>
      <c r="DM168" s="143">
        <f t="shared" si="292"/>
        <v>0.281364917040593</v>
      </c>
      <c r="DN168" s="143">
        <f t="shared" si="293"/>
        <v>0.137005113221329</v>
      </c>
      <c r="DO168" s="49"/>
      <c r="DP168" s="62">
        <f t="shared" si="294"/>
        <v>493250.5</v>
      </c>
      <c r="DQ168" s="71">
        <f t="shared" si="295"/>
        <v>320570</v>
      </c>
      <c r="DR168" s="71">
        <f t="shared" si="296"/>
        <v>119787.5</v>
      </c>
      <c r="DS168" s="63">
        <v>0</v>
      </c>
      <c r="DT168" s="63">
        <v>31</v>
      </c>
      <c r="DU168" s="63">
        <f>INDEX(武器升级!A:A,MATCH(DQ168/$DQ$5,武器升级!G:G,1))</f>
        <v>65</v>
      </c>
      <c r="DV168" s="63">
        <f>_xlfn.IFNA(INDEX(武器升级!A:A,MATCH(DR168/$DR$5,武器升级!H:H,1)),1)</f>
        <v>54</v>
      </c>
      <c r="DW168" s="63">
        <v>18</v>
      </c>
      <c r="DX168" s="63">
        <f>ROUND($DX$4*(1.2^(DT168-1)),2)</f>
        <v>142.43</v>
      </c>
      <c r="DY168" s="63">
        <f>ROUND($DY$4*1.2^(DU168-1),2)</f>
        <v>87631.65</v>
      </c>
      <c r="DZ168" s="63">
        <f>ROUND($DZ$4*1.2^(DV168-1),2)</f>
        <v>17298.11</v>
      </c>
      <c r="EA168" s="71">
        <v>6.6</v>
      </c>
      <c r="EB168" s="67">
        <f t="shared" si="297"/>
        <v>200</v>
      </c>
      <c r="EC168" s="84"/>
      <c r="ED168" s="49"/>
      <c r="EE168" s="49"/>
      <c r="EF168" s="49"/>
      <c r="EG168" s="49"/>
      <c r="EH168" s="49"/>
      <c r="EI168" s="49"/>
      <c r="EJ168" s="49"/>
      <c r="EK168" s="49">
        <f>_xlfn.IFNA(INDEX(DZ:DZ,MATCH(A168,EB:EB,0)),1)</f>
        <v>451.2</v>
      </c>
      <c r="EL168" s="84"/>
      <c r="EM168" s="49"/>
      <c r="EN168" s="49"/>
      <c r="EO168" s="49"/>
      <c r="EP168" s="49"/>
      <c r="EQ168" s="49"/>
      <c r="ER168" s="49"/>
      <c r="ES168" s="49"/>
      <c r="ET168" s="49"/>
      <c r="EU168" s="49"/>
      <c r="EV168" s="49"/>
      <c r="EW168" s="49"/>
      <c r="EX168" s="49"/>
      <c r="EY168" s="49"/>
      <c r="EZ168" s="49"/>
      <c r="FA168" s="67"/>
      <c r="FB168" s="67"/>
      <c r="FC168" s="67"/>
      <c r="FD168" s="49"/>
      <c r="FE168" s="155"/>
    </row>
    <row r="169" spans="1:161">
      <c r="A169" s="58">
        <v>163</v>
      </c>
      <c r="B169" s="59">
        <v>106</v>
      </c>
      <c r="C169" s="60">
        <v>87</v>
      </c>
      <c r="D169" s="61">
        <v>1038</v>
      </c>
      <c r="E169" s="61">
        <v>3</v>
      </c>
      <c r="F169" s="62">
        <v>12</v>
      </c>
      <c r="G169" s="63">
        <v>0</v>
      </c>
      <c r="H169" s="63">
        <v>3</v>
      </c>
      <c r="I169" s="49"/>
      <c r="J169" s="62">
        <v>163</v>
      </c>
      <c r="K169" s="71">
        <f t="shared" si="242"/>
        <v>12</v>
      </c>
      <c r="L169" s="71">
        <f t="shared" si="243"/>
        <v>0</v>
      </c>
      <c r="M169" s="71">
        <f>INDEX($H:$H,MATCH(N169,$A:$A,0))</f>
        <v>3</v>
      </c>
      <c r="N169" s="72">
        <f>INDEX($A:$A,MATCH(SUM($K$7:K169),$D:$D,1))</f>
        <v>200</v>
      </c>
      <c r="O169" s="72">
        <v>0</v>
      </c>
      <c r="P169" s="73">
        <v>0</v>
      </c>
      <c r="Q169" s="63">
        <f>INDEX(关卡产出!$V$8:$V$207,MATCH(N169,$A$7:$A$206,0))</f>
        <v>38500</v>
      </c>
      <c r="R169" s="63">
        <f>INDEX(关卡产出!$W$8:$W$207,MATCH(N169,$A$7:$A$206,0))</f>
        <v>11610000</v>
      </c>
      <c r="S169" s="63">
        <f>INDEX(关卡产出!$X$8:$X$207,MATCH(N169,$A$7:$A$206,0))</f>
        <v>78866</v>
      </c>
      <c r="T169" s="63">
        <f>INDEX(关卡产出!$Y$8:$Y$207,MATCH(N169,$A$7:$A$206,0))</f>
        <v>39434</v>
      </c>
      <c r="U169" s="63">
        <f>INDEX(关卡产出!$Z$8:$Z$207,MATCH(N169,$A$7:$A$206,0))</f>
        <v>19113</v>
      </c>
      <c r="V169" s="63">
        <f>INDEX(关卡产出!$AA$8:$AA$207,MATCH(N169,$A$7:$A$206,0))</f>
        <v>1200</v>
      </c>
      <c r="W169" s="80">
        <f>INDEX(关卡产出!$C$8:$C$207,MATCH(N169,关卡产出!$B$8:$B$207,0))*K169</f>
        <v>1896</v>
      </c>
      <c r="X169" s="80">
        <f>INDEX(关卡产出!$D$8:$D$207,MATCH(N169,关卡产出!$B$8:$B$207,0))*K169</f>
        <v>948</v>
      </c>
      <c r="Y169" s="80">
        <f>INDEX(关卡产出!$E$8:$E$207,MATCH(N169,关卡产出!$B$8:$B$207,0))*K169</f>
        <v>468</v>
      </c>
      <c r="Z169" s="80">
        <f>INDEX(关卡产出!$F$8:$F$207,MATCH(N169,关卡产出!$B$8:$B$207,0))*K169</f>
        <v>24600</v>
      </c>
      <c r="AA169" s="80">
        <f>SUM($W$7:W169)</f>
        <v>208734</v>
      </c>
      <c r="AB169" s="80">
        <f>SUM($X$7:X169)</f>
        <v>104121</v>
      </c>
      <c r="AC169" s="80">
        <f>SUM($Y$7:Y169)</f>
        <v>51027</v>
      </c>
      <c r="AD169" s="80">
        <f>SUM($Z$7:Z169)</f>
        <v>2754600</v>
      </c>
      <c r="AE169" s="87">
        <f>INDEX(关卡产出!$C$8:$C$207,MATCH(N169,关卡产出!$B$8:$B$207,0))*8</f>
        <v>1264</v>
      </c>
      <c r="AF169" s="87">
        <f>INDEX(关卡产出!$D$8:$D$207,MATCH(N169,关卡产出!$B$8:$B$207,0))*8</f>
        <v>632</v>
      </c>
      <c r="AG169" s="87">
        <f>INDEX(关卡产出!$E$8:$E$207,MATCH(N169,关卡产出!$B$8:$B$207,0))*8</f>
        <v>312</v>
      </c>
      <c r="AH169" s="87">
        <f>INDEX(关卡产出!$F$8:$F$207,MATCH(N169,关卡产出!$B$8:$B$207,0))*8</f>
        <v>16400</v>
      </c>
      <c r="AI169" s="87">
        <f>SUM($AE$7:AE169)</f>
        <v>139144</v>
      </c>
      <c r="AJ169" s="87">
        <f>SUM($AF$7:AF169)</f>
        <v>69408</v>
      </c>
      <c r="AK169" s="87">
        <f>SUM($AG$7:AG169)</f>
        <v>34016</v>
      </c>
      <c r="AL169" s="87">
        <f>SUM($AH$7:AH169)</f>
        <v>1836160</v>
      </c>
      <c r="AM169" s="92">
        <f>SUM($M$7:M169)*关卡产出!$AS$11</f>
        <v>2934000</v>
      </c>
      <c r="AN169" s="93">
        <v>0</v>
      </c>
      <c r="AO169" s="80">
        <v>0</v>
      </c>
      <c r="AP169" s="96">
        <v>0</v>
      </c>
      <c r="AQ169" s="62">
        <v>500</v>
      </c>
      <c r="AR169" s="97">
        <v>100</v>
      </c>
      <c r="AS169" s="62">
        <f>SUM($AQ$7:AQ169)</f>
        <v>81500</v>
      </c>
      <c r="AT169" s="71">
        <f>SUM($AR$7:AR169)</f>
        <v>16300</v>
      </c>
      <c r="AU169" s="49"/>
      <c r="AV169" s="62">
        <f t="shared" si="244"/>
        <v>38500</v>
      </c>
      <c r="AW169" s="71">
        <v>0</v>
      </c>
      <c r="AX169" s="71">
        <f t="shared" si="245"/>
        <v>16300</v>
      </c>
      <c r="AY169" s="71">
        <f t="shared" si="246"/>
        <v>35000</v>
      </c>
      <c r="AZ169" s="63">
        <f t="shared" si="247"/>
        <v>89800</v>
      </c>
      <c r="BA169" s="80">
        <v>0</v>
      </c>
      <c r="BB169" s="80">
        <f t="shared" si="248"/>
        <v>89800</v>
      </c>
      <c r="BC169" s="98">
        <f t="shared" si="249"/>
        <v>0.428730512249443</v>
      </c>
      <c r="BD169" s="98">
        <f t="shared" si="250"/>
        <v>0</v>
      </c>
      <c r="BE169" s="98">
        <f t="shared" si="251"/>
        <v>0.181514476614699</v>
      </c>
      <c r="BF169" s="98">
        <f t="shared" si="252"/>
        <v>0.389755011135857</v>
      </c>
      <c r="BG169" s="99"/>
      <c r="BH169" s="62">
        <f>INDEX(商城宝箱!$L:$L,MATCH(BB169,商城宝箱!$N:$N,1))</f>
        <v>11</v>
      </c>
      <c r="BI169" s="63">
        <f>INDEX(商城宝箱!$T:$T,MATCH(BH169,商城宝箱!$L:$L,0))+(BB169-VLOOKUP(BH169,商城宝箱!$L$2:$N$22,3,FALSE))/$BH$5*VLOOKUP(BH169+1,商城宝箱!$C$23:$I$42,3,FALSE)</f>
        <v>224500</v>
      </c>
      <c r="BJ169" s="71">
        <f>INDEX(商城宝箱!$U:$U,MATCH(BH169,商城宝箱!$L:$L,0))+(BB169-VLOOKUP(BH169,商城宝箱!$L$2:$N$22,3,FALSE))/$BH$5*VLOOKUP(BH169+1,商城宝箱!$C$23:$I$42,4,FALSE)</f>
        <v>206652.5</v>
      </c>
      <c r="BK169" s="71">
        <f>INDEX(商城宝箱!$V:$V,MATCH(BH169,商城宝箱!$L:$L,0))+(BB169-VLOOKUP(BH169,商城宝箱!$L$2:$N$22,3,FALSE))/$BH$5*VLOOKUP(BH169+1,商城宝箱!$C$23:$I$42,5,FALSE)</f>
        <v>109362</v>
      </c>
      <c r="BL169" s="71">
        <f>INDEX(商城宝箱!$W:$W,MATCH(BH169,商城宝箱!$L:$L,0))+(BB169-VLOOKUP(BH169,商城宝箱!$L$2:$N$22,3,FALSE))/$BH$5*VLOOKUP(BH169+1,商城宝箱!$C$23:$I$42,6,FALSE)</f>
        <v>16441.5</v>
      </c>
      <c r="BM169" s="49"/>
      <c r="BN169" s="101">
        <f t="shared" si="253"/>
        <v>11610000</v>
      </c>
      <c r="BO169" s="63">
        <f t="shared" si="254"/>
        <v>2754600</v>
      </c>
      <c r="BP169" s="63">
        <f t="shared" ref="BP169:BR169" si="331">AL169</f>
        <v>1836160</v>
      </c>
      <c r="BQ169" s="63">
        <f t="shared" si="331"/>
        <v>2934000</v>
      </c>
      <c r="BR169" s="63">
        <f t="shared" si="331"/>
        <v>0</v>
      </c>
      <c r="BS169" s="63">
        <f t="shared" si="256"/>
        <v>81500</v>
      </c>
      <c r="BT169" s="63">
        <f t="shared" si="257"/>
        <v>224500</v>
      </c>
      <c r="BU169" s="63">
        <f t="shared" si="258"/>
        <v>19440760</v>
      </c>
      <c r="BV169" s="98">
        <f t="shared" si="259"/>
        <v>0.597198874941103</v>
      </c>
      <c r="BW169" s="98">
        <f t="shared" si="260"/>
        <v>0.141691991465354</v>
      </c>
      <c r="BX169" s="98">
        <f t="shared" si="261"/>
        <v>0.0944489824471883</v>
      </c>
      <c r="BY169" s="98">
        <f t="shared" si="262"/>
        <v>0.15092002576031</v>
      </c>
      <c r="BZ169" s="98">
        <f t="shared" si="263"/>
        <v>0</v>
      </c>
      <c r="CA169" s="98">
        <f t="shared" si="264"/>
        <v>0.00419222293778638</v>
      </c>
      <c r="CB169" s="98">
        <f t="shared" si="265"/>
        <v>0.0115479024482582</v>
      </c>
      <c r="CC169" s="49"/>
      <c r="CD169" s="101">
        <f t="shared" si="266"/>
        <v>200</v>
      </c>
      <c r="CE169" s="63">
        <f>INDEX(角色升级!A:A,MATCH(BU168,角色升级!K:K,1))</f>
        <v>942</v>
      </c>
      <c r="CF169" s="71">
        <f>VLOOKUP(CE169,角色升级!A:P,16,FALSE)</f>
        <v>79582.43271</v>
      </c>
      <c r="CG169" s="71">
        <v>166800</v>
      </c>
      <c r="CH169" s="245">
        <v>5.82</v>
      </c>
      <c r="CI169" s="87">
        <f>INDEX(角色升级!Q:Q,MATCH(CE169,角色升级!A:A,0))</f>
        <v>35000</v>
      </c>
      <c r="CJ169" s="80">
        <v>0.9</v>
      </c>
      <c r="CK169" s="49"/>
      <c r="CL169" s="101">
        <f t="shared" si="267"/>
        <v>78866</v>
      </c>
      <c r="CM169" s="63">
        <f t="shared" si="268"/>
        <v>208734</v>
      </c>
      <c r="CN169" s="63">
        <f t="shared" si="269"/>
        <v>1264</v>
      </c>
      <c r="CO169" s="63">
        <f t="shared" si="270"/>
        <v>206652.5</v>
      </c>
      <c r="CP169" s="63">
        <f t="shared" si="271"/>
        <v>495516.5</v>
      </c>
      <c r="CQ169" s="98">
        <f t="shared" si="272"/>
        <v>0.159159180370381</v>
      </c>
      <c r="CR169" s="98">
        <f t="shared" si="273"/>
        <v>0.421245306664864</v>
      </c>
      <c r="CS169" s="98">
        <f t="shared" si="274"/>
        <v>0.00255087368432736</v>
      </c>
      <c r="CT169" s="98">
        <f t="shared" si="275"/>
        <v>0.417044639280428</v>
      </c>
      <c r="CU169" s="49"/>
      <c r="CV169" s="87">
        <f t="shared" si="276"/>
        <v>39434</v>
      </c>
      <c r="CW169" s="80">
        <f t="shared" si="277"/>
        <v>104121</v>
      </c>
      <c r="CX169" s="80">
        <f t="shared" si="278"/>
        <v>69408</v>
      </c>
      <c r="CY169" s="80">
        <f t="shared" si="279"/>
        <v>109362</v>
      </c>
      <c r="CZ169" s="80">
        <f t="shared" si="280"/>
        <v>322325</v>
      </c>
      <c r="DA169" s="143">
        <f t="shared" si="281"/>
        <v>0.122342356317382</v>
      </c>
      <c r="DB169" s="143">
        <f t="shared" si="282"/>
        <v>0.323031102148453</v>
      </c>
      <c r="DC169" s="143">
        <f t="shared" si="283"/>
        <v>0.215335453346777</v>
      </c>
      <c r="DD169" s="143">
        <f t="shared" si="284"/>
        <v>0.339291088187389</v>
      </c>
      <c r="DE169" s="49"/>
      <c r="DF169" s="87">
        <f t="shared" si="285"/>
        <v>19113</v>
      </c>
      <c r="DG169" s="80">
        <f t="shared" si="286"/>
        <v>51027</v>
      </c>
      <c r="DH169" s="80">
        <f t="shared" si="287"/>
        <v>34016</v>
      </c>
      <c r="DI169" s="80">
        <f t="shared" si="288"/>
        <v>16441.5</v>
      </c>
      <c r="DJ169" s="80">
        <f t="shared" si="289"/>
        <v>120597.5</v>
      </c>
      <c r="DK169" s="143">
        <f t="shared" si="290"/>
        <v>0.158485872426875</v>
      </c>
      <c r="DL169" s="143">
        <f t="shared" si="291"/>
        <v>0.423118223843778</v>
      </c>
      <c r="DM169" s="143">
        <f t="shared" si="292"/>
        <v>0.282062231804142</v>
      </c>
      <c r="DN169" s="143">
        <f t="shared" si="293"/>
        <v>0.136333671925206</v>
      </c>
      <c r="DO169" s="49"/>
      <c r="DP169" s="62">
        <f t="shared" si="294"/>
        <v>495516.5</v>
      </c>
      <c r="DQ169" s="71">
        <f t="shared" si="295"/>
        <v>322325</v>
      </c>
      <c r="DR169" s="71">
        <f t="shared" si="296"/>
        <v>120597.5</v>
      </c>
      <c r="DS169" s="63">
        <v>0</v>
      </c>
      <c r="DT169" s="63">
        <v>31</v>
      </c>
      <c r="DU169" s="63">
        <f>INDEX(武器升级!A:A,MATCH(DQ169/$DQ$5,武器升级!G:G,1))</f>
        <v>65</v>
      </c>
      <c r="DV169" s="63">
        <f>_xlfn.IFNA(INDEX(武器升级!A:A,MATCH(DR169/$DR$5,武器升级!H:H,1)),1)</f>
        <v>54</v>
      </c>
      <c r="DW169" s="63">
        <v>18</v>
      </c>
      <c r="DX169" s="63">
        <f>ROUND($DX$4*(1.2^(DT169-1)),2)</f>
        <v>142.43</v>
      </c>
      <c r="DY169" s="63">
        <f>ROUND($DY$4*1.2^(DU169-1),2)</f>
        <v>87631.65</v>
      </c>
      <c r="DZ169" s="63">
        <f>ROUND($DZ$4*1.2^(DV169-1),2)</f>
        <v>17298.11</v>
      </c>
      <c r="EA169" s="71">
        <v>6.6</v>
      </c>
      <c r="EB169" s="67">
        <f t="shared" si="297"/>
        <v>200</v>
      </c>
      <c r="EC169" s="84"/>
      <c r="ED169" s="49"/>
      <c r="EE169" s="49"/>
      <c r="EF169" s="49"/>
      <c r="EG169" s="49"/>
      <c r="EH169" s="49"/>
      <c r="EI169" s="49"/>
      <c r="EJ169" s="49"/>
      <c r="EK169" s="49">
        <f>_xlfn.IFNA(INDEX(DZ:DZ,MATCH(A169,EB:EB,0)),1)</f>
        <v>1</v>
      </c>
      <c r="EL169" s="84"/>
      <c r="EM169" s="49"/>
      <c r="EN169" s="49"/>
      <c r="EO169" s="49"/>
      <c r="EP169" s="49"/>
      <c r="EQ169" s="49"/>
      <c r="ER169" s="49"/>
      <c r="ES169" s="49"/>
      <c r="ET169" s="49"/>
      <c r="EU169" s="49"/>
      <c r="EV169" s="49"/>
      <c r="EW169" s="49"/>
      <c r="EX169" s="49"/>
      <c r="EY169" s="49"/>
      <c r="EZ169" s="49"/>
      <c r="FA169" s="67"/>
      <c r="FB169" s="67"/>
      <c r="FC169" s="67"/>
      <c r="FD169" s="49"/>
      <c r="FE169" s="155"/>
    </row>
    <row r="170" spans="1:161">
      <c r="A170" s="58">
        <v>164</v>
      </c>
      <c r="B170" s="59">
        <v>106</v>
      </c>
      <c r="C170" s="60">
        <v>87</v>
      </c>
      <c r="D170" s="61">
        <v>1041</v>
      </c>
      <c r="E170" s="61">
        <v>3</v>
      </c>
      <c r="F170" s="62">
        <v>12</v>
      </c>
      <c r="G170" s="63">
        <v>0</v>
      </c>
      <c r="H170" s="63">
        <v>3</v>
      </c>
      <c r="I170" s="49"/>
      <c r="J170" s="62">
        <v>164</v>
      </c>
      <c r="K170" s="71">
        <f t="shared" si="242"/>
        <v>12</v>
      </c>
      <c r="L170" s="71">
        <f t="shared" si="243"/>
        <v>0</v>
      </c>
      <c r="M170" s="71">
        <f>INDEX($H:$H,MATCH(N170,$A:$A,0))</f>
        <v>3</v>
      </c>
      <c r="N170" s="72">
        <f>INDEX($A:$A,MATCH(SUM($K$7:K170),$D:$D,1))</f>
        <v>200</v>
      </c>
      <c r="O170" s="72">
        <v>0</v>
      </c>
      <c r="P170" s="73">
        <v>0</v>
      </c>
      <c r="Q170" s="63">
        <f>INDEX(关卡产出!$V$8:$V$207,MATCH(N170,$A$7:$A$206,0))</f>
        <v>38500</v>
      </c>
      <c r="R170" s="63">
        <f>INDEX(关卡产出!$W$8:$W$207,MATCH(N170,$A$7:$A$206,0))</f>
        <v>11610000</v>
      </c>
      <c r="S170" s="63">
        <f>INDEX(关卡产出!$X$8:$X$207,MATCH(N170,$A$7:$A$206,0))</f>
        <v>78866</v>
      </c>
      <c r="T170" s="63">
        <f>INDEX(关卡产出!$Y$8:$Y$207,MATCH(N170,$A$7:$A$206,0))</f>
        <v>39434</v>
      </c>
      <c r="U170" s="63">
        <f>INDEX(关卡产出!$Z$8:$Z$207,MATCH(N170,$A$7:$A$206,0))</f>
        <v>19113</v>
      </c>
      <c r="V170" s="63">
        <f>INDEX(关卡产出!$AA$8:$AA$207,MATCH(N170,$A$7:$A$206,0))</f>
        <v>1200</v>
      </c>
      <c r="W170" s="80">
        <f>INDEX(关卡产出!$C$8:$C$207,MATCH(N170,关卡产出!$B$8:$B$207,0))*K170</f>
        <v>1896</v>
      </c>
      <c r="X170" s="80">
        <f>INDEX(关卡产出!$D$8:$D$207,MATCH(N170,关卡产出!$B$8:$B$207,0))*K170</f>
        <v>948</v>
      </c>
      <c r="Y170" s="80">
        <f>INDEX(关卡产出!$E$8:$E$207,MATCH(N170,关卡产出!$B$8:$B$207,0))*K170</f>
        <v>468</v>
      </c>
      <c r="Z170" s="80">
        <f>INDEX(关卡产出!$F$8:$F$207,MATCH(N170,关卡产出!$B$8:$B$207,0))*K170</f>
        <v>24600</v>
      </c>
      <c r="AA170" s="80">
        <f>SUM($W$7:W170)</f>
        <v>210630</v>
      </c>
      <c r="AB170" s="80">
        <f>SUM($X$7:X170)</f>
        <v>105069</v>
      </c>
      <c r="AC170" s="80">
        <f>SUM($Y$7:Y170)</f>
        <v>51495</v>
      </c>
      <c r="AD170" s="80">
        <f>SUM($Z$7:Z170)</f>
        <v>2779200</v>
      </c>
      <c r="AE170" s="87">
        <f>INDEX(关卡产出!$C$8:$C$207,MATCH(N170,关卡产出!$B$8:$B$207,0))*8</f>
        <v>1264</v>
      </c>
      <c r="AF170" s="87">
        <f>INDEX(关卡产出!$D$8:$D$207,MATCH(N170,关卡产出!$B$8:$B$207,0))*8</f>
        <v>632</v>
      </c>
      <c r="AG170" s="87">
        <f>INDEX(关卡产出!$E$8:$E$207,MATCH(N170,关卡产出!$B$8:$B$207,0))*8</f>
        <v>312</v>
      </c>
      <c r="AH170" s="87">
        <f>INDEX(关卡产出!$F$8:$F$207,MATCH(N170,关卡产出!$B$8:$B$207,0))*8</f>
        <v>16400</v>
      </c>
      <c r="AI170" s="87">
        <f>SUM($AE$7:AE170)</f>
        <v>140408</v>
      </c>
      <c r="AJ170" s="87">
        <f>SUM($AF$7:AF170)</f>
        <v>70040</v>
      </c>
      <c r="AK170" s="87">
        <f>SUM($AG$7:AG170)</f>
        <v>34328</v>
      </c>
      <c r="AL170" s="87">
        <f>SUM($AH$7:AH170)</f>
        <v>1852560</v>
      </c>
      <c r="AM170" s="92">
        <f>SUM($M$7:M170)*关卡产出!$AS$11</f>
        <v>2952000</v>
      </c>
      <c r="AN170" s="93">
        <v>0</v>
      </c>
      <c r="AO170" s="80">
        <v>0</v>
      </c>
      <c r="AP170" s="96">
        <v>0</v>
      </c>
      <c r="AQ170" s="62">
        <v>500</v>
      </c>
      <c r="AR170" s="97">
        <v>100</v>
      </c>
      <c r="AS170" s="62">
        <f>SUM($AQ$7:AQ170)</f>
        <v>82000</v>
      </c>
      <c r="AT170" s="71">
        <f>SUM($AR$7:AR170)</f>
        <v>16400</v>
      </c>
      <c r="AU170" s="49"/>
      <c r="AV170" s="62">
        <f t="shared" si="244"/>
        <v>38500</v>
      </c>
      <c r="AW170" s="71">
        <v>0</v>
      </c>
      <c r="AX170" s="71">
        <f t="shared" si="245"/>
        <v>16400</v>
      </c>
      <c r="AY170" s="71">
        <f t="shared" si="246"/>
        <v>35000</v>
      </c>
      <c r="AZ170" s="63">
        <f t="shared" si="247"/>
        <v>89900</v>
      </c>
      <c r="BA170" s="80">
        <v>0</v>
      </c>
      <c r="BB170" s="80">
        <f t="shared" si="248"/>
        <v>89900</v>
      </c>
      <c r="BC170" s="98">
        <f t="shared" si="249"/>
        <v>0.42825361512792</v>
      </c>
      <c r="BD170" s="98">
        <f t="shared" si="250"/>
        <v>0</v>
      </c>
      <c r="BE170" s="98">
        <f t="shared" si="251"/>
        <v>0.182424916573971</v>
      </c>
      <c r="BF170" s="98">
        <f t="shared" si="252"/>
        <v>0.389321468298109</v>
      </c>
      <c r="BG170" s="99"/>
      <c r="BH170" s="62">
        <f>INDEX(商城宝箱!$L:$L,MATCH(BB170,商城宝箱!$N:$N,1))</f>
        <v>11</v>
      </c>
      <c r="BI170" s="63">
        <f>INDEX(商城宝箱!$T:$T,MATCH(BH170,商城宝箱!$L:$L,0))+(BB170-VLOOKUP(BH170,商城宝箱!$L$2:$N$22,3,FALSE))/$BH$5*VLOOKUP(BH170+1,商城宝箱!$C$23:$I$42,3,FALSE)</f>
        <v>224750</v>
      </c>
      <c r="BJ170" s="71">
        <f>INDEX(商城宝箱!$U:$U,MATCH(BH170,商城宝箱!$L:$L,0))+(BB170-VLOOKUP(BH170,商城宝箱!$L$2:$N$22,3,FALSE))/$BH$5*VLOOKUP(BH170+1,商城宝箱!$C$23:$I$42,4,FALSE)</f>
        <v>207022.5</v>
      </c>
      <c r="BK170" s="71">
        <f>INDEX(商城宝箱!$V:$V,MATCH(BH170,商城宝箱!$L:$L,0))+(BB170-VLOOKUP(BH170,商城宝箱!$L$2:$N$22,3,FALSE))/$BH$5*VLOOKUP(BH170+1,商城宝箱!$C$23:$I$42,5,FALSE)</f>
        <v>109537</v>
      </c>
      <c r="BL170" s="71">
        <f>INDEX(商城宝箱!$W:$W,MATCH(BH170,商城宝箱!$L:$L,0))+(BB170-VLOOKUP(BH170,商城宝箱!$L$2:$N$22,3,FALSE))/$BH$5*VLOOKUP(BH170+1,商城宝箱!$C$23:$I$42,6,FALSE)</f>
        <v>16471.5</v>
      </c>
      <c r="BM170" s="49"/>
      <c r="BN170" s="101">
        <f t="shared" si="253"/>
        <v>11610000</v>
      </c>
      <c r="BO170" s="63">
        <f t="shared" si="254"/>
        <v>2779200</v>
      </c>
      <c r="BP170" s="63">
        <f t="shared" ref="BP170:BR170" si="332">AL170</f>
        <v>1852560</v>
      </c>
      <c r="BQ170" s="63">
        <f t="shared" si="332"/>
        <v>2952000</v>
      </c>
      <c r="BR170" s="63">
        <f t="shared" si="332"/>
        <v>0</v>
      </c>
      <c r="BS170" s="63">
        <f t="shared" si="256"/>
        <v>82000</v>
      </c>
      <c r="BT170" s="63">
        <f t="shared" si="257"/>
        <v>224750</v>
      </c>
      <c r="BU170" s="63">
        <f t="shared" si="258"/>
        <v>19500510</v>
      </c>
      <c r="BV170" s="98">
        <f t="shared" si="259"/>
        <v>0.595369044194229</v>
      </c>
      <c r="BW170" s="98">
        <f t="shared" si="260"/>
        <v>0.142519349493936</v>
      </c>
      <c r="BX170" s="98">
        <f t="shared" si="261"/>
        <v>0.0950005922922016</v>
      </c>
      <c r="BY170" s="98">
        <f t="shared" si="262"/>
        <v>0.151380656198222</v>
      </c>
      <c r="BZ170" s="98">
        <f t="shared" si="263"/>
        <v>0</v>
      </c>
      <c r="CA170" s="98">
        <f t="shared" si="264"/>
        <v>0.0042050182277284</v>
      </c>
      <c r="CB170" s="98">
        <f t="shared" si="265"/>
        <v>0.0115253395936824</v>
      </c>
      <c r="CC170" s="49"/>
      <c r="CD170" s="101">
        <f t="shared" si="266"/>
        <v>200</v>
      </c>
      <c r="CE170" s="63">
        <f>INDEX(角色升级!A:A,MATCH(BU169,角色升级!K:K,1))</f>
        <v>943</v>
      </c>
      <c r="CF170" s="71">
        <f>VLOOKUP(CE170,角色升级!A:P,16,FALSE)</f>
        <v>79643.13632</v>
      </c>
      <c r="CG170" s="71">
        <v>168000</v>
      </c>
      <c r="CH170" s="236">
        <v>5.75</v>
      </c>
      <c r="CI170" s="87">
        <f>INDEX(角色升级!Q:Q,MATCH(CE170,角色升级!A:A,0))</f>
        <v>35000</v>
      </c>
      <c r="CJ170" s="80">
        <v>0.9</v>
      </c>
      <c r="CK170" s="49"/>
      <c r="CL170" s="101">
        <f t="shared" si="267"/>
        <v>78866</v>
      </c>
      <c r="CM170" s="63">
        <f t="shared" si="268"/>
        <v>210630</v>
      </c>
      <c r="CN170" s="63">
        <f t="shared" si="269"/>
        <v>1264</v>
      </c>
      <c r="CO170" s="63">
        <f t="shared" si="270"/>
        <v>207022.5</v>
      </c>
      <c r="CP170" s="63">
        <f t="shared" si="271"/>
        <v>497782.5</v>
      </c>
      <c r="CQ170" s="98">
        <f t="shared" si="272"/>
        <v>0.15843465770693</v>
      </c>
      <c r="CR170" s="98">
        <f t="shared" si="273"/>
        <v>0.423136610869205</v>
      </c>
      <c r="CS170" s="98">
        <f t="shared" si="274"/>
        <v>0.00253926162530824</v>
      </c>
      <c r="CT170" s="98">
        <f t="shared" si="275"/>
        <v>0.415889469798557</v>
      </c>
      <c r="CU170" s="49"/>
      <c r="CV170" s="87">
        <f t="shared" si="276"/>
        <v>39434</v>
      </c>
      <c r="CW170" s="80">
        <f t="shared" si="277"/>
        <v>105069</v>
      </c>
      <c r="CX170" s="80">
        <f t="shared" si="278"/>
        <v>70040</v>
      </c>
      <c r="CY170" s="80">
        <f t="shared" si="279"/>
        <v>109537</v>
      </c>
      <c r="CZ170" s="80">
        <f t="shared" si="280"/>
        <v>324080</v>
      </c>
      <c r="DA170" s="143">
        <f t="shared" si="281"/>
        <v>0.121679832140212</v>
      </c>
      <c r="DB170" s="143">
        <f t="shared" si="282"/>
        <v>0.3242069859294</v>
      </c>
      <c r="DC170" s="143">
        <f t="shared" si="283"/>
        <v>0.216119476672427</v>
      </c>
      <c r="DD170" s="143">
        <f t="shared" si="284"/>
        <v>0.337993705257961</v>
      </c>
      <c r="DE170" s="49"/>
      <c r="DF170" s="87">
        <f t="shared" si="285"/>
        <v>19113</v>
      </c>
      <c r="DG170" s="80">
        <f t="shared" si="286"/>
        <v>51495</v>
      </c>
      <c r="DH170" s="80">
        <f t="shared" si="287"/>
        <v>34328</v>
      </c>
      <c r="DI170" s="80">
        <f t="shared" si="288"/>
        <v>16471.5</v>
      </c>
      <c r="DJ170" s="80">
        <f t="shared" si="289"/>
        <v>121407.5</v>
      </c>
      <c r="DK170" s="143">
        <f t="shared" si="290"/>
        <v>0.157428494944711</v>
      </c>
      <c r="DL170" s="143">
        <f t="shared" si="291"/>
        <v>0.42415007310092</v>
      </c>
      <c r="DM170" s="143">
        <f t="shared" si="292"/>
        <v>0.282750241953751</v>
      </c>
      <c r="DN170" s="143">
        <f t="shared" si="293"/>
        <v>0.135671190000618</v>
      </c>
      <c r="DO170" s="49"/>
      <c r="DP170" s="62">
        <f t="shared" si="294"/>
        <v>497782.5</v>
      </c>
      <c r="DQ170" s="71">
        <f t="shared" si="295"/>
        <v>324080</v>
      </c>
      <c r="DR170" s="71">
        <f t="shared" si="296"/>
        <v>121407.5</v>
      </c>
      <c r="DS170" s="63">
        <v>0</v>
      </c>
      <c r="DT170" s="63">
        <v>31</v>
      </c>
      <c r="DU170" s="63">
        <f>INDEX(武器升级!A:A,MATCH(DQ170/$DQ$5,武器升级!G:G,1))</f>
        <v>65</v>
      </c>
      <c r="DV170" s="63">
        <f>_xlfn.IFNA(INDEX(武器升级!A:A,MATCH(DR170/$DR$5,武器升级!H:H,1)),1)</f>
        <v>54</v>
      </c>
      <c r="DW170" s="63">
        <v>18</v>
      </c>
      <c r="DX170" s="63">
        <f>ROUND($DX$4*(1.2^(DT170-1)),2)</f>
        <v>142.43</v>
      </c>
      <c r="DY170" s="63">
        <f>ROUND($DY$4*1.2^(DU170-1),2)</f>
        <v>87631.65</v>
      </c>
      <c r="DZ170" s="63">
        <f>ROUND($DZ$4*1.2^(DV170-1),2)</f>
        <v>17298.11</v>
      </c>
      <c r="EA170" s="71">
        <v>6.6</v>
      </c>
      <c r="EB170" s="67">
        <f t="shared" si="297"/>
        <v>200</v>
      </c>
      <c r="EC170" s="84"/>
      <c r="ED170" s="49"/>
      <c r="EE170" s="49"/>
      <c r="EF170" s="49"/>
      <c r="EG170" s="49"/>
      <c r="EH170" s="49"/>
      <c r="EI170" s="49"/>
      <c r="EJ170" s="49"/>
      <c r="EK170" s="49">
        <f>_xlfn.IFNA(INDEX(DZ:DZ,MATCH(A170,EB:EB,0)),1)</f>
        <v>1</v>
      </c>
      <c r="EL170" s="84"/>
      <c r="EM170" s="49"/>
      <c r="EN170" s="49"/>
      <c r="EO170" s="49"/>
      <c r="EP170" s="49"/>
      <c r="EQ170" s="49"/>
      <c r="ER170" s="49"/>
      <c r="ES170" s="49"/>
      <c r="ET170" s="49"/>
      <c r="EU170" s="49"/>
      <c r="EV170" s="49"/>
      <c r="EW170" s="49"/>
      <c r="EX170" s="49"/>
      <c r="EY170" s="49"/>
      <c r="EZ170" s="49"/>
      <c r="FA170" s="67"/>
      <c r="FB170" s="67"/>
      <c r="FC170" s="67"/>
      <c r="FD170" s="49"/>
      <c r="FE170" s="155"/>
    </row>
    <row r="171" spans="1:161">
      <c r="A171" s="58">
        <v>165</v>
      </c>
      <c r="B171" s="59">
        <v>107</v>
      </c>
      <c r="C171" s="60">
        <v>87</v>
      </c>
      <c r="D171" s="61">
        <v>1047</v>
      </c>
      <c r="E171" s="61">
        <v>3</v>
      </c>
      <c r="F171" s="62">
        <v>12</v>
      </c>
      <c r="G171" s="63">
        <v>0</v>
      </c>
      <c r="H171" s="63">
        <v>3</v>
      </c>
      <c r="I171" s="49"/>
      <c r="J171" s="62">
        <v>165</v>
      </c>
      <c r="K171" s="71">
        <f t="shared" si="242"/>
        <v>12</v>
      </c>
      <c r="L171" s="71">
        <f t="shared" si="243"/>
        <v>0</v>
      </c>
      <c r="M171" s="71">
        <f>INDEX($H:$H,MATCH(N171,$A:$A,0))</f>
        <v>3</v>
      </c>
      <c r="N171" s="72">
        <f>INDEX($A:$A,MATCH(SUM($K$7:K171),$D:$D,1))</f>
        <v>200</v>
      </c>
      <c r="O171" s="72">
        <v>0</v>
      </c>
      <c r="P171" s="73">
        <v>0</v>
      </c>
      <c r="Q171" s="63">
        <f>INDEX(关卡产出!$V$8:$V$207,MATCH(N171,$A$7:$A$206,0))</f>
        <v>38500</v>
      </c>
      <c r="R171" s="63">
        <f>INDEX(关卡产出!$W$8:$W$207,MATCH(N171,$A$7:$A$206,0))</f>
        <v>11610000</v>
      </c>
      <c r="S171" s="63">
        <f>INDEX(关卡产出!$X$8:$X$207,MATCH(N171,$A$7:$A$206,0))</f>
        <v>78866</v>
      </c>
      <c r="T171" s="63">
        <f>INDEX(关卡产出!$Y$8:$Y$207,MATCH(N171,$A$7:$A$206,0))</f>
        <v>39434</v>
      </c>
      <c r="U171" s="63">
        <f>INDEX(关卡产出!$Z$8:$Z$207,MATCH(N171,$A$7:$A$206,0))</f>
        <v>19113</v>
      </c>
      <c r="V171" s="63">
        <f>INDEX(关卡产出!$AA$8:$AA$207,MATCH(N171,$A$7:$A$206,0))</f>
        <v>1200</v>
      </c>
      <c r="W171" s="80">
        <f>INDEX(关卡产出!$C$8:$C$207,MATCH(N171,关卡产出!$B$8:$B$207,0))*K171</f>
        <v>1896</v>
      </c>
      <c r="X171" s="80">
        <f>INDEX(关卡产出!$D$8:$D$207,MATCH(N171,关卡产出!$B$8:$B$207,0))*K171</f>
        <v>948</v>
      </c>
      <c r="Y171" s="80">
        <f>INDEX(关卡产出!$E$8:$E$207,MATCH(N171,关卡产出!$B$8:$B$207,0))*K171</f>
        <v>468</v>
      </c>
      <c r="Z171" s="80">
        <f>INDEX(关卡产出!$F$8:$F$207,MATCH(N171,关卡产出!$B$8:$B$207,0))*K171</f>
        <v>24600</v>
      </c>
      <c r="AA171" s="80">
        <f>SUM($W$7:W171)</f>
        <v>212526</v>
      </c>
      <c r="AB171" s="80">
        <f>SUM($X$7:X171)</f>
        <v>106017</v>
      </c>
      <c r="AC171" s="80">
        <f>SUM($Y$7:Y171)</f>
        <v>51963</v>
      </c>
      <c r="AD171" s="80">
        <f>SUM($Z$7:Z171)</f>
        <v>2803800</v>
      </c>
      <c r="AE171" s="87">
        <f>INDEX(关卡产出!$C$8:$C$207,MATCH(N171,关卡产出!$B$8:$B$207,0))*8</f>
        <v>1264</v>
      </c>
      <c r="AF171" s="87">
        <f>INDEX(关卡产出!$D$8:$D$207,MATCH(N171,关卡产出!$B$8:$B$207,0))*8</f>
        <v>632</v>
      </c>
      <c r="AG171" s="87">
        <f>INDEX(关卡产出!$E$8:$E$207,MATCH(N171,关卡产出!$B$8:$B$207,0))*8</f>
        <v>312</v>
      </c>
      <c r="AH171" s="87">
        <f>INDEX(关卡产出!$F$8:$F$207,MATCH(N171,关卡产出!$B$8:$B$207,0))*8</f>
        <v>16400</v>
      </c>
      <c r="AI171" s="87">
        <f>SUM($AE$7:AE171)</f>
        <v>141672</v>
      </c>
      <c r="AJ171" s="87">
        <f>SUM($AF$7:AF171)</f>
        <v>70672</v>
      </c>
      <c r="AK171" s="87">
        <f>SUM($AG$7:AG171)</f>
        <v>34640</v>
      </c>
      <c r="AL171" s="87">
        <f>SUM($AH$7:AH171)</f>
        <v>1868960</v>
      </c>
      <c r="AM171" s="92">
        <f>SUM($M$7:M171)*关卡产出!$AS$11</f>
        <v>2970000</v>
      </c>
      <c r="AN171" s="93">
        <v>0</v>
      </c>
      <c r="AO171" s="80">
        <v>0</v>
      </c>
      <c r="AP171" s="96">
        <v>0</v>
      </c>
      <c r="AQ171" s="62">
        <v>500</v>
      </c>
      <c r="AR171" s="97">
        <v>100</v>
      </c>
      <c r="AS171" s="62">
        <f>SUM($AQ$7:AQ171)</f>
        <v>82500</v>
      </c>
      <c r="AT171" s="71">
        <f>SUM($AR$7:AR171)</f>
        <v>16500</v>
      </c>
      <c r="AU171" s="49"/>
      <c r="AV171" s="62">
        <f t="shared" si="244"/>
        <v>38500</v>
      </c>
      <c r="AW171" s="71">
        <v>0</v>
      </c>
      <c r="AX171" s="71">
        <f t="shared" si="245"/>
        <v>16500</v>
      </c>
      <c r="AY171" s="71">
        <f t="shared" si="246"/>
        <v>35000</v>
      </c>
      <c r="AZ171" s="63">
        <f t="shared" si="247"/>
        <v>90000</v>
      </c>
      <c r="BA171" s="80">
        <v>0</v>
      </c>
      <c r="BB171" s="80">
        <f t="shared" si="248"/>
        <v>90000</v>
      </c>
      <c r="BC171" s="98">
        <f t="shared" si="249"/>
        <v>0.427777777777778</v>
      </c>
      <c r="BD171" s="98">
        <f t="shared" si="250"/>
        <v>0</v>
      </c>
      <c r="BE171" s="98">
        <f t="shared" si="251"/>
        <v>0.183333333333333</v>
      </c>
      <c r="BF171" s="98">
        <f t="shared" si="252"/>
        <v>0.388888888888889</v>
      </c>
      <c r="BG171" s="99"/>
      <c r="BH171" s="62">
        <f>INDEX(商城宝箱!$L:$L,MATCH(BB171,商城宝箱!$N:$N,1))</f>
        <v>11</v>
      </c>
      <c r="BI171" s="63">
        <f>INDEX(商城宝箱!$T:$T,MATCH(BH171,商城宝箱!$L:$L,0))+(BB171-VLOOKUP(BH171,商城宝箱!$L$2:$N$22,3,FALSE))/$BH$5*VLOOKUP(BH171+1,商城宝箱!$C$23:$I$42,3,FALSE)</f>
        <v>225000</v>
      </c>
      <c r="BJ171" s="71">
        <f>INDEX(商城宝箱!$U:$U,MATCH(BH171,商城宝箱!$L:$L,0))+(BB171-VLOOKUP(BH171,商城宝箱!$L$2:$N$22,3,FALSE))/$BH$5*VLOOKUP(BH171+1,商城宝箱!$C$23:$I$42,4,FALSE)</f>
        <v>207392.5</v>
      </c>
      <c r="BK171" s="71">
        <f>INDEX(商城宝箱!$V:$V,MATCH(BH171,商城宝箱!$L:$L,0))+(BB171-VLOOKUP(BH171,商城宝箱!$L$2:$N$22,3,FALSE))/$BH$5*VLOOKUP(BH171+1,商城宝箱!$C$23:$I$42,5,FALSE)</f>
        <v>109712</v>
      </c>
      <c r="BL171" s="71">
        <f>INDEX(商城宝箱!$W:$W,MATCH(BH171,商城宝箱!$L:$L,0))+(BB171-VLOOKUP(BH171,商城宝箱!$L$2:$N$22,3,FALSE))/$BH$5*VLOOKUP(BH171+1,商城宝箱!$C$23:$I$42,6,FALSE)</f>
        <v>16501.5</v>
      </c>
      <c r="BM171" s="49"/>
      <c r="BN171" s="101">
        <f t="shared" si="253"/>
        <v>11610000</v>
      </c>
      <c r="BO171" s="63">
        <f t="shared" si="254"/>
        <v>2803800</v>
      </c>
      <c r="BP171" s="63">
        <f t="shared" ref="BP171:BR171" si="333">AL171</f>
        <v>1868960</v>
      </c>
      <c r="BQ171" s="63">
        <f t="shared" si="333"/>
        <v>2970000</v>
      </c>
      <c r="BR171" s="63">
        <f t="shared" si="333"/>
        <v>0</v>
      </c>
      <c r="BS171" s="63">
        <f t="shared" si="256"/>
        <v>82500</v>
      </c>
      <c r="BT171" s="63">
        <f t="shared" si="257"/>
        <v>225000</v>
      </c>
      <c r="BU171" s="63">
        <f t="shared" si="258"/>
        <v>19560260</v>
      </c>
      <c r="BV171" s="98">
        <f t="shared" si="259"/>
        <v>0.593550392479446</v>
      </c>
      <c r="BW171" s="98">
        <f t="shared" si="260"/>
        <v>0.143341652922814</v>
      </c>
      <c r="BX171" s="98">
        <f t="shared" si="261"/>
        <v>0.0955488321729875</v>
      </c>
      <c r="BY171" s="98">
        <f t="shared" si="262"/>
        <v>0.151838472494742</v>
      </c>
      <c r="BZ171" s="98">
        <f t="shared" si="263"/>
        <v>0</v>
      </c>
      <c r="CA171" s="98">
        <f t="shared" si="264"/>
        <v>0.00421773534707616</v>
      </c>
      <c r="CB171" s="98">
        <f t="shared" si="265"/>
        <v>0.011502914582935</v>
      </c>
      <c r="CC171" s="49"/>
      <c r="CD171" s="101">
        <f t="shared" si="266"/>
        <v>200</v>
      </c>
      <c r="CE171" s="63">
        <f>INDEX(角色升级!A:A,MATCH(BU170,角色升级!K:K,1))</f>
        <v>945</v>
      </c>
      <c r="CF171" s="71">
        <f>VLOOKUP(CE171,角色升级!A:P,16,FALSE)</f>
        <v>79764.54354</v>
      </c>
      <c r="CG171" s="71">
        <v>169200</v>
      </c>
      <c r="CH171" s="246">
        <v>5.74</v>
      </c>
      <c r="CI171" s="87">
        <f>INDEX(角色升级!Q:Q,MATCH(CE171,角色升级!A:A,0))</f>
        <v>35000</v>
      </c>
      <c r="CJ171" s="80">
        <v>0.9</v>
      </c>
      <c r="CK171" s="49"/>
      <c r="CL171" s="101">
        <f t="shared" si="267"/>
        <v>78866</v>
      </c>
      <c r="CM171" s="63">
        <f t="shared" si="268"/>
        <v>212526</v>
      </c>
      <c r="CN171" s="63">
        <f t="shared" si="269"/>
        <v>1264</v>
      </c>
      <c r="CO171" s="63">
        <f t="shared" si="270"/>
        <v>207392.5</v>
      </c>
      <c r="CP171" s="63">
        <f t="shared" si="271"/>
        <v>500048.5</v>
      </c>
      <c r="CQ171" s="98">
        <f t="shared" si="272"/>
        <v>0.157716701479956</v>
      </c>
      <c r="CR171" s="98">
        <f t="shared" si="273"/>
        <v>0.425010773954926</v>
      </c>
      <c r="CS171" s="98">
        <f t="shared" si="274"/>
        <v>0.00252775480778364</v>
      </c>
      <c r="CT171" s="98">
        <f t="shared" si="275"/>
        <v>0.414744769757334</v>
      </c>
      <c r="CU171" s="49"/>
      <c r="CV171" s="87">
        <f t="shared" si="276"/>
        <v>39434</v>
      </c>
      <c r="CW171" s="80">
        <f t="shared" si="277"/>
        <v>106017</v>
      </c>
      <c r="CX171" s="80">
        <f t="shared" si="278"/>
        <v>70672</v>
      </c>
      <c r="CY171" s="80">
        <f t="shared" si="279"/>
        <v>109712</v>
      </c>
      <c r="CZ171" s="80">
        <f t="shared" si="280"/>
        <v>325835</v>
      </c>
      <c r="DA171" s="143">
        <f t="shared" si="281"/>
        <v>0.12102444488775</v>
      </c>
      <c r="DB171" s="143">
        <f t="shared" si="282"/>
        <v>0.325370202709961</v>
      </c>
      <c r="DC171" s="143">
        <f t="shared" si="283"/>
        <v>0.216895054245247</v>
      </c>
      <c r="DD171" s="143">
        <f t="shared" si="284"/>
        <v>0.336710298157043</v>
      </c>
      <c r="DE171" s="49"/>
      <c r="DF171" s="87">
        <f t="shared" si="285"/>
        <v>19113</v>
      </c>
      <c r="DG171" s="80">
        <f t="shared" si="286"/>
        <v>51963</v>
      </c>
      <c r="DH171" s="80">
        <f t="shared" si="287"/>
        <v>34640</v>
      </c>
      <c r="DI171" s="80">
        <f t="shared" si="288"/>
        <v>16501.5</v>
      </c>
      <c r="DJ171" s="80">
        <f t="shared" si="289"/>
        <v>122217.5</v>
      </c>
      <c r="DK171" s="143">
        <f t="shared" si="290"/>
        <v>0.156385133061959</v>
      </c>
      <c r="DL171" s="143">
        <f t="shared" si="291"/>
        <v>0.425168245136744</v>
      </c>
      <c r="DM171" s="143">
        <f t="shared" si="292"/>
        <v>0.28342913248921</v>
      </c>
      <c r="DN171" s="143">
        <f t="shared" si="293"/>
        <v>0.135017489312087</v>
      </c>
      <c r="DO171" s="49"/>
      <c r="DP171" s="62">
        <f t="shared" si="294"/>
        <v>500048.5</v>
      </c>
      <c r="DQ171" s="71">
        <f t="shared" si="295"/>
        <v>325835</v>
      </c>
      <c r="DR171" s="71">
        <f t="shared" si="296"/>
        <v>122217.5</v>
      </c>
      <c r="DS171" s="63">
        <v>0</v>
      </c>
      <c r="DT171" s="63">
        <v>31</v>
      </c>
      <c r="DU171" s="63">
        <f>INDEX(武器升级!A:A,MATCH(DQ171/$DQ$5,武器升级!G:G,1))</f>
        <v>66</v>
      </c>
      <c r="DV171" s="63">
        <f>_xlfn.IFNA(INDEX(武器升级!A:A,MATCH(DR171/$DR$5,武器升级!H:H,1)),1)</f>
        <v>54</v>
      </c>
      <c r="DW171" s="63">
        <v>18</v>
      </c>
      <c r="DX171" s="63">
        <f>ROUND($DX$4*(1.2^(DT171-1)),2)</f>
        <v>142.43</v>
      </c>
      <c r="DY171" s="63">
        <f>ROUND($DY$4*1.2^(DU171-1),2)</f>
        <v>105157.99</v>
      </c>
      <c r="DZ171" s="63">
        <f>ROUND($DZ$4*1.2^(DV171-1),2)</f>
        <v>17298.11</v>
      </c>
      <c r="EA171" s="71">
        <v>6.6</v>
      </c>
      <c r="EB171" s="67">
        <f t="shared" si="297"/>
        <v>200</v>
      </c>
      <c r="EC171" s="84"/>
      <c r="ED171" s="49"/>
      <c r="EE171" s="49"/>
      <c r="EF171" s="49"/>
      <c r="EG171" s="49"/>
      <c r="EH171" s="49"/>
      <c r="EI171" s="49"/>
      <c r="EJ171" s="49"/>
      <c r="EK171" s="49">
        <f>_xlfn.IFNA(INDEX(DZ:DZ,MATCH(A171,EB:EB,0)),1)</f>
        <v>451.2</v>
      </c>
      <c r="EL171" s="84"/>
      <c r="EM171" s="49"/>
      <c r="EN171" s="49"/>
      <c r="EO171" s="49"/>
      <c r="EP171" s="49"/>
      <c r="EQ171" s="49"/>
      <c r="ER171" s="49"/>
      <c r="ES171" s="49"/>
      <c r="ET171" s="49"/>
      <c r="EU171" s="49"/>
      <c r="EV171" s="49"/>
      <c r="EW171" s="49"/>
      <c r="EX171" s="49"/>
      <c r="EY171" s="49"/>
      <c r="EZ171" s="49"/>
      <c r="FA171" s="67"/>
      <c r="FB171" s="67"/>
      <c r="FC171" s="67"/>
      <c r="FD171" s="49"/>
      <c r="FE171" s="155"/>
    </row>
    <row r="172" spans="1:161">
      <c r="A172" s="58">
        <v>166</v>
      </c>
      <c r="B172" s="59">
        <v>107</v>
      </c>
      <c r="C172" s="60">
        <v>88</v>
      </c>
      <c r="D172" s="61">
        <v>1053</v>
      </c>
      <c r="E172" s="61">
        <v>3</v>
      </c>
      <c r="F172" s="62">
        <v>12</v>
      </c>
      <c r="G172" s="63">
        <v>0</v>
      </c>
      <c r="H172" s="63">
        <v>3</v>
      </c>
      <c r="I172" s="49"/>
      <c r="J172" s="62">
        <v>166</v>
      </c>
      <c r="K172" s="71">
        <f t="shared" si="242"/>
        <v>12</v>
      </c>
      <c r="L172" s="71">
        <f t="shared" si="243"/>
        <v>0</v>
      </c>
      <c r="M172" s="71">
        <f>INDEX($H:$H,MATCH(N172,$A:$A,0))</f>
        <v>3</v>
      </c>
      <c r="N172" s="72">
        <f>INDEX($A:$A,MATCH(SUM($K$7:K172),$D:$D,1))</f>
        <v>200</v>
      </c>
      <c r="O172" s="72">
        <v>0</v>
      </c>
      <c r="P172" s="73">
        <v>0</v>
      </c>
      <c r="Q172" s="63">
        <f>INDEX(关卡产出!$V$8:$V$207,MATCH(N172,$A$7:$A$206,0))</f>
        <v>38500</v>
      </c>
      <c r="R172" s="63">
        <f>INDEX(关卡产出!$W$8:$W$207,MATCH(N172,$A$7:$A$206,0))</f>
        <v>11610000</v>
      </c>
      <c r="S172" s="63">
        <f>INDEX(关卡产出!$X$8:$X$207,MATCH(N172,$A$7:$A$206,0))</f>
        <v>78866</v>
      </c>
      <c r="T172" s="63">
        <f>INDEX(关卡产出!$Y$8:$Y$207,MATCH(N172,$A$7:$A$206,0))</f>
        <v>39434</v>
      </c>
      <c r="U172" s="63">
        <f>INDEX(关卡产出!$Z$8:$Z$207,MATCH(N172,$A$7:$A$206,0))</f>
        <v>19113</v>
      </c>
      <c r="V172" s="63">
        <f>INDEX(关卡产出!$AA$8:$AA$207,MATCH(N172,$A$7:$A$206,0))</f>
        <v>1200</v>
      </c>
      <c r="W172" s="80">
        <f>INDEX(关卡产出!$C$8:$C$207,MATCH(N172,关卡产出!$B$8:$B$207,0))*K172</f>
        <v>1896</v>
      </c>
      <c r="X172" s="80">
        <f>INDEX(关卡产出!$D$8:$D$207,MATCH(N172,关卡产出!$B$8:$B$207,0))*K172</f>
        <v>948</v>
      </c>
      <c r="Y172" s="80">
        <f>INDEX(关卡产出!$E$8:$E$207,MATCH(N172,关卡产出!$B$8:$B$207,0))*K172</f>
        <v>468</v>
      </c>
      <c r="Z172" s="80">
        <f>INDEX(关卡产出!$F$8:$F$207,MATCH(N172,关卡产出!$B$8:$B$207,0))*K172</f>
        <v>24600</v>
      </c>
      <c r="AA172" s="80">
        <f>SUM($W$7:W172)</f>
        <v>214422</v>
      </c>
      <c r="AB172" s="80">
        <f>SUM($X$7:X172)</f>
        <v>106965</v>
      </c>
      <c r="AC172" s="80">
        <f>SUM($Y$7:Y172)</f>
        <v>52431</v>
      </c>
      <c r="AD172" s="80">
        <f>SUM($Z$7:Z172)</f>
        <v>2828400</v>
      </c>
      <c r="AE172" s="87">
        <f>INDEX(关卡产出!$C$8:$C$207,MATCH(N172,关卡产出!$B$8:$B$207,0))*8</f>
        <v>1264</v>
      </c>
      <c r="AF172" s="87">
        <f>INDEX(关卡产出!$D$8:$D$207,MATCH(N172,关卡产出!$B$8:$B$207,0))*8</f>
        <v>632</v>
      </c>
      <c r="AG172" s="87">
        <f>INDEX(关卡产出!$E$8:$E$207,MATCH(N172,关卡产出!$B$8:$B$207,0))*8</f>
        <v>312</v>
      </c>
      <c r="AH172" s="87">
        <f>INDEX(关卡产出!$F$8:$F$207,MATCH(N172,关卡产出!$B$8:$B$207,0))*8</f>
        <v>16400</v>
      </c>
      <c r="AI172" s="87">
        <f>SUM($AE$7:AE172)</f>
        <v>142936</v>
      </c>
      <c r="AJ172" s="87">
        <f>SUM($AF$7:AF172)</f>
        <v>71304</v>
      </c>
      <c r="AK172" s="87">
        <f>SUM($AG$7:AG172)</f>
        <v>34952</v>
      </c>
      <c r="AL172" s="87">
        <f>SUM($AH$7:AH172)</f>
        <v>1885360</v>
      </c>
      <c r="AM172" s="92">
        <f>SUM($M$7:M172)*关卡产出!$AS$11</f>
        <v>2988000</v>
      </c>
      <c r="AN172" s="93">
        <v>0</v>
      </c>
      <c r="AO172" s="80">
        <v>0</v>
      </c>
      <c r="AP172" s="96">
        <v>0</v>
      </c>
      <c r="AQ172" s="62">
        <v>500</v>
      </c>
      <c r="AR172" s="97">
        <v>100</v>
      </c>
      <c r="AS172" s="62">
        <f>SUM($AQ$7:AQ172)</f>
        <v>83000</v>
      </c>
      <c r="AT172" s="71">
        <f>SUM($AR$7:AR172)</f>
        <v>16600</v>
      </c>
      <c r="AU172" s="49"/>
      <c r="AV172" s="62">
        <f t="shared" si="244"/>
        <v>38500</v>
      </c>
      <c r="AW172" s="71">
        <v>0</v>
      </c>
      <c r="AX172" s="71">
        <f t="shared" si="245"/>
        <v>16600</v>
      </c>
      <c r="AY172" s="71">
        <f t="shared" si="246"/>
        <v>35000</v>
      </c>
      <c r="AZ172" s="63">
        <f t="shared" si="247"/>
        <v>90100</v>
      </c>
      <c r="BA172" s="80">
        <v>0</v>
      </c>
      <c r="BB172" s="80">
        <f t="shared" si="248"/>
        <v>90100</v>
      </c>
      <c r="BC172" s="98">
        <f t="shared" si="249"/>
        <v>0.427302996670366</v>
      </c>
      <c r="BD172" s="98">
        <f t="shared" si="250"/>
        <v>0</v>
      </c>
      <c r="BE172" s="98">
        <f t="shared" si="251"/>
        <v>0.184239733629301</v>
      </c>
      <c r="BF172" s="98">
        <f t="shared" si="252"/>
        <v>0.388457269700333</v>
      </c>
      <c r="BG172" s="99"/>
      <c r="BH172" s="62">
        <f>INDEX(商城宝箱!$L:$L,MATCH(BB172,商城宝箱!$N:$N,1))</f>
        <v>11</v>
      </c>
      <c r="BI172" s="63">
        <f>INDEX(商城宝箱!$T:$T,MATCH(BH172,商城宝箱!$L:$L,0))+(BB172-VLOOKUP(BH172,商城宝箱!$L$2:$N$22,3,FALSE))/$BH$5*VLOOKUP(BH172+1,商城宝箱!$C$23:$I$42,3,FALSE)</f>
        <v>225250</v>
      </c>
      <c r="BJ172" s="71">
        <f>INDEX(商城宝箱!$U:$U,MATCH(BH172,商城宝箱!$L:$L,0))+(BB172-VLOOKUP(BH172,商城宝箱!$L$2:$N$22,3,FALSE))/$BH$5*VLOOKUP(BH172+1,商城宝箱!$C$23:$I$42,4,FALSE)</f>
        <v>207762.5</v>
      </c>
      <c r="BK172" s="71">
        <f>INDEX(商城宝箱!$V:$V,MATCH(BH172,商城宝箱!$L:$L,0))+(BB172-VLOOKUP(BH172,商城宝箱!$L$2:$N$22,3,FALSE))/$BH$5*VLOOKUP(BH172+1,商城宝箱!$C$23:$I$42,5,FALSE)</f>
        <v>109887</v>
      </c>
      <c r="BL172" s="71">
        <f>INDEX(商城宝箱!$W:$W,MATCH(BH172,商城宝箱!$L:$L,0))+(BB172-VLOOKUP(BH172,商城宝箱!$L$2:$N$22,3,FALSE))/$BH$5*VLOOKUP(BH172+1,商城宝箱!$C$23:$I$42,6,FALSE)</f>
        <v>16531.5</v>
      </c>
      <c r="BM172" s="49"/>
      <c r="BN172" s="101">
        <f t="shared" si="253"/>
        <v>11610000</v>
      </c>
      <c r="BO172" s="63">
        <f t="shared" si="254"/>
        <v>2828400</v>
      </c>
      <c r="BP172" s="63">
        <f t="shared" ref="BP172:BR172" si="334">AL172</f>
        <v>1885360</v>
      </c>
      <c r="BQ172" s="63">
        <f t="shared" si="334"/>
        <v>2988000</v>
      </c>
      <c r="BR172" s="63">
        <f t="shared" si="334"/>
        <v>0</v>
      </c>
      <c r="BS172" s="63">
        <f t="shared" si="256"/>
        <v>83000</v>
      </c>
      <c r="BT172" s="63">
        <f t="shared" si="257"/>
        <v>225250</v>
      </c>
      <c r="BU172" s="63">
        <f t="shared" si="258"/>
        <v>19620010</v>
      </c>
      <c r="BV172" s="98">
        <f t="shared" si="259"/>
        <v>0.591742817664211</v>
      </c>
      <c r="BW172" s="98">
        <f t="shared" si="260"/>
        <v>0.144158947931219</v>
      </c>
      <c r="BX172" s="98">
        <f t="shared" si="261"/>
        <v>0.096093732877812</v>
      </c>
      <c r="BY172" s="98">
        <f t="shared" si="262"/>
        <v>0.152293500360092</v>
      </c>
      <c r="BZ172" s="98">
        <f t="shared" si="263"/>
        <v>0</v>
      </c>
      <c r="CA172" s="98">
        <f t="shared" si="264"/>
        <v>0.00423037501000254</v>
      </c>
      <c r="CB172" s="98">
        <f t="shared" si="265"/>
        <v>0.0114806261566635</v>
      </c>
      <c r="CC172" s="49"/>
      <c r="CD172" s="101">
        <f t="shared" si="266"/>
        <v>200</v>
      </c>
      <c r="CE172" s="63">
        <f>INDEX(角色升级!A:A,MATCH(BU171,角色升级!K:K,1))</f>
        <v>946</v>
      </c>
      <c r="CF172" s="71">
        <f>VLOOKUP(CE172,角色升级!A:P,16,FALSE)</f>
        <v>79825.24715</v>
      </c>
      <c r="CG172" s="71">
        <v>171600</v>
      </c>
      <c r="CH172" s="230">
        <v>5.66</v>
      </c>
      <c r="CI172" s="87">
        <f>INDEX(角色升级!Q:Q,MATCH(CE172,角色升级!A:A,0))</f>
        <v>35000</v>
      </c>
      <c r="CJ172" s="80">
        <v>0.9</v>
      </c>
      <c r="CK172" s="49"/>
      <c r="CL172" s="101">
        <f t="shared" si="267"/>
        <v>78866</v>
      </c>
      <c r="CM172" s="63">
        <f t="shared" si="268"/>
        <v>214422</v>
      </c>
      <c r="CN172" s="63">
        <f t="shared" si="269"/>
        <v>1264</v>
      </c>
      <c r="CO172" s="63">
        <f t="shared" si="270"/>
        <v>207762.5</v>
      </c>
      <c r="CP172" s="63">
        <f t="shared" si="271"/>
        <v>502314.5</v>
      </c>
      <c r="CQ172" s="98">
        <f t="shared" si="272"/>
        <v>0.15700522282355</v>
      </c>
      <c r="CR172" s="98">
        <f t="shared" si="273"/>
        <v>0.426868027898856</v>
      </c>
      <c r="CS172" s="98">
        <f t="shared" si="274"/>
        <v>0.00251635180748316</v>
      </c>
      <c r="CT172" s="98">
        <f t="shared" si="275"/>
        <v>0.413610397470111</v>
      </c>
      <c r="CU172" s="49"/>
      <c r="CV172" s="87">
        <f t="shared" si="276"/>
        <v>39434</v>
      </c>
      <c r="CW172" s="80">
        <f t="shared" si="277"/>
        <v>106965</v>
      </c>
      <c r="CX172" s="80">
        <f t="shared" si="278"/>
        <v>71304</v>
      </c>
      <c r="CY172" s="80">
        <f t="shared" si="279"/>
        <v>109887</v>
      </c>
      <c r="CZ172" s="80">
        <f t="shared" si="280"/>
        <v>327590</v>
      </c>
      <c r="DA172" s="143">
        <f t="shared" si="281"/>
        <v>0.120376079855917</v>
      </c>
      <c r="DB172" s="143">
        <f t="shared" si="282"/>
        <v>0.32652095607314</v>
      </c>
      <c r="DC172" s="143">
        <f t="shared" si="283"/>
        <v>0.217662321804695</v>
      </c>
      <c r="DD172" s="143">
        <f t="shared" si="284"/>
        <v>0.335440642266247</v>
      </c>
      <c r="DE172" s="49"/>
      <c r="DF172" s="87">
        <f t="shared" si="285"/>
        <v>19113</v>
      </c>
      <c r="DG172" s="80">
        <f t="shared" si="286"/>
        <v>52431</v>
      </c>
      <c r="DH172" s="80">
        <f t="shared" si="287"/>
        <v>34952</v>
      </c>
      <c r="DI172" s="80">
        <f t="shared" si="288"/>
        <v>16531.5</v>
      </c>
      <c r="DJ172" s="80">
        <f t="shared" si="289"/>
        <v>123027.5</v>
      </c>
      <c r="DK172" s="143">
        <f t="shared" si="290"/>
        <v>0.155355509946963</v>
      </c>
      <c r="DL172" s="143">
        <f t="shared" si="291"/>
        <v>0.426173010099368</v>
      </c>
      <c r="DM172" s="143">
        <f t="shared" si="292"/>
        <v>0.284099083538233</v>
      </c>
      <c r="DN172" s="143">
        <f t="shared" si="293"/>
        <v>0.134372396415436</v>
      </c>
      <c r="DO172" s="49"/>
      <c r="DP172" s="62">
        <f t="shared" si="294"/>
        <v>502314.5</v>
      </c>
      <c r="DQ172" s="71">
        <f t="shared" si="295"/>
        <v>327590</v>
      </c>
      <c r="DR172" s="71">
        <f t="shared" si="296"/>
        <v>123027.5</v>
      </c>
      <c r="DS172" s="63">
        <v>0</v>
      </c>
      <c r="DT172" s="63">
        <v>31</v>
      </c>
      <c r="DU172" s="63">
        <f>INDEX(武器升级!A:A,MATCH(DQ172/$DQ$5,武器升级!G:G,1))</f>
        <v>66</v>
      </c>
      <c r="DV172" s="63">
        <f>_xlfn.IFNA(INDEX(武器升级!A:A,MATCH(DR172/$DR$5,武器升级!H:H,1)),1)</f>
        <v>55</v>
      </c>
      <c r="DW172" s="63">
        <v>18</v>
      </c>
      <c r="DX172" s="63">
        <f>ROUND($DX$4*(1.2^(DT172-1)),2)</f>
        <v>142.43</v>
      </c>
      <c r="DY172" s="63">
        <f>ROUND($DY$4*1.2^(DU172-1),2)</f>
        <v>105157.99</v>
      </c>
      <c r="DZ172" s="63">
        <f>ROUND($DZ$4*1.2^(DV172-1),2)</f>
        <v>20757.74</v>
      </c>
      <c r="EA172" s="71">
        <v>6.6</v>
      </c>
      <c r="EB172" s="67">
        <f t="shared" si="297"/>
        <v>200</v>
      </c>
      <c r="EC172" s="84"/>
      <c r="ED172" s="49"/>
      <c r="EE172" s="49"/>
      <c r="EF172" s="49"/>
      <c r="EG172" s="49"/>
      <c r="EH172" s="49"/>
      <c r="EI172" s="49"/>
      <c r="EJ172" s="49"/>
      <c r="EK172" s="49">
        <f>_xlfn.IFNA(INDEX(DZ:DZ,MATCH(A172,EB:EB,0)),1)</f>
        <v>1</v>
      </c>
      <c r="EL172" s="84"/>
      <c r="EM172" s="49"/>
      <c r="EN172" s="49"/>
      <c r="EO172" s="49"/>
      <c r="EP172" s="49"/>
      <c r="EQ172" s="49"/>
      <c r="ER172" s="49"/>
      <c r="ES172" s="49"/>
      <c r="ET172" s="49"/>
      <c r="EU172" s="49"/>
      <c r="EV172" s="49"/>
      <c r="EW172" s="49"/>
      <c r="EX172" s="49"/>
      <c r="EY172" s="49"/>
      <c r="EZ172" s="49"/>
      <c r="FA172" s="67"/>
      <c r="FB172" s="67"/>
      <c r="FC172" s="67"/>
      <c r="FD172" s="49"/>
      <c r="FE172" s="155"/>
    </row>
    <row r="173" spans="1:161">
      <c r="A173" s="58">
        <v>167</v>
      </c>
      <c r="B173" s="59">
        <v>108</v>
      </c>
      <c r="C173" s="60">
        <v>88</v>
      </c>
      <c r="D173" s="61">
        <v>1059</v>
      </c>
      <c r="E173" s="61">
        <v>3</v>
      </c>
      <c r="F173" s="62">
        <v>12</v>
      </c>
      <c r="G173" s="63">
        <v>0</v>
      </c>
      <c r="H173" s="63">
        <v>3</v>
      </c>
      <c r="I173" s="49"/>
      <c r="J173" s="62">
        <v>167</v>
      </c>
      <c r="K173" s="71">
        <f t="shared" si="242"/>
        <v>12</v>
      </c>
      <c r="L173" s="71">
        <f t="shared" si="243"/>
        <v>0</v>
      </c>
      <c r="M173" s="71">
        <f>INDEX($H:$H,MATCH(N173,$A:$A,0))</f>
        <v>3</v>
      </c>
      <c r="N173" s="72">
        <f>INDEX($A:$A,MATCH(SUM($K$7:K173),$D:$D,1))</f>
        <v>200</v>
      </c>
      <c r="O173" s="72">
        <v>0</v>
      </c>
      <c r="P173" s="73">
        <v>0</v>
      </c>
      <c r="Q173" s="63">
        <f>INDEX(关卡产出!$V$8:$V$207,MATCH(N173,$A$7:$A$206,0))</f>
        <v>38500</v>
      </c>
      <c r="R173" s="63">
        <f>INDEX(关卡产出!$W$8:$W$207,MATCH(N173,$A$7:$A$206,0))</f>
        <v>11610000</v>
      </c>
      <c r="S173" s="63">
        <f>INDEX(关卡产出!$X$8:$X$207,MATCH(N173,$A$7:$A$206,0))</f>
        <v>78866</v>
      </c>
      <c r="T173" s="63">
        <f>INDEX(关卡产出!$Y$8:$Y$207,MATCH(N173,$A$7:$A$206,0))</f>
        <v>39434</v>
      </c>
      <c r="U173" s="63">
        <f>INDEX(关卡产出!$Z$8:$Z$207,MATCH(N173,$A$7:$A$206,0))</f>
        <v>19113</v>
      </c>
      <c r="V173" s="63">
        <f>INDEX(关卡产出!$AA$8:$AA$207,MATCH(N173,$A$7:$A$206,0))</f>
        <v>1200</v>
      </c>
      <c r="W173" s="80">
        <f>INDEX(关卡产出!$C$8:$C$207,MATCH(N173,关卡产出!$B$8:$B$207,0))*K173</f>
        <v>1896</v>
      </c>
      <c r="X173" s="80">
        <f>INDEX(关卡产出!$D$8:$D$207,MATCH(N173,关卡产出!$B$8:$B$207,0))*K173</f>
        <v>948</v>
      </c>
      <c r="Y173" s="80">
        <f>INDEX(关卡产出!$E$8:$E$207,MATCH(N173,关卡产出!$B$8:$B$207,0))*K173</f>
        <v>468</v>
      </c>
      <c r="Z173" s="80">
        <f>INDEX(关卡产出!$F$8:$F$207,MATCH(N173,关卡产出!$B$8:$B$207,0))*K173</f>
        <v>24600</v>
      </c>
      <c r="AA173" s="80">
        <f>SUM($W$7:W173)</f>
        <v>216318</v>
      </c>
      <c r="AB173" s="80">
        <f>SUM($X$7:X173)</f>
        <v>107913</v>
      </c>
      <c r="AC173" s="80">
        <f>SUM($Y$7:Y173)</f>
        <v>52899</v>
      </c>
      <c r="AD173" s="80">
        <f>SUM($Z$7:Z173)</f>
        <v>2853000</v>
      </c>
      <c r="AE173" s="87">
        <f>INDEX(关卡产出!$C$8:$C$207,MATCH(N173,关卡产出!$B$8:$B$207,0))*8</f>
        <v>1264</v>
      </c>
      <c r="AF173" s="87">
        <f>INDEX(关卡产出!$D$8:$D$207,MATCH(N173,关卡产出!$B$8:$B$207,0))*8</f>
        <v>632</v>
      </c>
      <c r="AG173" s="87">
        <f>INDEX(关卡产出!$E$8:$E$207,MATCH(N173,关卡产出!$B$8:$B$207,0))*8</f>
        <v>312</v>
      </c>
      <c r="AH173" s="87">
        <f>INDEX(关卡产出!$F$8:$F$207,MATCH(N173,关卡产出!$B$8:$B$207,0))*8</f>
        <v>16400</v>
      </c>
      <c r="AI173" s="87">
        <f>SUM($AE$7:AE173)</f>
        <v>144200</v>
      </c>
      <c r="AJ173" s="87">
        <f>SUM($AF$7:AF173)</f>
        <v>71936</v>
      </c>
      <c r="AK173" s="87">
        <f>SUM($AG$7:AG173)</f>
        <v>35264</v>
      </c>
      <c r="AL173" s="87">
        <f>SUM($AH$7:AH173)</f>
        <v>1901760</v>
      </c>
      <c r="AM173" s="92">
        <f>SUM($M$7:M173)*关卡产出!$AS$11</f>
        <v>3006000</v>
      </c>
      <c r="AN173" s="93">
        <v>0</v>
      </c>
      <c r="AO173" s="80">
        <v>0</v>
      </c>
      <c r="AP173" s="96">
        <v>0</v>
      </c>
      <c r="AQ173" s="62">
        <v>500</v>
      </c>
      <c r="AR173" s="97">
        <v>100</v>
      </c>
      <c r="AS173" s="62">
        <f>SUM($AQ$7:AQ173)</f>
        <v>83500</v>
      </c>
      <c r="AT173" s="71">
        <f>SUM($AR$7:AR173)</f>
        <v>16700</v>
      </c>
      <c r="AU173" s="49"/>
      <c r="AV173" s="62">
        <f t="shared" si="244"/>
        <v>38500</v>
      </c>
      <c r="AW173" s="71">
        <v>0</v>
      </c>
      <c r="AX173" s="71">
        <f t="shared" si="245"/>
        <v>16700</v>
      </c>
      <c r="AY173" s="71">
        <f t="shared" si="246"/>
        <v>35000</v>
      </c>
      <c r="AZ173" s="63">
        <f t="shared" si="247"/>
        <v>90200</v>
      </c>
      <c r="BA173" s="80">
        <v>0</v>
      </c>
      <c r="BB173" s="80">
        <f t="shared" si="248"/>
        <v>90200</v>
      </c>
      <c r="BC173" s="98">
        <f t="shared" si="249"/>
        <v>0.426829268292683</v>
      </c>
      <c r="BD173" s="98">
        <f t="shared" si="250"/>
        <v>0</v>
      </c>
      <c r="BE173" s="98">
        <f t="shared" si="251"/>
        <v>0.185144124168514</v>
      </c>
      <c r="BF173" s="98">
        <f t="shared" si="252"/>
        <v>0.388026607538803</v>
      </c>
      <c r="BG173" s="99"/>
      <c r="BH173" s="62">
        <f>INDEX(商城宝箱!$L:$L,MATCH(BB173,商城宝箱!$N:$N,1))</f>
        <v>11</v>
      </c>
      <c r="BI173" s="63">
        <f>INDEX(商城宝箱!$T:$T,MATCH(BH173,商城宝箱!$L:$L,0))+(BB173-VLOOKUP(BH173,商城宝箱!$L$2:$N$22,3,FALSE))/$BH$5*VLOOKUP(BH173+1,商城宝箱!$C$23:$I$42,3,FALSE)</f>
        <v>225500</v>
      </c>
      <c r="BJ173" s="71">
        <f>INDEX(商城宝箱!$U:$U,MATCH(BH173,商城宝箱!$L:$L,0))+(BB173-VLOOKUP(BH173,商城宝箱!$L$2:$N$22,3,FALSE))/$BH$5*VLOOKUP(BH173+1,商城宝箱!$C$23:$I$42,4,FALSE)</f>
        <v>208132.5</v>
      </c>
      <c r="BK173" s="71">
        <f>INDEX(商城宝箱!$V:$V,MATCH(BH173,商城宝箱!$L:$L,0))+(BB173-VLOOKUP(BH173,商城宝箱!$L$2:$N$22,3,FALSE))/$BH$5*VLOOKUP(BH173+1,商城宝箱!$C$23:$I$42,5,FALSE)</f>
        <v>110062</v>
      </c>
      <c r="BL173" s="71">
        <f>INDEX(商城宝箱!$W:$W,MATCH(BH173,商城宝箱!$L:$L,0))+(BB173-VLOOKUP(BH173,商城宝箱!$L$2:$N$22,3,FALSE))/$BH$5*VLOOKUP(BH173+1,商城宝箱!$C$23:$I$42,6,FALSE)</f>
        <v>16561.5</v>
      </c>
      <c r="BM173" s="49"/>
      <c r="BN173" s="101">
        <f t="shared" si="253"/>
        <v>11610000</v>
      </c>
      <c r="BO173" s="63">
        <f t="shared" si="254"/>
        <v>2853000</v>
      </c>
      <c r="BP173" s="63">
        <f t="shared" ref="BP173:BR173" si="335">AL173</f>
        <v>1901760</v>
      </c>
      <c r="BQ173" s="63">
        <f t="shared" si="335"/>
        <v>3006000</v>
      </c>
      <c r="BR173" s="63">
        <f t="shared" si="335"/>
        <v>0</v>
      </c>
      <c r="BS173" s="63">
        <f t="shared" si="256"/>
        <v>83500</v>
      </c>
      <c r="BT173" s="63">
        <f t="shared" si="257"/>
        <v>225500</v>
      </c>
      <c r="BU173" s="63">
        <f t="shared" si="258"/>
        <v>19679760</v>
      </c>
      <c r="BV173" s="98">
        <f t="shared" si="259"/>
        <v>0.589946218856327</v>
      </c>
      <c r="BW173" s="98">
        <f t="shared" si="260"/>
        <v>0.144971280137563</v>
      </c>
      <c r="BX173" s="98">
        <f t="shared" si="261"/>
        <v>0.0966353248210344</v>
      </c>
      <c r="BY173" s="98">
        <f t="shared" si="262"/>
        <v>0.152745765192258</v>
      </c>
      <c r="BZ173" s="98">
        <f t="shared" si="263"/>
        <v>0</v>
      </c>
      <c r="CA173" s="98">
        <f t="shared" si="264"/>
        <v>0.00424293792200718</v>
      </c>
      <c r="CB173" s="98">
        <f t="shared" si="265"/>
        <v>0.0114584730708098</v>
      </c>
      <c r="CC173" s="49"/>
      <c r="CD173" s="101">
        <f t="shared" si="266"/>
        <v>200</v>
      </c>
      <c r="CE173" s="63">
        <f>INDEX(角色升级!A:A,MATCH(BU172,角色升级!K:K,1))</f>
        <v>947</v>
      </c>
      <c r="CF173" s="71">
        <f>VLOOKUP(CE173,角色升级!A:P,16,FALSE)</f>
        <v>79885.95076</v>
      </c>
      <c r="CG173" s="71">
        <v>171600</v>
      </c>
      <c r="CH173" s="230">
        <v>5.66</v>
      </c>
      <c r="CI173" s="87">
        <f>INDEX(角色升级!Q:Q,MATCH(CE173,角色升级!A:A,0))</f>
        <v>35000</v>
      </c>
      <c r="CJ173" s="80">
        <v>0.9</v>
      </c>
      <c r="CK173" s="49"/>
      <c r="CL173" s="101">
        <f t="shared" si="267"/>
        <v>78866</v>
      </c>
      <c r="CM173" s="63">
        <f t="shared" si="268"/>
        <v>216318</v>
      </c>
      <c r="CN173" s="63">
        <f t="shared" si="269"/>
        <v>1264</v>
      </c>
      <c r="CO173" s="63">
        <f t="shared" si="270"/>
        <v>208132.5</v>
      </c>
      <c r="CP173" s="63">
        <f t="shared" si="271"/>
        <v>504580.5</v>
      </c>
      <c r="CQ173" s="98">
        <f t="shared" si="272"/>
        <v>0.156300134468137</v>
      </c>
      <c r="CR173" s="98">
        <f t="shared" si="273"/>
        <v>0.428708600510721</v>
      </c>
      <c r="CS173" s="98">
        <f t="shared" si="274"/>
        <v>0.00250505122572117</v>
      </c>
      <c r="CT173" s="98">
        <f t="shared" si="275"/>
        <v>0.41248621379542</v>
      </c>
      <c r="CU173" s="49"/>
      <c r="CV173" s="87">
        <f t="shared" si="276"/>
        <v>39434</v>
      </c>
      <c r="CW173" s="80">
        <f t="shared" si="277"/>
        <v>107913</v>
      </c>
      <c r="CX173" s="80">
        <f t="shared" si="278"/>
        <v>71936</v>
      </c>
      <c r="CY173" s="80">
        <f t="shared" si="279"/>
        <v>110062</v>
      </c>
      <c r="CZ173" s="80">
        <f t="shared" si="280"/>
        <v>329345</v>
      </c>
      <c r="DA173" s="143">
        <f t="shared" si="281"/>
        <v>0.119734624785559</v>
      </c>
      <c r="DB173" s="143">
        <f t="shared" si="282"/>
        <v>0.327659445262567</v>
      </c>
      <c r="DC173" s="143">
        <f t="shared" si="283"/>
        <v>0.218421412196936</v>
      </c>
      <c r="DD173" s="143">
        <f t="shared" si="284"/>
        <v>0.334184517754938</v>
      </c>
      <c r="DE173" s="49"/>
      <c r="DF173" s="87">
        <f t="shared" si="285"/>
        <v>19113</v>
      </c>
      <c r="DG173" s="80">
        <f t="shared" si="286"/>
        <v>52899</v>
      </c>
      <c r="DH173" s="80">
        <f t="shared" si="287"/>
        <v>35264</v>
      </c>
      <c r="DI173" s="80">
        <f t="shared" si="288"/>
        <v>16561.5</v>
      </c>
      <c r="DJ173" s="80">
        <f t="shared" si="289"/>
        <v>123837.5</v>
      </c>
      <c r="DK173" s="143">
        <f t="shared" si="290"/>
        <v>0.154339356010901</v>
      </c>
      <c r="DL173" s="143">
        <f t="shared" si="291"/>
        <v>0.427164631068941</v>
      </c>
      <c r="DM173" s="143">
        <f t="shared" si="292"/>
        <v>0.284760270515797</v>
      </c>
      <c r="DN173" s="143">
        <f t="shared" si="293"/>
        <v>0.133735742404361</v>
      </c>
      <c r="DO173" s="49"/>
      <c r="DP173" s="62">
        <f t="shared" si="294"/>
        <v>504580.5</v>
      </c>
      <c r="DQ173" s="71">
        <f t="shared" si="295"/>
        <v>329345</v>
      </c>
      <c r="DR173" s="71">
        <f t="shared" si="296"/>
        <v>123837.5</v>
      </c>
      <c r="DS173" s="63">
        <v>0</v>
      </c>
      <c r="DT173" s="63">
        <v>32</v>
      </c>
      <c r="DU173" s="63">
        <f>INDEX(武器升级!A:A,MATCH(DQ173/$DQ$5,武器升级!G:G,1))</f>
        <v>66</v>
      </c>
      <c r="DV173" s="63">
        <f>_xlfn.IFNA(INDEX(武器升级!A:A,MATCH(DR173/$DR$5,武器升级!H:H,1)),1)</f>
        <v>55</v>
      </c>
      <c r="DW173" s="63">
        <v>18</v>
      </c>
      <c r="DX173" s="63">
        <f>ROUND($DX$4*(1.2^(DT173-1)),2)</f>
        <v>170.91</v>
      </c>
      <c r="DY173" s="63">
        <f>ROUND($DY$4*1.2^(DU173-1),2)</f>
        <v>105157.99</v>
      </c>
      <c r="DZ173" s="63">
        <f>ROUND($DZ$4*1.2^(DV173-1),2)</f>
        <v>20757.74</v>
      </c>
      <c r="EA173" s="71">
        <v>6.6</v>
      </c>
      <c r="EB173" s="67">
        <f t="shared" si="297"/>
        <v>200</v>
      </c>
      <c r="EC173" s="84"/>
      <c r="ED173" s="49"/>
      <c r="EE173" s="49"/>
      <c r="EF173" s="49"/>
      <c r="EG173" s="49"/>
      <c r="EH173" s="49"/>
      <c r="EI173" s="49"/>
      <c r="EJ173" s="49"/>
      <c r="EK173" s="49">
        <f>_xlfn.IFNA(INDEX(DZ:DZ,MATCH(A173,EB:EB,0)),1)</f>
        <v>541.45</v>
      </c>
      <c r="EL173" s="84"/>
      <c r="EM173" s="49"/>
      <c r="EN173" s="49"/>
      <c r="EO173" s="49"/>
      <c r="EP173" s="49"/>
      <c r="EQ173" s="49"/>
      <c r="ER173" s="49"/>
      <c r="ES173" s="49"/>
      <c r="ET173" s="49"/>
      <c r="EU173" s="49"/>
      <c r="EV173" s="49"/>
      <c r="EW173" s="49"/>
      <c r="EX173" s="49"/>
      <c r="EY173" s="49"/>
      <c r="EZ173" s="49"/>
      <c r="FA173" s="67"/>
      <c r="FB173" s="67"/>
      <c r="FC173" s="67"/>
      <c r="FD173" s="49"/>
      <c r="FE173" s="155"/>
    </row>
    <row r="174" spans="1:161">
      <c r="A174" s="58">
        <v>168</v>
      </c>
      <c r="B174" s="59">
        <v>108</v>
      </c>
      <c r="C174" s="60">
        <v>88</v>
      </c>
      <c r="D174" s="61">
        <v>1062</v>
      </c>
      <c r="E174" s="61">
        <v>3</v>
      </c>
      <c r="F174" s="62">
        <v>12</v>
      </c>
      <c r="G174" s="63">
        <v>0</v>
      </c>
      <c r="H174" s="63">
        <v>3</v>
      </c>
      <c r="I174" s="49"/>
      <c r="J174" s="62">
        <v>168</v>
      </c>
      <c r="K174" s="71">
        <f t="shared" si="242"/>
        <v>12</v>
      </c>
      <c r="L174" s="71">
        <f t="shared" si="243"/>
        <v>0</v>
      </c>
      <c r="M174" s="71">
        <f>INDEX($H:$H,MATCH(N174,$A:$A,0))</f>
        <v>3</v>
      </c>
      <c r="N174" s="72">
        <f>INDEX($A:$A,MATCH(SUM($K$7:K174),$D:$D,1))</f>
        <v>200</v>
      </c>
      <c r="O174" s="72">
        <v>0</v>
      </c>
      <c r="P174" s="73">
        <v>0</v>
      </c>
      <c r="Q174" s="63">
        <f>INDEX(关卡产出!$V$8:$V$207,MATCH(N174,$A$7:$A$206,0))</f>
        <v>38500</v>
      </c>
      <c r="R174" s="63">
        <f>INDEX(关卡产出!$W$8:$W$207,MATCH(N174,$A$7:$A$206,0))</f>
        <v>11610000</v>
      </c>
      <c r="S174" s="63">
        <f>INDEX(关卡产出!$X$8:$X$207,MATCH(N174,$A$7:$A$206,0))</f>
        <v>78866</v>
      </c>
      <c r="T174" s="63">
        <f>INDEX(关卡产出!$Y$8:$Y$207,MATCH(N174,$A$7:$A$206,0))</f>
        <v>39434</v>
      </c>
      <c r="U174" s="63">
        <f>INDEX(关卡产出!$Z$8:$Z$207,MATCH(N174,$A$7:$A$206,0))</f>
        <v>19113</v>
      </c>
      <c r="V174" s="63">
        <f>INDEX(关卡产出!$AA$8:$AA$207,MATCH(N174,$A$7:$A$206,0))</f>
        <v>1200</v>
      </c>
      <c r="W174" s="80">
        <f>INDEX(关卡产出!$C$8:$C$207,MATCH(N174,关卡产出!$B$8:$B$207,0))*K174</f>
        <v>1896</v>
      </c>
      <c r="X174" s="80">
        <f>INDEX(关卡产出!$D$8:$D$207,MATCH(N174,关卡产出!$B$8:$B$207,0))*K174</f>
        <v>948</v>
      </c>
      <c r="Y174" s="80">
        <f>INDEX(关卡产出!$E$8:$E$207,MATCH(N174,关卡产出!$B$8:$B$207,0))*K174</f>
        <v>468</v>
      </c>
      <c r="Z174" s="80">
        <f>INDEX(关卡产出!$F$8:$F$207,MATCH(N174,关卡产出!$B$8:$B$207,0))*K174</f>
        <v>24600</v>
      </c>
      <c r="AA174" s="80">
        <f>SUM($W$7:W174)</f>
        <v>218214</v>
      </c>
      <c r="AB174" s="80">
        <f>SUM($X$7:X174)</f>
        <v>108861</v>
      </c>
      <c r="AC174" s="80">
        <f>SUM($Y$7:Y174)</f>
        <v>53367</v>
      </c>
      <c r="AD174" s="80">
        <f>SUM($Z$7:Z174)</f>
        <v>2877600</v>
      </c>
      <c r="AE174" s="87">
        <f>INDEX(关卡产出!$C$8:$C$207,MATCH(N174,关卡产出!$B$8:$B$207,0))*8</f>
        <v>1264</v>
      </c>
      <c r="AF174" s="87">
        <f>INDEX(关卡产出!$D$8:$D$207,MATCH(N174,关卡产出!$B$8:$B$207,0))*8</f>
        <v>632</v>
      </c>
      <c r="AG174" s="87">
        <f>INDEX(关卡产出!$E$8:$E$207,MATCH(N174,关卡产出!$B$8:$B$207,0))*8</f>
        <v>312</v>
      </c>
      <c r="AH174" s="87">
        <f>INDEX(关卡产出!$F$8:$F$207,MATCH(N174,关卡产出!$B$8:$B$207,0))*8</f>
        <v>16400</v>
      </c>
      <c r="AI174" s="87">
        <f>SUM($AE$7:AE174)</f>
        <v>145464</v>
      </c>
      <c r="AJ174" s="87">
        <f>SUM($AF$7:AF174)</f>
        <v>72568</v>
      </c>
      <c r="AK174" s="87">
        <f>SUM($AG$7:AG174)</f>
        <v>35576</v>
      </c>
      <c r="AL174" s="87">
        <f>SUM($AH$7:AH174)</f>
        <v>1918160</v>
      </c>
      <c r="AM174" s="92">
        <f>SUM($M$7:M174)*关卡产出!$AS$11</f>
        <v>3024000</v>
      </c>
      <c r="AN174" s="93">
        <v>0</v>
      </c>
      <c r="AO174" s="80">
        <v>0</v>
      </c>
      <c r="AP174" s="96">
        <v>0</v>
      </c>
      <c r="AQ174" s="62">
        <v>500</v>
      </c>
      <c r="AR174" s="97">
        <v>100</v>
      </c>
      <c r="AS174" s="62">
        <f>SUM($AQ$7:AQ174)</f>
        <v>84000</v>
      </c>
      <c r="AT174" s="71">
        <f>SUM($AR$7:AR174)</f>
        <v>16800</v>
      </c>
      <c r="AU174" s="49"/>
      <c r="AV174" s="62">
        <f t="shared" si="244"/>
        <v>38500</v>
      </c>
      <c r="AW174" s="71">
        <v>0</v>
      </c>
      <c r="AX174" s="71">
        <f t="shared" si="245"/>
        <v>16800</v>
      </c>
      <c r="AY174" s="71">
        <f t="shared" si="246"/>
        <v>35000</v>
      </c>
      <c r="AZ174" s="63">
        <f t="shared" si="247"/>
        <v>90300</v>
      </c>
      <c r="BA174" s="80">
        <v>0</v>
      </c>
      <c r="BB174" s="80">
        <f t="shared" si="248"/>
        <v>90300</v>
      </c>
      <c r="BC174" s="98">
        <f t="shared" si="249"/>
        <v>0.426356589147287</v>
      </c>
      <c r="BD174" s="98">
        <f t="shared" si="250"/>
        <v>0</v>
      </c>
      <c r="BE174" s="98">
        <f t="shared" si="251"/>
        <v>0.186046511627907</v>
      </c>
      <c r="BF174" s="98">
        <f t="shared" si="252"/>
        <v>0.387596899224806</v>
      </c>
      <c r="BG174" s="99"/>
      <c r="BH174" s="62">
        <f>INDEX(商城宝箱!$L:$L,MATCH(BB174,商城宝箱!$N:$N,1))</f>
        <v>11</v>
      </c>
      <c r="BI174" s="63">
        <f>INDEX(商城宝箱!$T:$T,MATCH(BH174,商城宝箱!$L:$L,0))+(BB174-VLOOKUP(BH174,商城宝箱!$L$2:$N$22,3,FALSE))/$BH$5*VLOOKUP(BH174+1,商城宝箱!$C$23:$I$42,3,FALSE)</f>
        <v>225750</v>
      </c>
      <c r="BJ174" s="71">
        <f>INDEX(商城宝箱!$U:$U,MATCH(BH174,商城宝箱!$L:$L,0))+(BB174-VLOOKUP(BH174,商城宝箱!$L$2:$N$22,3,FALSE))/$BH$5*VLOOKUP(BH174+1,商城宝箱!$C$23:$I$42,4,FALSE)</f>
        <v>208502.5</v>
      </c>
      <c r="BK174" s="71">
        <f>INDEX(商城宝箱!$V:$V,MATCH(BH174,商城宝箱!$L:$L,0))+(BB174-VLOOKUP(BH174,商城宝箱!$L$2:$N$22,3,FALSE))/$BH$5*VLOOKUP(BH174+1,商城宝箱!$C$23:$I$42,5,FALSE)</f>
        <v>110237</v>
      </c>
      <c r="BL174" s="71">
        <f>INDEX(商城宝箱!$W:$W,MATCH(BH174,商城宝箱!$L:$L,0))+(BB174-VLOOKUP(BH174,商城宝箱!$L$2:$N$22,3,FALSE))/$BH$5*VLOOKUP(BH174+1,商城宝箱!$C$23:$I$42,6,FALSE)</f>
        <v>16591.5</v>
      </c>
      <c r="BM174" s="49"/>
      <c r="BN174" s="101">
        <f t="shared" si="253"/>
        <v>11610000</v>
      </c>
      <c r="BO174" s="63">
        <f t="shared" si="254"/>
        <v>2877600</v>
      </c>
      <c r="BP174" s="63">
        <f t="shared" ref="BP174:BR174" si="336">AL174</f>
        <v>1918160</v>
      </c>
      <c r="BQ174" s="63">
        <f t="shared" si="336"/>
        <v>3024000</v>
      </c>
      <c r="BR174" s="63">
        <f t="shared" si="336"/>
        <v>0</v>
      </c>
      <c r="BS174" s="63">
        <f t="shared" si="256"/>
        <v>84000</v>
      </c>
      <c r="BT174" s="63">
        <f t="shared" si="257"/>
        <v>225750</v>
      </c>
      <c r="BU174" s="63">
        <f t="shared" si="258"/>
        <v>19739510</v>
      </c>
      <c r="BV174" s="98">
        <f t="shared" si="259"/>
        <v>0.588160496385169</v>
      </c>
      <c r="BW174" s="98">
        <f t="shared" si="260"/>
        <v>0.145778694607921</v>
      </c>
      <c r="BX174" s="98">
        <f t="shared" si="261"/>
        <v>0.0971736380487662</v>
      </c>
      <c r="BY174" s="98">
        <f t="shared" si="262"/>
        <v>0.153195292081718</v>
      </c>
      <c r="BZ174" s="98">
        <f t="shared" si="263"/>
        <v>0</v>
      </c>
      <c r="CA174" s="98">
        <f t="shared" si="264"/>
        <v>0.00425542478004773</v>
      </c>
      <c r="CB174" s="98">
        <f t="shared" si="265"/>
        <v>0.0114364540963783</v>
      </c>
      <c r="CC174" s="49"/>
      <c r="CD174" s="101">
        <f t="shared" si="266"/>
        <v>200</v>
      </c>
      <c r="CE174" s="63">
        <f>INDEX(角色升级!A:A,MATCH(BU173,角色升级!K:K,1))</f>
        <v>949</v>
      </c>
      <c r="CF174" s="71">
        <f>VLOOKUP(CE174,角色升级!A:P,16,FALSE)</f>
        <v>80007.35798</v>
      </c>
      <c r="CG174" s="71">
        <v>174000</v>
      </c>
      <c r="CH174" s="231">
        <v>5.72</v>
      </c>
      <c r="CI174" s="87">
        <f>INDEX(角色升级!Q:Q,MATCH(CE174,角色升级!A:A,0))</f>
        <v>35000</v>
      </c>
      <c r="CJ174" s="80">
        <v>0.9</v>
      </c>
      <c r="CK174" s="49"/>
      <c r="CL174" s="101">
        <f t="shared" si="267"/>
        <v>78866</v>
      </c>
      <c r="CM174" s="63">
        <f t="shared" si="268"/>
        <v>218214</v>
      </c>
      <c r="CN174" s="63">
        <f t="shared" si="269"/>
        <v>1264</v>
      </c>
      <c r="CO174" s="63">
        <f t="shared" si="270"/>
        <v>208502.5</v>
      </c>
      <c r="CP174" s="63">
        <f t="shared" si="271"/>
        <v>506846.5</v>
      </c>
      <c r="CQ174" s="98">
        <f t="shared" si="272"/>
        <v>0.155601350704799</v>
      </c>
      <c r="CR174" s="98">
        <f t="shared" si="273"/>
        <v>0.430532715526298</v>
      </c>
      <c r="CS174" s="98">
        <f t="shared" si="274"/>
        <v>0.00249385168882492</v>
      </c>
      <c r="CT174" s="98">
        <f t="shared" si="275"/>
        <v>0.411372082080077</v>
      </c>
      <c r="CU174" s="49"/>
      <c r="CV174" s="87">
        <f t="shared" si="276"/>
        <v>39434</v>
      </c>
      <c r="CW174" s="80">
        <f t="shared" si="277"/>
        <v>108861</v>
      </c>
      <c r="CX174" s="80">
        <f t="shared" si="278"/>
        <v>72568</v>
      </c>
      <c r="CY174" s="80">
        <f t="shared" si="279"/>
        <v>110237</v>
      </c>
      <c r="CZ174" s="80">
        <f t="shared" si="280"/>
        <v>331100</v>
      </c>
      <c r="DA174" s="143">
        <f t="shared" si="281"/>
        <v>0.119099969797644</v>
      </c>
      <c r="DB174" s="143">
        <f t="shared" si="282"/>
        <v>0.328785865297493</v>
      </c>
      <c r="DC174" s="143">
        <f t="shared" si="283"/>
        <v>0.219172455451525</v>
      </c>
      <c r="DD174" s="143">
        <f t="shared" si="284"/>
        <v>0.332941709453337</v>
      </c>
      <c r="DE174" s="49"/>
      <c r="DF174" s="87">
        <f t="shared" si="285"/>
        <v>19113</v>
      </c>
      <c r="DG174" s="80">
        <f t="shared" si="286"/>
        <v>53367</v>
      </c>
      <c r="DH174" s="80">
        <f t="shared" si="287"/>
        <v>35576</v>
      </c>
      <c r="DI174" s="80">
        <f t="shared" si="288"/>
        <v>16591.5</v>
      </c>
      <c r="DJ174" s="80">
        <f t="shared" si="289"/>
        <v>124647.5</v>
      </c>
      <c r="DK174" s="143">
        <f t="shared" si="290"/>
        <v>0.153336408672456</v>
      </c>
      <c r="DL174" s="143">
        <f t="shared" si="291"/>
        <v>0.42814336428729</v>
      </c>
      <c r="DM174" s="143">
        <f t="shared" si="292"/>
        <v>0.285412864277262</v>
      </c>
      <c r="DN174" s="143">
        <f t="shared" si="293"/>
        <v>0.133107362762992</v>
      </c>
      <c r="DO174" s="49"/>
      <c r="DP174" s="62">
        <f t="shared" si="294"/>
        <v>506846.5</v>
      </c>
      <c r="DQ174" s="71">
        <f t="shared" si="295"/>
        <v>331100</v>
      </c>
      <c r="DR174" s="71">
        <f t="shared" si="296"/>
        <v>124647.5</v>
      </c>
      <c r="DS174" s="63">
        <v>0</v>
      </c>
      <c r="DT174" s="63">
        <v>32</v>
      </c>
      <c r="DU174" s="63">
        <f>INDEX(武器升级!A:A,MATCH(DQ174/$DQ$5,武器升级!G:G,1))</f>
        <v>66</v>
      </c>
      <c r="DV174" s="63">
        <f>_xlfn.IFNA(INDEX(武器升级!A:A,MATCH(DR174/$DR$5,武器升级!H:H,1)),1)</f>
        <v>55</v>
      </c>
      <c r="DW174" s="63">
        <v>18</v>
      </c>
      <c r="DX174" s="63">
        <f>ROUND($DX$4*(1.2^(DT174-1)),2)</f>
        <v>170.91</v>
      </c>
      <c r="DY174" s="63">
        <f>ROUND($DY$4*1.2^(DU174-1),2)</f>
        <v>105157.99</v>
      </c>
      <c r="DZ174" s="63">
        <f>ROUND($DZ$4*1.2^(DV174-1),2)</f>
        <v>20757.74</v>
      </c>
      <c r="EA174" s="71">
        <v>6.6</v>
      </c>
      <c r="EB174" s="67">
        <f t="shared" si="297"/>
        <v>200</v>
      </c>
      <c r="EC174" s="84"/>
      <c r="ED174" s="49"/>
      <c r="EE174" s="49"/>
      <c r="EF174" s="49"/>
      <c r="EG174" s="49"/>
      <c r="EH174" s="49"/>
      <c r="EI174" s="49"/>
      <c r="EJ174" s="49"/>
      <c r="EK174" s="49">
        <f>_xlfn.IFNA(INDEX(DZ:DZ,MATCH(A174,EB:EB,0)),1)</f>
        <v>1</v>
      </c>
      <c r="EL174" s="84"/>
      <c r="EM174" s="49"/>
      <c r="EN174" s="49"/>
      <c r="EO174" s="49"/>
      <c r="EP174" s="49"/>
      <c r="EQ174" s="49"/>
      <c r="ER174" s="49"/>
      <c r="ES174" s="49"/>
      <c r="ET174" s="49"/>
      <c r="EU174" s="49"/>
      <c r="EV174" s="49"/>
      <c r="EW174" s="49"/>
      <c r="EX174" s="49"/>
      <c r="EY174" s="49"/>
      <c r="EZ174" s="49"/>
      <c r="FA174" s="67"/>
      <c r="FB174" s="67"/>
      <c r="FC174" s="67"/>
      <c r="FD174" s="49"/>
      <c r="FE174" s="155"/>
    </row>
    <row r="175" spans="1:161">
      <c r="A175" s="58">
        <v>169</v>
      </c>
      <c r="B175" s="59">
        <v>109</v>
      </c>
      <c r="C175" s="60">
        <v>89</v>
      </c>
      <c r="D175" s="61">
        <v>1071</v>
      </c>
      <c r="E175" s="61">
        <v>3</v>
      </c>
      <c r="F175" s="62">
        <v>12</v>
      </c>
      <c r="G175" s="63">
        <v>0</v>
      </c>
      <c r="H175" s="63">
        <v>3</v>
      </c>
      <c r="I175" s="49"/>
      <c r="J175" s="62">
        <v>169</v>
      </c>
      <c r="K175" s="71">
        <f t="shared" si="242"/>
        <v>12</v>
      </c>
      <c r="L175" s="71">
        <f t="shared" si="243"/>
        <v>0</v>
      </c>
      <c r="M175" s="71">
        <f>INDEX($H:$H,MATCH(N175,$A:$A,0))</f>
        <v>3</v>
      </c>
      <c r="N175" s="72">
        <f>INDEX($A:$A,MATCH(SUM($K$7:K175),$D:$D,1))</f>
        <v>200</v>
      </c>
      <c r="O175" s="72">
        <v>0</v>
      </c>
      <c r="P175" s="73">
        <v>0</v>
      </c>
      <c r="Q175" s="63">
        <f>INDEX(关卡产出!$V$8:$V$207,MATCH(N175,$A$7:$A$206,0))</f>
        <v>38500</v>
      </c>
      <c r="R175" s="63">
        <f>INDEX(关卡产出!$W$8:$W$207,MATCH(N175,$A$7:$A$206,0))</f>
        <v>11610000</v>
      </c>
      <c r="S175" s="63">
        <f>INDEX(关卡产出!$X$8:$X$207,MATCH(N175,$A$7:$A$206,0))</f>
        <v>78866</v>
      </c>
      <c r="T175" s="63">
        <f>INDEX(关卡产出!$Y$8:$Y$207,MATCH(N175,$A$7:$A$206,0))</f>
        <v>39434</v>
      </c>
      <c r="U175" s="63">
        <f>INDEX(关卡产出!$Z$8:$Z$207,MATCH(N175,$A$7:$A$206,0))</f>
        <v>19113</v>
      </c>
      <c r="V175" s="63">
        <f>INDEX(关卡产出!$AA$8:$AA$207,MATCH(N175,$A$7:$A$206,0))</f>
        <v>1200</v>
      </c>
      <c r="W175" s="80">
        <f>INDEX(关卡产出!$C$8:$C$207,MATCH(N175,关卡产出!$B$8:$B$207,0))*K175</f>
        <v>1896</v>
      </c>
      <c r="X175" s="80">
        <f>INDEX(关卡产出!$D$8:$D$207,MATCH(N175,关卡产出!$B$8:$B$207,0))*K175</f>
        <v>948</v>
      </c>
      <c r="Y175" s="80">
        <f>INDEX(关卡产出!$E$8:$E$207,MATCH(N175,关卡产出!$B$8:$B$207,0))*K175</f>
        <v>468</v>
      </c>
      <c r="Z175" s="80">
        <f>INDEX(关卡产出!$F$8:$F$207,MATCH(N175,关卡产出!$B$8:$B$207,0))*K175</f>
        <v>24600</v>
      </c>
      <c r="AA175" s="80">
        <f>SUM($W$7:W175)</f>
        <v>220110</v>
      </c>
      <c r="AB175" s="80">
        <f>SUM($X$7:X175)</f>
        <v>109809</v>
      </c>
      <c r="AC175" s="80">
        <f>SUM($Y$7:Y175)</f>
        <v>53835</v>
      </c>
      <c r="AD175" s="80">
        <f>SUM($Z$7:Z175)</f>
        <v>2902200</v>
      </c>
      <c r="AE175" s="87">
        <f>INDEX(关卡产出!$C$8:$C$207,MATCH(N175,关卡产出!$B$8:$B$207,0))*8</f>
        <v>1264</v>
      </c>
      <c r="AF175" s="87">
        <f>INDEX(关卡产出!$D$8:$D$207,MATCH(N175,关卡产出!$B$8:$B$207,0))*8</f>
        <v>632</v>
      </c>
      <c r="AG175" s="87">
        <f>INDEX(关卡产出!$E$8:$E$207,MATCH(N175,关卡产出!$B$8:$B$207,0))*8</f>
        <v>312</v>
      </c>
      <c r="AH175" s="87">
        <f>INDEX(关卡产出!$F$8:$F$207,MATCH(N175,关卡产出!$B$8:$B$207,0))*8</f>
        <v>16400</v>
      </c>
      <c r="AI175" s="87">
        <f>SUM($AE$7:AE175)</f>
        <v>146728</v>
      </c>
      <c r="AJ175" s="87">
        <f>SUM($AF$7:AF175)</f>
        <v>73200</v>
      </c>
      <c r="AK175" s="87">
        <f>SUM($AG$7:AG175)</f>
        <v>35888</v>
      </c>
      <c r="AL175" s="87">
        <f>SUM($AH$7:AH175)</f>
        <v>1934560</v>
      </c>
      <c r="AM175" s="92">
        <f>SUM($M$7:M175)*关卡产出!$AS$11</f>
        <v>3042000</v>
      </c>
      <c r="AN175" s="93">
        <v>0</v>
      </c>
      <c r="AO175" s="80">
        <v>0</v>
      </c>
      <c r="AP175" s="96">
        <v>0</v>
      </c>
      <c r="AQ175" s="62">
        <v>500</v>
      </c>
      <c r="AR175" s="97">
        <v>100</v>
      </c>
      <c r="AS175" s="62">
        <f>SUM($AQ$7:AQ175)</f>
        <v>84500</v>
      </c>
      <c r="AT175" s="71">
        <f>SUM($AR$7:AR175)</f>
        <v>16900</v>
      </c>
      <c r="AU175" s="49"/>
      <c r="AV175" s="62">
        <f t="shared" si="244"/>
        <v>38500</v>
      </c>
      <c r="AW175" s="71">
        <v>0</v>
      </c>
      <c r="AX175" s="71">
        <f t="shared" si="245"/>
        <v>16900</v>
      </c>
      <c r="AY175" s="71">
        <f t="shared" si="246"/>
        <v>35000</v>
      </c>
      <c r="AZ175" s="63">
        <f t="shared" si="247"/>
        <v>90400</v>
      </c>
      <c r="BA175" s="80">
        <v>0</v>
      </c>
      <c r="BB175" s="80">
        <f t="shared" si="248"/>
        <v>90400</v>
      </c>
      <c r="BC175" s="98">
        <f t="shared" si="249"/>
        <v>0.425884955752212</v>
      </c>
      <c r="BD175" s="98">
        <f t="shared" si="250"/>
        <v>0</v>
      </c>
      <c r="BE175" s="98">
        <f t="shared" si="251"/>
        <v>0.186946902654867</v>
      </c>
      <c r="BF175" s="98">
        <f t="shared" si="252"/>
        <v>0.38716814159292</v>
      </c>
      <c r="BG175" s="99"/>
      <c r="BH175" s="62">
        <f>INDEX(商城宝箱!$L:$L,MATCH(BB175,商城宝箱!$N:$N,1))</f>
        <v>11</v>
      </c>
      <c r="BI175" s="63">
        <f>INDEX(商城宝箱!$T:$T,MATCH(BH175,商城宝箱!$L:$L,0))+(BB175-VLOOKUP(BH175,商城宝箱!$L$2:$N$22,3,FALSE))/$BH$5*VLOOKUP(BH175+1,商城宝箱!$C$23:$I$42,3,FALSE)</f>
        <v>226000</v>
      </c>
      <c r="BJ175" s="71">
        <f>INDEX(商城宝箱!$U:$U,MATCH(BH175,商城宝箱!$L:$L,0))+(BB175-VLOOKUP(BH175,商城宝箱!$L$2:$N$22,3,FALSE))/$BH$5*VLOOKUP(BH175+1,商城宝箱!$C$23:$I$42,4,FALSE)</f>
        <v>208872.5</v>
      </c>
      <c r="BK175" s="71">
        <f>INDEX(商城宝箱!$V:$V,MATCH(BH175,商城宝箱!$L:$L,0))+(BB175-VLOOKUP(BH175,商城宝箱!$L$2:$N$22,3,FALSE))/$BH$5*VLOOKUP(BH175+1,商城宝箱!$C$23:$I$42,5,FALSE)</f>
        <v>110412</v>
      </c>
      <c r="BL175" s="71">
        <f>INDEX(商城宝箱!$W:$W,MATCH(BH175,商城宝箱!$L:$L,0))+(BB175-VLOOKUP(BH175,商城宝箱!$L$2:$N$22,3,FALSE))/$BH$5*VLOOKUP(BH175+1,商城宝箱!$C$23:$I$42,6,FALSE)</f>
        <v>16621.5</v>
      </c>
      <c r="BM175" s="49"/>
      <c r="BN175" s="101">
        <f t="shared" si="253"/>
        <v>11610000</v>
      </c>
      <c r="BO175" s="63">
        <f t="shared" si="254"/>
        <v>2902200</v>
      </c>
      <c r="BP175" s="63">
        <f t="shared" ref="BP175:BR175" si="337">AL175</f>
        <v>1934560</v>
      </c>
      <c r="BQ175" s="63">
        <f t="shared" si="337"/>
        <v>3042000</v>
      </c>
      <c r="BR175" s="63">
        <f t="shared" si="337"/>
        <v>0</v>
      </c>
      <c r="BS175" s="63">
        <f t="shared" si="256"/>
        <v>84500</v>
      </c>
      <c r="BT175" s="63">
        <f t="shared" si="257"/>
        <v>226000</v>
      </c>
      <c r="BU175" s="63">
        <f t="shared" si="258"/>
        <v>19799260</v>
      </c>
      <c r="BV175" s="98">
        <f t="shared" si="259"/>
        <v>0.586385551783248</v>
      </c>
      <c r="BW175" s="98">
        <f t="shared" si="260"/>
        <v>0.146581235864371</v>
      </c>
      <c r="BX175" s="98">
        <f t="shared" si="261"/>
        <v>0.0977087022444273</v>
      </c>
      <c r="BY175" s="98">
        <f t="shared" si="262"/>
        <v>0.153642105816076</v>
      </c>
      <c r="BZ175" s="98">
        <f t="shared" si="263"/>
        <v>0</v>
      </c>
      <c r="CA175" s="98">
        <f t="shared" si="264"/>
        <v>0.00426783627266878</v>
      </c>
      <c r="CB175" s="98">
        <f t="shared" si="265"/>
        <v>0.0114145680192088</v>
      </c>
      <c r="CC175" s="49"/>
      <c r="CD175" s="101">
        <f t="shared" si="266"/>
        <v>200</v>
      </c>
      <c r="CE175" s="63">
        <f>INDEX(角色升级!A:A,MATCH(BU174,角色升级!K:K,1))</f>
        <v>950</v>
      </c>
      <c r="CF175" s="71">
        <f>VLOOKUP(CE175,角色升级!A:P,16,FALSE)</f>
        <v>80068.06159</v>
      </c>
      <c r="CG175" s="71">
        <v>175200</v>
      </c>
      <c r="CH175" s="236">
        <v>5.75</v>
      </c>
      <c r="CI175" s="87">
        <f>INDEX(角色升级!Q:Q,MATCH(CE175,角色升级!A:A,0))</f>
        <v>35000</v>
      </c>
      <c r="CJ175" s="80">
        <v>0.9</v>
      </c>
      <c r="CK175" s="49"/>
      <c r="CL175" s="101">
        <f t="shared" si="267"/>
        <v>78866</v>
      </c>
      <c r="CM175" s="63">
        <f t="shared" si="268"/>
        <v>220110</v>
      </c>
      <c r="CN175" s="63">
        <f t="shared" si="269"/>
        <v>1264</v>
      </c>
      <c r="CO175" s="63">
        <f t="shared" si="270"/>
        <v>208872.5</v>
      </c>
      <c r="CP175" s="63">
        <f t="shared" si="271"/>
        <v>509112.5</v>
      </c>
      <c r="CQ175" s="98">
        <f t="shared" si="272"/>
        <v>0.154908787350536</v>
      </c>
      <c r="CR175" s="98">
        <f t="shared" si="273"/>
        <v>0.432340592698078</v>
      </c>
      <c r="CS175" s="98">
        <f t="shared" si="274"/>
        <v>0.00248275184757789</v>
      </c>
      <c r="CT175" s="98">
        <f t="shared" si="275"/>
        <v>0.410267868103808</v>
      </c>
      <c r="CU175" s="49"/>
      <c r="CV175" s="87">
        <f t="shared" si="276"/>
        <v>39434</v>
      </c>
      <c r="CW175" s="80">
        <f t="shared" si="277"/>
        <v>109809</v>
      </c>
      <c r="CX175" s="80">
        <f t="shared" si="278"/>
        <v>73200</v>
      </c>
      <c r="CY175" s="80">
        <f t="shared" si="279"/>
        <v>110412</v>
      </c>
      <c r="CZ175" s="80">
        <f t="shared" si="280"/>
        <v>332855</v>
      </c>
      <c r="DA175" s="143">
        <f t="shared" si="281"/>
        <v>0.118472007330519</v>
      </c>
      <c r="DB175" s="143">
        <f t="shared" si="282"/>
        <v>0.329900407084166</v>
      </c>
      <c r="DC175" s="143">
        <f t="shared" si="283"/>
        <v>0.219915578855658</v>
      </c>
      <c r="DD175" s="143">
        <f t="shared" si="284"/>
        <v>0.331712006729657</v>
      </c>
      <c r="DE175" s="49"/>
      <c r="DF175" s="87">
        <f t="shared" si="285"/>
        <v>19113</v>
      </c>
      <c r="DG175" s="80">
        <f t="shared" si="286"/>
        <v>53835</v>
      </c>
      <c r="DH175" s="80">
        <f t="shared" si="287"/>
        <v>35888</v>
      </c>
      <c r="DI175" s="80">
        <f t="shared" si="288"/>
        <v>16621.5</v>
      </c>
      <c r="DJ175" s="80">
        <f t="shared" si="289"/>
        <v>125457.5</v>
      </c>
      <c r="DK175" s="143">
        <f t="shared" si="290"/>
        <v>0.152346412131598</v>
      </c>
      <c r="DL175" s="143">
        <f t="shared" si="291"/>
        <v>0.429109459378674</v>
      </c>
      <c r="DM175" s="143">
        <f t="shared" si="292"/>
        <v>0.286057031265568</v>
      </c>
      <c r="DN175" s="143">
        <f t="shared" si="293"/>
        <v>0.13248709722416</v>
      </c>
      <c r="DO175" s="49"/>
      <c r="DP175" s="62">
        <f t="shared" si="294"/>
        <v>509112.5</v>
      </c>
      <c r="DQ175" s="71">
        <f t="shared" si="295"/>
        <v>332855</v>
      </c>
      <c r="DR175" s="71">
        <f t="shared" si="296"/>
        <v>125457.5</v>
      </c>
      <c r="DS175" s="63">
        <v>0</v>
      </c>
      <c r="DT175" s="63">
        <v>32</v>
      </c>
      <c r="DU175" s="63">
        <f>INDEX(武器升级!A:A,MATCH(DQ175/$DQ$5,武器升级!G:G,1))</f>
        <v>66</v>
      </c>
      <c r="DV175" s="63">
        <f>_xlfn.IFNA(INDEX(武器升级!A:A,MATCH(DR175/$DR$5,武器升级!H:H,1)),1)</f>
        <v>55</v>
      </c>
      <c r="DW175" s="63">
        <v>18</v>
      </c>
      <c r="DX175" s="63">
        <f>ROUND($DX$4*(1.2^(DT175-1)),2)</f>
        <v>170.91</v>
      </c>
      <c r="DY175" s="63">
        <f>ROUND($DY$4*1.2^(DU175-1),2)</f>
        <v>105157.99</v>
      </c>
      <c r="DZ175" s="63">
        <f>ROUND($DZ$4*1.2^(DV175-1),2)</f>
        <v>20757.74</v>
      </c>
      <c r="EA175" s="71">
        <v>6.6</v>
      </c>
      <c r="EB175" s="67">
        <f t="shared" si="297"/>
        <v>200</v>
      </c>
      <c r="EC175" s="84"/>
      <c r="ED175" s="49"/>
      <c r="EE175" s="49"/>
      <c r="EF175" s="49"/>
      <c r="EG175" s="49"/>
      <c r="EH175" s="49"/>
      <c r="EI175" s="49"/>
      <c r="EJ175" s="49"/>
      <c r="EK175" s="49">
        <f>_xlfn.IFNA(INDEX(DZ:DZ,MATCH(A175,EB:EB,0)),1)</f>
        <v>541.45</v>
      </c>
      <c r="EL175" s="84"/>
      <c r="EM175" s="49"/>
      <c r="EN175" s="49"/>
      <c r="EO175" s="49"/>
      <c r="EP175" s="49"/>
      <c r="EQ175" s="49"/>
      <c r="ER175" s="49"/>
      <c r="ES175" s="49"/>
      <c r="ET175" s="49"/>
      <c r="EU175" s="49"/>
      <c r="EV175" s="49"/>
      <c r="EW175" s="49"/>
      <c r="EX175" s="49"/>
      <c r="EY175" s="49"/>
      <c r="EZ175" s="49"/>
      <c r="FA175" s="67"/>
      <c r="FB175" s="67"/>
      <c r="FC175" s="67"/>
      <c r="FD175" s="49"/>
      <c r="FE175" s="155"/>
    </row>
    <row r="176" spans="1:161">
      <c r="A176" s="58">
        <v>170</v>
      </c>
      <c r="B176" s="59">
        <v>109</v>
      </c>
      <c r="C176" s="60">
        <v>89</v>
      </c>
      <c r="D176" s="61">
        <v>1074</v>
      </c>
      <c r="E176" s="61">
        <v>3</v>
      </c>
      <c r="F176" s="62">
        <v>12</v>
      </c>
      <c r="G176" s="63">
        <v>0</v>
      </c>
      <c r="H176" s="63">
        <v>3</v>
      </c>
      <c r="I176" s="49"/>
      <c r="J176" s="62">
        <v>170</v>
      </c>
      <c r="K176" s="71">
        <f t="shared" si="242"/>
        <v>12</v>
      </c>
      <c r="L176" s="71">
        <f t="shared" si="243"/>
        <v>0</v>
      </c>
      <c r="M176" s="71">
        <f>INDEX($H:$H,MATCH(N176,$A:$A,0))</f>
        <v>3</v>
      </c>
      <c r="N176" s="72">
        <f>INDEX($A:$A,MATCH(SUM($K$7:K176),$D:$D,1))</f>
        <v>200</v>
      </c>
      <c r="O176" s="72">
        <v>0</v>
      </c>
      <c r="P176" s="73">
        <v>0</v>
      </c>
      <c r="Q176" s="63">
        <f>INDEX(关卡产出!$V$8:$V$207,MATCH(N176,$A$7:$A$206,0))</f>
        <v>38500</v>
      </c>
      <c r="R176" s="63">
        <f>INDEX(关卡产出!$W$8:$W$207,MATCH(N176,$A$7:$A$206,0))</f>
        <v>11610000</v>
      </c>
      <c r="S176" s="63">
        <f>INDEX(关卡产出!$X$8:$X$207,MATCH(N176,$A$7:$A$206,0))</f>
        <v>78866</v>
      </c>
      <c r="T176" s="63">
        <f>INDEX(关卡产出!$Y$8:$Y$207,MATCH(N176,$A$7:$A$206,0))</f>
        <v>39434</v>
      </c>
      <c r="U176" s="63">
        <f>INDEX(关卡产出!$Z$8:$Z$207,MATCH(N176,$A$7:$A$206,0))</f>
        <v>19113</v>
      </c>
      <c r="V176" s="63">
        <f>INDEX(关卡产出!$AA$8:$AA$207,MATCH(N176,$A$7:$A$206,0))</f>
        <v>1200</v>
      </c>
      <c r="W176" s="80">
        <f>INDEX(关卡产出!$C$8:$C$207,MATCH(N176,关卡产出!$B$8:$B$207,0))*K176</f>
        <v>1896</v>
      </c>
      <c r="X176" s="80">
        <f>INDEX(关卡产出!$D$8:$D$207,MATCH(N176,关卡产出!$B$8:$B$207,0))*K176</f>
        <v>948</v>
      </c>
      <c r="Y176" s="80">
        <f>INDEX(关卡产出!$E$8:$E$207,MATCH(N176,关卡产出!$B$8:$B$207,0))*K176</f>
        <v>468</v>
      </c>
      <c r="Z176" s="80">
        <f>INDEX(关卡产出!$F$8:$F$207,MATCH(N176,关卡产出!$B$8:$B$207,0))*K176</f>
        <v>24600</v>
      </c>
      <c r="AA176" s="80">
        <f>SUM($W$7:W176)</f>
        <v>222006</v>
      </c>
      <c r="AB176" s="80">
        <f>SUM($X$7:X176)</f>
        <v>110757</v>
      </c>
      <c r="AC176" s="80">
        <f>SUM($Y$7:Y176)</f>
        <v>54303</v>
      </c>
      <c r="AD176" s="80">
        <f>SUM($Z$7:Z176)</f>
        <v>2926800</v>
      </c>
      <c r="AE176" s="87">
        <f>INDEX(关卡产出!$C$8:$C$207,MATCH(N176,关卡产出!$B$8:$B$207,0))*8</f>
        <v>1264</v>
      </c>
      <c r="AF176" s="87">
        <f>INDEX(关卡产出!$D$8:$D$207,MATCH(N176,关卡产出!$B$8:$B$207,0))*8</f>
        <v>632</v>
      </c>
      <c r="AG176" s="87">
        <f>INDEX(关卡产出!$E$8:$E$207,MATCH(N176,关卡产出!$B$8:$B$207,0))*8</f>
        <v>312</v>
      </c>
      <c r="AH176" s="87">
        <f>INDEX(关卡产出!$F$8:$F$207,MATCH(N176,关卡产出!$B$8:$B$207,0))*8</f>
        <v>16400</v>
      </c>
      <c r="AI176" s="87">
        <f>SUM($AE$7:AE176)</f>
        <v>147992</v>
      </c>
      <c r="AJ176" s="87">
        <f>SUM($AF$7:AF176)</f>
        <v>73832</v>
      </c>
      <c r="AK176" s="87">
        <f>SUM($AG$7:AG176)</f>
        <v>36200</v>
      </c>
      <c r="AL176" s="87">
        <f>SUM($AH$7:AH176)</f>
        <v>1950960</v>
      </c>
      <c r="AM176" s="92">
        <f>SUM($M$7:M176)*关卡产出!$AS$11</f>
        <v>3060000</v>
      </c>
      <c r="AN176" s="93">
        <v>0</v>
      </c>
      <c r="AO176" s="80">
        <v>0</v>
      </c>
      <c r="AP176" s="96">
        <v>0</v>
      </c>
      <c r="AQ176" s="62">
        <v>500</v>
      </c>
      <c r="AR176" s="97">
        <v>100</v>
      </c>
      <c r="AS176" s="62">
        <f>SUM($AQ$7:AQ176)</f>
        <v>85000</v>
      </c>
      <c r="AT176" s="71">
        <f>SUM($AR$7:AR176)</f>
        <v>17000</v>
      </c>
      <c r="AU176" s="49"/>
      <c r="AV176" s="62">
        <f t="shared" si="244"/>
        <v>38500</v>
      </c>
      <c r="AW176" s="71">
        <v>0</v>
      </c>
      <c r="AX176" s="71">
        <f t="shared" si="245"/>
        <v>17000</v>
      </c>
      <c r="AY176" s="71">
        <f t="shared" si="246"/>
        <v>35000</v>
      </c>
      <c r="AZ176" s="63">
        <f t="shared" si="247"/>
        <v>90500</v>
      </c>
      <c r="BA176" s="80">
        <v>0</v>
      </c>
      <c r="BB176" s="80">
        <f t="shared" si="248"/>
        <v>90500</v>
      </c>
      <c r="BC176" s="98">
        <f t="shared" si="249"/>
        <v>0.425414364640884</v>
      </c>
      <c r="BD176" s="98">
        <f t="shared" si="250"/>
        <v>0</v>
      </c>
      <c r="BE176" s="98">
        <f t="shared" si="251"/>
        <v>0.187845303867403</v>
      </c>
      <c r="BF176" s="98">
        <f t="shared" si="252"/>
        <v>0.386740331491713</v>
      </c>
      <c r="BG176" s="99"/>
      <c r="BH176" s="62">
        <f>INDEX(商城宝箱!$L:$L,MATCH(BB176,商城宝箱!$N:$N,1))</f>
        <v>11</v>
      </c>
      <c r="BI176" s="63">
        <f>INDEX(商城宝箱!$T:$T,MATCH(BH176,商城宝箱!$L:$L,0))+(BB176-VLOOKUP(BH176,商城宝箱!$L$2:$N$22,3,FALSE))/$BH$5*VLOOKUP(BH176+1,商城宝箱!$C$23:$I$42,3,FALSE)</f>
        <v>226250</v>
      </c>
      <c r="BJ176" s="71">
        <f>INDEX(商城宝箱!$U:$U,MATCH(BH176,商城宝箱!$L:$L,0))+(BB176-VLOOKUP(BH176,商城宝箱!$L$2:$N$22,3,FALSE))/$BH$5*VLOOKUP(BH176+1,商城宝箱!$C$23:$I$42,4,FALSE)</f>
        <v>209242.5</v>
      </c>
      <c r="BK176" s="71">
        <f>INDEX(商城宝箱!$V:$V,MATCH(BH176,商城宝箱!$L:$L,0))+(BB176-VLOOKUP(BH176,商城宝箱!$L$2:$N$22,3,FALSE))/$BH$5*VLOOKUP(BH176+1,商城宝箱!$C$23:$I$42,5,FALSE)</f>
        <v>110587</v>
      </c>
      <c r="BL176" s="71">
        <f>INDEX(商城宝箱!$W:$W,MATCH(BH176,商城宝箱!$L:$L,0))+(BB176-VLOOKUP(BH176,商城宝箱!$L$2:$N$22,3,FALSE))/$BH$5*VLOOKUP(BH176+1,商城宝箱!$C$23:$I$42,6,FALSE)</f>
        <v>16651.5</v>
      </c>
      <c r="BM176" s="49"/>
      <c r="BN176" s="101">
        <f t="shared" si="253"/>
        <v>11610000</v>
      </c>
      <c r="BO176" s="63">
        <f t="shared" si="254"/>
        <v>2926800</v>
      </c>
      <c r="BP176" s="63">
        <f t="shared" ref="BP176:BR176" si="338">AL176</f>
        <v>1950960</v>
      </c>
      <c r="BQ176" s="63">
        <f t="shared" si="338"/>
        <v>3060000</v>
      </c>
      <c r="BR176" s="63">
        <f t="shared" si="338"/>
        <v>0</v>
      </c>
      <c r="BS176" s="63">
        <f t="shared" si="256"/>
        <v>85000</v>
      </c>
      <c r="BT176" s="63">
        <f t="shared" si="257"/>
        <v>226250</v>
      </c>
      <c r="BU176" s="63">
        <f t="shared" si="258"/>
        <v>19859010</v>
      </c>
      <c r="BV176" s="98">
        <f t="shared" si="259"/>
        <v>0.584621287768121</v>
      </c>
      <c r="BW176" s="98">
        <f t="shared" si="260"/>
        <v>0.147378947893173</v>
      </c>
      <c r="BX176" s="98">
        <f t="shared" si="261"/>
        <v>0.0982405467342028</v>
      </c>
      <c r="BY176" s="98">
        <f t="shared" si="262"/>
        <v>0.154086230884621</v>
      </c>
      <c r="BZ176" s="98">
        <f t="shared" si="263"/>
        <v>0</v>
      </c>
      <c r="CA176" s="98">
        <f t="shared" si="264"/>
        <v>0.00428017308012836</v>
      </c>
      <c r="CB176" s="98">
        <f t="shared" si="265"/>
        <v>0.0113928136397534</v>
      </c>
      <c r="CC176" s="49"/>
      <c r="CD176" s="101">
        <f t="shared" si="266"/>
        <v>200</v>
      </c>
      <c r="CE176" s="63">
        <f>INDEX(角色升级!A:A,MATCH(BU175,角色升级!K:K,1))</f>
        <v>952</v>
      </c>
      <c r="CF176" s="71">
        <f>VLOOKUP(CE176,角色升级!A:P,16,FALSE)</f>
        <v>80137.41461</v>
      </c>
      <c r="CG176" s="71">
        <v>176400</v>
      </c>
      <c r="CH176" s="238">
        <v>5.78</v>
      </c>
      <c r="CI176" s="87">
        <f>INDEX(角色升级!Q:Q,MATCH(CE176,角色升级!A:A,0))</f>
        <v>35000</v>
      </c>
      <c r="CJ176" s="80">
        <v>0.9</v>
      </c>
      <c r="CK176" s="49"/>
      <c r="CL176" s="101">
        <f t="shared" si="267"/>
        <v>78866</v>
      </c>
      <c r="CM176" s="63">
        <f t="shared" si="268"/>
        <v>222006</v>
      </c>
      <c r="CN176" s="63">
        <f t="shared" si="269"/>
        <v>1264</v>
      </c>
      <c r="CO176" s="63">
        <f t="shared" si="270"/>
        <v>209242.5</v>
      </c>
      <c r="CP176" s="63">
        <f t="shared" si="271"/>
        <v>511378.5</v>
      </c>
      <c r="CQ176" s="98">
        <f t="shared" si="272"/>
        <v>0.154222361714464</v>
      </c>
      <c r="CR176" s="98">
        <f t="shared" si="273"/>
        <v>0.434132447883515</v>
      </c>
      <c r="CS176" s="98">
        <f t="shared" si="274"/>
        <v>0.00247175037667794</v>
      </c>
      <c r="CT176" s="98">
        <f t="shared" si="275"/>
        <v>0.409173440025343</v>
      </c>
      <c r="CU176" s="49"/>
      <c r="CV176" s="87">
        <f t="shared" si="276"/>
        <v>39434</v>
      </c>
      <c r="CW176" s="80">
        <f t="shared" si="277"/>
        <v>110757</v>
      </c>
      <c r="CX176" s="80">
        <f t="shared" si="278"/>
        <v>73832</v>
      </c>
      <c r="CY176" s="80">
        <f t="shared" si="279"/>
        <v>110587</v>
      </c>
      <c r="CZ176" s="80">
        <f t="shared" si="280"/>
        <v>334610</v>
      </c>
      <c r="DA176" s="143">
        <f t="shared" si="281"/>
        <v>0.117850632079137</v>
      </c>
      <c r="DB176" s="143">
        <f t="shared" si="282"/>
        <v>0.331003257523684</v>
      </c>
      <c r="DC176" s="143">
        <f t="shared" si="283"/>
        <v>0.22065090702609</v>
      </c>
      <c r="DD176" s="143">
        <f t="shared" si="284"/>
        <v>0.330495203371089</v>
      </c>
      <c r="DE176" s="49"/>
      <c r="DF176" s="87">
        <f t="shared" si="285"/>
        <v>19113</v>
      </c>
      <c r="DG176" s="80">
        <f t="shared" si="286"/>
        <v>54303</v>
      </c>
      <c r="DH176" s="80">
        <f t="shared" si="287"/>
        <v>36200</v>
      </c>
      <c r="DI176" s="80">
        <f t="shared" si="288"/>
        <v>16651.5</v>
      </c>
      <c r="DJ176" s="80">
        <f t="shared" si="289"/>
        <v>126267.5</v>
      </c>
      <c r="DK176" s="143">
        <f t="shared" si="290"/>
        <v>0.151369117152078</v>
      </c>
      <c r="DL176" s="143">
        <f t="shared" si="291"/>
        <v>0.430063159562041</v>
      </c>
      <c r="DM176" s="143">
        <f t="shared" si="292"/>
        <v>0.286692933652761</v>
      </c>
      <c r="DN176" s="143">
        <f t="shared" si="293"/>
        <v>0.13187478963312</v>
      </c>
      <c r="DO176" s="49"/>
      <c r="DP176" s="62">
        <f t="shared" si="294"/>
        <v>511378.5</v>
      </c>
      <c r="DQ176" s="71">
        <f t="shared" si="295"/>
        <v>334610</v>
      </c>
      <c r="DR176" s="71">
        <f t="shared" si="296"/>
        <v>126267.5</v>
      </c>
      <c r="DS176" s="63">
        <v>0</v>
      </c>
      <c r="DT176" s="63">
        <v>32</v>
      </c>
      <c r="DU176" s="63">
        <f>INDEX(武器升级!A:A,MATCH(DQ176/$DQ$5,武器升级!G:G,1))</f>
        <v>66</v>
      </c>
      <c r="DV176" s="63">
        <f>_xlfn.IFNA(INDEX(武器升级!A:A,MATCH(DR176/$DR$5,武器升级!H:H,1)),1)</f>
        <v>55</v>
      </c>
      <c r="DW176" s="63">
        <v>18</v>
      </c>
      <c r="DX176" s="63">
        <f>ROUND($DX$4*(1.2^(DT176-1)),2)</f>
        <v>170.91</v>
      </c>
      <c r="DY176" s="63">
        <f>ROUND($DY$4*1.2^(DU176-1),2)</f>
        <v>105157.99</v>
      </c>
      <c r="DZ176" s="63">
        <f>ROUND($DZ$4*1.2^(DV176-1),2)</f>
        <v>20757.74</v>
      </c>
      <c r="EA176" s="71">
        <v>6.6</v>
      </c>
      <c r="EB176" s="67">
        <f t="shared" si="297"/>
        <v>200</v>
      </c>
      <c r="EC176" s="84"/>
      <c r="ED176" s="49"/>
      <c r="EE176" s="49"/>
      <c r="EF176" s="49"/>
      <c r="EG176" s="49"/>
      <c r="EH176" s="49"/>
      <c r="EI176" s="49"/>
      <c r="EJ176" s="49"/>
      <c r="EK176" s="49">
        <f>_xlfn.IFNA(INDEX(DZ:DZ,MATCH(A176,EB:EB,0)),1)</f>
        <v>1</v>
      </c>
      <c r="EL176" s="84"/>
      <c r="EM176" s="49"/>
      <c r="EN176" s="49"/>
      <c r="EO176" s="49"/>
      <c r="EP176" s="49"/>
      <c r="EQ176" s="49"/>
      <c r="ER176" s="49"/>
      <c r="ES176" s="49"/>
      <c r="ET176" s="49"/>
      <c r="EU176" s="49"/>
      <c r="EV176" s="49"/>
      <c r="EW176" s="49"/>
      <c r="EX176" s="49"/>
      <c r="EY176" s="49"/>
      <c r="EZ176" s="49"/>
      <c r="FA176" s="67"/>
      <c r="FB176" s="67"/>
      <c r="FC176" s="67"/>
      <c r="FD176" s="49"/>
      <c r="FE176" s="155"/>
    </row>
    <row r="177" spans="1:161">
      <c r="A177" s="58">
        <v>171</v>
      </c>
      <c r="B177" s="59">
        <v>110</v>
      </c>
      <c r="C177" s="60">
        <v>89</v>
      </c>
      <c r="D177" s="61">
        <v>1080</v>
      </c>
      <c r="E177" s="61">
        <v>3</v>
      </c>
      <c r="F177" s="62">
        <v>12</v>
      </c>
      <c r="G177" s="63">
        <v>0</v>
      </c>
      <c r="H177" s="63">
        <v>3</v>
      </c>
      <c r="I177" s="49"/>
      <c r="J177" s="62">
        <v>171</v>
      </c>
      <c r="K177" s="71">
        <f t="shared" si="242"/>
        <v>12</v>
      </c>
      <c r="L177" s="71">
        <f t="shared" si="243"/>
        <v>0</v>
      </c>
      <c r="M177" s="71">
        <f>INDEX($H:$H,MATCH(N177,$A:$A,0))</f>
        <v>3</v>
      </c>
      <c r="N177" s="72">
        <f>INDEX($A:$A,MATCH(SUM($K$7:K177),$D:$D,1))</f>
        <v>200</v>
      </c>
      <c r="O177" s="72">
        <v>0</v>
      </c>
      <c r="P177" s="73">
        <v>0</v>
      </c>
      <c r="Q177" s="63">
        <f>INDEX(关卡产出!$V$8:$V$207,MATCH(N177,$A$7:$A$206,0))</f>
        <v>38500</v>
      </c>
      <c r="R177" s="63">
        <f>INDEX(关卡产出!$W$8:$W$207,MATCH(N177,$A$7:$A$206,0))</f>
        <v>11610000</v>
      </c>
      <c r="S177" s="63">
        <f>INDEX(关卡产出!$X$8:$X$207,MATCH(N177,$A$7:$A$206,0))</f>
        <v>78866</v>
      </c>
      <c r="T177" s="63">
        <f>INDEX(关卡产出!$Y$8:$Y$207,MATCH(N177,$A$7:$A$206,0))</f>
        <v>39434</v>
      </c>
      <c r="U177" s="63">
        <f>INDEX(关卡产出!$Z$8:$Z$207,MATCH(N177,$A$7:$A$206,0))</f>
        <v>19113</v>
      </c>
      <c r="V177" s="63">
        <f>INDEX(关卡产出!$AA$8:$AA$207,MATCH(N177,$A$7:$A$206,0))</f>
        <v>1200</v>
      </c>
      <c r="W177" s="80">
        <f>INDEX(关卡产出!$C$8:$C$207,MATCH(N177,关卡产出!$B$8:$B$207,0))*K177</f>
        <v>1896</v>
      </c>
      <c r="X177" s="80">
        <f>INDEX(关卡产出!$D$8:$D$207,MATCH(N177,关卡产出!$B$8:$B$207,0))*K177</f>
        <v>948</v>
      </c>
      <c r="Y177" s="80">
        <f>INDEX(关卡产出!$E$8:$E$207,MATCH(N177,关卡产出!$B$8:$B$207,0))*K177</f>
        <v>468</v>
      </c>
      <c r="Z177" s="80">
        <f>INDEX(关卡产出!$F$8:$F$207,MATCH(N177,关卡产出!$B$8:$B$207,0))*K177</f>
        <v>24600</v>
      </c>
      <c r="AA177" s="80">
        <f>SUM($W$7:W177)</f>
        <v>223902</v>
      </c>
      <c r="AB177" s="80">
        <f>SUM($X$7:X177)</f>
        <v>111705</v>
      </c>
      <c r="AC177" s="80">
        <f>SUM($Y$7:Y177)</f>
        <v>54771</v>
      </c>
      <c r="AD177" s="80">
        <f>SUM($Z$7:Z177)</f>
        <v>2951400</v>
      </c>
      <c r="AE177" s="87">
        <f>INDEX(关卡产出!$C$8:$C$207,MATCH(N177,关卡产出!$B$8:$B$207,0))*8</f>
        <v>1264</v>
      </c>
      <c r="AF177" s="87">
        <f>INDEX(关卡产出!$D$8:$D$207,MATCH(N177,关卡产出!$B$8:$B$207,0))*8</f>
        <v>632</v>
      </c>
      <c r="AG177" s="87">
        <f>INDEX(关卡产出!$E$8:$E$207,MATCH(N177,关卡产出!$B$8:$B$207,0))*8</f>
        <v>312</v>
      </c>
      <c r="AH177" s="87">
        <f>INDEX(关卡产出!$F$8:$F$207,MATCH(N177,关卡产出!$B$8:$B$207,0))*8</f>
        <v>16400</v>
      </c>
      <c r="AI177" s="87">
        <f>SUM($AE$7:AE177)</f>
        <v>149256</v>
      </c>
      <c r="AJ177" s="87">
        <f>SUM($AF$7:AF177)</f>
        <v>74464</v>
      </c>
      <c r="AK177" s="87">
        <f>SUM($AG$7:AG177)</f>
        <v>36512</v>
      </c>
      <c r="AL177" s="87">
        <f>SUM($AH$7:AH177)</f>
        <v>1967360</v>
      </c>
      <c r="AM177" s="92">
        <f>SUM($M$7:M177)*关卡产出!$AS$11</f>
        <v>3078000</v>
      </c>
      <c r="AN177" s="93">
        <v>0</v>
      </c>
      <c r="AO177" s="80">
        <v>0</v>
      </c>
      <c r="AP177" s="96">
        <v>0</v>
      </c>
      <c r="AQ177" s="62">
        <v>500</v>
      </c>
      <c r="AR177" s="97">
        <v>100</v>
      </c>
      <c r="AS177" s="62">
        <f>SUM($AQ$7:AQ177)</f>
        <v>85500</v>
      </c>
      <c r="AT177" s="71">
        <f>SUM($AR$7:AR177)</f>
        <v>17100</v>
      </c>
      <c r="AU177" s="49"/>
      <c r="AV177" s="62">
        <f t="shared" si="244"/>
        <v>38500</v>
      </c>
      <c r="AW177" s="71">
        <v>0</v>
      </c>
      <c r="AX177" s="71">
        <f t="shared" si="245"/>
        <v>17100</v>
      </c>
      <c r="AY177" s="71">
        <f t="shared" si="246"/>
        <v>35000</v>
      </c>
      <c r="AZ177" s="63">
        <f t="shared" si="247"/>
        <v>90600</v>
      </c>
      <c r="BA177" s="80">
        <v>0</v>
      </c>
      <c r="BB177" s="80">
        <f t="shared" si="248"/>
        <v>90600</v>
      </c>
      <c r="BC177" s="98">
        <f t="shared" si="249"/>
        <v>0.424944812362031</v>
      </c>
      <c r="BD177" s="98">
        <f t="shared" si="250"/>
        <v>0</v>
      </c>
      <c r="BE177" s="98">
        <f t="shared" si="251"/>
        <v>0.188741721854305</v>
      </c>
      <c r="BF177" s="98">
        <f t="shared" si="252"/>
        <v>0.386313465783664</v>
      </c>
      <c r="BG177" s="99"/>
      <c r="BH177" s="62">
        <f>INDEX(商城宝箱!$L:$L,MATCH(BB177,商城宝箱!$N:$N,1))</f>
        <v>11</v>
      </c>
      <c r="BI177" s="63">
        <f>INDEX(商城宝箱!$T:$T,MATCH(BH177,商城宝箱!$L:$L,0))+(BB177-VLOOKUP(BH177,商城宝箱!$L$2:$N$22,3,FALSE))/$BH$5*VLOOKUP(BH177+1,商城宝箱!$C$23:$I$42,3,FALSE)</f>
        <v>226500</v>
      </c>
      <c r="BJ177" s="71">
        <f>INDEX(商城宝箱!$U:$U,MATCH(BH177,商城宝箱!$L:$L,0))+(BB177-VLOOKUP(BH177,商城宝箱!$L$2:$N$22,3,FALSE))/$BH$5*VLOOKUP(BH177+1,商城宝箱!$C$23:$I$42,4,FALSE)</f>
        <v>209612.5</v>
      </c>
      <c r="BK177" s="71">
        <f>INDEX(商城宝箱!$V:$V,MATCH(BH177,商城宝箱!$L:$L,0))+(BB177-VLOOKUP(BH177,商城宝箱!$L$2:$N$22,3,FALSE))/$BH$5*VLOOKUP(BH177+1,商城宝箱!$C$23:$I$42,5,FALSE)</f>
        <v>110762</v>
      </c>
      <c r="BL177" s="71">
        <f>INDEX(商城宝箱!$W:$W,MATCH(BH177,商城宝箱!$L:$L,0))+(BB177-VLOOKUP(BH177,商城宝箱!$L$2:$N$22,3,FALSE))/$BH$5*VLOOKUP(BH177+1,商城宝箱!$C$23:$I$42,6,FALSE)</f>
        <v>16681.5</v>
      </c>
      <c r="BM177" s="49"/>
      <c r="BN177" s="101">
        <f t="shared" si="253"/>
        <v>11610000</v>
      </c>
      <c r="BO177" s="63">
        <f t="shared" si="254"/>
        <v>2951400</v>
      </c>
      <c r="BP177" s="63">
        <f t="shared" ref="BP177:BR177" si="339">AL177</f>
        <v>1967360</v>
      </c>
      <c r="BQ177" s="63">
        <f t="shared" si="339"/>
        <v>3078000</v>
      </c>
      <c r="BR177" s="63">
        <f t="shared" si="339"/>
        <v>0</v>
      </c>
      <c r="BS177" s="63">
        <f t="shared" si="256"/>
        <v>85500</v>
      </c>
      <c r="BT177" s="63">
        <f t="shared" si="257"/>
        <v>226500</v>
      </c>
      <c r="BU177" s="63">
        <f t="shared" si="258"/>
        <v>19918760</v>
      </c>
      <c r="BV177" s="98">
        <f t="shared" si="259"/>
        <v>0.582867608224608</v>
      </c>
      <c r="BW177" s="98">
        <f t="shared" si="260"/>
        <v>0.148171874152809</v>
      </c>
      <c r="BX177" s="98">
        <f t="shared" si="261"/>
        <v>0.0987692004924001</v>
      </c>
      <c r="BY177" s="98">
        <f t="shared" si="262"/>
        <v>0.154527691482803</v>
      </c>
      <c r="BZ177" s="98">
        <f t="shared" si="263"/>
        <v>0</v>
      </c>
      <c r="CA177" s="98">
        <f t="shared" si="264"/>
        <v>0.00429243587452231</v>
      </c>
      <c r="CB177" s="98">
        <f t="shared" si="265"/>
        <v>0.0113711897728573</v>
      </c>
      <c r="CC177" s="49"/>
      <c r="CD177" s="101">
        <f t="shared" si="266"/>
        <v>200</v>
      </c>
      <c r="CE177" s="63">
        <f>INDEX(角色升级!A:A,MATCH(BU176,角色升级!K:K,1))</f>
        <v>954</v>
      </c>
      <c r="CF177" s="71">
        <f>VLOOKUP(CE177,角色升级!A:P,16,FALSE)</f>
        <v>80206.76763</v>
      </c>
      <c r="CG177" s="71">
        <v>178800</v>
      </c>
      <c r="CH177" s="247">
        <v>5.85</v>
      </c>
      <c r="CI177" s="87">
        <f>INDEX(角色升级!Q:Q,MATCH(CE177,角色升级!A:A,0))</f>
        <v>35000</v>
      </c>
      <c r="CJ177" s="80">
        <v>1</v>
      </c>
      <c r="CK177" s="49"/>
      <c r="CL177" s="101">
        <f t="shared" si="267"/>
        <v>78866</v>
      </c>
      <c r="CM177" s="63">
        <f t="shared" si="268"/>
        <v>223902</v>
      </c>
      <c r="CN177" s="63">
        <f t="shared" si="269"/>
        <v>1264</v>
      </c>
      <c r="CO177" s="63">
        <f t="shared" si="270"/>
        <v>209612.5</v>
      </c>
      <c r="CP177" s="63">
        <f t="shared" si="271"/>
        <v>513644.5</v>
      </c>
      <c r="CQ177" s="98">
        <f t="shared" si="272"/>
        <v>0.153541992564897</v>
      </c>
      <c r="CR177" s="98">
        <f t="shared" si="273"/>
        <v>0.43590849313095</v>
      </c>
      <c r="CS177" s="98">
        <f t="shared" si="274"/>
        <v>0.00246084597420979</v>
      </c>
      <c r="CT177" s="98">
        <f t="shared" si="275"/>
        <v>0.408088668329944</v>
      </c>
      <c r="CU177" s="49"/>
      <c r="CV177" s="87">
        <f t="shared" si="276"/>
        <v>39434</v>
      </c>
      <c r="CW177" s="80">
        <f t="shared" si="277"/>
        <v>111705</v>
      </c>
      <c r="CX177" s="80">
        <f t="shared" si="278"/>
        <v>74464</v>
      </c>
      <c r="CY177" s="80">
        <f t="shared" si="279"/>
        <v>110762</v>
      </c>
      <c r="CZ177" s="80">
        <f t="shared" si="280"/>
        <v>336365</v>
      </c>
      <c r="DA177" s="143">
        <f t="shared" si="281"/>
        <v>0.117235740936185</v>
      </c>
      <c r="DB177" s="143">
        <f t="shared" si="282"/>
        <v>0.332094599616488</v>
      </c>
      <c r="DC177" s="143">
        <f t="shared" si="283"/>
        <v>0.221378561978803</v>
      </c>
      <c r="DD177" s="143">
        <f t="shared" si="284"/>
        <v>0.329291097468524</v>
      </c>
      <c r="DE177" s="49"/>
      <c r="DF177" s="87">
        <f t="shared" si="285"/>
        <v>19113</v>
      </c>
      <c r="DG177" s="80">
        <f t="shared" si="286"/>
        <v>54771</v>
      </c>
      <c r="DH177" s="80">
        <f t="shared" si="287"/>
        <v>36512</v>
      </c>
      <c r="DI177" s="80">
        <f t="shared" si="288"/>
        <v>16681.5</v>
      </c>
      <c r="DJ177" s="80">
        <f t="shared" si="289"/>
        <v>127077.5</v>
      </c>
      <c r="DK177" s="143">
        <f t="shared" si="290"/>
        <v>0.150404280852236</v>
      </c>
      <c r="DL177" s="143">
        <f t="shared" si="291"/>
        <v>0.431004701855167</v>
      </c>
      <c r="DM177" s="143">
        <f t="shared" si="292"/>
        <v>0.287320729476107</v>
      </c>
      <c r="DN177" s="143">
        <f t="shared" si="293"/>
        <v>0.13127028781649</v>
      </c>
      <c r="DO177" s="49"/>
      <c r="DP177" s="62">
        <f t="shared" si="294"/>
        <v>513644.5</v>
      </c>
      <c r="DQ177" s="71">
        <f t="shared" si="295"/>
        <v>336365</v>
      </c>
      <c r="DR177" s="71">
        <f t="shared" si="296"/>
        <v>127077.5</v>
      </c>
      <c r="DS177" s="63">
        <v>0</v>
      </c>
      <c r="DT177" s="63">
        <v>32</v>
      </c>
      <c r="DU177" s="63">
        <f>INDEX(武器升级!A:A,MATCH(DQ177/$DQ$5,武器升级!G:G,1))</f>
        <v>67</v>
      </c>
      <c r="DV177" s="63">
        <f>_xlfn.IFNA(INDEX(武器升级!A:A,MATCH(DR177/$DR$5,武器升级!H:H,1)),1)</f>
        <v>56</v>
      </c>
      <c r="DW177" s="63">
        <v>18</v>
      </c>
      <c r="DX177" s="63">
        <f>ROUND($DX$4*(1.2^(DT177-1)),2)</f>
        <v>170.91</v>
      </c>
      <c r="DY177" s="63">
        <f>ROUND($DY$4*1.2^(DU177-1),2)</f>
        <v>126189.58</v>
      </c>
      <c r="DZ177" s="63">
        <f>ROUND($DZ$4*1.2^(DV177-1),2)</f>
        <v>24909.28</v>
      </c>
      <c r="EA177" s="71">
        <v>6.6</v>
      </c>
      <c r="EB177" s="67">
        <f t="shared" si="297"/>
        <v>200</v>
      </c>
      <c r="EC177" s="84"/>
      <c r="ED177" s="49"/>
      <c r="EE177" s="49"/>
      <c r="EF177" s="49"/>
      <c r="EG177" s="49"/>
      <c r="EH177" s="49"/>
      <c r="EI177" s="49"/>
      <c r="EJ177" s="49"/>
      <c r="EK177" s="49">
        <f>_xlfn.IFNA(INDEX(DZ:DZ,MATCH(A177,EB:EB,0)),1)</f>
        <v>649.74</v>
      </c>
      <c r="EL177" s="84"/>
      <c r="EM177" s="49"/>
      <c r="EN177" s="49"/>
      <c r="EO177" s="49"/>
      <c r="EP177" s="49"/>
      <c r="EQ177" s="49"/>
      <c r="ER177" s="49"/>
      <c r="ES177" s="49"/>
      <c r="ET177" s="49"/>
      <c r="EU177" s="49"/>
      <c r="EV177" s="49"/>
      <c r="EW177" s="49"/>
      <c r="EX177" s="49"/>
      <c r="EY177" s="49"/>
      <c r="EZ177" s="49"/>
      <c r="FA177" s="67"/>
      <c r="FB177" s="67"/>
      <c r="FC177" s="67"/>
      <c r="FD177" s="49"/>
      <c r="FE177" s="155"/>
    </row>
    <row r="178" spans="1:161">
      <c r="A178" s="58">
        <v>172</v>
      </c>
      <c r="B178" s="59">
        <v>110</v>
      </c>
      <c r="C178" s="60">
        <v>90</v>
      </c>
      <c r="D178" s="61">
        <v>1086</v>
      </c>
      <c r="E178" s="61">
        <v>3</v>
      </c>
      <c r="F178" s="62">
        <v>12</v>
      </c>
      <c r="G178" s="63">
        <v>0</v>
      </c>
      <c r="H178" s="63">
        <v>3</v>
      </c>
      <c r="I178" s="49"/>
      <c r="J178" s="62">
        <v>172</v>
      </c>
      <c r="K178" s="71">
        <f t="shared" si="242"/>
        <v>12</v>
      </c>
      <c r="L178" s="71">
        <f t="shared" si="243"/>
        <v>0</v>
      </c>
      <c r="M178" s="71">
        <f>INDEX($H:$H,MATCH(N178,$A:$A,0))</f>
        <v>3</v>
      </c>
      <c r="N178" s="72">
        <f>INDEX($A:$A,MATCH(SUM($K$7:K178),$D:$D,1))</f>
        <v>200</v>
      </c>
      <c r="O178" s="72">
        <v>0</v>
      </c>
      <c r="P178" s="73">
        <v>0</v>
      </c>
      <c r="Q178" s="63">
        <f>INDEX(关卡产出!$V$8:$V$207,MATCH(N178,$A$7:$A$206,0))</f>
        <v>38500</v>
      </c>
      <c r="R178" s="63">
        <f>INDEX(关卡产出!$W$8:$W$207,MATCH(N178,$A$7:$A$206,0))</f>
        <v>11610000</v>
      </c>
      <c r="S178" s="63">
        <f>INDEX(关卡产出!$X$8:$X$207,MATCH(N178,$A$7:$A$206,0))</f>
        <v>78866</v>
      </c>
      <c r="T178" s="63">
        <f>INDEX(关卡产出!$Y$8:$Y$207,MATCH(N178,$A$7:$A$206,0))</f>
        <v>39434</v>
      </c>
      <c r="U178" s="63">
        <f>INDEX(关卡产出!$Z$8:$Z$207,MATCH(N178,$A$7:$A$206,0))</f>
        <v>19113</v>
      </c>
      <c r="V178" s="63">
        <f>INDEX(关卡产出!$AA$8:$AA$207,MATCH(N178,$A$7:$A$206,0))</f>
        <v>1200</v>
      </c>
      <c r="W178" s="80">
        <f>INDEX(关卡产出!$C$8:$C$207,MATCH(N178,关卡产出!$B$8:$B$207,0))*K178</f>
        <v>1896</v>
      </c>
      <c r="X178" s="80">
        <f>INDEX(关卡产出!$D$8:$D$207,MATCH(N178,关卡产出!$B$8:$B$207,0))*K178</f>
        <v>948</v>
      </c>
      <c r="Y178" s="80">
        <f>INDEX(关卡产出!$E$8:$E$207,MATCH(N178,关卡产出!$B$8:$B$207,0))*K178</f>
        <v>468</v>
      </c>
      <c r="Z178" s="80">
        <f>INDEX(关卡产出!$F$8:$F$207,MATCH(N178,关卡产出!$B$8:$B$207,0))*K178</f>
        <v>24600</v>
      </c>
      <c r="AA178" s="80">
        <f>SUM($W$7:W178)</f>
        <v>225798</v>
      </c>
      <c r="AB178" s="80">
        <f>SUM($X$7:X178)</f>
        <v>112653</v>
      </c>
      <c r="AC178" s="80">
        <f>SUM($Y$7:Y178)</f>
        <v>55239</v>
      </c>
      <c r="AD178" s="80">
        <f>SUM($Z$7:Z178)</f>
        <v>2976000</v>
      </c>
      <c r="AE178" s="87">
        <f>INDEX(关卡产出!$C$8:$C$207,MATCH(N178,关卡产出!$B$8:$B$207,0))*8</f>
        <v>1264</v>
      </c>
      <c r="AF178" s="87">
        <f>INDEX(关卡产出!$D$8:$D$207,MATCH(N178,关卡产出!$B$8:$B$207,0))*8</f>
        <v>632</v>
      </c>
      <c r="AG178" s="87">
        <f>INDEX(关卡产出!$E$8:$E$207,MATCH(N178,关卡产出!$B$8:$B$207,0))*8</f>
        <v>312</v>
      </c>
      <c r="AH178" s="87">
        <f>INDEX(关卡产出!$F$8:$F$207,MATCH(N178,关卡产出!$B$8:$B$207,0))*8</f>
        <v>16400</v>
      </c>
      <c r="AI178" s="87">
        <f>SUM($AE$7:AE178)</f>
        <v>150520</v>
      </c>
      <c r="AJ178" s="87">
        <f>SUM($AF$7:AF178)</f>
        <v>75096</v>
      </c>
      <c r="AK178" s="87">
        <f>SUM($AG$7:AG178)</f>
        <v>36824</v>
      </c>
      <c r="AL178" s="87">
        <f>SUM($AH$7:AH178)</f>
        <v>1983760</v>
      </c>
      <c r="AM178" s="92">
        <f>SUM($M$7:M178)*关卡产出!$AS$11</f>
        <v>3096000</v>
      </c>
      <c r="AN178" s="93">
        <v>0</v>
      </c>
      <c r="AO178" s="80">
        <v>0</v>
      </c>
      <c r="AP178" s="96">
        <v>0</v>
      </c>
      <c r="AQ178" s="62">
        <v>500</v>
      </c>
      <c r="AR178" s="97">
        <v>100</v>
      </c>
      <c r="AS178" s="62">
        <f>SUM($AQ$7:AQ178)</f>
        <v>86000</v>
      </c>
      <c r="AT178" s="71">
        <f>SUM($AR$7:AR178)</f>
        <v>17200</v>
      </c>
      <c r="AU178" s="49"/>
      <c r="AV178" s="62">
        <f t="shared" si="244"/>
        <v>38500</v>
      </c>
      <c r="AW178" s="71">
        <v>0</v>
      </c>
      <c r="AX178" s="71">
        <f t="shared" si="245"/>
        <v>17200</v>
      </c>
      <c r="AY178" s="71">
        <f t="shared" si="246"/>
        <v>35000</v>
      </c>
      <c r="AZ178" s="63">
        <f t="shared" si="247"/>
        <v>90700</v>
      </c>
      <c r="BA178" s="80">
        <v>0</v>
      </c>
      <c r="BB178" s="80">
        <f t="shared" si="248"/>
        <v>90700</v>
      </c>
      <c r="BC178" s="98">
        <f t="shared" si="249"/>
        <v>0.424476295479603</v>
      </c>
      <c r="BD178" s="98">
        <f t="shared" si="250"/>
        <v>0</v>
      </c>
      <c r="BE178" s="98">
        <f t="shared" si="251"/>
        <v>0.189636163175303</v>
      </c>
      <c r="BF178" s="98">
        <f t="shared" si="252"/>
        <v>0.385887541345094</v>
      </c>
      <c r="BG178" s="99"/>
      <c r="BH178" s="62">
        <f>INDEX(商城宝箱!$L:$L,MATCH(BB178,商城宝箱!$N:$N,1))</f>
        <v>11</v>
      </c>
      <c r="BI178" s="63">
        <f>INDEX(商城宝箱!$T:$T,MATCH(BH178,商城宝箱!$L:$L,0))+(BB178-VLOOKUP(BH178,商城宝箱!$L$2:$N$22,3,FALSE))/$BH$5*VLOOKUP(BH178+1,商城宝箱!$C$23:$I$42,3,FALSE)</f>
        <v>226750</v>
      </c>
      <c r="BJ178" s="71">
        <f>INDEX(商城宝箱!$U:$U,MATCH(BH178,商城宝箱!$L:$L,0))+(BB178-VLOOKUP(BH178,商城宝箱!$L$2:$N$22,3,FALSE))/$BH$5*VLOOKUP(BH178+1,商城宝箱!$C$23:$I$42,4,FALSE)</f>
        <v>209982.5</v>
      </c>
      <c r="BK178" s="71">
        <f>INDEX(商城宝箱!$V:$V,MATCH(BH178,商城宝箱!$L:$L,0))+(BB178-VLOOKUP(BH178,商城宝箱!$L$2:$N$22,3,FALSE))/$BH$5*VLOOKUP(BH178+1,商城宝箱!$C$23:$I$42,5,FALSE)</f>
        <v>110937</v>
      </c>
      <c r="BL178" s="71">
        <f>INDEX(商城宝箱!$W:$W,MATCH(BH178,商城宝箱!$L:$L,0))+(BB178-VLOOKUP(BH178,商城宝箱!$L$2:$N$22,3,FALSE))/$BH$5*VLOOKUP(BH178+1,商城宝箱!$C$23:$I$42,6,FALSE)</f>
        <v>16711.5</v>
      </c>
      <c r="BM178" s="49"/>
      <c r="BN178" s="101">
        <f t="shared" si="253"/>
        <v>11610000</v>
      </c>
      <c r="BO178" s="63">
        <f t="shared" si="254"/>
        <v>2976000</v>
      </c>
      <c r="BP178" s="63">
        <f t="shared" ref="BP178:BR178" si="340">AL178</f>
        <v>1983760</v>
      </c>
      <c r="BQ178" s="63">
        <f t="shared" si="340"/>
        <v>3096000</v>
      </c>
      <c r="BR178" s="63">
        <f t="shared" si="340"/>
        <v>0</v>
      </c>
      <c r="BS178" s="63">
        <f t="shared" si="256"/>
        <v>86000</v>
      </c>
      <c r="BT178" s="63">
        <f t="shared" si="257"/>
        <v>226750</v>
      </c>
      <c r="BU178" s="63">
        <f t="shared" si="258"/>
        <v>19978510</v>
      </c>
      <c r="BV178" s="98">
        <f t="shared" si="259"/>
        <v>0.581124418187342</v>
      </c>
      <c r="BW178" s="98">
        <f t="shared" si="260"/>
        <v>0.148960057581872</v>
      </c>
      <c r="BX178" s="98">
        <f t="shared" si="261"/>
        <v>0.0992946921467116</v>
      </c>
      <c r="BY178" s="98">
        <f t="shared" si="262"/>
        <v>0.154966511516625</v>
      </c>
      <c r="BZ178" s="98">
        <f t="shared" si="263"/>
        <v>0</v>
      </c>
      <c r="CA178" s="98">
        <f t="shared" si="264"/>
        <v>0.00430462531990624</v>
      </c>
      <c r="CB178" s="98">
        <f t="shared" si="265"/>
        <v>0.0113496952475435</v>
      </c>
      <c r="CC178" s="49"/>
      <c r="CD178" s="101">
        <f t="shared" si="266"/>
        <v>200</v>
      </c>
      <c r="CE178" s="63">
        <f>INDEX(角色升级!A:A,MATCH(BU177,角色升级!K:K,1))</f>
        <v>955</v>
      </c>
      <c r="CF178" s="71">
        <f>VLOOKUP(CE178,角色升级!A:P,16,FALSE)</f>
        <v>80241.44414</v>
      </c>
      <c r="CG178" s="71">
        <v>180000</v>
      </c>
      <c r="CH178" s="242">
        <v>5.88</v>
      </c>
      <c r="CI178" s="87">
        <f>INDEX(角色升级!Q:Q,MATCH(CE178,角色升级!A:A,0))</f>
        <v>35000</v>
      </c>
      <c r="CJ178" s="80">
        <v>1</v>
      </c>
      <c r="CK178" s="49"/>
      <c r="CL178" s="101">
        <f t="shared" si="267"/>
        <v>78866</v>
      </c>
      <c r="CM178" s="63">
        <f t="shared" si="268"/>
        <v>225798</v>
      </c>
      <c r="CN178" s="63">
        <f t="shared" si="269"/>
        <v>1264</v>
      </c>
      <c r="CO178" s="63">
        <f t="shared" si="270"/>
        <v>209982.5</v>
      </c>
      <c r="CP178" s="63">
        <f t="shared" si="271"/>
        <v>515910.5</v>
      </c>
      <c r="CQ178" s="98">
        <f t="shared" si="272"/>
        <v>0.152867600097304</v>
      </c>
      <c r="CR178" s="98">
        <f t="shared" si="273"/>
        <v>0.437668936763256</v>
      </c>
      <c r="CS178" s="98">
        <f t="shared" si="274"/>
        <v>0.00245003736113144</v>
      </c>
      <c r="CT178" s="98">
        <f t="shared" si="275"/>
        <v>0.407013425778308</v>
      </c>
      <c r="CU178" s="49"/>
      <c r="CV178" s="87">
        <f t="shared" si="276"/>
        <v>39434</v>
      </c>
      <c r="CW178" s="80">
        <f t="shared" si="277"/>
        <v>112653</v>
      </c>
      <c r="CX178" s="80">
        <f t="shared" si="278"/>
        <v>75096</v>
      </c>
      <c r="CY178" s="80">
        <f t="shared" si="279"/>
        <v>110937</v>
      </c>
      <c r="CZ178" s="80">
        <f t="shared" si="280"/>
        <v>338120</v>
      </c>
      <c r="DA178" s="143">
        <f t="shared" si="281"/>
        <v>0.116627232935053</v>
      </c>
      <c r="DB178" s="143">
        <f t="shared" si="282"/>
        <v>0.333174612563587</v>
      </c>
      <c r="DC178" s="143">
        <f t="shared" si="283"/>
        <v>0.222098663196498</v>
      </c>
      <c r="DD178" s="143">
        <f t="shared" si="284"/>
        <v>0.328099491304862</v>
      </c>
      <c r="DE178" s="49"/>
      <c r="DF178" s="87">
        <f t="shared" si="285"/>
        <v>19113</v>
      </c>
      <c r="DG178" s="80">
        <f t="shared" si="286"/>
        <v>55239</v>
      </c>
      <c r="DH178" s="80">
        <f t="shared" si="287"/>
        <v>36824</v>
      </c>
      <c r="DI178" s="80">
        <f t="shared" si="288"/>
        <v>16711.5</v>
      </c>
      <c r="DJ178" s="80">
        <f t="shared" si="289"/>
        <v>127887.5</v>
      </c>
      <c r="DK178" s="143">
        <f t="shared" si="290"/>
        <v>0.149451666503763</v>
      </c>
      <c r="DL178" s="143">
        <f t="shared" si="291"/>
        <v>0.431934317271039</v>
      </c>
      <c r="DM178" s="143">
        <f t="shared" si="292"/>
        <v>0.287940572769035</v>
      </c>
      <c r="DN178" s="143">
        <f t="shared" si="293"/>
        <v>0.130673443456163</v>
      </c>
      <c r="DO178" s="49"/>
      <c r="DP178" s="62">
        <f t="shared" si="294"/>
        <v>515910.5</v>
      </c>
      <c r="DQ178" s="71">
        <f t="shared" si="295"/>
        <v>338120</v>
      </c>
      <c r="DR178" s="71">
        <f t="shared" si="296"/>
        <v>127887.5</v>
      </c>
      <c r="DS178" s="63">
        <v>0</v>
      </c>
      <c r="DT178" s="63">
        <v>32</v>
      </c>
      <c r="DU178" s="63">
        <f>INDEX(武器升级!A:A,MATCH(DQ178/$DQ$5,武器升级!G:G,1))</f>
        <v>67</v>
      </c>
      <c r="DV178" s="63">
        <f>_xlfn.IFNA(INDEX(武器升级!A:A,MATCH(DR178/$DR$5,武器升级!H:H,1)),1)</f>
        <v>56</v>
      </c>
      <c r="DW178" s="63">
        <v>18</v>
      </c>
      <c r="DX178" s="63">
        <f>ROUND($DX$4*(1.2^(DT178-1)),2)</f>
        <v>170.91</v>
      </c>
      <c r="DY178" s="63">
        <f>ROUND($DY$4*1.2^(DU178-1),2)</f>
        <v>126189.58</v>
      </c>
      <c r="DZ178" s="63">
        <f>ROUND($DZ$4*1.2^(DV178-1),2)</f>
        <v>24909.28</v>
      </c>
      <c r="EA178" s="71">
        <v>6.6</v>
      </c>
      <c r="EB178" s="67">
        <f t="shared" si="297"/>
        <v>200</v>
      </c>
      <c r="EC178" s="84"/>
      <c r="ED178" s="49"/>
      <c r="EE178" s="49"/>
      <c r="EF178" s="49"/>
      <c r="EG178" s="49"/>
      <c r="EH178" s="49"/>
      <c r="EI178" s="49"/>
      <c r="EJ178" s="49"/>
      <c r="EK178" s="49">
        <f>_xlfn.IFNA(INDEX(DZ:DZ,MATCH(A178,EB:EB,0)),1)</f>
        <v>1</v>
      </c>
      <c r="EL178" s="84"/>
      <c r="EM178" s="49"/>
      <c r="EN178" s="49"/>
      <c r="EO178" s="49"/>
      <c r="EP178" s="49"/>
      <c r="EQ178" s="49"/>
      <c r="ER178" s="49"/>
      <c r="ES178" s="49"/>
      <c r="ET178" s="49"/>
      <c r="EU178" s="49"/>
      <c r="EV178" s="49"/>
      <c r="EW178" s="49"/>
      <c r="EX178" s="49"/>
      <c r="EY178" s="49"/>
      <c r="EZ178" s="49"/>
      <c r="FA178" s="67"/>
      <c r="FB178" s="67"/>
      <c r="FC178" s="67"/>
      <c r="FD178" s="49"/>
      <c r="FE178" s="155"/>
    </row>
    <row r="179" spans="1:161">
      <c r="A179" s="58">
        <v>173</v>
      </c>
      <c r="B179" s="59">
        <v>111</v>
      </c>
      <c r="C179" s="60">
        <v>90</v>
      </c>
      <c r="D179" s="61">
        <v>1092</v>
      </c>
      <c r="E179" s="61">
        <v>3</v>
      </c>
      <c r="F179" s="62">
        <v>12</v>
      </c>
      <c r="G179" s="63">
        <v>0</v>
      </c>
      <c r="H179" s="63">
        <v>3</v>
      </c>
      <c r="I179" s="49"/>
      <c r="J179" s="62">
        <v>173</v>
      </c>
      <c r="K179" s="71">
        <f t="shared" si="242"/>
        <v>12</v>
      </c>
      <c r="L179" s="71">
        <f t="shared" si="243"/>
        <v>0</v>
      </c>
      <c r="M179" s="71">
        <f>INDEX($H:$H,MATCH(N179,$A:$A,0))</f>
        <v>3</v>
      </c>
      <c r="N179" s="72">
        <f>INDEX($A:$A,MATCH(SUM($K$7:K179),$D:$D,1))</f>
        <v>200</v>
      </c>
      <c r="O179" s="72">
        <v>0</v>
      </c>
      <c r="P179" s="73">
        <v>0</v>
      </c>
      <c r="Q179" s="63">
        <f>INDEX(关卡产出!$V$8:$V$207,MATCH(N179,$A$7:$A$206,0))</f>
        <v>38500</v>
      </c>
      <c r="R179" s="63">
        <f>INDEX(关卡产出!$W$8:$W$207,MATCH(N179,$A$7:$A$206,0))</f>
        <v>11610000</v>
      </c>
      <c r="S179" s="63">
        <f>INDEX(关卡产出!$X$8:$X$207,MATCH(N179,$A$7:$A$206,0))</f>
        <v>78866</v>
      </c>
      <c r="T179" s="63">
        <f>INDEX(关卡产出!$Y$8:$Y$207,MATCH(N179,$A$7:$A$206,0))</f>
        <v>39434</v>
      </c>
      <c r="U179" s="63">
        <f>INDEX(关卡产出!$Z$8:$Z$207,MATCH(N179,$A$7:$A$206,0))</f>
        <v>19113</v>
      </c>
      <c r="V179" s="63">
        <f>INDEX(关卡产出!$AA$8:$AA$207,MATCH(N179,$A$7:$A$206,0))</f>
        <v>1200</v>
      </c>
      <c r="W179" s="80">
        <f>INDEX(关卡产出!$C$8:$C$207,MATCH(N179,关卡产出!$B$8:$B$207,0))*K179</f>
        <v>1896</v>
      </c>
      <c r="X179" s="80">
        <f>INDEX(关卡产出!$D$8:$D$207,MATCH(N179,关卡产出!$B$8:$B$207,0))*K179</f>
        <v>948</v>
      </c>
      <c r="Y179" s="80">
        <f>INDEX(关卡产出!$E$8:$E$207,MATCH(N179,关卡产出!$B$8:$B$207,0))*K179</f>
        <v>468</v>
      </c>
      <c r="Z179" s="80">
        <f>INDEX(关卡产出!$F$8:$F$207,MATCH(N179,关卡产出!$B$8:$B$207,0))*K179</f>
        <v>24600</v>
      </c>
      <c r="AA179" s="80">
        <f>SUM($W$7:W179)</f>
        <v>227694</v>
      </c>
      <c r="AB179" s="80">
        <f>SUM($X$7:X179)</f>
        <v>113601</v>
      </c>
      <c r="AC179" s="80">
        <f>SUM($Y$7:Y179)</f>
        <v>55707</v>
      </c>
      <c r="AD179" s="80">
        <f>SUM($Z$7:Z179)</f>
        <v>3000600</v>
      </c>
      <c r="AE179" s="87">
        <f>INDEX(关卡产出!$C$8:$C$207,MATCH(N179,关卡产出!$B$8:$B$207,0))*8</f>
        <v>1264</v>
      </c>
      <c r="AF179" s="87">
        <f>INDEX(关卡产出!$D$8:$D$207,MATCH(N179,关卡产出!$B$8:$B$207,0))*8</f>
        <v>632</v>
      </c>
      <c r="AG179" s="87">
        <f>INDEX(关卡产出!$E$8:$E$207,MATCH(N179,关卡产出!$B$8:$B$207,0))*8</f>
        <v>312</v>
      </c>
      <c r="AH179" s="87">
        <f>INDEX(关卡产出!$F$8:$F$207,MATCH(N179,关卡产出!$B$8:$B$207,0))*8</f>
        <v>16400</v>
      </c>
      <c r="AI179" s="87">
        <f>SUM($AE$7:AE179)</f>
        <v>151784</v>
      </c>
      <c r="AJ179" s="87">
        <f>SUM($AF$7:AF179)</f>
        <v>75728</v>
      </c>
      <c r="AK179" s="87">
        <f>SUM($AG$7:AG179)</f>
        <v>37136</v>
      </c>
      <c r="AL179" s="87">
        <f>SUM($AH$7:AH179)</f>
        <v>2000160</v>
      </c>
      <c r="AM179" s="92">
        <f>SUM($M$7:M179)*关卡产出!$AS$11</f>
        <v>3114000</v>
      </c>
      <c r="AN179" s="93">
        <v>0</v>
      </c>
      <c r="AO179" s="80">
        <v>0</v>
      </c>
      <c r="AP179" s="96">
        <v>0</v>
      </c>
      <c r="AQ179" s="62">
        <v>500</v>
      </c>
      <c r="AR179" s="97">
        <v>100</v>
      </c>
      <c r="AS179" s="62">
        <f>SUM($AQ$7:AQ179)</f>
        <v>86500</v>
      </c>
      <c r="AT179" s="71">
        <f>SUM($AR$7:AR179)</f>
        <v>17300</v>
      </c>
      <c r="AU179" s="49"/>
      <c r="AV179" s="62">
        <f t="shared" si="244"/>
        <v>38500</v>
      </c>
      <c r="AW179" s="71">
        <v>0</v>
      </c>
      <c r="AX179" s="71">
        <f t="shared" si="245"/>
        <v>17300</v>
      </c>
      <c r="AY179" s="71">
        <f t="shared" si="246"/>
        <v>35000</v>
      </c>
      <c r="AZ179" s="63">
        <f t="shared" si="247"/>
        <v>90800</v>
      </c>
      <c r="BA179" s="80">
        <v>0</v>
      </c>
      <c r="BB179" s="80">
        <f t="shared" si="248"/>
        <v>90800</v>
      </c>
      <c r="BC179" s="98">
        <f t="shared" si="249"/>
        <v>0.424008810572687</v>
      </c>
      <c r="BD179" s="98">
        <f t="shared" si="250"/>
        <v>0</v>
      </c>
      <c r="BE179" s="98">
        <f t="shared" si="251"/>
        <v>0.190528634361233</v>
      </c>
      <c r="BF179" s="98">
        <f t="shared" si="252"/>
        <v>0.385462555066079</v>
      </c>
      <c r="BG179" s="99"/>
      <c r="BH179" s="62">
        <f>INDEX(商城宝箱!$L:$L,MATCH(BB179,商城宝箱!$N:$N,1))</f>
        <v>11</v>
      </c>
      <c r="BI179" s="63">
        <f>INDEX(商城宝箱!$T:$T,MATCH(BH179,商城宝箱!$L:$L,0))+(BB179-VLOOKUP(BH179,商城宝箱!$L$2:$N$22,3,FALSE))/$BH$5*VLOOKUP(BH179+1,商城宝箱!$C$23:$I$42,3,FALSE)</f>
        <v>227000</v>
      </c>
      <c r="BJ179" s="71">
        <f>INDEX(商城宝箱!$U:$U,MATCH(BH179,商城宝箱!$L:$L,0))+(BB179-VLOOKUP(BH179,商城宝箱!$L$2:$N$22,3,FALSE))/$BH$5*VLOOKUP(BH179+1,商城宝箱!$C$23:$I$42,4,FALSE)</f>
        <v>210352.5</v>
      </c>
      <c r="BK179" s="71">
        <f>INDEX(商城宝箱!$V:$V,MATCH(BH179,商城宝箱!$L:$L,0))+(BB179-VLOOKUP(BH179,商城宝箱!$L$2:$N$22,3,FALSE))/$BH$5*VLOOKUP(BH179+1,商城宝箱!$C$23:$I$42,5,FALSE)</f>
        <v>111112</v>
      </c>
      <c r="BL179" s="71">
        <f>INDEX(商城宝箱!$W:$W,MATCH(BH179,商城宝箱!$L:$L,0))+(BB179-VLOOKUP(BH179,商城宝箱!$L$2:$N$22,3,FALSE))/$BH$5*VLOOKUP(BH179+1,商城宝箱!$C$23:$I$42,6,FALSE)</f>
        <v>16741.5</v>
      </c>
      <c r="BM179" s="49"/>
      <c r="BN179" s="101">
        <f t="shared" si="253"/>
        <v>11610000</v>
      </c>
      <c r="BO179" s="63">
        <f t="shared" si="254"/>
        <v>3000600</v>
      </c>
      <c r="BP179" s="63">
        <f t="shared" ref="BP179:BR179" si="341">AL179</f>
        <v>2000160</v>
      </c>
      <c r="BQ179" s="63">
        <f t="shared" si="341"/>
        <v>3114000</v>
      </c>
      <c r="BR179" s="63">
        <f t="shared" si="341"/>
        <v>0</v>
      </c>
      <c r="BS179" s="63">
        <f t="shared" si="256"/>
        <v>86500</v>
      </c>
      <c r="BT179" s="63">
        <f t="shared" si="257"/>
        <v>227000</v>
      </c>
      <c r="BU179" s="63">
        <f t="shared" si="258"/>
        <v>20038260</v>
      </c>
      <c r="BV179" s="98">
        <f t="shared" si="259"/>
        <v>0.579391623823625</v>
      </c>
      <c r="BW179" s="98">
        <f t="shared" si="260"/>
        <v>0.149743540606819</v>
      </c>
      <c r="BX179" s="98">
        <f t="shared" si="261"/>
        <v>0.0998170499833818</v>
      </c>
      <c r="BY179" s="98">
        <f t="shared" si="262"/>
        <v>0.155402714606957</v>
      </c>
      <c r="BZ179" s="98">
        <f t="shared" si="263"/>
        <v>0</v>
      </c>
      <c r="CA179" s="98">
        <f t="shared" si="264"/>
        <v>0.00431674207241547</v>
      </c>
      <c r="CB179" s="98">
        <f t="shared" si="265"/>
        <v>0.0113283289068013</v>
      </c>
      <c r="CC179" s="49"/>
      <c r="CD179" s="101">
        <f t="shared" si="266"/>
        <v>200</v>
      </c>
      <c r="CE179" s="63">
        <f>INDEX(角色升级!A:A,MATCH(BU178,角色升级!K:K,1))</f>
        <v>957</v>
      </c>
      <c r="CF179" s="71">
        <f>VLOOKUP(CE179,角色升级!A:P,16,FALSE)</f>
        <v>80310.79716</v>
      </c>
      <c r="CG179" s="71">
        <v>181200</v>
      </c>
      <c r="CH179" s="244">
        <v>5.91</v>
      </c>
      <c r="CI179" s="87">
        <f>INDEX(角色升级!Q:Q,MATCH(CE179,角色升级!A:A,0))</f>
        <v>35000</v>
      </c>
      <c r="CJ179" s="80">
        <v>1</v>
      </c>
      <c r="CK179" s="49"/>
      <c r="CL179" s="101">
        <f t="shared" si="267"/>
        <v>78866</v>
      </c>
      <c r="CM179" s="63">
        <f t="shared" si="268"/>
        <v>227694</v>
      </c>
      <c r="CN179" s="63">
        <f t="shared" si="269"/>
        <v>1264</v>
      </c>
      <c r="CO179" s="63">
        <f t="shared" si="270"/>
        <v>210352.5</v>
      </c>
      <c r="CP179" s="63">
        <f t="shared" si="271"/>
        <v>518176.5</v>
      </c>
      <c r="CQ179" s="98">
        <f t="shared" si="272"/>
        <v>0.152199105903104</v>
      </c>
      <c r="CR179" s="98">
        <f t="shared" si="273"/>
        <v>0.439413983459304</v>
      </c>
      <c r="CS179" s="98">
        <f t="shared" si="274"/>
        <v>0.00243932328077402</v>
      </c>
      <c r="CT179" s="98">
        <f t="shared" si="275"/>
        <v>0.405947587356818</v>
      </c>
      <c r="CU179" s="49"/>
      <c r="CV179" s="87">
        <f t="shared" si="276"/>
        <v>39434</v>
      </c>
      <c r="CW179" s="80">
        <f t="shared" si="277"/>
        <v>113601</v>
      </c>
      <c r="CX179" s="80">
        <f t="shared" si="278"/>
        <v>75728</v>
      </c>
      <c r="CY179" s="80">
        <f t="shared" si="279"/>
        <v>111112</v>
      </c>
      <c r="CZ179" s="80">
        <f t="shared" si="280"/>
        <v>339875</v>
      </c>
      <c r="DA179" s="143">
        <f t="shared" si="281"/>
        <v>0.116025009194557</v>
      </c>
      <c r="DB179" s="143">
        <f t="shared" si="282"/>
        <v>0.334243471864656</v>
      </c>
      <c r="DC179" s="143">
        <f t="shared" si="283"/>
        <v>0.222811327694005</v>
      </c>
      <c r="DD179" s="143">
        <f t="shared" si="284"/>
        <v>0.326920191246782</v>
      </c>
      <c r="DE179" s="49"/>
      <c r="DF179" s="87">
        <f t="shared" si="285"/>
        <v>19113</v>
      </c>
      <c r="DG179" s="80">
        <f t="shared" si="286"/>
        <v>55707</v>
      </c>
      <c r="DH179" s="80">
        <f t="shared" si="287"/>
        <v>37136</v>
      </c>
      <c r="DI179" s="80">
        <f t="shared" si="288"/>
        <v>16741.5</v>
      </c>
      <c r="DJ179" s="80">
        <f t="shared" si="289"/>
        <v>128697.5</v>
      </c>
      <c r="DK179" s="143">
        <f t="shared" si="290"/>
        <v>0.14851104333806</v>
      </c>
      <c r="DL179" s="143">
        <f t="shared" si="291"/>
        <v>0.432852231006818</v>
      </c>
      <c r="DM179" s="143">
        <f t="shared" si="292"/>
        <v>0.288552613687135</v>
      </c>
      <c r="DN179" s="143">
        <f t="shared" si="293"/>
        <v>0.130084111967987</v>
      </c>
      <c r="DO179" s="49"/>
      <c r="DP179" s="62">
        <f t="shared" si="294"/>
        <v>518176.5</v>
      </c>
      <c r="DQ179" s="71">
        <f t="shared" si="295"/>
        <v>339875</v>
      </c>
      <c r="DR179" s="71">
        <f t="shared" si="296"/>
        <v>128697.5</v>
      </c>
      <c r="DS179" s="63">
        <v>0</v>
      </c>
      <c r="DT179" s="63">
        <v>32</v>
      </c>
      <c r="DU179" s="63">
        <f>INDEX(武器升级!A:A,MATCH(DQ179/$DQ$5,武器升级!G:G,1))</f>
        <v>67</v>
      </c>
      <c r="DV179" s="63">
        <f>_xlfn.IFNA(INDEX(武器升级!A:A,MATCH(DR179/$DR$5,武器升级!H:H,1)),1)</f>
        <v>56</v>
      </c>
      <c r="DW179" s="63">
        <v>18</v>
      </c>
      <c r="DX179" s="63">
        <f>ROUND($DX$4*(1.2^(DT179-1)),2)</f>
        <v>170.91</v>
      </c>
      <c r="DY179" s="63">
        <f>ROUND($DY$4*1.2^(DU179-1),2)</f>
        <v>126189.58</v>
      </c>
      <c r="DZ179" s="63">
        <f>ROUND($DZ$4*1.2^(DV179-1),2)</f>
        <v>24909.28</v>
      </c>
      <c r="EA179" s="71">
        <v>6.6</v>
      </c>
      <c r="EB179" s="67">
        <f t="shared" si="297"/>
        <v>200</v>
      </c>
      <c r="EC179" s="84"/>
      <c r="ED179" s="49"/>
      <c r="EE179" s="49"/>
      <c r="EF179" s="49"/>
      <c r="EG179" s="49"/>
      <c r="EH179" s="49"/>
      <c r="EI179" s="49"/>
      <c r="EJ179" s="49"/>
      <c r="EK179" s="49">
        <f>_xlfn.IFNA(INDEX(DZ:DZ,MATCH(A179,EB:EB,0)),1)</f>
        <v>1</v>
      </c>
      <c r="EL179" s="84"/>
      <c r="EM179" s="49"/>
      <c r="EN179" s="49"/>
      <c r="EO179" s="49"/>
      <c r="EP179" s="49"/>
      <c r="EQ179" s="49"/>
      <c r="ER179" s="49"/>
      <c r="ES179" s="49"/>
      <c r="ET179" s="49"/>
      <c r="EU179" s="49"/>
      <c r="EV179" s="49"/>
      <c r="EW179" s="49"/>
      <c r="EX179" s="49"/>
      <c r="EY179" s="49"/>
      <c r="EZ179" s="49"/>
      <c r="FA179" s="67"/>
      <c r="FB179" s="67"/>
      <c r="FC179" s="67"/>
      <c r="FD179" s="49"/>
      <c r="FE179" s="155"/>
    </row>
    <row r="180" spans="1:161">
      <c r="A180" s="58">
        <v>174</v>
      </c>
      <c r="B180" s="59">
        <v>111</v>
      </c>
      <c r="C180" s="60">
        <v>90</v>
      </c>
      <c r="D180" s="61">
        <v>1095</v>
      </c>
      <c r="E180" s="61">
        <v>3</v>
      </c>
      <c r="F180" s="62">
        <v>12</v>
      </c>
      <c r="G180" s="63">
        <v>0</v>
      </c>
      <c r="H180" s="63">
        <v>3</v>
      </c>
      <c r="I180" s="49"/>
      <c r="J180" s="62">
        <v>174</v>
      </c>
      <c r="K180" s="71">
        <f t="shared" si="242"/>
        <v>12</v>
      </c>
      <c r="L180" s="71">
        <f t="shared" si="243"/>
        <v>0</v>
      </c>
      <c r="M180" s="71">
        <f>INDEX($H:$H,MATCH(N180,$A:$A,0))</f>
        <v>3</v>
      </c>
      <c r="N180" s="72">
        <f>INDEX($A:$A,MATCH(SUM($K$7:K180),$D:$D,1))</f>
        <v>200</v>
      </c>
      <c r="O180" s="72">
        <v>0</v>
      </c>
      <c r="P180" s="73">
        <v>0</v>
      </c>
      <c r="Q180" s="63">
        <f>INDEX(关卡产出!$V$8:$V$207,MATCH(N180,$A$7:$A$206,0))</f>
        <v>38500</v>
      </c>
      <c r="R180" s="63">
        <f>INDEX(关卡产出!$W$8:$W$207,MATCH(N180,$A$7:$A$206,0))</f>
        <v>11610000</v>
      </c>
      <c r="S180" s="63">
        <f>INDEX(关卡产出!$X$8:$X$207,MATCH(N180,$A$7:$A$206,0))</f>
        <v>78866</v>
      </c>
      <c r="T180" s="63">
        <f>INDEX(关卡产出!$Y$8:$Y$207,MATCH(N180,$A$7:$A$206,0))</f>
        <v>39434</v>
      </c>
      <c r="U180" s="63">
        <f>INDEX(关卡产出!$Z$8:$Z$207,MATCH(N180,$A$7:$A$206,0))</f>
        <v>19113</v>
      </c>
      <c r="V180" s="63">
        <f>INDEX(关卡产出!$AA$8:$AA$207,MATCH(N180,$A$7:$A$206,0))</f>
        <v>1200</v>
      </c>
      <c r="W180" s="80">
        <f>INDEX(关卡产出!$C$8:$C$207,MATCH(N180,关卡产出!$B$8:$B$207,0))*K180</f>
        <v>1896</v>
      </c>
      <c r="X180" s="80">
        <f>INDEX(关卡产出!$D$8:$D$207,MATCH(N180,关卡产出!$B$8:$B$207,0))*K180</f>
        <v>948</v>
      </c>
      <c r="Y180" s="80">
        <f>INDEX(关卡产出!$E$8:$E$207,MATCH(N180,关卡产出!$B$8:$B$207,0))*K180</f>
        <v>468</v>
      </c>
      <c r="Z180" s="80">
        <f>INDEX(关卡产出!$F$8:$F$207,MATCH(N180,关卡产出!$B$8:$B$207,0))*K180</f>
        <v>24600</v>
      </c>
      <c r="AA180" s="80">
        <f>SUM($W$7:W180)</f>
        <v>229590</v>
      </c>
      <c r="AB180" s="80">
        <f>SUM($X$7:X180)</f>
        <v>114549</v>
      </c>
      <c r="AC180" s="80">
        <f>SUM($Y$7:Y180)</f>
        <v>56175</v>
      </c>
      <c r="AD180" s="80">
        <f>SUM($Z$7:Z180)</f>
        <v>3025200</v>
      </c>
      <c r="AE180" s="87">
        <f>INDEX(关卡产出!$C$8:$C$207,MATCH(N180,关卡产出!$B$8:$B$207,0))*8</f>
        <v>1264</v>
      </c>
      <c r="AF180" s="87">
        <f>INDEX(关卡产出!$D$8:$D$207,MATCH(N180,关卡产出!$B$8:$B$207,0))*8</f>
        <v>632</v>
      </c>
      <c r="AG180" s="87">
        <f>INDEX(关卡产出!$E$8:$E$207,MATCH(N180,关卡产出!$B$8:$B$207,0))*8</f>
        <v>312</v>
      </c>
      <c r="AH180" s="87">
        <f>INDEX(关卡产出!$F$8:$F$207,MATCH(N180,关卡产出!$B$8:$B$207,0))*8</f>
        <v>16400</v>
      </c>
      <c r="AI180" s="87">
        <f>SUM($AE$7:AE180)</f>
        <v>153048</v>
      </c>
      <c r="AJ180" s="87">
        <f>SUM($AF$7:AF180)</f>
        <v>76360</v>
      </c>
      <c r="AK180" s="87">
        <f>SUM($AG$7:AG180)</f>
        <v>37448</v>
      </c>
      <c r="AL180" s="87">
        <f>SUM($AH$7:AH180)</f>
        <v>2016560</v>
      </c>
      <c r="AM180" s="92">
        <f>SUM($M$7:M180)*关卡产出!$AS$11</f>
        <v>3132000</v>
      </c>
      <c r="AN180" s="93">
        <v>0</v>
      </c>
      <c r="AO180" s="80">
        <v>0</v>
      </c>
      <c r="AP180" s="96">
        <v>0</v>
      </c>
      <c r="AQ180" s="62">
        <v>500</v>
      </c>
      <c r="AR180" s="97">
        <v>100</v>
      </c>
      <c r="AS180" s="62">
        <f>SUM($AQ$7:AQ180)</f>
        <v>87000</v>
      </c>
      <c r="AT180" s="71">
        <f>SUM($AR$7:AR180)</f>
        <v>17400</v>
      </c>
      <c r="AU180" s="49"/>
      <c r="AV180" s="62">
        <f t="shared" si="244"/>
        <v>38500</v>
      </c>
      <c r="AW180" s="71">
        <v>0</v>
      </c>
      <c r="AX180" s="71">
        <f t="shared" si="245"/>
        <v>17400</v>
      </c>
      <c r="AY180" s="71">
        <f t="shared" si="246"/>
        <v>35000</v>
      </c>
      <c r="AZ180" s="63">
        <f t="shared" si="247"/>
        <v>90900</v>
      </c>
      <c r="BA180" s="80">
        <v>0</v>
      </c>
      <c r="BB180" s="80">
        <f t="shared" si="248"/>
        <v>90900</v>
      </c>
      <c r="BC180" s="98">
        <f t="shared" si="249"/>
        <v>0.423542354235424</v>
      </c>
      <c r="BD180" s="98">
        <f t="shared" si="250"/>
        <v>0</v>
      </c>
      <c r="BE180" s="98">
        <f t="shared" si="251"/>
        <v>0.191419141914191</v>
      </c>
      <c r="BF180" s="98">
        <f t="shared" si="252"/>
        <v>0.385038503850385</v>
      </c>
      <c r="BG180" s="99"/>
      <c r="BH180" s="62">
        <f>INDEX(商城宝箱!$L:$L,MATCH(BB180,商城宝箱!$N:$N,1))</f>
        <v>11</v>
      </c>
      <c r="BI180" s="63">
        <f>INDEX(商城宝箱!$T:$T,MATCH(BH180,商城宝箱!$L:$L,0))+(BB180-VLOOKUP(BH180,商城宝箱!$L$2:$N$22,3,FALSE))/$BH$5*VLOOKUP(BH180+1,商城宝箱!$C$23:$I$42,3,FALSE)</f>
        <v>227250</v>
      </c>
      <c r="BJ180" s="71">
        <f>INDEX(商城宝箱!$U:$U,MATCH(BH180,商城宝箱!$L:$L,0))+(BB180-VLOOKUP(BH180,商城宝箱!$L$2:$N$22,3,FALSE))/$BH$5*VLOOKUP(BH180+1,商城宝箱!$C$23:$I$42,4,FALSE)</f>
        <v>210722.5</v>
      </c>
      <c r="BK180" s="71">
        <f>INDEX(商城宝箱!$V:$V,MATCH(BH180,商城宝箱!$L:$L,0))+(BB180-VLOOKUP(BH180,商城宝箱!$L$2:$N$22,3,FALSE))/$BH$5*VLOOKUP(BH180+1,商城宝箱!$C$23:$I$42,5,FALSE)</f>
        <v>111287</v>
      </c>
      <c r="BL180" s="71">
        <f>INDEX(商城宝箱!$W:$W,MATCH(BH180,商城宝箱!$L:$L,0))+(BB180-VLOOKUP(BH180,商城宝箱!$L$2:$N$22,3,FALSE))/$BH$5*VLOOKUP(BH180+1,商城宝箱!$C$23:$I$42,6,FALSE)</f>
        <v>16771.5</v>
      </c>
      <c r="BM180" s="49"/>
      <c r="BN180" s="101">
        <f t="shared" si="253"/>
        <v>11610000</v>
      </c>
      <c r="BO180" s="63">
        <f t="shared" si="254"/>
        <v>3025200</v>
      </c>
      <c r="BP180" s="63">
        <f t="shared" ref="BP180:BR180" si="342">AL180</f>
        <v>2016560</v>
      </c>
      <c r="BQ180" s="63">
        <f t="shared" si="342"/>
        <v>3132000</v>
      </c>
      <c r="BR180" s="63">
        <f t="shared" si="342"/>
        <v>0</v>
      </c>
      <c r="BS180" s="63">
        <f t="shared" si="256"/>
        <v>87000</v>
      </c>
      <c r="BT180" s="63">
        <f t="shared" si="257"/>
        <v>227250</v>
      </c>
      <c r="BU180" s="63">
        <f t="shared" si="258"/>
        <v>20098010</v>
      </c>
      <c r="BV180" s="98">
        <f t="shared" si="259"/>
        <v>0.577669132416592</v>
      </c>
      <c r="BW180" s="98">
        <f t="shared" si="260"/>
        <v>0.150522365149584</v>
      </c>
      <c r="BX180" s="98">
        <f t="shared" si="261"/>
        <v>0.100336301952283</v>
      </c>
      <c r="BY180" s="98">
        <f t="shared" si="262"/>
        <v>0.155836324093778</v>
      </c>
      <c r="BZ180" s="98">
        <f t="shared" si="263"/>
        <v>0</v>
      </c>
      <c r="CA180" s="98">
        <f t="shared" si="264"/>
        <v>0.00432878678038273</v>
      </c>
      <c r="CB180" s="98">
        <f t="shared" si="265"/>
        <v>0.011307089607379</v>
      </c>
      <c r="CC180" s="49"/>
      <c r="CD180" s="101">
        <f t="shared" si="266"/>
        <v>200</v>
      </c>
      <c r="CE180" s="63">
        <f>INDEX(角色升级!A:A,MATCH(BU179,角色升级!K:K,1))</f>
        <v>959</v>
      </c>
      <c r="CF180" s="71">
        <f>VLOOKUP(CE180,角色升级!A:P,16,FALSE)</f>
        <v>80380.15018</v>
      </c>
      <c r="CG180" s="71">
        <v>181200</v>
      </c>
      <c r="CH180" s="244">
        <v>5.91</v>
      </c>
      <c r="CI180" s="87">
        <f>INDEX(角色升级!Q:Q,MATCH(CE180,角色升级!A:A,0))</f>
        <v>35000</v>
      </c>
      <c r="CJ180" s="80">
        <v>1</v>
      </c>
      <c r="CK180" s="49"/>
      <c r="CL180" s="101">
        <f t="shared" si="267"/>
        <v>78866</v>
      </c>
      <c r="CM180" s="63">
        <f t="shared" si="268"/>
        <v>229590</v>
      </c>
      <c r="CN180" s="63">
        <f t="shared" si="269"/>
        <v>1264</v>
      </c>
      <c r="CO180" s="63">
        <f t="shared" si="270"/>
        <v>210722.5</v>
      </c>
      <c r="CP180" s="63">
        <f t="shared" si="271"/>
        <v>520442.5</v>
      </c>
      <c r="CQ180" s="98">
        <f t="shared" si="272"/>
        <v>0.151536432939278</v>
      </c>
      <c r="CR180" s="98">
        <f t="shared" si="273"/>
        <v>0.441143834333284</v>
      </c>
      <c r="CS180" s="98">
        <f t="shared" si="274"/>
        <v>0.00242870249835477</v>
      </c>
      <c r="CT180" s="98">
        <f t="shared" si="275"/>
        <v>0.404891030229084</v>
      </c>
      <c r="CU180" s="49"/>
      <c r="CV180" s="87">
        <f t="shared" si="276"/>
        <v>39434</v>
      </c>
      <c r="CW180" s="80">
        <f t="shared" si="277"/>
        <v>114549</v>
      </c>
      <c r="CX180" s="80">
        <f t="shared" si="278"/>
        <v>76360</v>
      </c>
      <c r="CY180" s="80">
        <f t="shared" si="279"/>
        <v>111287</v>
      </c>
      <c r="CZ180" s="80">
        <f t="shared" si="280"/>
        <v>341630</v>
      </c>
      <c r="DA180" s="143">
        <f t="shared" si="281"/>
        <v>0.115428972865381</v>
      </c>
      <c r="DB180" s="143">
        <f t="shared" si="282"/>
        <v>0.335301349413108</v>
      </c>
      <c r="DC180" s="143">
        <f t="shared" si="283"/>
        <v>0.223516670081667</v>
      </c>
      <c r="DD180" s="143">
        <f t="shared" si="284"/>
        <v>0.325753007639844</v>
      </c>
      <c r="DE180" s="49"/>
      <c r="DF180" s="87">
        <f t="shared" si="285"/>
        <v>19113</v>
      </c>
      <c r="DG180" s="80">
        <f t="shared" si="286"/>
        <v>56175</v>
      </c>
      <c r="DH180" s="80">
        <f t="shared" si="287"/>
        <v>37448</v>
      </c>
      <c r="DI180" s="80">
        <f t="shared" si="288"/>
        <v>16771.5</v>
      </c>
      <c r="DJ180" s="80">
        <f t="shared" si="289"/>
        <v>129507.5</v>
      </c>
      <c r="DK180" s="143">
        <f t="shared" si="290"/>
        <v>0.147582186359863</v>
      </c>
      <c r="DL180" s="143">
        <f t="shared" si="291"/>
        <v>0.433758662625717</v>
      </c>
      <c r="DM180" s="143">
        <f t="shared" si="292"/>
        <v>0.289156998629423</v>
      </c>
      <c r="DN180" s="143">
        <f t="shared" si="293"/>
        <v>0.129502152384997</v>
      </c>
      <c r="DO180" s="49"/>
      <c r="DP180" s="62">
        <f t="shared" si="294"/>
        <v>520442.5</v>
      </c>
      <c r="DQ180" s="71">
        <f t="shared" si="295"/>
        <v>341630</v>
      </c>
      <c r="DR180" s="71">
        <f t="shared" si="296"/>
        <v>129507.5</v>
      </c>
      <c r="DS180" s="63">
        <v>0</v>
      </c>
      <c r="DT180" s="63">
        <v>33</v>
      </c>
      <c r="DU180" s="63">
        <f>INDEX(武器升级!A:A,MATCH(DQ180/$DQ$5,武器升级!G:G,1))</f>
        <v>67</v>
      </c>
      <c r="DV180" s="63">
        <f>_xlfn.IFNA(INDEX(武器升级!A:A,MATCH(DR180/$DR$5,武器升级!H:H,1)),1)</f>
        <v>56</v>
      </c>
      <c r="DW180" s="63">
        <v>18</v>
      </c>
      <c r="DX180" s="63">
        <f>ROUND($DX$4*(1.2^(DT180-1)),2)</f>
        <v>205.09</v>
      </c>
      <c r="DY180" s="63">
        <f>ROUND($DY$4*1.2^(DU180-1),2)</f>
        <v>126189.58</v>
      </c>
      <c r="DZ180" s="63">
        <f>ROUND($DZ$4*1.2^(DV180-1),2)</f>
        <v>24909.28</v>
      </c>
      <c r="EA180" s="71">
        <v>6.6</v>
      </c>
      <c r="EB180" s="67">
        <f t="shared" si="297"/>
        <v>200</v>
      </c>
      <c r="EC180" s="84"/>
      <c r="ED180" s="49"/>
      <c r="EE180" s="49"/>
      <c r="EF180" s="49"/>
      <c r="EG180" s="49"/>
      <c r="EH180" s="49"/>
      <c r="EI180" s="49"/>
      <c r="EJ180" s="49"/>
      <c r="EK180" s="49">
        <f>_xlfn.IFNA(INDEX(DZ:DZ,MATCH(A180,EB:EB,0)),1)</f>
        <v>649.74</v>
      </c>
      <c r="EL180" s="84"/>
      <c r="EM180" s="49"/>
      <c r="EN180" s="49"/>
      <c r="EO180" s="49"/>
      <c r="EP180" s="49"/>
      <c r="EQ180" s="49"/>
      <c r="ER180" s="49"/>
      <c r="ES180" s="49"/>
      <c r="ET180" s="49"/>
      <c r="EU180" s="49"/>
      <c r="EV180" s="49"/>
      <c r="EW180" s="49"/>
      <c r="EX180" s="49"/>
      <c r="EY180" s="49"/>
      <c r="EZ180" s="49"/>
      <c r="FA180" s="67"/>
      <c r="FB180" s="67"/>
      <c r="FC180" s="67"/>
      <c r="FD180" s="49"/>
      <c r="FE180" s="155"/>
    </row>
    <row r="181" spans="1:161">
      <c r="A181" s="58">
        <v>175</v>
      </c>
      <c r="B181" s="59">
        <v>112</v>
      </c>
      <c r="C181" s="60">
        <v>91</v>
      </c>
      <c r="D181" s="61">
        <v>1104</v>
      </c>
      <c r="E181" s="61">
        <v>3</v>
      </c>
      <c r="F181" s="62">
        <v>12</v>
      </c>
      <c r="G181" s="63">
        <v>0</v>
      </c>
      <c r="H181" s="63">
        <v>3</v>
      </c>
      <c r="I181" s="49"/>
      <c r="J181" s="62">
        <v>175</v>
      </c>
      <c r="K181" s="71">
        <f t="shared" si="242"/>
        <v>12</v>
      </c>
      <c r="L181" s="71">
        <f t="shared" si="243"/>
        <v>0</v>
      </c>
      <c r="M181" s="71">
        <f>INDEX($H:$H,MATCH(N181,$A:$A,0))</f>
        <v>3</v>
      </c>
      <c r="N181" s="72">
        <f>INDEX($A:$A,MATCH(SUM($K$7:K181),$D:$D,1))</f>
        <v>200</v>
      </c>
      <c r="O181" s="72">
        <v>0</v>
      </c>
      <c r="P181" s="73">
        <v>0</v>
      </c>
      <c r="Q181" s="63">
        <f>INDEX(关卡产出!$V$8:$V$207,MATCH(N181,$A$7:$A$206,0))</f>
        <v>38500</v>
      </c>
      <c r="R181" s="63">
        <f>INDEX(关卡产出!$W$8:$W$207,MATCH(N181,$A$7:$A$206,0))</f>
        <v>11610000</v>
      </c>
      <c r="S181" s="63">
        <f>INDEX(关卡产出!$X$8:$X$207,MATCH(N181,$A$7:$A$206,0))</f>
        <v>78866</v>
      </c>
      <c r="T181" s="63">
        <f>INDEX(关卡产出!$Y$8:$Y$207,MATCH(N181,$A$7:$A$206,0))</f>
        <v>39434</v>
      </c>
      <c r="U181" s="63">
        <f>INDEX(关卡产出!$Z$8:$Z$207,MATCH(N181,$A$7:$A$206,0))</f>
        <v>19113</v>
      </c>
      <c r="V181" s="63">
        <f>INDEX(关卡产出!$AA$8:$AA$207,MATCH(N181,$A$7:$A$206,0))</f>
        <v>1200</v>
      </c>
      <c r="W181" s="80">
        <f>INDEX(关卡产出!$C$8:$C$207,MATCH(N181,关卡产出!$B$8:$B$207,0))*K181</f>
        <v>1896</v>
      </c>
      <c r="X181" s="80">
        <f>INDEX(关卡产出!$D$8:$D$207,MATCH(N181,关卡产出!$B$8:$B$207,0))*K181</f>
        <v>948</v>
      </c>
      <c r="Y181" s="80">
        <f>INDEX(关卡产出!$E$8:$E$207,MATCH(N181,关卡产出!$B$8:$B$207,0))*K181</f>
        <v>468</v>
      </c>
      <c r="Z181" s="80">
        <f>INDEX(关卡产出!$F$8:$F$207,MATCH(N181,关卡产出!$B$8:$B$207,0))*K181</f>
        <v>24600</v>
      </c>
      <c r="AA181" s="80">
        <f>SUM($W$7:W181)</f>
        <v>231486</v>
      </c>
      <c r="AB181" s="80">
        <f>SUM($X$7:X181)</f>
        <v>115497</v>
      </c>
      <c r="AC181" s="80">
        <f>SUM($Y$7:Y181)</f>
        <v>56643</v>
      </c>
      <c r="AD181" s="80">
        <f>SUM($Z$7:Z181)</f>
        <v>3049800</v>
      </c>
      <c r="AE181" s="87">
        <f>INDEX(关卡产出!$C$8:$C$207,MATCH(N181,关卡产出!$B$8:$B$207,0))*8</f>
        <v>1264</v>
      </c>
      <c r="AF181" s="87">
        <f>INDEX(关卡产出!$D$8:$D$207,MATCH(N181,关卡产出!$B$8:$B$207,0))*8</f>
        <v>632</v>
      </c>
      <c r="AG181" s="87">
        <f>INDEX(关卡产出!$E$8:$E$207,MATCH(N181,关卡产出!$B$8:$B$207,0))*8</f>
        <v>312</v>
      </c>
      <c r="AH181" s="87">
        <f>INDEX(关卡产出!$F$8:$F$207,MATCH(N181,关卡产出!$B$8:$B$207,0))*8</f>
        <v>16400</v>
      </c>
      <c r="AI181" s="87">
        <f>SUM($AE$7:AE181)</f>
        <v>154312</v>
      </c>
      <c r="AJ181" s="87">
        <f>SUM($AF$7:AF181)</f>
        <v>76992</v>
      </c>
      <c r="AK181" s="87">
        <f>SUM($AG$7:AG181)</f>
        <v>37760</v>
      </c>
      <c r="AL181" s="87">
        <f>SUM($AH$7:AH181)</f>
        <v>2032960</v>
      </c>
      <c r="AM181" s="92">
        <f>SUM($M$7:M181)*关卡产出!$AS$11</f>
        <v>3150000</v>
      </c>
      <c r="AN181" s="93">
        <v>0</v>
      </c>
      <c r="AO181" s="80">
        <v>0</v>
      </c>
      <c r="AP181" s="96">
        <v>0</v>
      </c>
      <c r="AQ181" s="62">
        <v>500</v>
      </c>
      <c r="AR181" s="97">
        <v>100</v>
      </c>
      <c r="AS181" s="62">
        <f>SUM($AQ$7:AQ181)</f>
        <v>87500</v>
      </c>
      <c r="AT181" s="71">
        <f>SUM($AR$7:AR181)</f>
        <v>17500</v>
      </c>
      <c r="AU181" s="49"/>
      <c r="AV181" s="62">
        <f t="shared" si="244"/>
        <v>38500</v>
      </c>
      <c r="AW181" s="71">
        <v>0</v>
      </c>
      <c r="AX181" s="71">
        <f t="shared" si="245"/>
        <v>17500</v>
      </c>
      <c r="AY181" s="71">
        <f t="shared" si="246"/>
        <v>35000</v>
      </c>
      <c r="AZ181" s="63">
        <f t="shared" si="247"/>
        <v>91000</v>
      </c>
      <c r="BA181" s="80">
        <v>0</v>
      </c>
      <c r="BB181" s="80">
        <f t="shared" si="248"/>
        <v>91000</v>
      </c>
      <c r="BC181" s="98">
        <f t="shared" si="249"/>
        <v>0.423076923076923</v>
      </c>
      <c r="BD181" s="98">
        <f t="shared" si="250"/>
        <v>0</v>
      </c>
      <c r="BE181" s="98">
        <f t="shared" si="251"/>
        <v>0.192307692307692</v>
      </c>
      <c r="BF181" s="98">
        <f t="shared" si="252"/>
        <v>0.384615384615385</v>
      </c>
      <c r="BG181" s="99"/>
      <c r="BH181" s="62">
        <f>INDEX(商城宝箱!$L:$L,MATCH(BB181,商城宝箱!$N:$N,1))</f>
        <v>11</v>
      </c>
      <c r="BI181" s="63">
        <f>INDEX(商城宝箱!$T:$T,MATCH(BH181,商城宝箱!$L:$L,0))+(BB181-VLOOKUP(BH181,商城宝箱!$L$2:$N$22,3,FALSE))/$BH$5*VLOOKUP(BH181+1,商城宝箱!$C$23:$I$42,3,FALSE)</f>
        <v>227500</v>
      </c>
      <c r="BJ181" s="71">
        <f>INDEX(商城宝箱!$U:$U,MATCH(BH181,商城宝箱!$L:$L,0))+(BB181-VLOOKUP(BH181,商城宝箱!$L$2:$N$22,3,FALSE))/$BH$5*VLOOKUP(BH181+1,商城宝箱!$C$23:$I$42,4,FALSE)</f>
        <v>211092.5</v>
      </c>
      <c r="BK181" s="71">
        <f>INDEX(商城宝箱!$V:$V,MATCH(BH181,商城宝箱!$L:$L,0))+(BB181-VLOOKUP(BH181,商城宝箱!$L$2:$N$22,3,FALSE))/$BH$5*VLOOKUP(BH181+1,商城宝箱!$C$23:$I$42,5,FALSE)</f>
        <v>111462</v>
      </c>
      <c r="BL181" s="71">
        <f>INDEX(商城宝箱!$W:$W,MATCH(BH181,商城宝箱!$L:$L,0))+(BB181-VLOOKUP(BH181,商城宝箱!$L$2:$N$22,3,FALSE))/$BH$5*VLOOKUP(BH181+1,商城宝箱!$C$23:$I$42,6,FALSE)</f>
        <v>16801.5</v>
      </c>
      <c r="BM181" s="49"/>
      <c r="BN181" s="101">
        <f t="shared" si="253"/>
        <v>11610000</v>
      </c>
      <c r="BO181" s="63">
        <f t="shared" si="254"/>
        <v>3049800</v>
      </c>
      <c r="BP181" s="63">
        <f t="shared" ref="BP181:BR181" si="343">AL181</f>
        <v>2032960</v>
      </c>
      <c r="BQ181" s="63">
        <f t="shared" si="343"/>
        <v>3150000</v>
      </c>
      <c r="BR181" s="63">
        <f t="shared" si="343"/>
        <v>0</v>
      </c>
      <c r="BS181" s="63">
        <f t="shared" si="256"/>
        <v>87500</v>
      </c>
      <c r="BT181" s="63">
        <f t="shared" si="257"/>
        <v>227500</v>
      </c>
      <c r="BU181" s="63">
        <f t="shared" si="258"/>
        <v>20157760</v>
      </c>
      <c r="BV181" s="98">
        <f t="shared" si="259"/>
        <v>0.575956852348674</v>
      </c>
      <c r="BW181" s="98">
        <f t="shared" si="260"/>
        <v>0.151296572635055</v>
      </c>
      <c r="BX181" s="98">
        <f t="shared" si="261"/>
        <v>0.1008524756719</v>
      </c>
      <c r="BY181" s="98">
        <f t="shared" si="262"/>
        <v>0.156267363040338</v>
      </c>
      <c r="BZ181" s="98">
        <f t="shared" si="263"/>
        <v>0</v>
      </c>
      <c r="CA181" s="98">
        <f t="shared" si="264"/>
        <v>0.00434076008445383</v>
      </c>
      <c r="CB181" s="98">
        <f t="shared" si="265"/>
        <v>0.01128597621958</v>
      </c>
      <c r="CC181" s="49"/>
      <c r="CD181" s="101">
        <f t="shared" si="266"/>
        <v>200</v>
      </c>
      <c r="CE181" s="63">
        <f>INDEX(角色升级!A:A,MATCH(BU180,角色升级!K:K,1))</f>
        <v>960</v>
      </c>
      <c r="CF181" s="71">
        <f>VLOOKUP(CE181,角色升级!A:P,16,FALSE)</f>
        <v>80414.82669</v>
      </c>
      <c r="CG181" s="71">
        <v>181200</v>
      </c>
      <c r="CH181" s="244">
        <v>5.91</v>
      </c>
      <c r="CI181" s="87">
        <f>INDEX(角色升级!Q:Q,MATCH(CE181,角色升级!A:A,0))</f>
        <v>35000</v>
      </c>
      <c r="CJ181" s="80">
        <v>1</v>
      </c>
      <c r="CK181" s="49"/>
      <c r="CL181" s="101">
        <f t="shared" si="267"/>
        <v>78866</v>
      </c>
      <c r="CM181" s="63">
        <f t="shared" si="268"/>
        <v>231486</v>
      </c>
      <c r="CN181" s="63">
        <f t="shared" si="269"/>
        <v>1264</v>
      </c>
      <c r="CO181" s="63">
        <f t="shared" si="270"/>
        <v>211092.5</v>
      </c>
      <c r="CP181" s="63">
        <f t="shared" si="271"/>
        <v>522708.5</v>
      </c>
      <c r="CQ181" s="98">
        <f t="shared" si="272"/>
        <v>0.150879505498763</v>
      </c>
      <c r="CR181" s="98">
        <f t="shared" si="273"/>
        <v>0.442858687011977</v>
      </c>
      <c r="CS181" s="98">
        <f t="shared" si="274"/>
        <v>0.00241817380050257</v>
      </c>
      <c r="CT181" s="98">
        <f t="shared" si="275"/>
        <v>0.403843633688758</v>
      </c>
      <c r="CU181" s="49"/>
      <c r="CV181" s="87">
        <f t="shared" si="276"/>
        <v>39434</v>
      </c>
      <c r="CW181" s="80">
        <f t="shared" si="277"/>
        <v>115497</v>
      </c>
      <c r="CX181" s="80">
        <f t="shared" si="278"/>
        <v>76992</v>
      </c>
      <c r="CY181" s="80">
        <f t="shared" si="279"/>
        <v>111462</v>
      </c>
      <c r="CZ181" s="80">
        <f t="shared" si="280"/>
        <v>343385</v>
      </c>
      <c r="DA181" s="143">
        <f t="shared" si="281"/>
        <v>0.114839029078148</v>
      </c>
      <c r="DB181" s="143">
        <f t="shared" si="282"/>
        <v>0.336348413588246</v>
      </c>
      <c r="DC181" s="143">
        <f t="shared" si="283"/>
        <v>0.224214802626789</v>
      </c>
      <c r="DD181" s="143">
        <f t="shared" si="284"/>
        <v>0.324597754706816</v>
      </c>
      <c r="DE181" s="49"/>
      <c r="DF181" s="87">
        <f t="shared" si="285"/>
        <v>19113</v>
      </c>
      <c r="DG181" s="80">
        <f t="shared" si="286"/>
        <v>56643</v>
      </c>
      <c r="DH181" s="80">
        <f t="shared" si="287"/>
        <v>37760</v>
      </c>
      <c r="DI181" s="80">
        <f t="shared" si="288"/>
        <v>16801.5</v>
      </c>
      <c r="DJ181" s="80">
        <f t="shared" si="289"/>
        <v>130317.5</v>
      </c>
      <c r="DK181" s="143">
        <f t="shared" si="290"/>
        <v>0.146664876167821</v>
      </c>
      <c r="DL181" s="143">
        <f t="shared" si="291"/>
        <v>0.434653826232087</v>
      </c>
      <c r="DM181" s="143">
        <f t="shared" si="292"/>
        <v>0.289753870355094</v>
      </c>
      <c r="DN181" s="143">
        <f t="shared" si="293"/>
        <v>0.128927427244998</v>
      </c>
      <c r="DO181" s="49"/>
      <c r="DP181" s="62">
        <f t="shared" si="294"/>
        <v>522708.5</v>
      </c>
      <c r="DQ181" s="71">
        <f t="shared" si="295"/>
        <v>343385</v>
      </c>
      <c r="DR181" s="71">
        <f t="shared" si="296"/>
        <v>130317.5</v>
      </c>
      <c r="DS181" s="63">
        <v>0</v>
      </c>
      <c r="DT181" s="63">
        <v>33</v>
      </c>
      <c r="DU181" s="63">
        <f>INDEX(武器升级!A:A,MATCH(DQ181/$DQ$5,武器升级!G:G,1))</f>
        <v>67</v>
      </c>
      <c r="DV181" s="63">
        <f>_xlfn.IFNA(INDEX(武器升级!A:A,MATCH(DR181/$DR$5,武器升级!H:H,1)),1)</f>
        <v>56</v>
      </c>
      <c r="DW181" s="63">
        <v>18</v>
      </c>
      <c r="DX181" s="63">
        <f>ROUND($DX$4*(1.2^(DT181-1)),2)</f>
        <v>205.09</v>
      </c>
      <c r="DY181" s="63">
        <f>ROUND($DY$4*1.2^(DU181-1),2)</f>
        <v>126189.58</v>
      </c>
      <c r="DZ181" s="63">
        <f>ROUND($DZ$4*1.2^(DV181-1),2)</f>
        <v>24909.28</v>
      </c>
      <c r="EA181" s="71">
        <v>6.6</v>
      </c>
      <c r="EB181" s="67">
        <f t="shared" si="297"/>
        <v>200</v>
      </c>
      <c r="EC181" s="84"/>
      <c r="ED181" s="49"/>
      <c r="EE181" s="49"/>
      <c r="EF181" s="49"/>
      <c r="EG181" s="49"/>
      <c r="EH181" s="49"/>
      <c r="EI181" s="49"/>
      <c r="EJ181" s="49"/>
      <c r="EK181" s="49">
        <f>_xlfn.IFNA(INDEX(DZ:DZ,MATCH(A181,EB:EB,0)),1)</f>
        <v>1</v>
      </c>
      <c r="EL181" s="84"/>
      <c r="EM181" s="49"/>
      <c r="EN181" s="49"/>
      <c r="EO181" s="49"/>
      <c r="EP181" s="49"/>
      <c r="EQ181" s="49"/>
      <c r="ER181" s="49"/>
      <c r="ES181" s="49"/>
      <c r="ET181" s="49"/>
      <c r="EU181" s="49"/>
      <c r="EV181" s="49"/>
      <c r="EW181" s="49"/>
      <c r="EX181" s="49"/>
      <c r="EY181" s="49"/>
      <c r="EZ181" s="49"/>
      <c r="FA181" s="67"/>
      <c r="FB181" s="67"/>
      <c r="FC181" s="67"/>
      <c r="FD181" s="49"/>
      <c r="FE181" s="155"/>
    </row>
    <row r="182" spans="1:161">
      <c r="A182" s="58">
        <v>176</v>
      </c>
      <c r="B182" s="59">
        <v>112</v>
      </c>
      <c r="C182" s="60">
        <v>91</v>
      </c>
      <c r="D182" s="61">
        <v>1107</v>
      </c>
      <c r="E182" s="61">
        <v>3</v>
      </c>
      <c r="F182" s="62">
        <v>12</v>
      </c>
      <c r="G182" s="63">
        <v>0</v>
      </c>
      <c r="H182" s="63">
        <v>3</v>
      </c>
      <c r="I182" s="49"/>
      <c r="J182" s="62">
        <v>176</v>
      </c>
      <c r="K182" s="71">
        <f t="shared" si="242"/>
        <v>12</v>
      </c>
      <c r="L182" s="71">
        <f t="shared" si="243"/>
        <v>0</v>
      </c>
      <c r="M182" s="71">
        <f>INDEX($H:$H,MATCH(N182,$A:$A,0))</f>
        <v>3</v>
      </c>
      <c r="N182" s="72">
        <f>INDEX($A:$A,MATCH(SUM($K$7:K182),$D:$D,1))</f>
        <v>200</v>
      </c>
      <c r="O182" s="72">
        <v>0</v>
      </c>
      <c r="P182" s="73">
        <v>0</v>
      </c>
      <c r="Q182" s="63">
        <f>INDEX(关卡产出!$V$8:$V$207,MATCH(N182,$A$7:$A$206,0))</f>
        <v>38500</v>
      </c>
      <c r="R182" s="63">
        <f>INDEX(关卡产出!$W$8:$W$207,MATCH(N182,$A$7:$A$206,0))</f>
        <v>11610000</v>
      </c>
      <c r="S182" s="63">
        <f>INDEX(关卡产出!$X$8:$X$207,MATCH(N182,$A$7:$A$206,0))</f>
        <v>78866</v>
      </c>
      <c r="T182" s="63">
        <f>INDEX(关卡产出!$Y$8:$Y$207,MATCH(N182,$A$7:$A$206,0))</f>
        <v>39434</v>
      </c>
      <c r="U182" s="63">
        <f>INDEX(关卡产出!$Z$8:$Z$207,MATCH(N182,$A$7:$A$206,0))</f>
        <v>19113</v>
      </c>
      <c r="V182" s="63">
        <f>INDEX(关卡产出!$AA$8:$AA$207,MATCH(N182,$A$7:$A$206,0))</f>
        <v>1200</v>
      </c>
      <c r="W182" s="80">
        <f>INDEX(关卡产出!$C$8:$C$207,MATCH(N182,关卡产出!$B$8:$B$207,0))*K182</f>
        <v>1896</v>
      </c>
      <c r="X182" s="80">
        <f>INDEX(关卡产出!$D$8:$D$207,MATCH(N182,关卡产出!$B$8:$B$207,0))*K182</f>
        <v>948</v>
      </c>
      <c r="Y182" s="80">
        <f>INDEX(关卡产出!$E$8:$E$207,MATCH(N182,关卡产出!$B$8:$B$207,0))*K182</f>
        <v>468</v>
      </c>
      <c r="Z182" s="80">
        <f>INDEX(关卡产出!$F$8:$F$207,MATCH(N182,关卡产出!$B$8:$B$207,0))*K182</f>
        <v>24600</v>
      </c>
      <c r="AA182" s="80">
        <f>SUM($W$7:W182)</f>
        <v>233382</v>
      </c>
      <c r="AB182" s="80">
        <f>SUM($X$7:X182)</f>
        <v>116445</v>
      </c>
      <c r="AC182" s="80">
        <f>SUM($Y$7:Y182)</f>
        <v>57111</v>
      </c>
      <c r="AD182" s="80">
        <f>SUM($Z$7:Z182)</f>
        <v>3074400</v>
      </c>
      <c r="AE182" s="87">
        <f>INDEX(关卡产出!$C$8:$C$207,MATCH(N182,关卡产出!$B$8:$B$207,0))*8</f>
        <v>1264</v>
      </c>
      <c r="AF182" s="87">
        <f>INDEX(关卡产出!$D$8:$D$207,MATCH(N182,关卡产出!$B$8:$B$207,0))*8</f>
        <v>632</v>
      </c>
      <c r="AG182" s="87">
        <f>INDEX(关卡产出!$E$8:$E$207,MATCH(N182,关卡产出!$B$8:$B$207,0))*8</f>
        <v>312</v>
      </c>
      <c r="AH182" s="87">
        <f>INDEX(关卡产出!$F$8:$F$207,MATCH(N182,关卡产出!$B$8:$B$207,0))*8</f>
        <v>16400</v>
      </c>
      <c r="AI182" s="87">
        <f>SUM($AE$7:AE182)</f>
        <v>155576</v>
      </c>
      <c r="AJ182" s="87">
        <f>SUM($AF$7:AF182)</f>
        <v>77624</v>
      </c>
      <c r="AK182" s="87">
        <f>SUM($AG$7:AG182)</f>
        <v>38072</v>
      </c>
      <c r="AL182" s="87">
        <f>SUM($AH$7:AH182)</f>
        <v>2049360</v>
      </c>
      <c r="AM182" s="92">
        <f>SUM($M$7:M182)*关卡产出!$AS$11</f>
        <v>3168000</v>
      </c>
      <c r="AN182" s="93">
        <v>0</v>
      </c>
      <c r="AO182" s="80">
        <v>0</v>
      </c>
      <c r="AP182" s="96">
        <v>0</v>
      </c>
      <c r="AQ182" s="62">
        <v>500</v>
      </c>
      <c r="AR182" s="97">
        <v>100</v>
      </c>
      <c r="AS182" s="62">
        <f>SUM($AQ$7:AQ182)</f>
        <v>88000</v>
      </c>
      <c r="AT182" s="71">
        <f>SUM($AR$7:AR182)</f>
        <v>17600</v>
      </c>
      <c r="AU182" s="49"/>
      <c r="AV182" s="62">
        <f t="shared" si="244"/>
        <v>38500</v>
      </c>
      <c r="AW182" s="71">
        <v>0</v>
      </c>
      <c r="AX182" s="71">
        <f t="shared" si="245"/>
        <v>17600</v>
      </c>
      <c r="AY182" s="71">
        <f t="shared" si="246"/>
        <v>35000</v>
      </c>
      <c r="AZ182" s="63">
        <f t="shared" si="247"/>
        <v>91100</v>
      </c>
      <c r="BA182" s="80">
        <v>0</v>
      </c>
      <c r="BB182" s="80">
        <f t="shared" si="248"/>
        <v>91100</v>
      </c>
      <c r="BC182" s="98">
        <f t="shared" si="249"/>
        <v>0.422612513721186</v>
      </c>
      <c r="BD182" s="98">
        <f t="shared" si="250"/>
        <v>0</v>
      </c>
      <c r="BE182" s="98">
        <f t="shared" si="251"/>
        <v>0.193194291986828</v>
      </c>
      <c r="BF182" s="98">
        <f t="shared" si="252"/>
        <v>0.384193194291987</v>
      </c>
      <c r="BG182" s="99"/>
      <c r="BH182" s="62">
        <f>INDEX(商城宝箱!$L:$L,MATCH(BB182,商城宝箱!$N:$N,1))</f>
        <v>11</v>
      </c>
      <c r="BI182" s="63">
        <f>INDEX(商城宝箱!$T:$T,MATCH(BH182,商城宝箱!$L:$L,0))+(BB182-VLOOKUP(BH182,商城宝箱!$L$2:$N$22,3,FALSE))/$BH$5*VLOOKUP(BH182+1,商城宝箱!$C$23:$I$42,3,FALSE)</f>
        <v>227750</v>
      </c>
      <c r="BJ182" s="71">
        <f>INDEX(商城宝箱!$U:$U,MATCH(BH182,商城宝箱!$L:$L,0))+(BB182-VLOOKUP(BH182,商城宝箱!$L$2:$N$22,3,FALSE))/$BH$5*VLOOKUP(BH182+1,商城宝箱!$C$23:$I$42,4,FALSE)</f>
        <v>211462.5</v>
      </c>
      <c r="BK182" s="71">
        <f>INDEX(商城宝箱!$V:$V,MATCH(BH182,商城宝箱!$L:$L,0))+(BB182-VLOOKUP(BH182,商城宝箱!$L$2:$N$22,3,FALSE))/$BH$5*VLOOKUP(BH182+1,商城宝箱!$C$23:$I$42,5,FALSE)</f>
        <v>111637</v>
      </c>
      <c r="BL182" s="71">
        <f>INDEX(商城宝箱!$W:$W,MATCH(BH182,商城宝箱!$L:$L,0))+(BB182-VLOOKUP(BH182,商城宝箱!$L$2:$N$22,3,FALSE))/$BH$5*VLOOKUP(BH182+1,商城宝箱!$C$23:$I$42,6,FALSE)</f>
        <v>16831.5</v>
      </c>
      <c r="BM182" s="49"/>
      <c r="BN182" s="101">
        <f t="shared" si="253"/>
        <v>11610000</v>
      </c>
      <c r="BO182" s="63">
        <f t="shared" si="254"/>
        <v>3074400</v>
      </c>
      <c r="BP182" s="63">
        <f t="shared" ref="BP182:BR182" si="344">AL182</f>
        <v>2049360</v>
      </c>
      <c r="BQ182" s="63">
        <f t="shared" si="344"/>
        <v>3168000</v>
      </c>
      <c r="BR182" s="63">
        <f t="shared" si="344"/>
        <v>0</v>
      </c>
      <c r="BS182" s="63">
        <f t="shared" si="256"/>
        <v>88000</v>
      </c>
      <c r="BT182" s="63">
        <f t="shared" si="257"/>
        <v>227750</v>
      </c>
      <c r="BU182" s="63">
        <f t="shared" si="258"/>
        <v>20217510</v>
      </c>
      <c r="BV182" s="98">
        <f t="shared" si="259"/>
        <v>0.57425469308535</v>
      </c>
      <c r="BW182" s="98">
        <f t="shared" si="260"/>
        <v>0.152066203998415</v>
      </c>
      <c r="BX182" s="98">
        <f t="shared" si="261"/>
        <v>0.101365598434229</v>
      </c>
      <c r="BY182" s="98">
        <f t="shared" si="262"/>
        <v>0.156695854237243</v>
      </c>
      <c r="BZ182" s="98">
        <f t="shared" si="263"/>
        <v>0</v>
      </c>
      <c r="CA182" s="98">
        <f t="shared" si="264"/>
        <v>0.00435266261770119</v>
      </c>
      <c r="CB182" s="98">
        <f t="shared" si="265"/>
        <v>0.0112649876270619</v>
      </c>
      <c r="CC182" s="49"/>
      <c r="CD182" s="101">
        <f t="shared" si="266"/>
        <v>200</v>
      </c>
      <c r="CE182" s="63">
        <f>INDEX(角色升级!A:A,MATCH(BU181,角色升级!K:K,1))</f>
        <v>961</v>
      </c>
      <c r="CF182" s="71">
        <f>VLOOKUP(CE182,角色升级!A:P,16,FALSE)</f>
        <v>80904.22845</v>
      </c>
      <c r="CG182" s="71">
        <v>181200</v>
      </c>
      <c r="CH182" s="244">
        <v>5.91</v>
      </c>
      <c r="CI182" s="87">
        <f>INDEX(角色升级!Q:Q,MATCH(CE182,角色升级!A:A,0))</f>
        <v>35000</v>
      </c>
      <c r="CJ182" s="80">
        <v>1</v>
      </c>
      <c r="CK182" s="49"/>
      <c r="CL182" s="101">
        <f t="shared" si="267"/>
        <v>78866</v>
      </c>
      <c r="CM182" s="63">
        <f t="shared" si="268"/>
        <v>233382</v>
      </c>
      <c r="CN182" s="63">
        <f t="shared" si="269"/>
        <v>1264</v>
      </c>
      <c r="CO182" s="63">
        <f t="shared" si="270"/>
        <v>211462.5</v>
      </c>
      <c r="CP182" s="63">
        <f t="shared" si="271"/>
        <v>524974.5</v>
      </c>
      <c r="CQ182" s="98">
        <f t="shared" si="272"/>
        <v>0.150228249181627</v>
      </c>
      <c r="CR182" s="98">
        <f t="shared" si="273"/>
        <v>0.44455873571002</v>
      </c>
      <c r="CS182" s="98">
        <f t="shared" si="274"/>
        <v>0.00240773599479594</v>
      </c>
      <c r="CT182" s="98">
        <f t="shared" si="275"/>
        <v>0.402805279113557</v>
      </c>
      <c r="CU182" s="49"/>
      <c r="CV182" s="87">
        <f t="shared" si="276"/>
        <v>39434</v>
      </c>
      <c r="CW182" s="80">
        <f t="shared" si="277"/>
        <v>116445</v>
      </c>
      <c r="CX182" s="80">
        <f t="shared" si="278"/>
        <v>77624</v>
      </c>
      <c r="CY182" s="80">
        <f t="shared" si="279"/>
        <v>111637</v>
      </c>
      <c r="CZ182" s="80">
        <f t="shared" si="280"/>
        <v>345140</v>
      </c>
      <c r="DA182" s="143">
        <f t="shared" si="281"/>
        <v>0.114255084893087</v>
      </c>
      <c r="DB182" s="143">
        <f t="shared" si="282"/>
        <v>0.337384829344614</v>
      </c>
      <c r="DC182" s="143">
        <f t="shared" si="283"/>
        <v>0.224905835313206</v>
      </c>
      <c r="DD182" s="143">
        <f t="shared" si="284"/>
        <v>0.323454250449093</v>
      </c>
      <c r="DE182" s="49"/>
      <c r="DF182" s="87">
        <f t="shared" si="285"/>
        <v>19113</v>
      </c>
      <c r="DG182" s="80">
        <f t="shared" si="286"/>
        <v>57111</v>
      </c>
      <c r="DH182" s="80">
        <f t="shared" si="287"/>
        <v>38072</v>
      </c>
      <c r="DI182" s="80">
        <f t="shared" si="288"/>
        <v>16831.5</v>
      </c>
      <c r="DJ182" s="80">
        <f t="shared" si="289"/>
        <v>131127.5</v>
      </c>
      <c r="DK182" s="143">
        <f t="shared" si="290"/>
        <v>0.14575889878172</v>
      </c>
      <c r="DL182" s="143">
        <f t="shared" si="291"/>
        <v>0.435537930640026</v>
      </c>
      <c r="DM182" s="143">
        <f t="shared" si="292"/>
        <v>0.290343368095937</v>
      </c>
      <c r="DN182" s="143">
        <f t="shared" si="293"/>
        <v>0.128359802482317</v>
      </c>
      <c r="DO182" s="49"/>
      <c r="DP182" s="62">
        <f t="shared" si="294"/>
        <v>524974.5</v>
      </c>
      <c r="DQ182" s="71">
        <f t="shared" si="295"/>
        <v>345140</v>
      </c>
      <c r="DR182" s="71">
        <f t="shared" si="296"/>
        <v>131127.5</v>
      </c>
      <c r="DS182" s="63">
        <v>0</v>
      </c>
      <c r="DT182" s="63">
        <v>33</v>
      </c>
      <c r="DU182" s="63">
        <f>INDEX(武器升级!A:A,MATCH(DQ182/$DQ$5,武器升级!G:G,1))</f>
        <v>67</v>
      </c>
      <c r="DV182" s="63">
        <f>_xlfn.IFNA(INDEX(武器升级!A:A,MATCH(DR182/$DR$5,武器升级!H:H,1)),1)</f>
        <v>56</v>
      </c>
      <c r="DW182" s="63">
        <v>18</v>
      </c>
      <c r="DX182" s="63">
        <f>ROUND($DX$4*(1.2^(DT182-1)),2)</f>
        <v>205.09</v>
      </c>
      <c r="DY182" s="63">
        <f>ROUND($DY$4*1.2^(DU182-1),2)</f>
        <v>126189.58</v>
      </c>
      <c r="DZ182" s="63">
        <f>ROUND($DZ$4*1.2^(DV182-1),2)</f>
        <v>24909.28</v>
      </c>
      <c r="EA182" s="71">
        <v>6.6</v>
      </c>
      <c r="EB182" s="67">
        <f t="shared" si="297"/>
        <v>200</v>
      </c>
      <c r="EC182" s="84"/>
      <c r="ED182" s="49"/>
      <c r="EE182" s="49"/>
      <c r="EF182" s="49"/>
      <c r="EG182" s="49"/>
      <c r="EH182" s="49"/>
      <c r="EI182" s="49"/>
      <c r="EJ182" s="49"/>
      <c r="EK182" s="49">
        <f>_xlfn.IFNA(INDEX(DZ:DZ,MATCH(A182,EB:EB,0)),1)</f>
        <v>649.74</v>
      </c>
      <c r="EL182" s="84"/>
      <c r="EM182" s="49"/>
      <c r="EN182" s="49"/>
      <c r="EO182" s="49"/>
      <c r="EP182" s="49"/>
      <c r="EQ182" s="49"/>
      <c r="ER182" s="49"/>
      <c r="ES182" s="49"/>
      <c r="ET182" s="49"/>
      <c r="EU182" s="49"/>
      <c r="EV182" s="49"/>
      <c r="EW182" s="49"/>
      <c r="EX182" s="49"/>
      <c r="EY182" s="49"/>
      <c r="EZ182" s="49"/>
      <c r="FA182" s="67"/>
      <c r="FB182" s="67"/>
      <c r="FC182" s="67"/>
      <c r="FD182" s="49"/>
      <c r="FE182" s="155"/>
    </row>
    <row r="183" spans="1:161">
      <c r="A183" s="58">
        <v>177</v>
      </c>
      <c r="B183" s="59">
        <v>113</v>
      </c>
      <c r="C183" s="60">
        <v>91</v>
      </c>
      <c r="D183" s="61">
        <v>1113</v>
      </c>
      <c r="E183" s="61">
        <v>3</v>
      </c>
      <c r="F183" s="62">
        <v>12</v>
      </c>
      <c r="G183" s="63">
        <v>0</v>
      </c>
      <c r="H183" s="63">
        <v>3</v>
      </c>
      <c r="I183" s="49"/>
      <c r="J183" s="62">
        <v>177</v>
      </c>
      <c r="K183" s="71">
        <f t="shared" si="242"/>
        <v>12</v>
      </c>
      <c r="L183" s="71">
        <f t="shared" si="243"/>
        <v>0</v>
      </c>
      <c r="M183" s="71">
        <f>INDEX($H:$H,MATCH(N183,$A:$A,0))</f>
        <v>3</v>
      </c>
      <c r="N183" s="72">
        <f>INDEX($A:$A,MATCH(SUM($K$7:K183),$D:$D,1))</f>
        <v>200</v>
      </c>
      <c r="O183" s="72">
        <v>0</v>
      </c>
      <c r="P183" s="73">
        <v>0</v>
      </c>
      <c r="Q183" s="63">
        <f>INDEX(关卡产出!$V$8:$V$207,MATCH(N183,$A$7:$A$206,0))</f>
        <v>38500</v>
      </c>
      <c r="R183" s="63">
        <f>INDEX(关卡产出!$W$8:$W$207,MATCH(N183,$A$7:$A$206,0))</f>
        <v>11610000</v>
      </c>
      <c r="S183" s="63">
        <f>INDEX(关卡产出!$X$8:$X$207,MATCH(N183,$A$7:$A$206,0))</f>
        <v>78866</v>
      </c>
      <c r="T183" s="63">
        <f>INDEX(关卡产出!$Y$8:$Y$207,MATCH(N183,$A$7:$A$206,0))</f>
        <v>39434</v>
      </c>
      <c r="U183" s="63">
        <f>INDEX(关卡产出!$Z$8:$Z$207,MATCH(N183,$A$7:$A$206,0))</f>
        <v>19113</v>
      </c>
      <c r="V183" s="63">
        <f>INDEX(关卡产出!$AA$8:$AA$207,MATCH(N183,$A$7:$A$206,0))</f>
        <v>1200</v>
      </c>
      <c r="W183" s="80">
        <f>INDEX(关卡产出!$C$8:$C$207,MATCH(N183,关卡产出!$B$8:$B$207,0))*K183</f>
        <v>1896</v>
      </c>
      <c r="X183" s="80">
        <f>INDEX(关卡产出!$D$8:$D$207,MATCH(N183,关卡产出!$B$8:$B$207,0))*K183</f>
        <v>948</v>
      </c>
      <c r="Y183" s="80">
        <f>INDEX(关卡产出!$E$8:$E$207,MATCH(N183,关卡产出!$B$8:$B$207,0))*K183</f>
        <v>468</v>
      </c>
      <c r="Z183" s="80">
        <f>INDEX(关卡产出!$F$8:$F$207,MATCH(N183,关卡产出!$B$8:$B$207,0))*K183</f>
        <v>24600</v>
      </c>
      <c r="AA183" s="80">
        <f>SUM($W$7:W183)</f>
        <v>235278</v>
      </c>
      <c r="AB183" s="80">
        <f>SUM($X$7:X183)</f>
        <v>117393</v>
      </c>
      <c r="AC183" s="80">
        <f>SUM($Y$7:Y183)</f>
        <v>57579</v>
      </c>
      <c r="AD183" s="80">
        <f>SUM($Z$7:Z183)</f>
        <v>3099000</v>
      </c>
      <c r="AE183" s="87">
        <f>INDEX(关卡产出!$C$8:$C$207,MATCH(N183,关卡产出!$B$8:$B$207,0))*8</f>
        <v>1264</v>
      </c>
      <c r="AF183" s="87">
        <f>INDEX(关卡产出!$D$8:$D$207,MATCH(N183,关卡产出!$B$8:$B$207,0))*8</f>
        <v>632</v>
      </c>
      <c r="AG183" s="87">
        <f>INDEX(关卡产出!$E$8:$E$207,MATCH(N183,关卡产出!$B$8:$B$207,0))*8</f>
        <v>312</v>
      </c>
      <c r="AH183" s="87">
        <f>INDEX(关卡产出!$F$8:$F$207,MATCH(N183,关卡产出!$B$8:$B$207,0))*8</f>
        <v>16400</v>
      </c>
      <c r="AI183" s="87">
        <f>SUM($AE$7:AE183)</f>
        <v>156840</v>
      </c>
      <c r="AJ183" s="87">
        <f>SUM($AF$7:AF183)</f>
        <v>78256</v>
      </c>
      <c r="AK183" s="87">
        <f>SUM($AG$7:AG183)</f>
        <v>38384</v>
      </c>
      <c r="AL183" s="87">
        <f>SUM($AH$7:AH183)</f>
        <v>2065760</v>
      </c>
      <c r="AM183" s="92">
        <f>SUM($M$7:M183)*关卡产出!$AS$11</f>
        <v>3186000</v>
      </c>
      <c r="AN183" s="93">
        <v>0</v>
      </c>
      <c r="AO183" s="80">
        <v>0</v>
      </c>
      <c r="AP183" s="96">
        <v>0</v>
      </c>
      <c r="AQ183" s="62">
        <v>500</v>
      </c>
      <c r="AR183" s="97">
        <v>100</v>
      </c>
      <c r="AS183" s="62">
        <f>SUM($AQ$7:AQ183)</f>
        <v>88500</v>
      </c>
      <c r="AT183" s="71">
        <f>SUM($AR$7:AR183)</f>
        <v>17700</v>
      </c>
      <c r="AU183" s="49"/>
      <c r="AV183" s="62">
        <f t="shared" si="244"/>
        <v>38500</v>
      </c>
      <c r="AW183" s="71">
        <v>0</v>
      </c>
      <c r="AX183" s="71">
        <f t="shared" si="245"/>
        <v>17700</v>
      </c>
      <c r="AY183" s="71">
        <f t="shared" si="246"/>
        <v>35000</v>
      </c>
      <c r="AZ183" s="63">
        <f t="shared" si="247"/>
        <v>91200</v>
      </c>
      <c r="BA183" s="80">
        <v>0</v>
      </c>
      <c r="BB183" s="80">
        <f t="shared" si="248"/>
        <v>91200</v>
      </c>
      <c r="BC183" s="98">
        <f t="shared" si="249"/>
        <v>0.422149122807018</v>
      </c>
      <c r="BD183" s="98">
        <f t="shared" si="250"/>
        <v>0</v>
      </c>
      <c r="BE183" s="98">
        <f t="shared" si="251"/>
        <v>0.194078947368421</v>
      </c>
      <c r="BF183" s="98">
        <f t="shared" si="252"/>
        <v>0.383771929824561</v>
      </c>
      <c r="BG183" s="99"/>
      <c r="BH183" s="62">
        <f>INDEX(商城宝箱!$L:$L,MATCH(BB183,商城宝箱!$N:$N,1))</f>
        <v>11</v>
      </c>
      <c r="BI183" s="63">
        <f>INDEX(商城宝箱!$T:$T,MATCH(BH183,商城宝箱!$L:$L,0))+(BB183-VLOOKUP(BH183,商城宝箱!$L$2:$N$22,3,FALSE))/$BH$5*VLOOKUP(BH183+1,商城宝箱!$C$23:$I$42,3,FALSE)</f>
        <v>228000</v>
      </c>
      <c r="BJ183" s="71">
        <f>INDEX(商城宝箱!$U:$U,MATCH(BH183,商城宝箱!$L:$L,0))+(BB183-VLOOKUP(BH183,商城宝箱!$L$2:$N$22,3,FALSE))/$BH$5*VLOOKUP(BH183+1,商城宝箱!$C$23:$I$42,4,FALSE)</f>
        <v>211832.5</v>
      </c>
      <c r="BK183" s="71">
        <f>INDEX(商城宝箱!$V:$V,MATCH(BH183,商城宝箱!$L:$L,0))+(BB183-VLOOKUP(BH183,商城宝箱!$L$2:$N$22,3,FALSE))/$BH$5*VLOOKUP(BH183+1,商城宝箱!$C$23:$I$42,5,FALSE)</f>
        <v>111812</v>
      </c>
      <c r="BL183" s="71">
        <f>INDEX(商城宝箱!$W:$W,MATCH(BH183,商城宝箱!$L:$L,0))+(BB183-VLOOKUP(BH183,商城宝箱!$L$2:$N$22,3,FALSE))/$BH$5*VLOOKUP(BH183+1,商城宝箱!$C$23:$I$42,6,FALSE)</f>
        <v>16861.5</v>
      </c>
      <c r="BM183" s="49"/>
      <c r="BN183" s="101">
        <f t="shared" si="253"/>
        <v>11610000</v>
      </c>
      <c r="BO183" s="63">
        <f t="shared" si="254"/>
        <v>3099000</v>
      </c>
      <c r="BP183" s="63">
        <f t="shared" ref="BP183:BR183" si="345">AL183</f>
        <v>2065760</v>
      </c>
      <c r="BQ183" s="63">
        <f t="shared" si="345"/>
        <v>3186000</v>
      </c>
      <c r="BR183" s="63">
        <f t="shared" si="345"/>
        <v>0</v>
      </c>
      <c r="BS183" s="63">
        <f t="shared" si="256"/>
        <v>88500</v>
      </c>
      <c r="BT183" s="63">
        <f t="shared" si="257"/>
        <v>228000</v>
      </c>
      <c r="BU183" s="63">
        <f t="shared" si="258"/>
        <v>20277260</v>
      </c>
      <c r="BV183" s="98">
        <f t="shared" si="259"/>
        <v>0.572562565159198</v>
      </c>
      <c r="BW183" s="98">
        <f t="shared" si="260"/>
        <v>0.152831299692365</v>
      </c>
      <c r="BX183" s="98">
        <f t="shared" si="261"/>
        <v>0.101875697209584</v>
      </c>
      <c r="BY183" s="98">
        <f t="shared" si="262"/>
        <v>0.157121820206478</v>
      </c>
      <c r="BZ183" s="98">
        <f t="shared" si="263"/>
        <v>0</v>
      </c>
      <c r="CA183" s="98">
        <f t="shared" si="264"/>
        <v>0.00436449500573549</v>
      </c>
      <c r="CB183" s="98">
        <f t="shared" si="265"/>
        <v>0.0112441227266406</v>
      </c>
      <c r="CC183" s="49"/>
      <c r="CD183" s="101">
        <f t="shared" si="266"/>
        <v>200</v>
      </c>
      <c r="CE183" s="63">
        <f>INDEX(角色升级!A:A,MATCH(BU182,角色升级!K:K,1))</f>
        <v>962</v>
      </c>
      <c r="CF183" s="71">
        <f>VLOOKUP(CE183,角色升级!A:P,16,FALSE)</f>
        <v>81408.92402</v>
      </c>
      <c r="CG183" s="71">
        <v>181200</v>
      </c>
      <c r="CH183" s="244">
        <v>5.91</v>
      </c>
      <c r="CI183" s="87">
        <f>INDEX(角色升级!Q:Q,MATCH(CE183,角色升级!A:A,0))</f>
        <v>35000</v>
      </c>
      <c r="CJ183" s="80">
        <v>1</v>
      </c>
      <c r="CK183" s="49"/>
      <c r="CL183" s="101">
        <f t="shared" si="267"/>
        <v>78866</v>
      </c>
      <c r="CM183" s="63">
        <f t="shared" si="268"/>
        <v>235278</v>
      </c>
      <c r="CN183" s="63">
        <f t="shared" si="269"/>
        <v>1264</v>
      </c>
      <c r="CO183" s="63">
        <f t="shared" si="270"/>
        <v>211832.5</v>
      </c>
      <c r="CP183" s="63">
        <f t="shared" si="271"/>
        <v>527240.5</v>
      </c>
      <c r="CQ183" s="98">
        <f t="shared" si="272"/>
        <v>0.149582590866976</v>
      </c>
      <c r="CR183" s="98">
        <f t="shared" si="273"/>
        <v>0.446244171303229</v>
      </c>
      <c r="CS183" s="98">
        <f t="shared" si="274"/>
        <v>0.00239738790931273</v>
      </c>
      <c r="CT183" s="98">
        <f t="shared" si="275"/>
        <v>0.401775849920482</v>
      </c>
      <c r="CU183" s="49"/>
      <c r="CV183" s="87">
        <f t="shared" si="276"/>
        <v>39434</v>
      </c>
      <c r="CW183" s="80">
        <f t="shared" si="277"/>
        <v>117393</v>
      </c>
      <c r="CX183" s="80">
        <f t="shared" si="278"/>
        <v>78256</v>
      </c>
      <c r="CY183" s="80">
        <f t="shared" si="279"/>
        <v>111812</v>
      </c>
      <c r="CZ183" s="80">
        <f t="shared" si="280"/>
        <v>346895</v>
      </c>
      <c r="DA183" s="143">
        <f t="shared" si="281"/>
        <v>0.113677049251214</v>
      </c>
      <c r="DB183" s="143">
        <f t="shared" si="282"/>
        <v>0.338410758298621</v>
      </c>
      <c r="DC183" s="143">
        <f t="shared" si="283"/>
        <v>0.225589875899047</v>
      </c>
      <c r="DD183" s="143">
        <f t="shared" si="284"/>
        <v>0.322322316551118</v>
      </c>
      <c r="DE183" s="49"/>
      <c r="DF183" s="87">
        <f t="shared" si="285"/>
        <v>19113</v>
      </c>
      <c r="DG183" s="80">
        <f t="shared" si="286"/>
        <v>57579</v>
      </c>
      <c r="DH183" s="80">
        <f t="shared" si="287"/>
        <v>38384</v>
      </c>
      <c r="DI183" s="80">
        <f t="shared" si="288"/>
        <v>16861.5</v>
      </c>
      <c r="DJ183" s="80">
        <f t="shared" si="289"/>
        <v>131937.5</v>
      </c>
      <c r="DK183" s="143">
        <f t="shared" si="290"/>
        <v>0.144864045476078</v>
      </c>
      <c r="DL183" s="143">
        <f t="shared" si="291"/>
        <v>0.436411179535765</v>
      </c>
      <c r="DM183" s="143">
        <f t="shared" si="292"/>
        <v>0.290925627664614</v>
      </c>
      <c r="DN183" s="143">
        <f t="shared" si="293"/>
        <v>0.127799147323543</v>
      </c>
      <c r="DO183" s="49"/>
      <c r="DP183" s="62">
        <f t="shared" si="294"/>
        <v>527240.5</v>
      </c>
      <c r="DQ183" s="71">
        <f t="shared" si="295"/>
        <v>346895</v>
      </c>
      <c r="DR183" s="71">
        <f t="shared" si="296"/>
        <v>131937.5</v>
      </c>
      <c r="DS183" s="63">
        <v>0</v>
      </c>
      <c r="DT183" s="63">
        <v>33</v>
      </c>
      <c r="DU183" s="63">
        <f>INDEX(武器升级!A:A,MATCH(DQ183/$DQ$5,武器升级!G:G,1))</f>
        <v>68</v>
      </c>
      <c r="DV183" s="63">
        <f>_xlfn.IFNA(INDEX(武器升级!A:A,MATCH(DR183/$DR$5,武器升级!H:H,1)),1)</f>
        <v>57</v>
      </c>
      <c r="DW183" s="63">
        <v>19</v>
      </c>
      <c r="DX183" s="63">
        <f>ROUND($DX$4*(1.2^(DT183-1)),2)</f>
        <v>205.09</v>
      </c>
      <c r="DY183" s="63">
        <f>ROUND($DY$4*1.2^(DU183-1),2)</f>
        <v>151427.5</v>
      </c>
      <c r="DZ183" s="63">
        <f>ROUND($DZ$4*1.2^(DV183-1),2)</f>
        <v>29891.14</v>
      </c>
      <c r="EA183" s="71">
        <v>6.9</v>
      </c>
      <c r="EB183" s="67">
        <f t="shared" si="297"/>
        <v>200</v>
      </c>
      <c r="EC183" s="84"/>
      <c r="ED183" s="49"/>
      <c r="EE183" s="49"/>
      <c r="EF183" s="49"/>
      <c r="EG183" s="49"/>
      <c r="EH183" s="49"/>
      <c r="EI183" s="49"/>
      <c r="EJ183" s="49"/>
      <c r="EK183" s="49">
        <f>_xlfn.IFNA(INDEX(DZ:DZ,MATCH(A183,EB:EB,0)),1)</f>
        <v>1</v>
      </c>
      <c r="EL183" s="84"/>
      <c r="EM183" s="49"/>
      <c r="EN183" s="49"/>
      <c r="EO183" s="49"/>
      <c r="EP183" s="49"/>
      <c r="EQ183" s="49"/>
      <c r="ER183" s="49"/>
      <c r="ES183" s="49"/>
      <c r="ET183" s="49"/>
      <c r="EU183" s="49"/>
      <c r="EV183" s="49"/>
      <c r="EW183" s="49"/>
      <c r="EX183" s="49"/>
      <c r="EY183" s="49"/>
      <c r="EZ183" s="49"/>
      <c r="FA183" s="67"/>
      <c r="FB183" s="67"/>
      <c r="FC183" s="67"/>
      <c r="FD183" s="49"/>
      <c r="FE183" s="155"/>
    </row>
    <row r="184" spans="1:161">
      <c r="A184" s="58">
        <v>178</v>
      </c>
      <c r="B184" s="59">
        <v>113</v>
      </c>
      <c r="C184" s="60">
        <v>92</v>
      </c>
      <c r="D184" s="61">
        <v>1119</v>
      </c>
      <c r="E184" s="61">
        <v>3</v>
      </c>
      <c r="F184" s="62">
        <v>12</v>
      </c>
      <c r="G184" s="63">
        <v>0</v>
      </c>
      <c r="H184" s="63">
        <v>3</v>
      </c>
      <c r="I184" s="49"/>
      <c r="J184" s="62">
        <v>178</v>
      </c>
      <c r="K184" s="71">
        <f t="shared" si="242"/>
        <v>12</v>
      </c>
      <c r="L184" s="71">
        <f t="shared" si="243"/>
        <v>0</v>
      </c>
      <c r="M184" s="71">
        <f>INDEX($H:$H,MATCH(N184,$A:$A,0))</f>
        <v>3</v>
      </c>
      <c r="N184" s="72">
        <f>INDEX($A:$A,MATCH(SUM($K$7:K184),$D:$D,1))</f>
        <v>200</v>
      </c>
      <c r="O184" s="72">
        <v>0</v>
      </c>
      <c r="P184" s="73">
        <v>0</v>
      </c>
      <c r="Q184" s="63">
        <f>INDEX(关卡产出!$V$8:$V$207,MATCH(N184,$A$7:$A$206,0))</f>
        <v>38500</v>
      </c>
      <c r="R184" s="63">
        <f>INDEX(关卡产出!$W$8:$W$207,MATCH(N184,$A$7:$A$206,0))</f>
        <v>11610000</v>
      </c>
      <c r="S184" s="63">
        <f>INDEX(关卡产出!$X$8:$X$207,MATCH(N184,$A$7:$A$206,0))</f>
        <v>78866</v>
      </c>
      <c r="T184" s="63">
        <f>INDEX(关卡产出!$Y$8:$Y$207,MATCH(N184,$A$7:$A$206,0))</f>
        <v>39434</v>
      </c>
      <c r="U184" s="63">
        <f>INDEX(关卡产出!$Z$8:$Z$207,MATCH(N184,$A$7:$A$206,0))</f>
        <v>19113</v>
      </c>
      <c r="V184" s="63">
        <f>INDEX(关卡产出!$AA$8:$AA$207,MATCH(N184,$A$7:$A$206,0))</f>
        <v>1200</v>
      </c>
      <c r="W184" s="80">
        <f>INDEX(关卡产出!$C$8:$C$207,MATCH(N184,关卡产出!$B$8:$B$207,0))*K184</f>
        <v>1896</v>
      </c>
      <c r="X184" s="80">
        <f>INDEX(关卡产出!$D$8:$D$207,MATCH(N184,关卡产出!$B$8:$B$207,0))*K184</f>
        <v>948</v>
      </c>
      <c r="Y184" s="80">
        <f>INDEX(关卡产出!$E$8:$E$207,MATCH(N184,关卡产出!$B$8:$B$207,0))*K184</f>
        <v>468</v>
      </c>
      <c r="Z184" s="80">
        <f>INDEX(关卡产出!$F$8:$F$207,MATCH(N184,关卡产出!$B$8:$B$207,0))*K184</f>
        <v>24600</v>
      </c>
      <c r="AA184" s="80">
        <f>SUM($W$7:W184)</f>
        <v>237174</v>
      </c>
      <c r="AB184" s="80">
        <f>SUM($X$7:X184)</f>
        <v>118341</v>
      </c>
      <c r="AC184" s="80">
        <f>SUM($Y$7:Y184)</f>
        <v>58047</v>
      </c>
      <c r="AD184" s="80">
        <f>SUM($Z$7:Z184)</f>
        <v>3123600</v>
      </c>
      <c r="AE184" s="87">
        <f>INDEX(关卡产出!$C$8:$C$207,MATCH(N184,关卡产出!$B$8:$B$207,0))*8</f>
        <v>1264</v>
      </c>
      <c r="AF184" s="87">
        <f>INDEX(关卡产出!$D$8:$D$207,MATCH(N184,关卡产出!$B$8:$B$207,0))*8</f>
        <v>632</v>
      </c>
      <c r="AG184" s="87">
        <f>INDEX(关卡产出!$E$8:$E$207,MATCH(N184,关卡产出!$B$8:$B$207,0))*8</f>
        <v>312</v>
      </c>
      <c r="AH184" s="87">
        <f>INDEX(关卡产出!$F$8:$F$207,MATCH(N184,关卡产出!$B$8:$B$207,0))*8</f>
        <v>16400</v>
      </c>
      <c r="AI184" s="87">
        <f>SUM($AE$7:AE184)</f>
        <v>158104</v>
      </c>
      <c r="AJ184" s="87">
        <f>SUM($AF$7:AF184)</f>
        <v>78888</v>
      </c>
      <c r="AK184" s="87">
        <f>SUM($AG$7:AG184)</f>
        <v>38696</v>
      </c>
      <c r="AL184" s="87">
        <f>SUM($AH$7:AH184)</f>
        <v>2082160</v>
      </c>
      <c r="AM184" s="92">
        <f>SUM($M$7:M184)*关卡产出!$AS$11</f>
        <v>3204000</v>
      </c>
      <c r="AN184" s="93">
        <v>0</v>
      </c>
      <c r="AO184" s="80">
        <v>0</v>
      </c>
      <c r="AP184" s="96">
        <v>0</v>
      </c>
      <c r="AQ184" s="62">
        <v>500</v>
      </c>
      <c r="AR184" s="97">
        <v>100</v>
      </c>
      <c r="AS184" s="62">
        <f>SUM($AQ$7:AQ184)</f>
        <v>89000</v>
      </c>
      <c r="AT184" s="71">
        <f>SUM($AR$7:AR184)</f>
        <v>17800</v>
      </c>
      <c r="AU184" s="49"/>
      <c r="AV184" s="62">
        <f t="shared" si="244"/>
        <v>38500</v>
      </c>
      <c r="AW184" s="71">
        <v>0</v>
      </c>
      <c r="AX184" s="71">
        <f t="shared" si="245"/>
        <v>17800</v>
      </c>
      <c r="AY184" s="71">
        <f t="shared" si="246"/>
        <v>35000</v>
      </c>
      <c r="AZ184" s="63">
        <f t="shared" si="247"/>
        <v>91300</v>
      </c>
      <c r="BA184" s="80">
        <v>0</v>
      </c>
      <c r="BB184" s="80">
        <f t="shared" si="248"/>
        <v>91300</v>
      </c>
      <c r="BC184" s="98">
        <f t="shared" si="249"/>
        <v>0.421686746987952</v>
      </c>
      <c r="BD184" s="98">
        <f t="shared" si="250"/>
        <v>0</v>
      </c>
      <c r="BE184" s="98">
        <f t="shared" si="251"/>
        <v>0.194961664841183</v>
      </c>
      <c r="BF184" s="98">
        <f t="shared" si="252"/>
        <v>0.383351588170865</v>
      </c>
      <c r="BG184" s="99"/>
      <c r="BH184" s="62">
        <f>INDEX(商城宝箱!$L:$L,MATCH(BB184,商城宝箱!$N:$N,1))</f>
        <v>11</v>
      </c>
      <c r="BI184" s="63">
        <f>INDEX(商城宝箱!$T:$T,MATCH(BH184,商城宝箱!$L:$L,0))+(BB184-VLOOKUP(BH184,商城宝箱!$L$2:$N$22,3,FALSE))/$BH$5*VLOOKUP(BH184+1,商城宝箱!$C$23:$I$42,3,FALSE)</f>
        <v>228250</v>
      </c>
      <c r="BJ184" s="71">
        <f>INDEX(商城宝箱!$U:$U,MATCH(BH184,商城宝箱!$L:$L,0))+(BB184-VLOOKUP(BH184,商城宝箱!$L$2:$N$22,3,FALSE))/$BH$5*VLOOKUP(BH184+1,商城宝箱!$C$23:$I$42,4,FALSE)</f>
        <v>212202.5</v>
      </c>
      <c r="BK184" s="71">
        <f>INDEX(商城宝箱!$V:$V,MATCH(BH184,商城宝箱!$L:$L,0))+(BB184-VLOOKUP(BH184,商城宝箱!$L$2:$N$22,3,FALSE))/$BH$5*VLOOKUP(BH184+1,商城宝箱!$C$23:$I$42,5,FALSE)</f>
        <v>111987</v>
      </c>
      <c r="BL184" s="71">
        <f>INDEX(商城宝箱!$W:$W,MATCH(BH184,商城宝箱!$L:$L,0))+(BB184-VLOOKUP(BH184,商城宝箱!$L$2:$N$22,3,FALSE))/$BH$5*VLOOKUP(BH184+1,商城宝箱!$C$23:$I$42,6,FALSE)</f>
        <v>16891.5</v>
      </c>
      <c r="BM184" s="49"/>
      <c r="BN184" s="101">
        <f t="shared" si="253"/>
        <v>11610000</v>
      </c>
      <c r="BO184" s="63">
        <f t="shared" si="254"/>
        <v>3123600</v>
      </c>
      <c r="BP184" s="63">
        <f t="shared" ref="BP184:BR184" si="346">AL184</f>
        <v>2082160</v>
      </c>
      <c r="BQ184" s="63">
        <f t="shared" si="346"/>
        <v>3204000</v>
      </c>
      <c r="BR184" s="63">
        <f t="shared" si="346"/>
        <v>0</v>
      </c>
      <c r="BS184" s="63">
        <f t="shared" si="256"/>
        <v>89000</v>
      </c>
      <c r="BT184" s="63">
        <f t="shared" si="257"/>
        <v>228250</v>
      </c>
      <c r="BU184" s="63">
        <f t="shared" si="258"/>
        <v>20337010</v>
      </c>
      <c r="BV184" s="98">
        <f t="shared" si="259"/>
        <v>0.570880380154211</v>
      </c>
      <c r="BW184" s="98">
        <f t="shared" si="260"/>
        <v>0.153591899694203</v>
      </c>
      <c r="BX184" s="98">
        <f t="shared" si="261"/>
        <v>0.102382798651326</v>
      </c>
      <c r="BY184" s="98">
        <f t="shared" si="262"/>
        <v>0.157545283205348</v>
      </c>
      <c r="BZ184" s="98">
        <f t="shared" si="263"/>
        <v>0</v>
      </c>
      <c r="CA184" s="98">
        <f t="shared" si="264"/>
        <v>0.00437625786681523</v>
      </c>
      <c r="CB184" s="98">
        <f t="shared" si="265"/>
        <v>0.0112233804280964</v>
      </c>
      <c r="CC184" s="49"/>
      <c r="CD184" s="101">
        <f t="shared" si="266"/>
        <v>200</v>
      </c>
      <c r="CE184" s="63">
        <f>INDEX(角色升级!A:A,MATCH(BU183,角色升级!K:K,1))</f>
        <v>963</v>
      </c>
      <c r="CF184" s="71">
        <f>VLOOKUP(CE184,角色升级!A:P,16,FALSE)</f>
        <v>81913.61958</v>
      </c>
      <c r="CG184" s="71">
        <v>181200</v>
      </c>
      <c r="CH184" s="244">
        <v>5.91</v>
      </c>
      <c r="CI184" s="87">
        <f>INDEX(角色升级!Q:Q,MATCH(CE184,角色升级!A:A,0))</f>
        <v>35000</v>
      </c>
      <c r="CJ184" s="80">
        <v>1</v>
      </c>
      <c r="CK184" s="49"/>
      <c r="CL184" s="101">
        <f t="shared" si="267"/>
        <v>78866</v>
      </c>
      <c r="CM184" s="63">
        <f t="shared" si="268"/>
        <v>237174</v>
      </c>
      <c r="CN184" s="63">
        <f t="shared" si="269"/>
        <v>1264</v>
      </c>
      <c r="CO184" s="63">
        <f t="shared" si="270"/>
        <v>212202.5</v>
      </c>
      <c r="CP184" s="63">
        <f t="shared" si="271"/>
        <v>529506.5</v>
      </c>
      <c r="CQ184" s="98">
        <f t="shared" si="272"/>
        <v>0.148942458685587</v>
      </c>
      <c r="CR184" s="98">
        <f t="shared" si="273"/>
        <v>0.447915181400039</v>
      </c>
      <c r="CS184" s="98">
        <f t="shared" si="274"/>
        <v>0.0023871283921916</v>
      </c>
      <c r="CT184" s="98">
        <f t="shared" si="275"/>
        <v>0.400755231522182</v>
      </c>
      <c r="CU184" s="49"/>
      <c r="CV184" s="87">
        <f t="shared" si="276"/>
        <v>39434</v>
      </c>
      <c r="CW184" s="80">
        <f t="shared" si="277"/>
        <v>118341</v>
      </c>
      <c r="CX184" s="80">
        <f t="shared" si="278"/>
        <v>78888</v>
      </c>
      <c r="CY184" s="80">
        <f t="shared" si="279"/>
        <v>111987</v>
      </c>
      <c r="CZ184" s="80">
        <f t="shared" si="280"/>
        <v>348650</v>
      </c>
      <c r="DA184" s="143">
        <f t="shared" si="281"/>
        <v>0.113104832927004</v>
      </c>
      <c r="DB184" s="143">
        <f t="shared" si="282"/>
        <v>0.339426358812563</v>
      </c>
      <c r="DC184" s="143">
        <f t="shared" si="283"/>
        <v>0.226267029972752</v>
      </c>
      <c r="DD184" s="143">
        <f t="shared" si="284"/>
        <v>0.321201778287681</v>
      </c>
      <c r="DE184" s="49"/>
      <c r="DF184" s="87">
        <f t="shared" si="285"/>
        <v>19113</v>
      </c>
      <c r="DG184" s="80">
        <f t="shared" si="286"/>
        <v>58047</v>
      </c>
      <c r="DH184" s="80">
        <f t="shared" si="287"/>
        <v>38696</v>
      </c>
      <c r="DI184" s="80">
        <f t="shared" si="288"/>
        <v>16891.5</v>
      </c>
      <c r="DJ184" s="80">
        <f t="shared" si="289"/>
        <v>132747.5</v>
      </c>
      <c r="DK184" s="143">
        <f t="shared" si="290"/>
        <v>0.143980112619823</v>
      </c>
      <c r="DL184" s="143">
        <f t="shared" si="291"/>
        <v>0.437273771634117</v>
      </c>
      <c r="DM184" s="143">
        <f t="shared" si="292"/>
        <v>0.291500781558975</v>
      </c>
      <c r="DN184" s="143">
        <f t="shared" si="293"/>
        <v>0.127245334187085</v>
      </c>
      <c r="DO184" s="49"/>
      <c r="DP184" s="62">
        <f t="shared" si="294"/>
        <v>529506.5</v>
      </c>
      <c r="DQ184" s="71">
        <f t="shared" si="295"/>
        <v>348650</v>
      </c>
      <c r="DR184" s="71">
        <f t="shared" si="296"/>
        <v>132747.5</v>
      </c>
      <c r="DS184" s="63">
        <v>0</v>
      </c>
      <c r="DT184" s="63">
        <v>33</v>
      </c>
      <c r="DU184" s="63">
        <f>INDEX(武器升级!A:A,MATCH(DQ184/$DQ$5,武器升级!G:G,1))</f>
        <v>68</v>
      </c>
      <c r="DV184" s="63">
        <f>_xlfn.IFNA(INDEX(武器升级!A:A,MATCH(DR184/$DR$5,武器升级!H:H,1)),1)</f>
        <v>57</v>
      </c>
      <c r="DW184" s="63">
        <v>19</v>
      </c>
      <c r="DX184" s="63">
        <f>ROUND($DX$4*(1.2^(DT184-1)),2)</f>
        <v>205.09</v>
      </c>
      <c r="DY184" s="63">
        <f>ROUND($DY$4*1.2^(DU184-1),2)</f>
        <v>151427.5</v>
      </c>
      <c r="DZ184" s="63">
        <f>ROUND($DZ$4*1.2^(DV184-1),2)</f>
        <v>29891.14</v>
      </c>
      <c r="EA184" s="71">
        <v>6.9</v>
      </c>
      <c r="EB184" s="67">
        <f t="shared" si="297"/>
        <v>200</v>
      </c>
      <c r="EC184" s="84"/>
      <c r="ED184" s="49"/>
      <c r="EE184" s="49"/>
      <c r="EF184" s="49"/>
      <c r="EG184" s="49"/>
      <c r="EH184" s="49"/>
      <c r="EI184" s="49"/>
      <c r="EJ184" s="49"/>
      <c r="EK184" s="49">
        <f>_xlfn.IFNA(INDEX(DZ:DZ,MATCH(A184,EB:EB,0)),1)</f>
        <v>779.68</v>
      </c>
      <c r="EL184" s="84"/>
      <c r="EM184" s="49"/>
      <c r="EN184" s="49"/>
      <c r="EO184" s="49"/>
      <c r="EP184" s="49"/>
      <c r="EQ184" s="49"/>
      <c r="ER184" s="49"/>
      <c r="ES184" s="49"/>
      <c r="ET184" s="49"/>
      <c r="EU184" s="49"/>
      <c r="EV184" s="49"/>
      <c r="EW184" s="49"/>
      <c r="EX184" s="49"/>
      <c r="EY184" s="49"/>
      <c r="EZ184" s="49"/>
      <c r="FA184" s="67"/>
      <c r="FB184" s="67"/>
      <c r="FC184" s="67"/>
      <c r="FD184" s="49"/>
      <c r="FE184" s="155"/>
    </row>
    <row r="185" spans="1:161">
      <c r="A185" s="58">
        <v>179</v>
      </c>
      <c r="B185" s="59">
        <v>114</v>
      </c>
      <c r="C185" s="60">
        <v>92</v>
      </c>
      <c r="D185" s="61">
        <v>1125</v>
      </c>
      <c r="E185" s="61">
        <v>3</v>
      </c>
      <c r="F185" s="62">
        <v>12</v>
      </c>
      <c r="G185" s="63">
        <v>0</v>
      </c>
      <c r="H185" s="63">
        <v>3</v>
      </c>
      <c r="I185" s="49"/>
      <c r="J185" s="62">
        <v>179</v>
      </c>
      <c r="K185" s="71">
        <f t="shared" si="242"/>
        <v>12</v>
      </c>
      <c r="L185" s="71">
        <f t="shared" si="243"/>
        <v>0</v>
      </c>
      <c r="M185" s="71">
        <f>INDEX($H:$H,MATCH(N185,$A:$A,0))</f>
        <v>3</v>
      </c>
      <c r="N185" s="72">
        <f>INDEX($A:$A,MATCH(SUM($K$7:K185),$D:$D,1))</f>
        <v>200</v>
      </c>
      <c r="O185" s="72">
        <v>0</v>
      </c>
      <c r="P185" s="73">
        <v>0</v>
      </c>
      <c r="Q185" s="63">
        <f>INDEX(关卡产出!$V$8:$V$207,MATCH(N185,$A$7:$A$206,0))</f>
        <v>38500</v>
      </c>
      <c r="R185" s="63">
        <f>INDEX(关卡产出!$W$8:$W$207,MATCH(N185,$A$7:$A$206,0))</f>
        <v>11610000</v>
      </c>
      <c r="S185" s="63">
        <f>INDEX(关卡产出!$X$8:$X$207,MATCH(N185,$A$7:$A$206,0))</f>
        <v>78866</v>
      </c>
      <c r="T185" s="63">
        <f>INDEX(关卡产出!$Y$8:$Y$207,MATCH(N185,$A$7:$A$206,0))</f>
        <v>39434</v>
      </c>
      <c r="U185" s="63">
        <f>INDEX(关卡产出!$Z$8:$Z$207,MATCH(N185,$A$7:$A$206,0))</f>
        <v>19113</v>
      </c>
      <c r="V185" s="63">
        <f>INDEX(关卡产出!$AA$8:$AA$207,MATCH(N185,$A$7:$A$206,0))</f>
        <v>1200</v>
      </c>
      <c r="W185" s="80">
        <f>INDEX(关卡产出!$C$8:$C$207,MATCH(N185,关卡产出!$B$8:$B$207,0))*K185</f>
        <v>1896</v>
      </c>
      <c r="X185" s="80">
        <f>INDEX(关卡产出!$D$8:$D$207,MATCH(N185,关卡产出!$B$8:$B$207,0))*K185</f>
        <v>948</v>
      </c>
      <c r="Y185" s="80">
        <f>INDEX(关卡产出!$E$8:$E$207,MATCH(N185,关卡产出!$B$8:$B$207,0))*K185</f>
        <v>468</v>
      </c>
      <c r="Z185" s="80">
        <f>INDEX(关卡产出!$F$8:$F$207,MATCH(N185,关卡产出!$B$8:$B$207,0))*K185</f>
        <v>24600</v>
      </c>
      <c r="AA185" s="80">
        <f>SUM($W$7:W185)</f>
        <v>239070</v>
      </c>
      <c r="AB185" s="80">
        <f>SUM($X$7:X185)</f>
        <v>119289</v>
      </c>
      <c r="AC185" s="80">
        <f>SUM($Y$7:Y185)</f>
        <v>58515</v>
      </c>
      <c r="AD185" s="80">
        <f>SUM($Z$7:Z185)</f>
        <v>3148200</v>
      </c>
      <c r="AE185" s="87">
        <f>INDEX(关卡产出!$C$8:$C$207,MATCH(N185,关卡产出!$B$8:$B$207,0))*8</f>
        <v>1264</v>
      </c>
      <c r="AF185" s="87">
        <f>INDEX(关卡产出!$D$8:$D$207,MATCH(N185,关卡产出!$B$8:$B$207,0))*8</f>
        <v>632</v>
      </c>
      <c r="AG185" s="87">
        <f>INDEX(关卡产出!$E$8:$E$207,MATCH(N185,关卡产出!$B$8:$B$207,0))*8</f>
        <v>312</v>
      </c>
      <c r="AH185" s="87">
        <f>INDEX(关卡产出!$F$8:$F$207,MATCH(N185,关卡产出!$B$8:$B$207,0))*8</f>
        <v>16400</v>
      </c>
      <c r="AI185" s="87">
        <f>SUM($AE$7:AE185)</f>
        <v>159368</v>
      </c>
      <c r="AJ185" s="87">
        <f>SUM($AF$7:AF185)</f>
        <v>79520</v>
      </c>
      <c r="AK185" s="87">
        <f>SUM($AG$7:AG185)</f>
        <v>39008</v>
      </c>
      <c r="AL185" s="87">
        <f>SUM($AH$7:AH185)</f>
        <v>2098560</v>
      </c>
      <c r="AM185" s="92">
        <f>SUM($M$7:M185)*关卡产出!$AS$11</f>
        <v>3222000</v>
      </c>
      <c r="AN185" s="93">
        <v>0</v>
      </c>
      <c r="AO185" s="80">
        <v>0</v>
      </c>
      <c r="AP185" s="96">
        <v>0</v>
      </c>
      <c r="AQ185" s="62">
        <v>500</v>
      </c>
      <c r="AR185" s="97">
        <v>100</v>
      </c>
      <c r="AS185" s="62">
        <f>SUM($AQ$7:AQ185)</f>
        <v>89500</v>
      </c>
      <c r="AT185" s="71">
        <f>SUM($AR$7:AR185)</f>
        <v>17900</v>
      </c>
      <c r="AU185" s="49"/>
      <c r="AV185" s="62">
        <f t="shared" si="244"/>
        <v>38500</v>
      </c>
      <c r="AW185" s="71">
        <v>0</v>
      </c>
      <c r="AX185" s="71">
        <f t="shared" si="245"/>
        <v>17900</v>
      </c>
      <c r="AY185" s="71">
        <f t="shared" si="246"/>
        <v>35000</v>
      </c>
      <c r="AZ185" s="63">
        <f t="shared" si="247"/>
        <v>91400</v>
      </c>
      <c r="BA185" s="80">
        <v>0</v>
      </c>
      <c r="BB185" s="80">
        <f t="shared" si="248"/>
        <v>91400</v>
      </c>
      <c r="BC185" s="98">
        <f t="shared" si="249"/>
        <v>0.421225382932166</v>
      </c>
      <c r="BD185" s="98">
        <f t="shared" si="250"/>
        <v>0</v>
      </c>
      <c r="BE185" s="98">
        <f t="shared" si="251"/>
        <v>0.195842450765864</v>
      </c>
      <c r="BF185" s="98">
        <f t="shared" si="252"/>
        <v>0.382932166301969</v>
      </c>
      <c r="BG185" s="99"/>
      <c r="BH185" s="62">
        <f>INDEX(商城宝箱!$L:$L,MATCH(BB185,商城宝箱!$N:$N,1))</f>
        <v>11</v>
      </c>
      <c r="BI185" s="63">
        <f>INDEX(商城宝箱!$T:$T,MATCH(BH185,商城宝箱!$L:$L,0))+(BB185-VLOOKUP(BH185,商城宝箱!$L$2:$N$22,3,FALSE))/$BH$5*VLOOKUP(BH185+1,商城宝箱!$C$23:$I$42,3,FALSE)</f>
        <v>228500</v>
      </c>
      <c r="BJ185" s="71">
        <f>INDEX(商城宝箱!$U:$U,MATCH(BH185,商城宝箱!$L:$L,0))+(BB185-VLOOKUP(BH185,商城宝箱!$L$2:$N$22,3,FALSE))/$BH$5*VLOOKUP(BH185+1,商城宝箱!$C$23:$I$42,4,FALSE)</f>
        <v>212572.5</v>
      </c>
      <c r="BK185" s="71">
        <f>INDEX(商城宝箱!$V:$V,MATCH(BH185,商城宝箱!$L:$L,0))+(BB185-VLOOKUP(BH185,商城宝箱!$L$2:$N$22,3,FALSE))/$BH$5*VLOOKUP(BH185+1,商城宝箱!$C$23:$I$42,5,FALSE)</f>
        <v>112162</v>
      </c>
      <c r="BL185" s="71">
        <f>INDEX(商城宝箱!$W:$W,MATCH(BH185,商城宝箱!$L:$L,0))+(BB185-VLOOKUP(BH185,商城宝箱!$L$2:$N$22,3,FALSE))/$BH$5*VLOOKUP(BH185+1,商城宝箱!$C$23:$I$42,6,FALSE)</f>
        <v>16921.5</v>
      </c>
      <c r="BM185" s="49"/>
      <c r="BN185" s="101">
        <f t="shared" si="253"/>
        <v>11610000</v>
      </c>
      <c r="BO185" s="63">
        <f t="shared" si="254"/>
        <v>3148200</v>
      </c>
      <c r="BP185" s="63">
        <f t="shared" ref="BP185:BR185" si="347">AL185</f>
        <v>2098560</v>
      </c>
      <c r="BQ185" s="63">
        <f t="shared" si="347"/>
        <v>3222000</v>
      </c>
      <c r="BR185" s="63">
        <f t="shared" si="347"/>
        <v>0</v>
      </c>
      <c r="BS185" s="63">
        <f t="shared" si="256"/>
        <v>89500</v>
      </c>
      <c r="BT185" s="63">
        <f t="shared" si="257"/>
        <v>228500</v>
      </c>
      <c r="BU185" s="63">
        <f t="shared" si="258"/>
        <v>20396760</v>
      </c>
      <c r="BV185" s="98">
        <f t="shared" si="259"/>
        <v>0.569208050690404</v>
      </c>
      <c r="BW185" s="98">
        <f t="shared" si="260"/>
        <v>0.154348043512793</v>
      </c>
      <c r="BX185" s="98">
        <f t="shared" si="261"/>
        <v>0.102886929100504</v>
      </c>
      <c r="BY185" s="98">
        <f t="shared" si="262"/>
        <v>0.15796626523036</v>
      </c>
      <c r="BZ185" s="98">
        <f t="shared" si="263"/>
        <v>0</v>
      </c>
      <c r="CA185" s="98">
        <f t="shared" si="264"/>
        <v>0.00438795181195445</v>
      </c>
      <c r="CB185" s="98">
        <f t="shared" si="265"/>
        <v>0.0112027596539843</v>
      </c>
      <c r="CC185" s="49"/>
      <c r="CD185" s="101">
        <f t="shared" si="266"/>
        <v>200</v>
      </c>
      <c r="CE185" s="63">
        <f>INDEX(角色升级!A:A,MATCH(BU184,角色升级!K:K,1))</f>
        <v>964</v>
      </c>
      <c r="CF185" s="71">
        <f>VLOOKUP(CE185,角色升级!A:P,16,FALSE)</f>
        <v>82418.31515</v>
      </c>
      <c r="CG185" s="71">
        <v>181200</v>
      </c>
      <c r="CH185" s="244">
        <v>5.91</v>
      </c>
      <c r="CI185" s="87">
        <f>INDEX(角色升级!Q:Q,MATCH(CE185,角色升级!A:A,0))</f>
        <v>35000</v>
      </c>
      <c r="CJ185" s="80">
        <v>1</v>
      </c>
      <c r="CK185" s="49"/>
      <c r="CL185" s="101">
        <f t="shared" si="267"/>
        <v>78866</v>
      </c>
      <c r="CM185" s="63">
        <f t="shared" si="268"/>
        <v>239070</v>
      </c>
      <c r="CN185" s="63">
        <f t="shared" si="269"/>
        <v>1264</v>
      </c>
      <c r="CO185" s="63">
        <f t="shared" si="270"/>
        <v>212572.5</v>
      </c>
      <c r="CP185" s="63">
        <f t="shared" si="271"/>
        <v>531772.5</v>
      </c>
      <c r="CQ185" s="98">
        <f t="shared" si="272"/>
        <v>0.14830778199324</v>
      </c>
      <c r="CR185" s="98">
        <f t="shared" si="273"/>
        <v>0.449571950411125</v>
      </c>
      <c r="CS185" s="98">
        <f t="shared" si="274"/>
        <v>0.00237695631120451</v>
      </c>
      <c r="CT185" s="98">
        <f t="shared" si="275"/>
        <v>0.399743311284431</v>
      </c>
      <c r="CU185" s="49"/>
      <c r="CV185" s="87">
        <f t="shared" si="276"/>
        <v>39434</v>
      </c>
      <c r="CW185" s="80">
        <f t="shared" si="277"/>
        <v>119289</v>
      </c>
      <c r="CX185" s="80">
        <f t="shared" si="278"/>
        <v>79520</v>
      </c>
      <c r="CY185" s="80">
        <f t="shared" si="279"/>
        <v>112162</v>
      </c>
      <c r="CZ185" s="80">
        <f t="shared" si="280"/>
        <v>350405</v>
      </c>
      <c r="DA185" s="143">
        <f t="shared" si="281"/>
        <v>0.11253834848247</v>
      </c>
      <c r="DB185" s="143">
        <f t="shared" si="282"/>
        <v>0.340431786076112</v>
      </c>
      <c r="DC185" s="143">
        <f t="shared" si="283"/>
        <v>0.226937401007406</v>
      </c>
      <c r="DD185" s="143">
        <f t="shared" si="284"/>
        <v>0.320092464434012</v>
      </c>
      <c r="DE185" s="49"/>
      <c r="DF185" s="87">
        <f t="shared" si="285"/>
        <v>19113</v>
      </c>
      <c r="DG185" s="80">
        <f t="shared" si="286"/>
        <v>58515</v>
      </c>
      <c r="DH185" s="80">
        <f t="shared" si="287"/>
        <v>39008</v>
      </c>
      <c r="DI185" s="80">
        <f t="shared" si="288"/>
        <v>16921.5</v>
      </c>
      <c r="DJ185" s="80">
        <f t="shared" si="289"/>
        <v>133557.5</v>
      </c>
      <c r="DK185" s="143">
        <f t="shared" si="290"/>
        <v>0.143106901521816</v>
      </c>
      <c r="DL185" s="143">
        <f t="shared" si="291"/>
        <v>0.438125900829231</v>
      </c>
      <c r="DM185" s="143">
        <f t="shared" si="292"/>
        <v>0.292068959062576</v>
      </c>
      <c r="DN185" s="143">
        <f t="shared" si="293"/>
        <v>0.126698238586377</v>
      </c>
      <c r="DO185" s="49"/>
      <c r="DP185" s="62">
        <f t="shared" si="294"/>
        <v>531772.5</v>
      </c>
      <c r="DQ185" s="71">
        <f t="shared" si="295"/>
        <v>350405</v>
      </c>
      <c r="DR185" s="71">
        <f t="shared" si="296"/>
        <v>133557.5</v>
      </c>
      <c r="DS185" s="63">
        <v>0</v>
      </c>
      <c r="DT185" s="63">
        <v>33</v>
      </c>
      <c r="DU185" s="63">
        <f>INDEX(武器升级!A:A,MATCH(DQ185/$DQ$5,武器升级!G:G,1))</f>
        <v>68</v>
      </c>
      <c r="DV185" s="63">
        <f>_xlfn.IFNA(INDEX(武器升级!A:A,MATCH(DR185/$DR$5,武器升级!H:H,1)),1)</f>
        <v>57</v>
      </c>
      <c r="DW185" s="63">
        <v>19</v>
      </c>
      <c r="DX185" s="63">
        <f>ROUND($DX$4*(1.2^(DT185-1)),2)</f>
        <v>205.09</v>
      </c>
      <c r="DY185" s="63">
        <f>ROUND($DY$4*1.2^(DU185-1),2)</f>
        <v>151427.5</v>
      </c>
      <c r="DZ185" s="63">
        <f>ROUND($DZ$4*1.2^(DV185-1),2)</f>
        <v>29891.14</v>
      </c>
      <c r="EA185" s="71">
        <v>6.9</v>
      </c>
      <c r="EB185" s="67">
        <f t="shared" si="297"/>
        <v>200</v>
      </c>
      <c r="EC185" s="84"/>
      <c r="ED185" s="49"/>
      <c r="EE185" s="49"/>
      <c r="EF185" s="49"/>
      <c r="EG185" s="49"/>
      <c r="EH185" s="49"/>
      <c r="EI185" s="49"/>
      <c r="EJ185" s="49"/>
      <c r="EK185" s="49">
        <f>_xlfn.IFNA(INDEX(DZ:DZ,MATCH(A185,EB:EB,0)),1)</f>
        <v>1</v>
      </c>
      <c r="EL185" s="84"/>
      <c r="EM185" s="49"/>
      <c r="EN185" s="49"/>
      <c r="EO185" s="49"/>
      <c r="EP185" s="49"/>
      <c r="EQ185" s="49"/>
      <c r="ER185" s="49"/>
      <c r="ES185" s="49"/>
      <c r="ET185" s="49"/>
      <c r="EU185" s="49"/>
      <c r="EV185" s="49"/>
      <c r="EW185" s="49"/>
      <c r="EX185" s="49"/>
      <c r="EY185" s="49"/>
      <c r="EZ185" s="49"/>
      <c r="FA185" s="67"/>
      <c r="FB185" s="67"/>
      <c r="FC185" s="67"/>
      <c r="FD185" s="49"/>
      <c r="FE185" s="155"/>
    </row>
    <row r="186" spans="1:161">
      <c r="A186" s="58">
        <v>180</v>
      </c>
      <c r="B186" s="59">
        <v>114</v>
      </c>
      <c r="C186" s="60">
        <v>92</v>
      </c>
      <c r="D186" s="61">
        <v>1128</v>
      </c>
      <c r="E186" s="61">
        <v>3</v>
      </c>
      <c r="F186" s="62">
        <v>12</v>
      </c>
      <c r="G186" s="63">
        <v>0</v>
      </c>
      <c r="H186" s="63">
        <v>3</v>
      </c>
      <c r="I186" s="49"/>
      <c r="J186" s="62">
        <v>180</v>
      </c>
      <c r="K186" s="71">
        <f t="shared" si="242"/>
        <v>12</v>
      </c>
      <c r="L186" s="71">
        <f t="shared" si="243"/>
        <v>0</v>
      </c>
      <c r="M186" s="71">
        <f>INDEX($H:$H,MATCH(N186,$A:$A,0))</f>
        <v>3</v>
      </c>
      <c r="N186" s="72">
        <f>INDEX($A:$A,MATCH(SUM($K$7:K186),$D:$D,1))</f>
        <v>200</v>
      </c>
      <c r="O186" s="72">
        <v>0</v>
      </c>
      <c r="P186" s="73">
        <v>0</v>
      </c>
      <c r="Q186" s="63">
        <f>INDEX(关卡产出!$V$8:$V$207,MATCH(N186,$A$7:$A$206,0))</f>
        <v>38500</v>
      </c>
      <c r="R186" s="63">
        <f>INDEX(关卡产出!$W$8:$W$207,MATCH(N186,$A$7:$A$206,0))</f>
        <v>11610000</v>
      </c>
      <c r="S186" s="63">
        <f>INDEX(关卡产出!$X$8:$X$207,MATCH(N186,$A$7:$A$206,0))</f>
        <v>78866</v>
      </c>
      <c r="T186" s="63">
        <f>INDEX(关卡产出!$Y$8:$Y$207,MATCH(N186,$A$7:$A$206,0))</f>
        <v>39434</v>
      </c>
      <c r="U186" s="63">
        <f>INDEX(关卡产出!$Z$8:$Z$207,MATCH(N186,$A$7:$A$206,0))</f>
        <v>19113</v>
      </c>
      <c r="V186" s="63">
        <f>INDEX(关卡产出!$AA$8:$AA$207,MATCH(N186,$A$7:$A$206,0))</f>
        <v>1200</v>
      </c>
      <c r="W186" s="80">
        <f>INDEX(关卡产出!$C$8:$C$207,MATCH(N186,关卡产出!$B$8:$B$207,0))*K186</f>
        <v>1896</v>
      </c>
      <c r="X186" s="80">
        <f>INDEX(关卡产出!$D$8:$D$207,MATCH(N186,关卡产出!$B$8:$B$207,0))*K186</f>
        <v>948</v>
      </c>
      <c r="Y186" s="80">
        <f>INDEX(关卡产出!$E$8:$E$207,MATCH(N186,关卡产出!$B$8:$B$207,0))*K186</f>
        <v>468</v>
      </c>
      <c r="Z186" s="80">
        <f>INDEX(关卡产出!$F$8:$F$207,MATCH(N186,关卡产出!$B$8:$B$207,0))*K186</f>
        <v>24600</v>
      </c>
      <c r="AA186" s="80">
        <f>SUM($W$7:W186)</f>
        <v>240966</v>
      </c>
      <c r="AB186" s="80">
        <f>SUM($X$7:X186)</f>
        <v>120237</v>
      </c>
      <c r="AC186" s="80">
        <f>SUM($Y$7:Y186)</f>
        <v>58983</v>
      </c>
      <c r="AD186" s="80">
        <f>SUM($Z$7:Z186)</f>
        <v>3172800</v>
      </c>
      <c r="AE186" s="87">
        <f>INDEX(关卡产出!$C$8:$C$207,MATCH(N186,关卡产出!$B$8:$B$207,0))*8</f>
        <v>1264</v>
      </c>
      <c r="AF186" s="87">
        <f>INDEX(关卡产出!$D$8:$D$207,MATCH(N186,关卡产出!$B$8:$B$207,0))*8</f>
        <v>632</v>
      </c>
      <c r="AG186" s="87">
        <f>INDEX(关卡产出!$E$8:$E$207,MATCH(N186,关卡产出!$B$8:$B$207,0))*8</f>
        <v>312</v>
      </c>
      <c r="AH186" s="87">
        <f>INDEX(关卡产出!$F$8:$F$207,MATCH(N186,关卡产出!$B$8:$B$207,0))*8</f>
        <v>16400</v>
      </c>
      <c r="AI186" s="87">
        <f>SUM($AE$7:AE186)</f>
        <v>160632</v>
      </c>
      <c r="AJ186" s="87">
        <f>SUM($AF$7:AF186)</f>
        <v>80152</v>
      </c>
      <c r="AK186" s="87">
        <f>SUM($AG$7:AG186)</f>
        <v>39320</v>
      </c>
      <c r="AL186" s="87">
        <f>SUM($AH$7:AH186)</f>
        <v>2114960</v>
      </c>
      <c r="AM186" s="92">
        <f>SUM($M$7:M186)*关卡产出!$AS$11</f>
        <v>3240000</v>
      </c>
      <c r="AN186" s="93">
        <v>0</v>
      </c>
      <c r="AO186" s="80">
        <v>0</v>
      </c>
      <c r="AP186" s="96">
        <v>0</v>
      </c>
      <c r="AQ186" s="62">
        <v>500</v>
      </c>
      <c r="AR186" s="97">
        <v>100</v>
      </c>
      <c r="AS186" s="62">
        <f>SUM($AQ$7:AQ186)</f>
        <v>90000</v>
      </c>
      <c r="AT186" s="71">
        <f>SUM($AR$7:AR186)</f>
        <v>18000</v>
      </c>
      <c r="AU186" s="49"/>
      <c r="AV186" s="62">
        <f t="shared" si="244"/>
        <v>38500</v>
      </c>
      <c r="AW186" s="71">
        <v>0</v>
      </c>
      <c r="AX186" s="71">
        <f t="shared" si="245"/>
        <v>18000</v>
      </c>
      <c r="AY186" s="71">
        <f t="shared" si="246"/>
        <v>35000</v>
      </c>
      <c r="AZ186" s="63">
        <f t="shared" si="247"/>
        <v>91500</v>
      </c>
      <c r="BA186" s="80">
        <v>0</v>
      </c>
      <c r="BB186" s="80">
        <f t="shared" si="248"/>
        <v>91500</v>
      </c>
      <c r="BC186" s="98">
        <f t="shared" si="249"/>
        <v>0.420765027322404</v>
      </c>
      <c r="BD186" s="98">
        <f t="shared" si="250"/>
        <v>0</v>
      </c>
      <c r="BE186" s="98">
        <f t="shared" si="251"/>
        <v>0.19672131147541</v>
      </c>
      <c r="BF186" s="98">
        <f t="shared" si="252"/>
        <v>0.382513661202186</v>
      </c>
      <c r="BG186" s="99"/>
      <c r="BH186" s="62">
        <f>INDEX(商城宝箱!$L:$L,MATCH(BB186,商城宝箱!$N:$N,1))</f>
        <v>11</v>
      </c>
      <c r="BI186" s="63">
        <f>INDEX(商城宝箱!$T:$T,MATCH(BH186,商城宝箱!$L:$L,0))+(BB186-VLOOKUP(BH186,商城宝箱!$L$2:$N$22,3,FALSE))/$BH$5*VLOOKUP(BH186+1,商城宝箱!$C$23:$I$42,3,FALSE)</f>
        <v>228750</v>
      </c>
      <c r="BJ186" s="71">
        <f>INDEX(商城宝箱!$U:$U,MATCH(BH186,商城宝箱!$L:$L,0))+(BB186-VLOOKUP(BH186,商城宝箱!$L$2:$N$22,3,FALSE))/$BH$5*VLOOKUP(BH186+1,商城宝箱!$C$23:$I$42,4,FALSE)</f>
        <v>212942.5</v>
      </c>
      <c r="BK186" s="71">
        <f>INDEX(商城宝箱!$V:$V,MATCH(BH186,商城宝箱!$L:$L,0))+(BB186-VLOOKUP(BH186,商城宝箱!$L$2:$N$22,3,FALSE))/$BH$5*VLOOKUP(BH186+1,商城宝箱!$C$23:$I$42,5,FALSE)</f>
        <v>112337</v>
      </c>
      <c r="BL186" s="71">
        <f>INDEX(商城宝箱!$W:$W,MATCH(BH186,商城宝箱!$L:$L,0))+(BB186-VLOOKUP(BH186,商城宝箱!$L$2:$N$22,3,FALSE))/$BH$5*VLOOKUP(BH186+1,商城宝箱!$C$23:$I$42,6,FALSE)</f>
        <v>16951.5</v>
      </c>
      <c r="BM186" s="49"/>
      <c r="BN186" s="101">
        <f t="shared" si="253"/>
        <v>11610000</v>
      </c>
      <c r="BO186" s="63">
        <f t="shared" si="254"/>
        <v>3172800</v>
      </c>
      <c r="BP186" s="63">
        <f t="shared" ref="BP186:BR186" si="348">AL186</f>
        <v>2114960</v>
      </c>
      <c r="BQ186" s="63">
        <f t="shared" si="348"/>
        <v>3240000</v>
      </c>
      <c r="BR186" s="63">
        <f t="shared" si="348"/>
        <v>0</v>
      </c>
      <c r="BS186" s="63">
        <f t="shared" si="256"/>
        <v>90000</v>
      </c>
      <c r="BT186" s="63">
        <f t="shared" si="257"/>
        <v>228750</v>
      </c>
      <c r="BU186" s="63">
        <f t="shared" si="258"/>
        <v>20456510</v>
      </c>
      <c r="BV186" s="98">
        <f t="shared" si="259"/>
        <v>0.567545490408677</v>
      </c>
      <c r="BW186" s="98">
        <f t="shared" si="260"/>
        <v>0.155099770195405</v>
      </c>
      <c r="BX186" s="98">
        <f t="shared" si="261"/>
        <v>0.103388114590416</v>
      </c>
      <c r="BY186" s="98">
        <f t="shared" si="262"/>
        <v>0.158384788021026</v>
      </c>
      <c r="BZ186" s="98">
        <f t="shared" si="263"/>
        <v>0</v>
      </c>
      <c r="CA186" s="98">
        <f t="shared" si="264"/>
        <v>0.0043995774450285</v>
      </c>
      <c r="CB186" s="98">
        <f t="shared" si="265"/>
        <v>0.0111822593394474</v>
      </c>
      <c r="CC186" s="49"/>
      <c r="CD186" s="101">
        <f t="shared" si="266"/>
        <v>200</v>
      </c>
      <c r="CE186" s="63">
        <f>INDEX(角色升级!A:A,MATCH(BU185,角色升级!K:K,1))</f>
        <v>964</v>
      </c>
      <c r="CF186" s="71">
        <f>VLOOKUP(CE186,角色升级!A:P,16,FALSE)</f>
        <v>82418.31515</v>
      </c>
      <c r="CG186" s="71">
        <v>181200</v>
      </c>
      <c r="CH186" s="244">
        <v>5.9</v>
      </c>
      <c r="CI186" s="87">
        <f>INDEX(角色升级!Q:Q,MATCH(CE186,角色升级!A:A,0))</f>
        <v>35000</v>
      </c>
      <c r="CJ186" s="80">
        <v>1</v>
      </c>
      <c r="CK186" s="49"/>
      <c r="CL186" s="101">
        <f t="shared" si="267"/>
        <v>78866</v>
      </c>
      <c r="CM186" s="63">
        <f t="shared" si="268"/>
        <v>240966</v>
      </c>
      <c r="CN186" s="63">
        <f t="shared" si="269"/>
        <v>1264</v>
      </c>
      <c r="CO186" s="63">
        <f t="shared" si="270"/>
        <v>212942.5</v>
      </c>
      <c r="CP186" s="63">
        <f t="shared" si="271"/>
        <v>534038.5</v>
      </c>
      <c r="CQ186" s="98">
        <f t="shared" si="272"/>
        <v>0.147678491344725</v>
      </c>
      <c r="CR186" s="98">
        <f t="shared" si="273"/>
        <v>0.451214659617237</v>
      </c>
      <c r="CS186" s="98">
        <f t="shared" si="274"/>
        <v>0.00236687055334026</v>
      </c>
      <c r="CT186" s="98">
        <f t="shared" si="275"/>
        <v>0.398739978484697</v>
      </c>
      <c r="CU186" s="49"/>
      <c r="CV186" s="87">
        <f t="shared" si="276"/>
        <v>39434</v>
      </c>
      <c r="CW186" s="80">
        <f t="shared" si="277"/>
        <v>120237</v>
      </c>
      <c r="CX186" s="80">
        <f t="shared" si="278"/>
        <v>80152</v>
      </c>
      <c r="CY186" s="80">
        <f t="shared" si="279"/>
        <v>112337</v>
      </c>
      <c r="CZ186" s="80">
        <f t="shared" si="280"/>
        <v>352160</v>
      </c>
      <c r="DA186" s="143">
        <f t="shared" si="281"/>
        <v>0.111977510222626</v>
      </c>
      <c r="DB186" s="143">
        <f t="shared" si="282"/>
        <v>0.34142719218537</v>
      </c>
      <c r="DC186" s="143">
        <f t="shared" si="283"/>
        <v>0.227601090413448</v>
      </c>
      <c r="DD186" s="143">
        <f t="shared" si="284"/>
        <v>0.318994207178555</v>
      </c>
      <c r="DE186" s="49"/>
      <c r="DF186" s="87">
        <f t="shared" si="285"/>
        <v>19113</v>
      </c>
      <c r="DG186" s="80">
        <f t="shared" si="286"/>
        <v>58983</v>
      </c>
      <c r="DH186" s="80">
        <f t="shared" si="287"/>
        <v>39320</v>
      </c>
      <c r="DI186" s="80">
        <f t="shared" si="288"/>
        <v>16951.5</v>
      </c>
      <c r="DJ186" s="80">
        <f t="shared" si="289"/>
        <v>134367.5</v>
      </c>
      <c r="DK186" s="143">
        <f t="shared" si="290"/>
        <v>0.142244218281951</v>
      </c>
      <c r="DL186" s="143">
        <f t="shared" si="291"/>
        <v>0.438967756339889</v>
      </c>
      <c r="DM186" s="143">
        <f t="shared" si="292"/>
        <v>0.292630286341563</v>
      </c>
      <c r="DN186" s="143">
        <f t="shared" si="293"/>
        <v>0.126157739036597</v>
      </c>
      <c r="DO186" s="49"/>
      <c r="DP186" s="62">
        <f t="shared" si="294"/>
        <v>534038.5</v>
      </c>
      <c r="DQ186" s="71">
        <f t="shared" si="295"/>
        <v>352160</v>
      </c>
      <c r="DR186" s="71">
        <f t="shared" si="296"/>
        <v>134367.5</v>
      </c>
      <c r="DS186" s="63">
        <v>0</v>
      </c>
      <c r="DT186" s="63">
        <v>33</v>
      </c>
      <c r="DU186" s="63">
        <f>INDEX(武器升级!A:A,MATCH(DQ186/$DQ$5,武器升级!G:G,1))</f>
        <v>68</v>
      </c>
      <c r="DV186" s="63">
        <f>_xlfn.IFNA(INDEX(武器升级!A:A,MATCH(DR186/$DR$5,武器升级!H:H,1)),1)</f>
        <v>57</v>
      </c>
      <c r="DW186" s="63">
        <v>19</v>
      </c>
      <c r="DX186" s="63">
        <f>ROUND($DX$4*(1.2^(DT186-1)),2)</f>
        <v>205.09</v>
      </c>
      <c r="DY186" s="63">
        <f>ROUND($DY$4*1.2^(DU186-1),2)</f>
        <v>151427.5</v>
      </c>
      <c r="DZ186" s="63">
        <f>ROUND($DZ$4*1.2^(DV186-1),2)</f>
        <v>29891.14</v>
      </c>
      <c r="EA186" s="71">
        <v>6.9</v>
      </c>
      <c r="EB186" s="67">
        <f t="shared" si="297"/>
        <v>200</v>
      </c>
      <c r="EC186" s="84"/>
      <c r="ED186" s="49"/>
      <c r="EE186" s="49"/>
      <c r="EF186" s="49"/>
      <c r="EG186" s="49"/>
      <c r="EH186" s="49"/>
      <c r="EI186" s="49"/>
      <c r="EJ186" s="49"/>
      <c r="EK186" s="49">
        <f>_xlfn.IFNA(INDEX(DZ:DZ,MATCH(A186,EB:EB,0)),1)</f>
        <v>779.68</v>
      </c>
      <c r="EL186" s="84"/>
      <c r="EM186" s="49"/>
      <c r="EN186" s="49"/>
      <c r="EO186" s="49"/>
      <c r="EP186" s="49"/>
      <c r="EQ186" s="49"/>
      <c r="ER186" s="49"/>
      <c r="ES186" s="49"/>
      <c r="ET186" s="49"/>
      <c r="EU186" s="49"/>
      <c r="EV186" s="49"/>
      <c r="EW186" s="49"/>
      <c r="EX186" s="49"/>
      <c r="EY186" s="49"/>
      <c r="EZ186" s="49"/>
      <c r="FA186" s="67"/>
      <c r="FB186" s="67"/>
      <c r="FC186" s="67"/>
      <c r="FD186" s="49"/>
      <c r="FE186" s="155"/>
    </row>
    <row r="187" spans="1:161">
      <c r="A187" s="58">
        <v>181</v>
      </c>
      <c r="B187" s="59">
        <v>115</v>
      </c>
      <c r="C187" s="60">
        <v>93</v>
      </c>
      <c r="D187" s="61">
        <v>1137</v>
      </c>
      <c r="E187" s="61">
        <v>3</v>
      </c>
      <c r="F187" s="62">
        <v>12</v>
      </c>
      <c r="G187" s="63">
        <v>0</v>
      </c>
      <c r="H187" s="63">
        <v>3</v>
      </c>
      <c r="I187" s="49"/>
      <c r="J187" s="62">
        <v>181</v>
      </c>
      <c r="K187" s="71">
        <f t="shared" si="242"/>
        <v>12</v>
      </c>
      <c r="L187" s="71">
        <f t="shared" si="243"/>
        <v>0</v>
      </c>
      <c r="M187" s="71">
        <f>INDEX($H:$H,MATCH(N187,$A:$A,0))</f>
        <v>3</v>
      </c>
      <c r="N187" s="72">
        <f>INDEX($A:$A,MATCH(SUM($K$7:K187),$D:$D,1))</f>
        <v>200</v>
      </c>
      <c r="O187" s="72">
        <v>0</v>
      </c>
      <c r="P187" s="73">
        <v>0</v>
      </c>
      <c r="Q187" s="63">
        <f>INDEX(关卡产出!$V$8:$V$207,MATCH(N187,$A$7:$A$206,0))</f>
        <v>38500</v>
      </c>
      <c r="R187" s="63">
        <f>INDEX(关卡产出!$W$8:$W$207,MATCH(N187,$A$7:$A$206,0))</f>
        <v>11610000</v>
      </c>
      <c r="S187" s="63">
        <f>INDEX(关卡产出!$X$8:$X$207,MATCH(N187,$A$7:$A$206,0))</f>
        <v>78866</v>
      </c>
      <c r="T187" s="63">
        <f>INDEX(关卡产出!$Y$8:$Y$207,MATCH(N187,$A$7:$A$206,0))</f>
        <v>39434</v>
      </c>
      <c r="U187" s="63">
        <f>INDEX(关卡产出!$Z$8:$Z$207,MATCH(N187,$A$7:$A$206,0))</f>
        <v>19113</v>
      </c>
      <c r="V187" s="63">
        <f>INDEX(关卡产出!$AA$8:$AA$207,MATCH(N187,$A$7:$A$206,0))</f>
        <v>1200</v>
      </c>
      <c r="W187" s="80">
        <f>INDEX(关卡产出!$C$8:$C$207,MATCH(N187,关卡产出!$B$8:$B$207,0))*K187</f>
        <v>1896</v>
      </c>
      <c r="X187" s="80">
        <f>INDEX(关卡产出!$D$8:$D$207,MATCH(N187,关卡产出!$B$8:$B$207,0))*K187</f>
        <v>948</v>
      </c>
      <c r="Y187" s="80">
        <f>INDEX(关卡产出!$E$8:$E$207,MATCH(N187,关卡产出!$B$8:$B$207,0))*K187</f>
        <v>468</v>
      </c>
      <c r="Z187" s="80">
        <f>INDEX(关卡产出!$F$8:$F$207,MATCH(N187,关卡产出!$B$8:$B$207,0))*K187</f>
        <v>24600</v>
      </c>
      <c r="AA187" s="80">
        <f>SUM($W$7:W187)</f>
        <v>242862</v>
      </c>
      <c r="AB187" s="80">
        <f>SUM($X$7:X187)</f>
        <v>121185</v>
      </c>
      <c r="AC187" s="80">
        <f>SUM($Y$7:Y187)</f>
        <v>59451</v>
      </c>
      <c r="AD187" s="80">
        <f>SUM($Z$7:Z187)</f>
        <v>3197400</v>
      </c>
      <c r="AE187" s="87">
        <f>INDEX(关卡产出!$C$8:$C$207,MATCH(N187,关卡产出!$B$8:$B$207,0))*8</f>
        <v>1264</v>
      </c>
      <c r="AF187" s="87">
        <f>INDEX(关卡产出!$D$8:$D$207,MATCH(N187,关卡产出!$B$8:$B$207,0))*8</f>
        <v>632</v>
      </c>
      <c r="AG187" s="87">
        <f>INDEX(关卡产出!$E$8:$E$207,MATCH(N187,关卡产出!$B$8:$B$207,0))*8</f>
        <v>312</v>
      </c>
      <c r="AH187" s="87">
        <f>INDEX(关卡产出!$F$8:$F$207,MATCH(N187,关卡产出!$B$8:$B$207,0))*8</f>
        <v>16400</v>
      </c>
      <c r="AI187" s="87">
        <f>SUM($AE$7:AE187)</f>
        <v>161896</v>
      </c>
      <c r="AJ187" s="87">
        <f>SUM($AF$7:AF187)</f>
        <v>80784</v>
      </c>
      <c r="AK187" s="87">
        <f>SUM($AG$7:AG187)</f>
        <v>39632</v>
      </c>
      <c r="AL187" s="87">
        <f>SUM($AH$7:AH187)</f>
        <v>2131360</v>
      </c>
      <c r="AM187" s="92">
        <f>SUM($M$7:M187)*关卡产出!$AS$11</f>
        <v>3258000</v>
      </c>
      <c r="AN187" s="93">
        <v>0</v>
      </c>
      <c r="AO187" s="80">
        <v>0</v>
      </c>
      <c r="AP187" s="96">
        <v>0</v>
      </c>
      <c r="AQ187" s="62">
        <v>500</v>
      </c>
      <c r="AR187" s="97">
        <v>100</v>
      </c>
      <c r="AS187" s="62">
        <f>SUM($AQ$7:AQ187)</f>
        <v>90500</v>
      </c>
      <c r="AT187" s="71">
        <f>SUM($AR$7:AR187)</f>
        <v>18100</v>
      </c>
      <c r="AU187" s="49"/>
      <c r="AV187" s="62">
        <f t="shared" si="244"/>
        <v>38500</v>
      </c>
      <c r="AW187" s="71">
        <v>0</v>
      </c>
      <c r="AX187" s="71">
        <f t="shared" si="245"/>
        <v>18100</v>
      </c>
      <c r="AY187" s="71">
        <f t="shared" si="246"/>
        <v>35000</v>
      </c>
      <c r="AZ187" s="63">
        <f t="shared" si="247"/>
        <v>91600</v>
      </c>
      <c r="BA187" s="80">
        <v>0</v>
      </c>
      <c r="BB187" s="80">
        <f t="shared" si="248"/>
        <v>91600</v>
      </c>
      <c r="BC187" s="98">
        <f t="shared" si="249"/>
        <v>0.420305676855895</v>
      </c>
      <c r="BD187" s="98">
        <f t="shared" si="250"/>
        <v>0</v>
      </c>
      <c r="BE187" s="98">
        <f t="shared" si="251"/>
        <v>0.197598253275109</v>
      </c>
      <c r="BF187" s="98">
        <f t="shared" si="252"/>
        <v>0.382096069868996</v>
      </c>
      <c r="BG187" s="99"/>
      <c r="BH187" s="62">
        <f>INDEX(商城宝箱!$L:$L,MATCH(BB187,商城宝箱!$N:$N,1))</f>
        <v>11</v>
      </c>
      <c r="BI187" s="63">
        <f>INDEX(商城宝箱!$T:$T,MATCH(BH187,商城宝箱!$L:$L,0))+(BB187-VLOOKUP(BH187,商城宝箱!$L$2:$N$22,3,FALSE))/$BH$5*VLOOKUP(BH187+1,商城宝箱!$C$23:$I$42,3,FALSE)</f>
        <v>229000</v>
      </c>
      <c r="BJ187" s="71">
        <f>INDEX(商城宝箱!$U:$U,MATCH(BH187,商城宝箱!$L:$L,0))+(BB187-VLOOKUP(BH187,商城宝箱!$L$2:$N$22,3,FALSE))/$BH$5*VLOOKUP(BH187+1,商城宝箱!$C$23:$I$42,4,FALSE)</f>
        <v>213312.5</v>
      </c>
      <c r="BK187" s="71">
        <f>INDEX(商城宝箱!$V:$V,MATCH(BH187,商城宝箱!$L:$L,0))+(BB187-VLOOKUP(BH187,商城宝箱!$L$2:$N$22,3,FALSE))/$BH$5*VLOOKUP(BH187+1,商城宝箱!$C$23:$I$42,5,FALSE)</f>
        <v>112512</v>
      </c>
      <c r="BL187" s="71">
        <f>INDEX(商城宝箱!$W:$W,MATCH(BH187,商城宝箱!$L:$L,0))+(BB187-VLOOKUP(BH187,商城宝箱!$L$2:$N$22,3,FALSE))/$BH$5*VLOOKUP(BH187+1,商城宝箱!$C$23:$I$42,6,FALSE)</f>
        <v>16981.5</v>
      </c>
      <c r="BM187" s="49"/>
      <c r="BN187" s="101">
        <f t="shared" si="253"/>
        <v>11610000</v>
      </c>
      <c r="BO187" s="63">
        <f t="shared" si="254"/>
        <v>3197400</v>
      </c>
      <c r="BP187" s="63">
        <f t="shared" ref="BP187:BR187" si="349">AL187</f>
        <v>2131360</v>
      </c>
      <c r="BQ187" s="63">
        <f t="shared" si="349"/>
        <v>3258000</v>
      </c>
      <c r="BR187" s="63">
        <f t="shared" si="349"/>
        <v>0</v>
      </c>
      <c r="BS187" s="63">
        <f t="shared" si="256"/>
        <v>90500</v>
      </c>
      <c r="BT187" s="63">
        <f t="shared" si="257"/>
        <v>229000</v>
      </c>
      <c r="BU187" s="63">
        <f t="shared" si="258"/>
        <v>20516260</v>
      </c>
      <c r="BV187" s="98">
        <f t="shared" si="259"/>
        <v>0.565892613955955</v>
      </c>
      <c r="BW187" s="98">
        <f t="shared" si="260"/>
        <v>0.155847118334433</v>
      </c>
      <c r="BX187" s="98">
        <f t="shared" si="261"/>
        <v>0.103886380851091</v>
      </c>
      <c r="BY187" s="98">
        <f t="shared" si="262"/>
        <v>0.158800873063609</v>
      </c>
      <c r="BZ187" s="98">
        <f t="shared" si="263"/>
        <v>0</v>
      </c>
      <c r="CA187" s="98">
        <f t="shared" si="264"/>
        <v>0.00441113536287803</v>
      </c>
      <c r="CB187" s="98">
        <f t="shared" si="265"/>
        <v>0.0111618784320339</v>
      </c>
      <c r="CC187" s="49"/>
      <c r="CD187" s="101">
        <f t="shared" si="266"/>
        <v>200</v>
      </c>
      <c r="CE187" s="63">
        <f>INDEX(角色升级!A:A,MATCH(BU186,角色升级!K:K,1))</f>
        <v>965</v>
      </c>
      <c r="CF187" s="71">
        <f>VLOOKUP(CE187,角色升级!A:P,16,FALSE)</f>
        <v>82923.01071</v>
      </c>
      <c r="CG187" s="71">
        <v>181200</v>
      </c>
      <c r="CH187" s="244">
        <v>5.9</v>
      </c>
      <c r="CI187" s="87">
        <f>INDEX(角色升级!Q:Q,MATCH(CE187,角色升级!A:A,0))</f>
        <v>35000</v>
      </c>
      <c r="CJ187" s="80">
        <v>1</v>
      </c>
      <c r="CK187" s="49"/>
      <c r="CL187" s="101">
        <f t="shared" si="267"/>
        <v>78866</v>
      </c>
      <c r="CM187" s="63">
        <f t="shared" si="268"/>
        <v>242862</v>
      </c>
      <c r="CN187" s="63">
        <f t="shared" si="269"/>
        <v>1264</v>
      </c>
      <c r="CO187" s="63">
        <f t="shared" si="270"/>
        <v>213312.5</v>
      </c>
      <c r="CP187" s="63">
        <f t="shared" si="271"/>
        <v>536304.5</v>
      </c>
      <c r="CQ187" s="98">
        <f t="shared" si="272"/>
        <v>0.147054518468519</v>
      </c>
      <c r="CR187" s="98">
        <f t="shared" si="273"/>
        <v>0.45284348723533</v>
      </c>
      <c r="CS187" s="98">
        <f t="shared" si="274"/>
        <v>0.00235687002439845</v>
      </c>
      <c r="CT187" s="98">
        <f t="shared" si="275"/>
        <v>0.397745124271752</v>
      </c>
      <c r="CU187" s="49"/>
      <c r="CV187" s="87">
        <f t="shared" si="276"/>
        <v>39434</v>
      </c>
      <c r="CW187" s="80">
        <f t="shared" si="277"/>
        <v>121185</v>
      </c>
      <c r="CX187" s="80">
        <f t="shared" si="278"/>
        <v>80784</v>
      </c>
      <c r="CY187" s="80">
        <f t="shared" si="279"/>
        <v>112512</v>
      </c>
      <c r="CZ187" s="80">
        <f t="shared" si="280"/>
        <v>353915</v>
      </c>
      <c r="DA187" s="143">
        <f t="shared" si="281"/>
        <v>0.111422234152268</v>
      </c>
      <c r="DB187" s="143">
        <f t="shared" si="282"/>
        <v>0.342412726219572</v>
      </c>
      <c r="DC187" s="143">
        <f t="shared" si="283"/>
        <v>0.228258197589817</v>
      </c>
      <c r="DD187" s="143">
        <f t="shared" si="284"/>
        <v>0.317906842038343</v>
      </c>
      <c r="DE187" s="49"/>
      <c r="DF187" s="87">
        <f t="shared" si="285"/>
        <v>19113</v>
      </c>
      <c r="DG187" s="80">
        <f t="shared" si="286"/>
        <v>59451</v>
      </c>
      <c r="DH187" s="80">
        <f t="shared" si="287"/>
        <v>39632</v>
      </c>
      <c r="DI187" s="80">
        <f t="shared" si="288"/>
        <v>16981.5</v>
      </c>
      <c r="DJ187" s="80">
        <f t="shared" si="289"/>
        <v>135177.5</v>
      </c>
      <c r="DK187" s="143">
        <f t="shared" si="290"/>
        <v>0.141391873647611</v>
      </c>
      <c r="DL187" s="143">
        <f t="shared" si="291"/>
        <v>0.439799522849587</v>
      </c>
      <c r="DM187" s="143">
        <f t="shared" si="292"/>
        <v>0.29318488653807</v>
      </c>
      <c r="DN187" s="143">
        <f t="shared" si="293"/>
        <v>0.125623716964732</v>
      </c>
      <c r="DO187" s="49"/>
      <c r="DP187" s="62">
        <f t="shared" si="294"/>
        <v>536304.5</v>
      </c>
      <c r="DQ187" s="71">
        <f t="shared" si="295"/>
        <v>353915</v>
      </c>
      <c r="DR187" s="71">
        <f t="shared" si="296"/>
        <v>135177.5</v>
      </c>
      <c r="DS187" s="63">
        <v>0</v>
      </c>
      <c r="DT187" s="63">
        <v>33</v>
      </c>
      <c r="DU187" s="63">
        <f>INDEX(武器升级!A:A,MATCH(DQ187/$DQ$5,武器升级!G:G,1))</f>
        <v>68</v>
      </c>
      <c r="DV187" s="63">
        <f>_xlfn.IFNA(INDEX(武器升级!A:A,MATCH(DR187/$DR$5,武器升级!H:H,1)),1)</f>
        <v>57</v>
      </c>
      <c r="DW187" s="63">
        <v>19</v>
      </c>
      <c r="DX187" s="63">
        <f>ROUND($DX$4*(1.2^(DT187-1)),2)</f>
        <v>205.09</v>
      </c>
      <c r="DY187" s="63">
        <f>ROUND($DY$4*1.2^(DU187-1),2)</f>
        <v>151427.5</v>
      </c>
      <c r="DZ187" s="63">
        <f>ROUND($DZ$4*1.2^(DV187-1),2)</f>
        <v>29891.14</v>
      </c>
      <c r="EA187" s="71">
        <v>6.9</v>
      </c>
      <c r="EB187" s="67">
        <f t="shared" si="297"/>
        <v>200</v>
      </c>
      <c r="EC187" s="84"/>
      <c r="ED187" s="49"/>
      <c r="EE187" s="49"/>
      <c r="EF187" s="49"/>
      <c r="EG187" s="49"/>
      <c r="EH187" s="49"/>
      <c r="EI187" s="49"/>
      <c r="EJ187" s="49"/>
      <c r="EK187" s="49">
        <f>_xlfn.IFNA(INDEX(DZ:DZ,MATCH(A187,EB:EB,0)),1)</f>
        <v>1</v>
      </c>
      <c r="EL187" s="84"/>
      <c r="EM187" s="49"/>
      <c r="EN187" s="49"/>
      <c r="EO187" s="49"/>
      <c r="EP187" s="49"/>
      <c r="EQ187" s="49"/>
      <c r="ER187" s="49"/>
      <c r="ES187" s="49"/>
      <c r="ET187" s="49"/>
      <c r="EU187" s="49"/>
      <c r="EV187" s="49"/>
      <c r="EW187" s="49"/>
      <c r="EX187" s="49"/>
      <c r="EY187" s="49"/>
      <c r="EZ187" s="49"/>
      <c r="FA187" s="67"/>
      <c r="FB187" s="67"/>
      <c r="FC187" s="67"/>
      <c r="FD187" s="49"/>
      <c r="FE187" s="155"/>
    </row>
    <row r="188" spans="1:161">
      <c r="A188" s="58">
        <v>182</v>
      </c>
      <c r="B188" s="59">
        <v>115</v>
      </c>
      <c r="C188" s="60">
        <v>93</v>
      </c>
      <c r="D188" s="61">
        <v>1140</v>
      </c>
      <c r="E188" s="61">
        <v>3</v>
      </c>
      <c r="F188" s="62">
        <v>12</v>
      </c>
      <c r="G188" s="63">
        <v>0</v>
      </c>
      <c r="H188" s="63">
        <v>3</v>
      </c>
      <c r="I188" s="49"/>
      <c r="J188" s="62">
        <v>182</v>
      </c>
      <c r="K188" s="71">
        <f t="shared" si="242"/>
        <v>12</v>
      </c>
      <c r="L188" s="71">
        <f t="shared" si="243"/>
        <v>0</v>
      </c>
      <c r="M188" s="71">
        <f>INDEX($H:$H,MATCH(N188,$A:$A,0))</f>
        <v>3</v>
      </c>
      <c r="N188" s="72">
        <f>INDEX($A:$A,MATCH(SUM($K$7:K188),$D:$D,1))</f>
        <v>200</v>
      </c>
      <c r="O188" s="72">
        <v>0</v>
      </c>
      <c r="P188" s="73">
        <v>0</v>
      </c>
      <c r="Q188" s="63">
        <f>INDEX(关卡产出!$V$8:$V$207,MATCH(N188,$A$7:$A$206,0))</f>
        <v>38500</v>
      </c>
      <c r="R188" s="63">
        <f>INDEX(关卡产出!$W$8:$W$207,MATCH(N188,$A$7:$A$206,0))</f>
        <v>11610000</v>
      </c>
      <c r="S188" s="63">
        <f>INDEX(关卡产出!$X$8:$X$207,MATCH(N188,$A$7:$A$206,0))</f>
        <v>78866</v>
      </c>
      <c r="T188" s="63">
        <f>INDEX(关卡产出!$Y$8:$Y$207,MATCH(N188,$A$7:$A$206,0))</f>
        <v>39434</v>
      </c>
      <c r="U188" s="63">
        <f>INDEX(关卡产出!$Z$8:$Z$207,MATCH(N188,$A$7:$A$206,0))</f>
        <v>19113</v>
      </c>
      <c r="V188" s="63">
        <f>INDEX(关卡产出!$AA$8:$AA$207,MATCH(N188,$A$7:$A$206,0))</f>
        <v>1200</v>
      </c>
      <c r="W188" s="80">
        <f>INDEX(关卡产出!$C$8:$C$207,MATCH(N188,关卡产出!$B$8:$B$207,0))*K188</f>
        <v>1896</v>
      </c>
      <c r="X188" s="80">
        <f>INDEX(关卡产出!$D$8:$D$207,MATCH(N188,关卡产出!$B$8:$B$207,0))*K188</f>
        <v>948</v>
      </c>
      <c r="Y188" s="80">
        <f>INDEX(关卡产出!$E$8:$E$207,MATCH(N188,关卡产出!$B$8:$B$207,0))*K188</f>
        <v>468</v>
      </c>
      <c r="Z188" s="80">
        <f>INDEX(关卡产出!$F$8:$F$207,MATCH(N188,关卡产出!$B$8:$B$207,0))*K188</f>
        <v>24600</v>
      </c>
      <c r="AA188" s="80">
        <f>SUM($W$7:W188)</f>
        <v>244758</v>
      </c>
      <c r="AB188" s="80">
        <f>SUM($X$7:X188)</f>
        <v>122133</v>
      </c>
      <c r="AC188" s="80">
        <f>SUM($Y$7:Y188)</f>
        <v>59919</v>
      </c>
      <c r="AD188" s="80">
        <f>SUM($Z$7:Z188)</f>
        <v>3222000</v>
      </c>
      <c r="AE188" s="87">
        <f>INDEX(关卡产出!$C$8:$C$207,MATCH(N188,关卡产出!$B$8:$B$207,0))*8</f>
        <v>1264</v>
      </c>
      <c r="AF188" s="87">
        <f>INDEX(关卡产出!$D$8:$D$207,MATCH(N188,关卡产出!$B$8:$B$207,0))*8</f>
        <v>632</v>
      </c>
      <c r="AG188" s="87">
        <f>INDEX(关卡产出!$E$8:$E$207,MATCH(N188,关卡产出!$B$8:$B$207,0))*8</f>
        <v>312</v>
      </c>
      <c r="AH188" s="87">
        <f>INDEX(关卡产出!$F$8:$F$207,MATCH(N188,关卡产出!$B$8:$B$207,0))*8</f>
        <v>16400</v>
      </c>
      <c r="AI188" s="87">
        <f>SUM($AE$7:AE188)</f>
        <v>163160</v>
      </c>
      <c r="AJ188" s="87">
        <f>SUM($AF$7:AF188)</f>
        <v>81416</v>
      </c>
      <c r="AK188" s="87">
        <f>SUM($AG$7:AG188)</f>
        <v>39944</v>
      </c>
      <c r="AL188" s="87">
        <f>SUM($AH$7:AH188)</f>
        <v>2147760</v>
      </c>
      <c r="AM188" s="92">
        <f>SUM($M$7:M188)*关卡产出!$AS$11</f>
        <v>3276000</v>
      </c>
      <c r="AN188" s="93">
        <v>0</v>
      </c>
      <c r="AO188" s="80">
        <v>0</v>
      </c>
      <c r="AP188" s="96">
        <v>0</v>
      </c>
      <c r="AQ188" s="62">
        <v>500</v>
      </c>
      <c r="AR188" s="97">
        <v>100</v>
      </c>
      <c r="AS188" s="62">
        <f>SUM($AQ$7:AQ188)</f>
        <v>91000</v>
      </c>
      <c r="AT188" s="71">
        <f>SUM($AR$7:AR188)</f>
        <v>18200</v>
      </c>
      <c r="AU188" s="49"/>
      <c r="AV188" s="62">
        <f t="shared" si="244"/>
        <v>38500</v>
      </c>
      <c r="AW188" s="71">
        <v>0</v>
      </c>
      <c r="AX188" s="71">
        <f t="shared" si="245"/>
        <v>18200</v>
      </c>
      <c r="AY188" s="71">
        <f t="shared" si="246"/>
        <v>35000</v>
      </c>
      <c r="AZ188" s="63">
        <f t="shared" si="247"/>
        <v>91700</v>
      </c>
      <c r="BA188" s="80">
        <v>0</v>
      </c>
      <c r="BB188" s="80">
        <f t="shared" si="248"/>
        <v>91700</v>
      </c>
      <c r="BC188" s="98">
        <f t="shared" si="249"/>
        <v>0.419847328244275</v>
      </c>
      <c r="BD188" s="98">
        <f t="shared" si="250"/>
        <v>0</v>
      </c>
      <c r="BE188" s="98">
        <f t="shared" si="251"/>
        <v>0.198473282442748</v>
      </c>
      <c r="BF188" s="98">
        <f t="shared" si="252"/>
        <v>0.381679389312977</v>
      </c>
      <c r="BG188" s="99"/>
      <c r="BH188" s="62">
        <f>INDEX(商城宝箱!$L:$L,MATCH(BB188,商城宝箱!$N:$N,1))</f>
        <v>11</v>
      </c>
      <c r="BI188" s="63">
        <f>INDEX(商城宝箱!$T:$T,MATCH(BH188,商城宝箱!$L:$L,0))+(BB188-VLOOKUP(BH188,商城宝箱!$L$2:$N$22,3,FALSE))/$BH$5*VLOOKUP(BH188+1,商城宝箱!$C$23:$I$42,3,FALSE)</f>
        <v>229250</v>
      </c>
      <c r="BJ188" s="71">
        <f>INDEX(商城宝箱!$U:$U,MATCH(BH188,商城宝箱!$L:$L,0))+(BB188-VLOOKUP(BH188,商城宝箱!$L$2:$N$22,3,FALSE))/$BH$5*VLOOKUP(BH188+1,商城宝箱!$C$23:$I$42,4,FALSE)</f>
        <v>213682.5</v>
      </c>
      <c r="BK188" s="71">
        <f>INDEX(商城宝箱!$V:$V,MATCH(BH188,商城宝箱!$L:$L,0))+(BB188-VLOOKUP(BH188,商城宝箱!$L$2:$N$22,3,FALSE))/$BH$5*VLOOKUP(BH188+1,商城宝箱!$C$23:$I$42,5,FALSE)</f>
        <v>112687</v>
      </c>
      <c r="BL188" s="71">
        <f>INDEX(商城宝箱!$W:$W,MATCH(BH188,商城宝箱!$L:$L,0))+(BB188-VLOOKUP(BH188,商城宝箱!$L$2:$N$22,3,FALSE))/$BH$5*VLOOKUP(BH188+1,商城宝箱!$C$23:$I$42,6,FALSE)</f>
        <v>17011.5</v>
      </c>
      <c r="BM188" s="49"/>
      <c r="BN188" s="101">
        <f t="shared" si="253"/>
        <v>11610000</v>
      </c>
      <c r="BO188" s="63">
        <f t="shared" si="254"/>
        <v>3222000</v>
      </c>
      <c r="BP188" s="63">
        <f t="shared" ref="BP188:BR188" si="350">AL188</f>
        <v>2147760</v>
      </c>
      <c r="BQ188" s="63">
        <f t="shared" si="350"/>
        <v>3276000</v>
      </c>
      <c r="BR188" s="63">
        <f t="shared" si="350"/>
        <v>0</v>
      </c>
      <c r="BS188" s="63">
        <f t="shared" si="256"/>
        <v>91000</v>
      </c>
      <c r="BT188" s="63">
        <f t="shared" si="257"/>
        <v>229250</v>
      </c>
      <c r="BU188" s="63">
        <f t="shared" si="258"/>
        <v>20576010</v>
      </c>
      <c r="BV188" s="98">
        <f t="shared" si="259"/>
        <v>0.564249336970579</v>
      </c>
      <c r="BW188" s="98">
        <f t="shared" si="260"/>
        <v>0.156590126074006</v>
      </c>
      <c r="BX188" s="98">
        <f t="shared" si="261"/>
        <v>0.104381753313689</v>
      </c>
      <c r="BY188" s="98">
        <f t="shared" si="262"/>
        <v>0.159214541594799</v>
      </c>
      <c r="BZ188" s="98">
        <f t="shared" si="263"/>
        <v>0</v>
      </c>
      <c r="CA188" s="98">
        <f t="shared" si="264"/>
        <v>0.00442262615541108</v>
      </c>
      <c r="CB188" s="98">
        <f t="shared" si="265"/>
        <v>0.0111416158915164</v>
      </c>
      <c r="CC188" s="49"/>
      <c r="CD188" s="101">
        <f t="shared" si="266"/>
        <v>200</v>
      </c>
      <c r="CE188" s="63">
        <f>INDEX(角色升级!A:A,MATCH(BU187,角色升级!K:K,1))</f>
        <v>966</v>
      </c>
      <c r="CF188" s="71">
        <f>VLOOKUP(CE188,角色升级!A:P,16,FALSE)</f>
        <v>83427.70628</v>
      </c>
      <c r="CG188" s="71">
        <v>181200</v>
      </c>
      <c r="CH188" s="248">
        <v>5.85</v>
      </c>
      <c r="CI188" s="87">
        <f>INDEX(角色升级!Q:Q,MATCH(CE188,角色升级!A:A,0))</f>
        <v>35000</v>
      </c>
      <c r="CJ188" s="80">
        <v>1</v>
      </c>
      <c r="CK188" s="49"/>
      <c r="CL188" s="101">
        <f t="shared" si="267"/>
        <v>78866</v>
      </c>
      <c r="CM188" s="63">
        <f t="shared" si="268"/>
        <v>244758</v>
      </c>
      <c r="CN188" s="63">
        <f t="shared" si="269"/>
        <v>1264</v>
      </c>
      <c r="CO188" s="63">
        <f t="shared" si="270"/>
        <v>213682.5</v>
      </c>
      <c r="CP188" s="63">
        <f t="shared" si="271"/>
        <v>538570.5</v>
      </c>
      <c r="CQ188" s="98">
        <f t="shared" si="272"/>
        <v>0.146435796242089</v>
      </c>
      <c r="CR188" s="98">
        <f t="shared" si="273"/>
        <v>0.454458608483012</v>
      </c>
      <c r="CS188" s="98">
        <f t="shared" si="274"/>
        <v>0.00234695364859382</v>
      </c>
      <c r="CT188" s="98">
        <f t="shared" si="275"/>
        <v>0.396758641626305</v>
      </c>
      <c r="CU188" s="49"/>
      <c r="CV188" s="87">
        <f t="shared" si="276"/>
        <v>39434</v>
      </c>
      <c r="CW188" s="80">
        <f t="shared" si="277"/>
        <v>122133</v>
      </c>
      <c r="CX188" s="80">
        <f t="shared" si="278"/>
        <v>81416</v>
      </c>
      <c r="CY188" s="80">
        <f t="shared" si="279"/>
        <v>112687</v>
      </c>
      <c r="CZ188" s="80">
        <f t="shared" si="280"/>
        <v>355670</v>
      </c>
      <c r="DA188" s="143">
        <f t="shared" si="281"/>
        <v>0.11087243793404</v>
      </c>
      <c r="DB188" s="143">
        <f t="shared" si="282"/>
        <v>0.343388534315517</v>
      </c>
      <c r="DC188" s="143">
        <f t="shared" si="283"/>
        <v>0.228908819973571</v>
      </c>
      <c r="DD188" s="143">
        <f t="shared" si="284"/>
        <v>0.316830207776872</v>
      </c>
      <c r="DE188" s="49"/>
      <c r="DF188" s="87">
        <f t="shared" si="285"/>
        <v>19113</v>
      </c>
      <c r="DG188" s="80">
        <f t="shared" si="286"/>
        <v>59919</v>
      </c>
      <c r="DH188" s="80">
        <f t="shared" si="287"/>
        <v>39944</v>
      </c>
      <c r="DI188" s="80">
        <f t="shared" si="288"/>
        <v>17011.5</v>
      </c>
      <c r="DJ188" s="80">
        <f t="shared" si="289"/>
        <v>135987.5</v>
      </c>
      <c r="DK188" s="143">
        <f t="shared" si="290"/>
        <v>0.140549682875264</v>
      </c>
      <c r="DL188" s="143">
        <f t="shared" si="291"/>
        <v>0.440621380641603</v>
      </c>
      <c r="DM188" s="143">
        <f t="shared" si="292"/>
        <v>0.293732879860281</v>
      </c>
      <c r="DN188" s="143">
        <f t="shared" si="293"/>
        <v>0.125096056622851</v>
      </c>
      <c r="DO188" s="49"/>
      <c r="DP188" s="62">
        <f t="shared" si="294"/>
        <v>538570.5</v>
      </c>
      <c r="DQ188" s="71">
        <f t="shared" si="295"/>
        <v>355670</v>
      </c>
      <c r="DR188" s="71">
        <f t="shared" si="296"/>
        <v>135987.5</v>
      </c>
      <c r="DS188" s="63">
        <v>0</v>
      </c>
      <c r="DT188" s="63">
        <v>33</v>
      </c>
      <c r="DU188" s="63">
        <f>INDEX(武器升级!A:A,MATCH(DQ188/$DQ$5,武器升级!G:G,1))</f>
        <v>68</v>
      </c>
      <c r="DV188" s="63">
        <f>_xlfn.IFNA(INDEX(武器升级!A:A,MATCH(DR188/$DR$5,武器升级!H:H,1)),1)</f>
        <v>57</v>
      </c>
      <c r="DW188" s="63">
        <v>19</v>
      </c>
      <c r="DX188" s="63">
        <f>ROUND($DX$4*(1.2^(DT188-1)),2)</f>
        <v>205.09</v>
      </c>
      <c r="DY188" s="63">
        <f>ROUND($DY$4*1.2^(DU188-1),2)</f>
        <v>151427.5</v>
      </c>
      <c r="DZ188" s="63">
        <f>ROUND($DZ$4*1.2^(DV188-1),2)</f>
        <v>29891.14</v>
      </c>
      <c r="EA188" s="71">
        <v>6.9</v>
      </c>
      <c r="EB188" s="67">
        <f t="shared" si="297"/>
        <v>200</v>
      </c>
      <c r="EC188" s="84"/>
      <c r="ED188" s="49"/>
      <c r="EE188" s="49"/>
      <c r="EF188" s="49"/>
      <c r="EG188" s="49"/>
      <c r="EH188" s="49"/>
      <c r="EI188" s="49"/>
      <c r="EJ188" s="49"/>
      <c r="EK188" s="49">
        <f>_xlfn.IFNA(INDEX(DZ:DZ,MATCH(A188,EB:EB,0)),1)</f>
        <v>935.62</v>
      </c>
      <c r="EL188" s="84"/>
      <c r="EM188" s="49"/>
      <c r="EN188" s="49"/>
      <c r="EO188" s="49"/>
      <c r="EP188" s="49"/>
      <c r="EQ188" s="49"/>
      <c r="ER188" s="49"/>
      <c r="ES188" s="49"/>
      <c r="ET188" s="49"/>
      <c r="EU188" s="49"/>
      <c r="EV188" s="49"/>
      <c r="EW188" s="49"/>
      <c r="EX188" s="49"/>
      <c r="EY188" s="49"/>
      <c r="EZ188" s="49"/>
      <c r="FA188" s="67"/>
      <c r="FB188" s="67"/>
      <c r="FC188" s="67"/>
      <c r="FD188" s="49"/>
      <c r="FE188" s="155"/>
    </row>
    <row r="189" spans="1:161">
      <c r="A189" s="58">
        <v>183</v>
      </c>
      <c r="B189" s="59">
        <v>116</v>
      </c>
      <c r="C189" s="60">
        <v>93</v>
      </c>
      <c r="D189" s="61">
        <v>1146</v>
      </c>
      <c r="E189" s="61">
        <v>3</v>
      </c>
      <c r="F189" s="62">
        <v>12</v>
      </c>
      <c r="G189" s="63">
        <v>0</v>
      </c>
      <c r="H189" s="63">
        <v>3</v>
      </c>
      <c r="I189" s="49"/>
      <c r="J189" s="62">
        <v>183</v>
      </c>
      <c r="K189" s="71">
        <f t="shared" si="242"/>
        <v>12</v>
      </c>
      <c r="L189" s="71">
        <f t="shared" si="243"/>
        <v>0</v>
      </c>
      <c r="M189" s="71">
        <f>INDEX($H:$H,MATCH(N189,$A:$A,0))</f>
        <v>3</v>
      </c>
      <c r="N189" s="72">
        <f>INDEX($A:$A,MATCH(SUM($K$7:K189),$D:$D,1))</f>
        <v>200</v>
      </c>
      <c r="O189" s="72">
        <v>0</v>
      </c>
      <c r="P189" s="73">
        <v>0</v>
      </c>
      <c r="Q189" s="63">
        <f>INDEX(关卡产出!$V$8:$V$207,MATCH(N189,$A$7:$A$206,0))</f>
        <v>38500</v>
      </c>
      <c r="R189" s="63">
        <f>INDEX(关卡产出!$W$8:$W$207,MATCH(N189,$A$7:$A$206,0))</f>
        <v>11610000</v>
      </c>
      <c r="S189" s="63">
        <f>INDEX(关卡产出!$X$8:$X$207,MATCH(N189,$A$7:$A$206,0))</f>
        <v>78866</v>
      </c>
      <c r="T189" s="63">
        <f>INDEX(关卡产出!$Y$8:$Y$207,MATCH(N189,$A$7:$A$206,0))</f>
        <v>39434</v>
      </c>
      <c r="U189" s="63">
        <f>INDEX(关卡产出!$Z$8:$Z$207,MATCH(N189,$A$7:$A$206,0))</f>
        <v>19113</v>
      </c>
      <c r="V189" s="63">
        <f>INDEX(关卡产出!$AA$8:$AA$207,MATCH(N189,$A$7:$A$206,0))</f>
        <v>1200</v>
      </c>
      <c r="W189" s="80">
        <f>INDEX(关卡产出!$C$8:$C$207,MATCH(N189,关卡产出!$B$8:$B$207,0))*K189</f>
        <v>1896</v>
      </c>
      <c r="X189" s="80">
        <f>INDEX(关卡产出!$D$8:$D$207,MATCH(N189,关卡产出!$B$8:$B$207,0))*K189</f>
        <v>948</v>
      </c>
      <c r="Y189" s="80">
        <f>INDEX(关卡产出!$E$8:$E$207,MATCH(N189,关卡产出!$B$8:$B$207,0))*K189</f>
        <v>468</v>
      </c>
      <c r="Z189" s="80">
        <f>INDEX(关卡产出!$F$8:$F$207,MATCH(N189,关卡产出!$B$8:$B$207,0))*K189</f>
        <v>24600</v>
      </c>
      <c r="AA189" s="80">
        <f>SUM($W$7:W189)</f>
        <v>246654</v>
      </c>
      <c r="AB189" s="80">
        <f>SUM($X$7:X189)</f>
        <v>123081</v>
      </c>
      <c r="AC189" s="80">
        <f>SUM($Y$7:Y189)</f>
        <v>60387</v>
      </c>
      <c r="AD189" s="80">
        <f>SUM($Z$7:Z189)</f>
        <v>3246600</v>
      </c>
      <c r="AE189" s="87">
        <f>INDEX(关卡产出!$C$8:$C$207,MATCH(N189,关卡产出!$B$8:$B$207,0))*8</f>
        <v>1264</v>
      </c>
      <c r="AF189" s="87">
        <f>INDEX(关卡产出!$D$8:$D$207,MATCH(N189,关卡产出!$B$8:$B$207,0))*8</f>
        <v>632</v>
      </c>
      <c r="AG189" s="87">
        <f>INDEX(关卡产出!$E$8:$E$207,MATCH(N189,关卡产出!$B$8:$B$207,0))*8</f>
        <v>312</v>
      </c>
      <c r="AH189" s="87">
        <f>INDEX(关卡产出!$F$8:$F$207,MATCH(N189,关卡产出!$B$8:$B$207,0))*8</f>
        <v>16400</v>
      </c>
      <c r="AI189" s="87">
        <f>SUM($AE$7:AE189)</f>
        <v>164424</v>
      </c>
      <c r="AJ189" s="87">
        <f>SUM($AF$7:AF189)</f>
        <v>82048</v>
      </c>
      <c r="AK189" s="87">
        <f>SUM($AG$7:AG189)</f>
        <v>40256</v>
      </c>
      <c r="AL189" s="87">
        <f>SUM($AH$7:AH189)</f>
        <v>2164160</v>
      </c>
      <c r="AM189" s="92">
        <f>SUM($M$7:M189)*关卡产出!$AS$11</f>
        <v>3294000</v>
      </c>
      <c r="AN189" s="93">
        <v>0</v>
      </c>
      <c r="AO189" s="80">
        <v>0</v>
      </c>
      <c r="AP189" s="96">
        <v>0</v>
      </c>
      <c r="AQ189" s="62">
        <v>500</v>
      </c>
      <c r="AR189" s="97">
        <v>100</v>
      </c>
      <c r="AS189" s="62">
        <f>SUM($AQ$7:AQ189)</f>
        <v>91500</v>
      </c>
      <c r="AT189" s="71">
        <f>SUM($AR$7:AR189)</f>
        <v>18300</v>
      </c>
      <c r="AU189" s="49"/>
      <c r="AV189" s="62">
        <f t="shared" si="244"/>
        <v>38500</v>
      </c>
      <c r="AW189" s="71">
        <v>0</v>
      </c>
      <c r="AX189" s="71">
        <f t="shared" si="245"/>
        <v>18300</v>
      </c>
      <c r="AY189" s="71">
        <f t="shared" si="246"/>
        <v>35000</v>
      </c>
      <c r="AZ189" s="63">
        <f t="shared" si="247"/>
        <v>91800</v>
      </c>
      <c r="BA189" s="80">
        <v>0</v>
      </c>
      <c r="BB189" s="80">
        <f t="shared" si="248"/>
        <v>91800</v>
      </c>
      <c r="BC189" s="98">
        <f t="shared" si="249"/>
        <v>0.419389978213508</v>
      </c>
      <c r="BD189" s="98">
        <f t="shared" si="250"/>
        <v>0</v>
      </c>
      <c r="BE189" s="98">
        <f t="shared" si="251"/>
        <v>0.199346405228758</v>
      </c>
      <c r="BF189" s="98">
        <f t="shared" si="252"/>
        <v>0.381263616557734</v>
      </c>
      <c r="BG189" s="99"/>
      <c r="BH189" s="62">
        <f>INDEX(商城宝箱!$L:$L,MATCH(BB189,商城宝箱!$N:$N,1))</f>
        <v>11</v>
      </c>
      <c r="BI189" s="63">
        <f>INDEX(商城宝箱!$T:$T,MATCH(BH189,商城宝箱!$L:$L,0))+(BB189-VLOOKUP(BH189,商城宝箱!$L$2:$N$22,3,FALSE))/$BH$5*VLOOKUP(BH189+1,商城宝箱!$C$23:$I$42,3,FALSE)</f>
        <v>229500</v>
      </c>
      <c r="BJ189" s="71">
        <f>INDEX(商城宝箱!$U:$U,MATCH(BH189,商城宝箱!$L:$L,0))+(BB189-VLOOKUP(BH189,商城宝箱!$L$2:$N$22,3,FALSE))/$BH$5*VLOOKUP(BH189+1,商城宝箱!$C$23:$I$42,4,FALSE)</f>
        <v>214052.5</v>
      </c>
      <c r="BK189" s="71">
        <f>INDEX(商城宝箱!$V:$V,MATCH(BH189,商城宝箱!$L:$L,0))+(BB189-VLOOKUP(BH189,商城宝箱!$L$2:$N$22,3,FALSE))/$BH$5*VLOOKUP(BH189+1,商城宝箱!$C$23:$I$42,5,FALSE)</f>
        <v>112862</v>
      </c>
      <c r="BL189" s="71">
        <f>INDEX(商城宝箱!$W:$W,MATCH(BH189,商城宝箱!$L:$L,0))+(BB189-VLOOKUP(BH189,商城宝箱!$L$2:$N$22,3,FALSE))/$BH$5*VLOOKUP(BH189+1,商城宝箱!$C$23:$I$42,6,FALSE)</f>
        <v>17041.5</v>
      </c>
      <c r="BM189" s="49"/>
      <c r="BN189" s="101">
        <f t="shared" si="253"/>
        <v>11610000</v>
      </c>
      <c r="BO189" s="63">
        <f t="shared" si="254"/>
        <v>3246600</v>
      </c>
      <c r="BP189" s="63">
        <f t="shared" ref="BP189:BR189" si="351">AL189</f>
        <v>2164160</v>
      </c>
      <c r="BQ189" s="63">
        <f t="shared" si="351"/>
        <v>3294000</v>
      </c>
      <c r="BR189" s="63">
        <f t="shared" si="351"/>
        <v>0</v>
      </c>
      <c r="BS189" s="63">
        <f t="shared" si="256"/>
        <v>91500</v>
      </c>
      <c r="BT189" s="63">
        <f t="shared" si="257"/>
        <v>229500</v>
      </c>
      <c r="BU189" s="63">
        <f t="shared" si="258"/>
        <v>20635760</v>
      </c>
      <c r="BV189" s="98">
        <f t="shared" si="259"/>
        <v>0.562615576067952</v>
      </c>
      <c r="BW189" s="98">
        <f t="shared" si="260"/>
        <v>0.15732883111647</v>
      </c>
      <c r="BX189" s="98">
        <f t="shared" si="261"/>
        <v>0.104874257114834</v>
      </c>
      <c r="BY189" s="98">
        <f t="shared" si="262"/>
        <v>0.159625814605326</v>
      </c>
      <c r="BZ189" s="98">
        <f t="shared" si="263"/>
        <v>0</v>
      </c>
      <c r="CA189" s="98">
        <f t="shared" si="264"/>
        <v>0.0044340504057035</v>
      </c>
      <c r="CB189" s="98">
        <f t="shared" si="265"/>
        <v>0.0111214706897153</v>
      </c>
      <c r="CC189" s="49"/>
      <c r="CD189" s="101">
        <f t="shared" si="266"/>
        <v>200</v>
      </c>
      <c r="CE189" s="63">
        <f>INDEX(角色升级!A:A,MATCH(BU188,角色升级!K:K,1))</f>
        <v>967</v>
      </c>
      <c r="CF189" s="71">
        <f>VLOOKUP(CE189,角色升级!A:P,16,FALSE)</f>
        <v>83932.40184</v>
      </c>
      <c r="CG189" s="71">
        <v>181200</v>
      </c>
      <c r="CH189" s="248">
        <v>5.85</v>
      </c>
      <c r="CI189" s="87">
        <f>INDEX(角色升级!Q:Q,MATCH(CE189,角色升级!A:A,0))</f>
        <v>35000</v>
      </c>
      <c r="CJ189" s="80">
        <v>1</v>
      </c>
      <c r="CK189" s="49"/>
      <c r="CL189" s="101">
        <f t="shared" si="267"/>
        <v>78866</v>
      </c>
      <c r="CM189" s="63">
        <f t="shared" si="268"/>
        <v>246654</v>
      </c>
      <c r="CN189" s="63">
        <f t="shared" si="269"/>
        <v>1264</v>
      </c>
      <c r="CO189" s="63">
        <f t="shared" si="270"/>
        <v>214052.5</v>
      </c>
      <c r="CP189" s="63">
        <f t="shared" si="271"/>
        <v>540836.5</v>
      </c>
      <c r="CQ189" s="98">
        <f t="shared" si="272"/>
        <v>0.145822258667823</v>
      </c>
      <c r="CR189" s="98">
        <f t="shared" si="273"/>
        <v>0.456060195641381</v>
      </c>
      <c r="CS189" s="98">
        <f t="shared" si="274"/>
        <v>0.00233712036817042</v>
      </c>
      <c r="CT189" s="98">
        <f t="shared" si="275"/>
        <v>0.395780425322625</v>
      </c>
      <c r="CU189" s="49"/>
      <c r="CV189" s="87">
        <f t="shared" si="276"/>
        <v>39434</v>
      </c>
      <c r="CW189" s="80">
        <f t="shared" si="277"/>
        <v>123081</v>
      </c>
      <c r="CX189" s="80">
        <f t="shared" si="278"/>
        <v>82048</v>
      </c>
      <c r="CY189" s="80">
        <f t="shared" si="279"/>
        <v>112862</v>
      </c>
      <c r="CZ189" s="80">
        <f t="shared" si="280"/>
        <v>357425</v>
      </c>
      <c r="DA189" s="143">
        <f t="shared" si="281"/>
        <v>0.11032804084773</v>
      </c>
      <c r="DB189" s="143">
        <f t="shared" si="282"/>
        <v>0.344354759739806</v>
      </c>
      <c r="DC189" s="143">
        <f t="shared" si="283"/>
        <v>0.22955305308806</v>
      </c>
      <c r="DD189" s="143">
        <f t="shared" si="284"/>
        <v>0.315764146324404</v>
      </c>
      <c r="DE189" s="49"/>
      <c r="DF189" s="87">
        <f t="shared" si="285"/>
        <v>19113</v>
      </c>
      <c r="DG189" s="80">
        <f t="shared" si="286"/>
        <v>60387</v>
      </c>
      <c r="DH189" s="80">
        <f t="shared" si="287"/>
        <v>40256</v>
      </c>
      <c r="DI189" s="80">
        <f t="shared" si="288"/>
        <v>17041.5</v>
      </c>
      <c r="DJ189" s="80">
        <f t="shared" si="289"/>
        <v>136797.5</v>
      </c>
      <c r="DK189" s="143">
        <f t="shared" si="290"/>
        <v>0.139717465596959</v>
      </c>
      <c r="DL189" s="143">
        <f t="shared" si="291"/>
        <v>0.441433505729271</v>
      </c>
      <c r="DM189" s="143">
        <f t="shared" si="292"/>
        <v>0.294274383669292</v>
      </c>
      <c r="DN189" s="143">
        <f t="shared" si="293"/>
        <v>0.124574645004477</v>
      </c>
      <c r="DO189" s="49"/>
      <c r="DP189" s="62">
        <f t="shared" si="294"/>
        <v>540836.5</v>
      </c>
      <c r="DQ189" s="71">
        <f t="shared" si="295"/>
        <v>357425</v>
      </c>
      <c r="DR189" s="71">
        <f t="shared" si="296"/>
        <v>136797.5</v>
      </c>
      <c r="DS189" s="63">
        <v>0</v>
      </c>
      <c r="DT189" s="63">
        <v>33</v>
      </c>
      <c r="DU189" s="63">
        <f>INDEX(武器升级!A:A,MATCH(DQ189/$DQ$5,武器升级!G:G,1))</f>
        <v>69</v>
      </c>
      <c r="DV189" s="63">
        <f>_xlfn.IFNA(INDEX(武器升级!A:A,MATCH(DR189/$DR$5,武器升级!H:H,1)),1)</f>
        <v>58</v>
      </c>
      <c r="DW189" s="63">
        <v>19</v>
      </c>
      <c r="DX189" s="63">
        <f>ROUND($DX$4*(1.2^(DT189-1)),2)</f>
        <v>205.09</v>
      </c>
      <c r="DY189" s="63">
        <f>ROUND($DY$4*1.2^(DU189-1),2)</f>
        <v>181713</v>
      </c>
      <c r="DZ189" s="63">
        <f>ROUND($DZ$4*1.2^(DV189-1),2)</f>
        <v>35869.37</v>
      </c>
      <c r="EA189" s="71">
        <v>6.9</v>
      </c>
      <c r="EB189" s="67">
        <f t="shared" si="297"/>
        <v>200</v>
      </c>
      <c r="EC189" s="84"/>
      <c r="ED189" s="49"/>
      <c r="EE189" s="49"/>
      <c r="EF189" s="49"/>
      <c r="EG189" s="49"/>
      <c r="EH189" s="49"/>
      <c r="EI189" s="49"/>
      <c r="EJ189" s="49"/>
      <c r="EK189" s="49">
        <f>_xlfn.IFNA(INDEX(DZ:DZ,MATCH(A189,EB:EB,0)),1)</f>
        <v>1</v>
      </c>
      <c r="EL189" s="84"/>
      <c r="EM189" s="49"/>
      <c r="EN189" s="49"/>
      <c r="EO189" s="49"/>
      <c r="EP189" s="49"/>
      <c r="EQ189" s="49"/>
      <c r="ER189" s="49"/>
      <c r="ES189" s="49"/>
      <c r="ET189" s="49"/>
      <c r="EU189" s="49"/>
      <c r="EV189" s="49"/>
      <c r="EW189" s="49"/>
      <c r="EX189" s="49"/>
      <c r="EY189" s="49"/>
      <c r="EZ189" s="49"/>
      <c r="FA189" s="67"/>
      <c r="FB189" s="67"/>
      <c r="FC189" s="67"/>
      <c r="FD189" s="49"/>
      <c r="FE189" s="155"/>
    </row>
    <row r="190" spans="1:161">
      <c r="A190" s="58">
        <v>184</v>
      </c>
      <c r="B190" s="59">
        <v>116</v>
      </c>
      <c r="C190" s="60">
        <v>94</v>
      </c>
      <c r="D190" s="61">
        <v>1152</v>
      </c>
      <c r="E190" s="61">
        <v>3</v>
      </c>
      <c r="F190" s="62">
        <v>12</v>
      </c>
      <c r="G190" s="63">
        <v>0</v>
      </c>
      <c r="H190" s="63">
        <v>3</v>
      </c>
      <c r="I190" s="49"/>
      <c r="J190" s="62">
        <v>184</v>
      </c>
      <c r="K190" s="71">
        <f t="shared" si="242"/>
        <v>12</v>
      </c>
      <c r="L190" s="71">
        <f t="shared" si="243"/>
        <v>0</v>
      </c>
      <c r="M190" s="71">
        <f>INDEX($H:$H,MATCH(N190,$A:$A,0))</f>
        <v>3</v>
      </c>
      <c r="N190" s="72">
        <f>INDEX($A:$A,MATCH(SUM($K$7:K190),$D:$D,1))</f>
        <v>200</v>
      </c>
      <c r="O190" s="72">
        <v>0</v>
      </c>
      <c r="P190" s="73">
        <v>0</v>
      </c>
      <c r="Q190" s="63">
        <f>INDEX(关卡产出!$V$8:$V$207,MATCH(N190,$A$7:$A$206,0))</f>
        <v>38500</v>
      </c>
      <c r="R190" s="63">
        <f>INDEX(关卡产出!$W$8:$W$207,MATCH(N190,$A$7:$A$206,0))</f>
        <v>11610000</v>
      </c>
      <c r="S190" s="63">
        <f>INDEX(关卡产出!$X$8:$X$207,MATCH(N190,$A$7:$A$206,0))</f>
        <v>78866</v>
      </c>
      <c r="T190" s="63">
        <f>INDEX(关卡产出!$Y$8:$Y$207,MATCH(N190,$A$7:$A$206,0))</f>
        <v>39434</v>
      </c>
      <c r="U190" s="63">
        <f>INDEX(关卡产出!$Z$8:$Z$207,MATCH(N190,$A$7:$A$206,0))</f>
        <v>19113</v>
      </c>
      <c r="V190" s="63">
        <f>INDEX(关卡产出!$AA$8:$AA$207,MATCH(N190,$A$7:$A$206,0))</f>
        <v>1200</v>
      </c>
      <c r="W190" s="80">
        <f>INDEX(关卡产出!$C$8:$C$207,MATCH(N190,关卡产出!$B$8:$B$207,0))*K190</f>
        <v>1896</v>
      </c>
      <c r="X190" s="80">
        <f>INDEX(关卡产出!$D$8:$D$207,MATCH(N190,关卡产出!$B$8:$B$207,0))*K190</f>
        <v>948</v>
      </c>
      <c r="Y190" s="80">
        <f>INDEX(关卡产出!$E$8:$E$207,MATCH(N190,关卡产出!$B$8:$B$207,0))*K190</f>
        <v>468</v>
      </c>
      <c r="Z190" s="80">
        <f>INDEX(关卡产出!$F$8:$F$207,MATCH(N190,关卡产出!$B$8:$B$207,0))*K190</f>
        <v>24600</v>
      </c>
      <c r="AA190" s="80">
        <f>SUM($W$7:W190)</f>
        <v>248550</v>
      </c>
      <c r="AB190" s="80">
        <f>SUM($X$7:X190)</f>
        <v>124029</v>
      </c>
      <c r="AC190" s="80">
        <f>SUM($Y$7:Y190)</f>
        <v>60855</v>
      </c>
      <c r="AD190" s="80">
        <f>SUM($Z$7:Z190)</f>
        <v>3271200</v>
      </c>
      <c r="AE190" s="87">
        <f>INDEX(关卡产出!$C$8:$C$207,MATCH(N190,关卡产出!$B$8:$B$207,0))*8</f>
        <v>1264</v>
      </c>
      <c r="AF190" s="87">
        <f>INDEX(关卡产出!$D$8:$D$207,MATCH(N190,关卡产出!$B$8:$B$207,0))*8</f>
        <v>632</v>
      </c>
      <c r="AG190" s="87">
        <f>INDEX(关卡产出!$E$8:$E$207,MATCH(N190,关卡产出!$B$8:$B$207,0))*8</f>
        <v>312</v>
      </c>
      <c r="AH190" s="87">
        <f>INDEX(关卡产出!$F$8:$F$207,MATCH(N190,关卡产出!$B$8:$B$207,0))*8</f>
        <v>16400</v>
      </c>
      <c r="AI190" s="87">
        <f>SUM($AE$7:AE190)</f>
        <v>165688</v>
      </c>
      <c r="AJ190" s="87">
        <f>SUM($AF$7:AF190)</f>
        <v>82680</v>
      </c>
      <c r="AK190" s="87">
        <f>SUM($AG$7:AG190)</f>
        <v>40568</v>
      </c>
      <c r="AL190" s="87">
        <f>SUM($AH$7:AH190)</f>
        <v>2180560</v>
      </c>
      <c r="AM190" s="92">
        <f>SUM($M$7:M190)*关卡产出!$AS$11</f>
        <v>3312000</v>
      </c>
      <c r="AN190" s="93">
        <v>0</v>
      </c>
      <c r="AO190" s="80">
        <v>0</v>
      </c>
      <c r="AP190" s="96">
        <v>0</v>
      </c>
      <c r="AQ190" s="62">
        <v>500</v>
      </c>
      <c r="AR190" s="97">
        <v>100</v>
      </c>
      <c r="AS190" s="62">
        <f>SUM($AQ$7:AQ190)</f>
        <v>92000</v>
      </c>
      <c r="AT190" s="71">
        <f>SUM($AR$7:AR190)</f>
        <v>18400</v>
      </c>
      <c r="AU190" s="49"/>
      <c r="AV190" s="62">
        <f t="shared" si="244"/>
        <v>38500</v>
      </c>
      <c r="AW190" s="71">
        <v>0</v>
      </c>
      <c r="AX190" s="71">
        <f t="shared" si="245"/>
        <v>18400</v>
      </c>
      <c r="AY190" s="71">
        <f t="shared" si="246"/>
        <v>35000</v>
      </c>
      <c r="AZ190" s="63">
        <f t="shared" si="247"/>
        <v>91900</v>
      </c>
      <c r="BA190" s="80">
        <v>0</v>
      </c>
      <c r="BB190" s="80">
        <f t="shared" si="248"/>
        <v>91900</v>
      </c>
      <c r="BC190" s="98">
        <f t="shared" si="249"/>
        <v>0.418933623503808</v>
      </c>
      <c r="BD190" s="98">
        <f t="shared" si="250"/>
        <v>0</v>
      </c>
      <c r="BE190" s="98">
        <f t="shared" si="251"/>
        <v>0.200217627856366</v>
      </c>
      <c r="BF190" s="98">
        <f t="shared" si="252"/>
        <v>0.380848748639826</v>
      </c>
      <c r="BG190" s="99"/>
      <c r="BH190" s="62">
        <f>INDEX(商城宝箱!$L:$L,MATCH(BB190,商城宝箱!$N:$N,1))</f>
        <v>11</v>
      </c>
      <c r="BI190" s="63">
        <f>INDEX(商城宝箱!$T:$T,MATCH(BH190,商城宝箱!$L:$L,0))+(BB190-VLOOKUP(BH190,商城宝箱!$L$2:$N$22,3,FALSE))/$BH$5*VLOOKUP(BH190+1,商城宝箱!$C$23:$I$42,3,FALSE)</f>
        <v>229750</v>
      </c>
      <c r="BJ190" s="71">
        <f>INDEX(商城宝箱!$U:$U,MATCH(BH190,商城宝箱!$L:$L,0))+(BB190-VLOOKUP(BH190,商城宝箱!$L$2:$N$22,3,FALSE))/$BH$5*VLOOKUP(BH190+1,商城宝箱!$C$23:$I$42,4,FALSE)</f>
        <v>214422.5</v>
      </c>
      <c r="BK190" s="71">
        <f>INDEX(商城宝箱!$V:$V,MATCH(BH190,商城宝箱!$L:$L,0))+(BB190-VLOOKUP(BH190,商城宝箱!$L$2:$N$22,3,FALSE))/$BH$5*VLOOKUP(BH190+1,商城宝箱!$C$23:$I$42,5,FALSE)</f>
        <v>113037</v>
      </c>
      <c r="BL190" s="71">
        <f>INDEX(商城宝箱!$W:$W,MATCH(BH190,商城宝箱!$L:$L,0))+(BB190-VLOOKUP(BH190,商城宝箱!$L$2:$N$22,3,FALSE))/$BH$5*VLOOKUP(BH190+1,商城宝箱!$C$23:$I$42,6,FALSE)</f>
        <v>17071.5</v>
      </c>
      <c r="BM190" s="49"/>
      <c r="BN190" s="101">
        <f t="shared" si="253"/>
        <v>11610000</v>
      </c>
      <c r="BO190" s="63">
        <f t="shared" si="254"/>
        <v>3271200</v>
      </c>
      <c r="BP190" s="63">
        <f t="shared" ref="BP190:BR190" si="352">AL190</f>
        <v>2180560</v>
      </c>
      <c r="BQ190" s="63">
        <f t="shared" si="352"/>
        <v>3312000</v>
      </c>
      <c r="BR190" s="63">
        <f t="shared" si="352"/>
        <v>0</v>
      </c>
      <c r="BS190" s="63">
        <f t="shared" si="256"/>
        <v>92000</v>
      </c>
      <c r="BT190" s="63">
        <f t="shared" si="257"/>
        <v>229750</v>
      </c>
      <c r="BU190" s="63">
        <f t="shared" si="258"/>
        <v>20695510</v>
      </c>
      <c r="BV190" s="98">
        <f t="shared" si="259"/>
        <v>0.560991248826436</v>
      </c>
      <c r="BW190" s="98">
        <f t="shared" si="260"/>
        <v>0.158063270728772</v>
      </c>
      <c r="BX190" s="98">
        <f t="shared" si="261"/>
        <v>0.105363917100859</v>
      </c>
      <c r="BY190" s="98">
        <f t="shared" si="262"/>
        <v>0.160034712843511</v>
      </c>
      <c r="BZ190" s="98">
        <f t="shared" si="263"/>
        <v>0</v>
      </c>
      <c r="CA190" s="98">
        <f t="shared" si="264"/>
        <v>0.00444540869009751</v>
      </c>
      <c r="CB190" s="98">
        <f t="shared" si="265"/>
        <v>0.011101441810325</v>
      </c>
      <c r="CC190" s="49"/>
      <c r="CD190" s="101">
        <f t="shared" si="266"/>
        <v>200</v>
      </c>
      <c r="CE190" s="63">
        <f>INDEX(角色升级!A:A,MATCH(BU189,角色升级!K:K,1))</f>
        <v>968</v>
      </c>
      <c r="CF190" s="71">
        <f>VLOOKUP(CE190,角色升级!A:P,16,FALSE)</f>
        <v>84437.09741</v>
      </c>
      <c r="CG190" s="71">
        <v>181200</v>
      </c>
      <c r="CH190" s="238">
        <v>5.79</v>
      </c>
      <c r="CI190" s="87">
        <f>INDEX(角色升级!Q:Q,MATCH(CE190,角色升级!A:A,0))</f>
        <v>35000</v>
      </c>
      <c r="CJ190" s="80">
        <v>1</v>
      </c>
      <c r="CK190" s="49"/>
      <c r="CL190" s="101">
        <f t="shared" si="267"/>
        <v>78866</v>
      </c>
      <c r="CM190" s="63">
        <f t="shared" si="268"/>
        <v>248550</v>
      </c>
      <c r="CN190" s="63">
        <f t="shared" si="269"/>
        <v>1264</v>
      </c>
      <c r="CO190" s="63">
        <f t="shared" si="270"/>
        <v>214422.5</v>
      </c>
      <c r="CP190" s="63">
        <f t="shared" si="271"/>
        <v>543102.5</v>
      </c>
      <c r="CQ190" s="98">
        <f t="shared" si="272"/>
        <v>0.145213840849563</v>
      </c>
      <c r="CR190" s="98">
        <f t="shared" si="273"/>
        <v>0.457648418116286</v>
      </c>
      <c r="CS190" s="98">
        <f t="shared" si="274"/>
        <v>0.00232736914302549</v>
      </c>
      <c r="CT190" s="98">
        <f t="shared" si="275"/>
        <v>0.394810371891125</v>
      </c>
      <c r="CU190" s="49"/>
      <c r="CV190" s="87">
        <f t="shared" si="276"/>
        <v>39434</v>
      </c>
      <c r="CW190" s="80">
        <f t="shared" si="277"/>
        <v>124029</v>
      </c>
      <c r="CX190" s="80">
        <f t="shared" si="278"/>
        <v>82680</v>
      </c>
      <c r="CY190" s="80">
        <f t="shared" si="279"/>
        <v>113037</v>
      </c>
      <c r="CZ190" s="80">
        <f t="shared" si="280"/>
        <v>359180</v>
      </c>
      <c r="DA190" s="143">
        <f t="shared" si="281"/>
        <v>0.109788963750766</v>
      </c>
      <c r="DB190" s="143">
        <f t="shared" si="282"/>
        <v>0.345311542958962</v>
      </c>
      <c r="DC190" s="143">
        <f t="shared" si="283"/>
        <v>0.230190990589676</v>
      </c>
      <c r="DD190" s="143">
        <f t="shared" si="284"/>
        <v>0.314708502700596</v>
      </c>
      <c r="DE190" s="49"/>
      <c r="DF190" s="87">
        <f t="shared" si="285"/>
        <v>19113</v>
      </c>
      <c r="DG190" s="80">
        <f t="shared" si="286"/>
        <v>60855</v>
      </c>
      <c r="DH190" s="80">
        <f t="shared" si="287"/>
        <v>40568</v>
      </c>
      <c r="DI190" s="80">
        <f t="shared" si="288"/>
        <v>17071.5</v>
      </c>
      <c r="DJ190" s="80">
        <f t="shared" si="289"/>
        <v>137607.5</v>
      </c>
      <c r="DK190" s="143">
        <f t="shared" si="290"/>
        <v>0.13889504569155</v>
      </c>
      <c r="DL190" s="143">
        <f t="shared" si="291"/>
        <v>0.442236069981651</v>
      </c>
      <c r="DM190" s="143">
        <f t="shared" si="292"/>
        <v>0.294809512562905</v>
      </c>
      <c r="DN190" s="143">
        <f t="shared" si="293"/>
        <v>0.124059371763894</v>
      </c>
      <c r="DO190" s="49"/>
      <c r="DP190" s="62">
        <f t="shared" si="294"/>
        <v>543102.5</v>
      </c>
      <c r="DQ190" s="71">
        <f t="shared" si="295"/>
        <v>359180</v>
      </c>
      <c r="DR190" s="71">
        <f t="shared" si="296"/>
        <v>137607.5</v>
      </c>
      <c r="DS190" s="63">
        <v>0</v>
      </c>
      <c r="DT190" s="63">
        <v>33</v>
      </c>
      <c r="DU190" s="63">
        <f>INDEX(武器升级!A:A,MATCH(DQ190/$DQ$5,武器升级!G:G,1))</f>
        <v>69</v>
      </c>
      <c r="DV190" s="63">
        <f>_xlfn.IFNA(INDEX(武器升级!A:A,MATCH(DR190/$DR$5,武器升级!H:H,1)),1)</f>
        <v>58</v>
      </c>
      <c r="DW190" s="63">
        <v>19</v>
      </c>
      <c r="DX190" s="63">
        <f>ROUND($DX$4*(1.2^(DT190-1)),2)</f>
        <v>205.09</v>
      </c>
      <c r="DY190" s="63">
        <f>ROUND($DY$4*1.2^(DU190-1),2)</f>
        <v>181713</v>
      </c>
      <c r="DZ190" s="63">
        <f>ROUND($DZ$4*1.2^(DV190-1),2)</f>
        <v>35869.37</v>
      </c>
      <c r="EA190" s="71">
        <v>6.9</v>
      </c>
      <c r="EB190" s="67">
        <f t="shared" si="297"/>
        <v>200</v>
      </c>
      <c r="EC190" s="84"/>
      <c r="ED190" s="49"/>
      <c r="EE190" s="49"/>
      <c r="EF190" s="49"/>
      <c r="EG190" s="49"/>
      <c r="EH190" s="49"/>
      <c r="EI190" s="49"/>
      <c r="EJ190" s="49"/>
      <c r="EK190" s="49">
        <f>_xlfn.IFNA(INDEX(DZ:DZ,MATCH(A190,EB:EB,0)),1)</f>
        <v>935.62</v>
      </c>
      <c r="EL190" s="84"/>
      <c r="EM190" s="49"/>
      <c r="EN190" s="49"/>
      <c r="EO190" s="49"/>
      <c r="EP190" s="49"/>
      <c r="EQ190" s="49"/>
      <c r="ER190" s="49"/>
      <c r="ES190" s="49"/>
      <c r="ET190" s="49"/>
      <c r="EU190" s="49"/>
      <c r="EV190" s="49"/>
      <c r="EW190" s="49"/>
      <c r="EX190" s="49"/>
      <c r="EY190" s="49"/>
      <c r="EZ190" s="49"/>
      <c r="FA190" s="67"/>
      <c r="FB190" s="67"/>
      <c r="FC190" s="67"/>
      <c r="FD190" s="49"/>
      <c r="FE190" s="155"/>
    </row>
    <row r="191" spans="1:161">
      <c r="A191" s="58">
        <v>185</v>
      </c>
      <c r="B191" s="59">
        <v>117</v>
      </c>
      <c r="C191" s="60">
        <v>94</v>
      </c>
      <c r="D191" s="61">
        <v>1158</v>
      </c>
      <c r="E191" s="61">
        <v>3</v>
      </c>
      <c r="F191" s="62">
        <v>12</v>
      </c>
      <c r="G191" s="63">
        <v>0</v>
      </c>
      <c r="H191" s="63">
        <v>3</v>
      </c>
      <c r="I191" s="49"/>
      <c r="J191" s="62">
        <v>185</v>
      </c>
      <c r="K191" s="71">
        <f t="shared" si="242"/>
        <v>12</v>
      </c>
      <c r="L191" s="71">
        <f t="shared" si="243"/>
        <v>0</v>
      </c>
      <c r="M191" s="71">
        <f>INDEX($H:$H,MATCH(N191,$A:$A,0))</f>
        <v>3</v>
      </c>
      <c r="N191" s="72">
        <f>INDEX($A:$A,MATCH(SUM($K$7:K191),$D:$D,1))</f>
        <v>200</v>
      </c>
      <c r="O191" s="72">
        <v>0</v>
      </c>
      <c r="P191" s="73">
        <v>0</v>
      </c>
      <c r="Q191" s="63">
        <f>INDEX(关卡产出!$V$8:$V$207,MATCH(N191,$A$7:$A$206,0))</f>
        <v>38500</v>
      </c>
      <c r="R191" s="63">
        <f>INDEX(关卡产出!$W$8:$W$207,MATCH(N191,$A$7:$A$206,0))</f>
        <v>11610000</v>
      </c>
      <c r="S191" s="63">
        <f>INDEX(关卡产出!$X$8:$X$207,MATCH(N191,$A$7:$A$206,0))</f>
        <v>78866</v>
      </c>
      <c r="T191" s="63">
        <f>INDEX(关卡产出!$Y$8:$Y$207,MATCH(N191,$A$7:$A$206,0))</f>
        <v>39434</v>
      </c>
      <c r="U191" s="63">
        <f>INDEX(关卡产出!$Z$8:$Z$207,MATCH(N191,$A$7:$A$206,0))</f>
        <v>19113</v>
      </c>
      <c r="V191" s="63">
        <f>INDEX(关卡产出!$AA$8:$AA$207,MATCH(N191,$A$7:$A$206,0))</f>
        <v>1200</v>
      </c>
      <c r="W191" s="80">
        <f>INDEX(关卡产出!$C$8:$C$207,MATCH(N191,关卡产出!$B$8:$B$207,0))*K191</f>
        <v>1896</v>
      </c>
      <c r="X191" s="80">
        <f>INDEX(关卡产出!$D$8:$D$207,MATCH(N191,关卡产出!$B$8:$B$207,0))*K191</f>
        <v>948</v>
      </c>
      <c r="Y191" s="80">
        <f>INDEX(关卡产出!$E$8:$E$207,MATCH(N191,关卡产出!$B$8:$B$207,0))*K191</f>
        <v>468</v>
      </c>
      <c r="Z191" s="80">
        <f>INDEX(关卡产出!$F$8:$F$207,MATCH(N191,关卡产出!$B$8:$B$207,0))*K191</f>
        <v>24600</v>
      </c>
      <c r="AA191" s="80">
        <f>SUM($W$7:W191)</f>
        <v>250446</v>
      </c>
      <c r="AB191" s="80">
        <f>SUM($X$7:X191)</f>
        <v>124977</v>
      </c>
      <c r="AC191" s="80">
        <f>SUM($Y$7:Y191)</f>
        <v>61323</v>
      </c>
      <c r="AD191" s="80">
        <f>SUM($Z$7:Z191)</f>
        <v>3295800</v>
      </c>
      <c r="AE191" s="87">
        <f>INDEX(关卡产出!$C$8:$C$207,MATCH(N191,关卡产出!$B$8:$B$207,0))*8</f>
        <v>1264</v>
      </c>
      <c r="AF191" s="87">
        <f>INDEX(关卡产出!$D$8:$D$207,MATCH(N191,关卡产出!$B$8:$B$207,0))*8</f>
        <v>632</v>
      </c>
      <c r="AG191" s="87">
        <f>INDEX(关卡产出!$E$8:$E$207,MATCH(N191,关卡产出!$B$8:$B$207,0))*8</f>
        <v>312</v>
      </c>
      <c r="AH191" s="87">
        <f>INDEX(关卡产出!$F$8:$F$207,MATCH(N191,关卡产出!$B$8:$B$207,0))*8</f>
        <v>16400</v>
      </c>
      <c r="AI191" s="87">
        <f>SUM($AE$7:AE191)</f>
        <v>166952</v>
      </c>
      <c r="AJ191" s="87">
        <f>SUM($AF$7:AF191)</f>
        <v>83312</v>
      </c>
      <c r="AK191" s="87">
        <f>SUM($AG$7:AG191)</f>
        <v>40880</v>
      </c>
      <c r="AL191" s="87">
        <f>SUM($AH$7:AH191)</f>
        <v>2196960</v>
      </c>
      <c r="AM191" s="92">
        <f>SUM($M$7:M191)*关卡产出!$AS$11</f>
        <v>3330000</v>
      </c>
      <c r="AN191" s="93">
        <v>0</v>
      </c>
      <c r="AO191" s="80">
        <v>0</v>
      </c>
      <c r="AP191" s="96">
        <v>0</v>
      </c>
      <c r="AQ191" s="62">
        <v>500</v>
      </c>
      <c r="AR191" s="97">
        <v>100</v>
      </c>
      <c r="AS191" s="62">
        <f>SUM($AQ$7:AQ191)</f>
        <v>92500</v>
      </c>
      <c r="AT191" s="71">
        <f>SUM($AR$7:AR191)</f>
        <v>18500</v>
      </c>
      <c r="AU191" s="49"/>
      <c r="AV191" s="62">
        <f t="shared" si="244"/>
        <v>38500</v>
      </c>
      <c r="AW191" s="71">
        <v>0</v>
      </c>
      <c r="AX191" s="71">
        <f t="shared" si="245"/>
        <v>18500</v>
      </c>
      <c r="AY191" s="71">
        <f t="shared" si="246"/>
        <v>35000</v>
      </c>
      <c r="AZ191" s="63">
        <f t="shared" si="247"/>
        <v>92000</v>
      </c>
      <c r="BA191" s="80">
        <v>0</v>
      </c>
      <c r="BB191" s="80">
        <f t="shared" si="248"/>
        <v>92000</v>
      </c>
      <c r="BC191" s="98">
        <f t="shared" si="249"/>
        <v>0.418478260869565</v>
      </c>
      <c r="BD191" s="98">
        <f t="shared" si="250"/>
        <v>0</v>
      </c>
      <c r="BE191" s="98">
        <f t="shared" si="251"/>
        <v>0.201086956521739</v>
      </c>
      <c r="BF191" s="98">
        <f t="shared" si="252"/>
        <v>0.380434782608696</v>
      </c>
      <c r="BG191" s="99"/>
      <c r="BH191" s="62">
        <f>INDEX(商城宝箱!$L:$L,MATCH(BB191,商城宝箱!$N:$N,1))</f>
        <v>11</v>
      </c>
      <c r="BI191" s="63">
        <f>INDEX(商城宝箱!$T:$T,MATCH(BH191,商城宝箱!$L:$L,0))+(BB191-VLOOKUP(BH191,商城宝箱!$L$2:$N$22,3,FALSE))/$BH$5*VLOOKUP(BH191+1,商城宝箱!$C$23:$I$42,3,FALSE)</f>
        <v>230000</v>
      </c>
      <c r="BJ191" s="71">
        <f>INDEX(商城宝箱!$U:$U,MATCH(BH191,商城宝箱!$L:$L,0))+(BB191-VLOOKUP(BH191,商城宝箱!$L$2:$N$22,3,FALSE))/$BH$5*VLOOKUP(BH191+1,商城宝箱!$C$23:$I$42,4,FALSE)</f>
        <v>214792.5</v>
      </c>
      <c r="BK191" s="71">
        <f>INDEX(商城宝箱!$V:$V,MATCH(BH191,商城宝箱!$L:$L,0))+(BB191-VLOOKUP(BH191,商城宝箱!$L$2:$N$22,3,FALSE))/$BH$5*VLOOKUP(BH191+1,商城宝箱!$C$23:$I$42,5,FALSE)</f>
        <v>113212</v>
      </c>
      <c r="BL191" s="71">
        <f>INDEX(商城宝箱!$W:$W,MATCH(BH191,商城宝箱!$L:$L,0))+(BB191-VLOOKUP(BH191,商城宝箱!$L$2:$N$22,3,FALSE))/$BH$5*VLOOKUP(BH191+1,商城宝箱!$C$23:$I$42,6,FALSE)</f>
        <v>17101.5</v>
      </c>
      <c r="BM191" s="49"/>
      <c r="BN191" s="101">
        <f t="shared" si="253"/>
        <v>11610000</v>
      </c>
      <c r="BO191" s="63">
        <f t="shared" si="254"/>
        <v>3295800</v>
      </c>
      <c r="BP191" s="63">
        <f t="shared" ref="BP191:BR191" si="353">AL191</f>
        <v>2196960</v>
      </c>
      <c r="BQ191" s="63">
        <f t="shared" si="353"/>
        <v>3330000</v>
      </c>
      <c r="BR191" s="63">
        <f t="shared" si="353"/>
        <v>0</v>
      </c>
      <c r="BS191" s="63">
        <f t="shared" si="256"/>
        <v>92500</v>
      </c>
      <c r="BT191" s="63">
        <f t="shared" si="257"/>
        <v>230000</v>
      </c>
      <c r="BU191" s="63">
        <f t="shared" si="258"/>
        <v>20755260</v>
      </c>
      <c r="BV191" s="98">
        <f t="shared" si="259"/>
        <v>0.559376273773492</v>
      </c>
      <c r="BW191" s="98">
        <f t="shared" si="260"/>
        <v>0.158793481748723</v>
      </c>
      <c r="BX191" s="98">
        <f t="shared" si="261"/>
        <v>0.105850757831991</v>
      </c>
      <c r="BY191" s="98">
        <f t="shared" si="262"/>
        <v>0.160441256818753</v>
      </c>
      <c r="BZ191" s="98">
        <f t="shared" si="263"/>
        <v>0</v>
      </c>
      <c r="CA191" s="98">
        <f t="shared" si="264"/>
        <v>0.00445670157829871</v>
      </c>
      <c r="CB191" s="98">
        <f t="shared" si="265"/>
        <v>0.0110815282487427</v>
      </c>
      <c r="CC191" s="49"/>
      <c r="CD191" s="101">
        <f t="shared" si="266"/>
        <v>200</v>
      </c>
      <c r="CE191" s="63">
        <f>INDEX(角色升级!A:A,MATCH(BU190,角色升级!K:K,1))</f>
        <v>969</v>
      </c>
      <c r="CF191" s="71">
        <f>VLOOKUP(CE191,角色升级!A:P,16,FALSE)</f>
        <v>84941.79297</v>
      </c>
      <c r="CG191" s="71">
        <v>181200</v>
      </c>
      <c r="CH191" s="238">
        <v>5.79</v>
      </c>
      <c r="CI191" s="87">
        <f>INDEX(角色升级!Q:Q,MATCH(CE191,角色升级!A:A,0))</f>
        <v>35000</v>
      </c>
      <c r="CJ191" s="80">
        <v>1</v>
      </c>
      <c r="CK191" s="49"/>
      <c r="CL191" s="101">
        <f t="shared" si="267"/>
        <v>78866</v>
      </c>
      <c r="CM191" s="63">
        <f t="shared" si="268"/>
        <v>250446</v>
      </c>
      <c r="CN191" s="63">
        <f t="shared" si="269"/>
        <v>1264</v>
      </c>
      <c r="CO191" s="63">
        <f t="shared" si="270"/>
        <v>214792.5</v>
      </c>
      <c r="CP191" s="63">
        <f t="shared" si="271"/>
        <v>545368.5</v>
      </c>
      <c r="CQ191" s="98">
        <f t="shared" si="272"/>
        <v>0.144610478969724</v>
      </c>
      <c r="CR191" s="98">
        <f t="shared" si="273"/>
        <v>0.459223442498054</v>
      </c>
      <c r="CS191" s="98">
        <f t="shared" si="274"/>
        <v>0.00231769895034275</v>
      </c>
      <c r="CT191" s="98">
        <f t="shared" si="275"/>
        <v>0.393848379581879</v>
      </c>
      <c r="CU191" s="49"/>
      <c r="CV191" s="87">
        <f t="shared" si="276"/>
        <v>39434</v>
      </c>
      <c r="CW191" s="80">
        <f t="shared" si="277"/>
        <v>124977</v>
      </c>
      <c r="CX191" s="80">
        <f t="shared" si="278"/>
        <v>83312</v>
      </c>
      <c r="CY191" s="80">
        <f t="shared" si="279"/>
        <v>113212</v>
      </c>
      <c r="CZ191" s="80">
        <f t="shared" si="280"/>
        <v>360935</v>
      </c>
      <c r="DA191" s="143">
        <f t="shared" si="281"/>
        <v>0.109255129039855</v>
      </c>
      <c r="DB191" s="143">
        <f t="shared" si="282"/>
        <v>0.34625902170751</v>
      </c>
      <c r="DC191" s="143">
        <f t="shared" si="283"/>
        <v>0.230822724313242</v>
      </c>
      <c r="DD191" s="143">
        <f t="shared" si="284"/>
        <v>0.313663124939394</v>
      </c>
      <c r="DE191" s="49"/>
      <c r="DF191" s="87">
        <f t="shared" si="285"/>
        <v>19113</v>
      </c>
      <c r="DG191" s="80">
        <f t="shared" si="286"/>
        <v>61323</v>
      </c>
      <c r="DH191" s="80">
        <f t="shared" si="287"/>
        <v>40880</v>
      </c>
      <c r="DI191" s="80">
        <f t="shared" si="288"/>
        <v>17101.5</v>
      </c>
      <c r="DJ191" s="80">
        <f t="shared" si="289"/>
        <v>138417.5</v>
      </c>
      <c r="DK191" s="143">
        <f t="shared" si="290"/>
        <v>0.138082251160439</v>
      </c>
      <c r="DL191" s="143">
        <f t="shared" si="291"/>
        <v>0.443029241244785</v>
      </c>
      <c r="DM191" s="143">
        <f t="shared" si="292"/>
        <v>0.295338378456481</v>
      </c>
      <c r="DN191" s="143">
        <f t="shared" si="293"/>
        <v>0.123550129138295</v>
      </c>
      <c r="DO191" s="49"/>
      <c r="DP191" s="62">
        <f t="shared" si="294"/>
        <v>545368.5</v>
      </c>
      <c r="DQ191" s="71">
        <f t="shared" si="295"/>
        <v>360935</v>
      </c>
      <c r="DR191" s="71">
        <f t="shared" si="296"/>
        <v>138417.5</v>
      </c>
      <c r="DS191" s="63">
        <v>0</v>
      </c>
      <c r="DT191" s="63">
        <v>34</v>
      </c>
      <c r="DU191" s="63">
        <f>INDEX(武器升级!A:A,MATCH(DQ191/$DQ$5,武器升级!G:G,1))</f>
        <v>69</v>
      </c>
      <c r="DV191" s="63">
        <f>_xlfn.IFNA(INDEX(武器升级!A:A,MATCH(DR191/$DR$5,武器升级!H:H,1)),1)</f>
        <v>58</v>
      </c>
      <c r="DW191" s="63">
        <v>19</v>
      </c>
      <c r="DX191" s="63">
        <f>ROUND($DX$4*(1.2^(DT191-1)),2)</f>
        <v>246.11</v>
      </c>
      <c r="DY191" s="63">
        <f>ROUND($DY$4*1.2^(DU191-1),2)</f>
        <v>181713</v>
      </c>
      <c r="DZ191" s="63">
        <f>ROUND($DZ$4*1.2^(DV191-1),2)</f>
        <v>35869.37</v>
      </c>
      <c r="EA191" s="71">
        <v>6.9</v>
      </c>
      <c r="EB191" s="67">
        <f t="shared" si="297"/>
        <v>200</v>
      </c>
      <c r="EC191" s="84"/>
      <c r="ED191" s="49"/>
      <c r="EE191" s="49"/>
      <c r="EF191" s="49"/>
      <c r="EG191" s="49"/>
      <c r="EH191" s="49"/>
      <c r="EI191" s="49"/>
      <c r="EJ191" s="49"/>
      <c r="EK191" s="49">
        <f>_xlfn.IFNA(INDEX(DZ:DZ,MATCH(A191,EB:EB,0)),1)</f>
        <v>1</v>
      </c>
      <c r="EL191" s="84"/>
      <c r="EM191" s="49"/>
      <c r="EN191" s="49"/>
      <c r="EO191" s="49"/>
      <c r="EP191" s="49"/>
      <c r="EQ191" s="49"/>
      <c r="ER191" s="49"/>
      <c r="ES191" s="49"/>
      <c r="ET191" s="49"/>
      <c r="EU191" s="49"/>
      <c r="EV191" s="49"/>
      <c r="EW191" s="49"/>
      <c r="EX191" s="49"/>
      <c r="EY191" s="49"/>
      <c r="EZ191" s="49"/>
      <c r="FA191" s="67"/>
      <c r="FB191" s="67"/>
      <c r="FC191" s="67"/>
      <c r="FD191" s="49"/>
      <c r="FE191" s="155"/>
    </row>
    <row r="192" spans="1:161">
      <c r="A192" s="58">
        <v>186</v>
      </c>
      <c r="B192" s="59">
        <v>117</v>
      </c>
      <c r="C192" s="60">
        <v>94</v>
      </c>
      <c r="D192" s="61">
        <v>1161</v>
      </c>
      <c r="E192" s="61">
        <v>3</v>
      </c>
      <c r="F192" s="62">
        <v>12</v>
      </c>
      <c r="G192" s="63">
        <v>0</v>
      </c>
      <c r="H192" s="63">
        <v>3</v>
      </c>
      <c r="I192" s="49"/>
      <c r="J192" s="62">
        <v>186</v>
      </c>
      <c r="K192" s="71">
        <f t="shared" si="242"/>
        <v>12</v>
      </c>
      <c r="L192" s="71">
        <f t="shared" si="243"/>
        <v>0</v>
      </c>
      <c r="M192" s="71">
        <f>INDEX($H:$H,MATCH(N192,$A:$A,0))</f>
        <v>3</v>
      </c>
      <c r="N192" s="72">
        <f>INDEX($A:$A,MATCH(SUM($K$7:K192),$D:$D,1))</f>
        <v>200</v>
      </c>
      <c r="O192" s="72">
        <v>0</v>
      </c>
      <c r="P192" s="73">
        <v>0</v>
      </c>
      <c r="Q192" s="63">
        <f>INDEX(关卡产出!$V$8:$V$207,MATCH(N192,$A$7:$A$206,0))</f>
        <v>38500</v>
      </c>
      <c r="R192" s="63">
        <f>INDEX(关卡产出!$W$8:$W$207,MATCH(N192,$A$7:$A$206,0))</f>
        <v>11610000</v>
      </c>
      <c r="S192" s="63">
        <f>INDEX(关卡产出!$X$8:$X$207,MATCH(N192,$A$7:$A$206,0))</f>
        <v>78866</v>
      </c>
      <c r="T192" s="63">
        <f>INDEX(关卡产出!$Y$8:$Y$207,MATCH(N192,$A$7:$A$206,0))</f>
        <v>39434</v>
      </c>
      <c r="U192" s="63">
        <f>INDEX(关卡产出!$Z$8:$Z$207,MATCH(N192,$A$7:$A$206,0))</f>
        <v>19113</v>
      </c>
      <c r="V192" s="63">
        <f>INDEX(关卡产出!$AA$8:$AA$207,MATCH(N192,$A$7:$A$206,0))</f>
        <v>1200</v>
      </c>
      <c r="W192" s="80">
        <f>INDEX(关卡产出!$C$8:$C$207,MATCH(N192,关卡产出!$B$8:$B$207,0))*K192</f>
        <v>1896</v>
      </c>
      <c r="X192" s="80">
        <f>INDEX(关卡产出!$D$8:$D$207,MATCH(N192,关卡产出!$B$8:$B$207,0))*K192</f>
        <v>948</v>
      </c>
      <c r="Y192" s="80">
        <f>INDEX(关卡产出!$E$8:$E$207,MATCH(N192,关卡产出!$B$8:$B$207,0))*K192</f>
        <v>468</v>
      </c>
      <c r="Z192" s="80">
        <f>INDEX(关卡产出!$F$8:$F$207,MATCH(N192,关卡产出!$B$8:$B$207,0))*K192</f>
        <v>24600</v>
      </c>
      <c r="AA192" s="80">
        <f>SUM($W$7:W192)</f>
        <v>252342</v>
      </c>
      <c r="AB192" s="80">
        <f>SUM($X$7:X192)</f>
        <v>125925</v>
      </c>
      <c r="AC192" s="80">
        <f>SUM($Y$7:Y192)</f>
        <v>61791</v>
      </c>
      <c r="AD192" s="80">
        <f>SUM($Z$7:Z192)</f>
        <v>3320400</v>
      </c>
      <c r="AE192" s="87">
        <f>INDEX(关卡产出!$C$8:$C$207,MATCH(N192,关卡产出!$B$8:$B$207,0))*8</f>
        <v>1264</v>
      </c>
      <c r="AF192" s="87">
        <f>INDEX(关卡产出!$D$8:$D$207,MATCH(N192,关卡产出!$B$8:$B$207,0))*8</f>
        <v>632</v>
      </c>
      <c r="AG192" s="87">
        <f>INDEX(关卡产出!$E$8:$E$207,MATCH(N192,关卡产出!$B$8:$B$207,0))*8</f>
        <v>312</v>
      </c>
      <c r="AH192" s="87">
        <f>INDEX(关卡产出!$F$8:$F$207,MATCH(N192,关卡产出!$B$8:$B$207,0))*8</f>
        <v>16400</v>
      </c>
      <c r="AI192" s="87">
        <f>SUM($AE$7:AE192)</f>
        <v>168216</v>
      </c>
      <c r="AJ192" s="87">
        <f>SUM($AF$7:AF192)</f>
        <v>83944</v>
      </c>
      <c r="AK192" s="87">
        <f>SUM($AG$7:AG192)</f>
        <v>41192</v>
      </c>
      <c r="AL192" s="87">
        <f>SUM($AH$7:AH192)</f>
        <v>2213360</v>
      </c>
      <c r="AM192" s="92">
        <f>SUM($M$7:M192)*关卡产出!$AS$11</f>
        <v>3348000</v>
      </c>
      <c r="AN192" s="93">
        <v>0</v>
      </c>
      <c r="AO192" s="80">
        <v>0</v>
      </c>
      <c r="AP192" s="96">
        <v>0</v>
      </c>
      <c r="AQ192" s="62">
        <v>500</v>
      </c>
      <c r="AR192" s="97">
        <v>100</v>
      </c>
      <c r="AS192" s="62">
        <f>SUM($AQ$7:AQ192)</f>
        <v>93000</v>
      </c>
      <c r="AT192" s="71">
        <f>SUM($AR$7:AR192)</f>
        <v>18600</v>
      </c>
      <c r="AU192" s="49"/>
      <c r="AV192" s="62">
        <f t="shared" si="244"/>
        <v>38500</v>
      </c>
      <c r="AW192" s="71">
        <v>0</v>
      </c>
      <c r="AX192" s="71">
        <f t="shared" si="245"/>
        <v>18600</v>
      </c>
      <c r="AY192" s="71">
        <f t="shared" si="246"/>
        <v>35000</v>
      </c>
      <c r="AZ192" s="63">
        <f t="shared" si="247"/>
        <v>92100</v>
      </c>
      <c r="BA192" s="80">
        <v>0</v>
      </c>
      <c r="BB192" s="80">
        <f t="shared" si="248"/>
        <v>92100</v>
      </c>
      <c r="BC192" s="98">
        <f t="shared" si="249"/>
        <v>0.418023887079262</v>
      </c>
      <c r="BD192" s="98">
        <f t="shared" si="250"/>
        <v>0</v>
      </c>
      <c r="BE192" s="98">
        <f t="shared" si="251"/>
        <v>0.201954397394137</v>
      </c>
      <c r="BF192" s="98">
        <f t="shared" si="252"/>
        <v>0.380021715526602</v>
      </c>
      <c r="BG192" s="99"/>
      <c r="BH192" s="62">
        <f>INDEX(商城宝箱!$L:$L,MATCH(BB192,商城宝箱!$N:$N,1))</f>
        <v>11</v>
      </c>
      <c r="BI192" s="63">
        <f>INDEX(商城宝箱!$T:$T,MATCH(BH192,商城宝箱!$L:$L,0))+(BB192-VLOOKUP(BH192,商城宝箱!$L$2:$N$22,3,FALSE))/$BH$5*VLOOKUP(BH192+1,商城宝箱!$C$23:$I$42,3,FALSE)</f>
        <v>230250</v>
      </c>
      <c r="BJ192" s="71">
        <f>INDEX(商城宝箱!$U:$U,MATCH(BH192,商城宝箱!$L:$L,0))+(BB192-VLOOKUP(BH192,商城宝箱!$L$2:$N$22,3,FALSE))/$BH$5*VLOOKUP(BH192+1,商城宝箱!$C$23:$I$42,4,FALSE)</f>
        <v>215162.5</v>
      </c>
      <c r="BK192" s="71">
        <f>INDEX(商城宝箱!$V:$V,MATCH(BH192,商城宝箱!$L:$L,0))+(BB192-VLOOKUP(BH192,商城宝箱!$L$2:$N$22,3,FALSE))/$BH$5*VLOOKUP(BH192+1,商城宝箱!$C$23:$I$42,5,FALSE)</f>
        <v>113387</v>
      </c>
      <c r="BL192" s="71">
        <f>INDEX(商城宝箱!$W:$W,MATCH(BH192,商城宝箱!$L:$L,0))+(BB192-VLOOKUP(BH192,商城宝箱!$L$2:$N$22,3,FALSE))/$BH$5*VLOOKUP(BH192+1,商城宝箱!$C$23:$I$42,6,FALSE)</f>
        <v>17131.5</v>
      </c>
      <c r="BM192" s="49"/>
      <c r="BN192" s="101">
        <f t="shared" si="253"/>
        <v>11610000</v>
      </c>
      <c r="BO192" s="63">
        <f t="shared" si="254"/>
        <v>3320400</v>
      </c>
      <c r="BP192" s="63">
        <f t="shared" ref="BP192:BR192" si="354">AL192</f>
        <v>2213360</v>
      </c>
      <c r="BQ192" s="63">
        <f t="shared" si="354"/>
        <v>3348000</v>
      </c>
      <c r="BR192" s="63">
        <f t="shared" si="354"/>
        <v>0</v>
      </c>
      <c r="BS192" s="63">
        <f t="shared" si="256"/>
        <v>93000</v>
      </c>
      <c r="BT192" s="63">
        <f t="shared" si="257"/>
        <v>230250</v>
      </c>
      <c r="BU192" s="63">
        <f t="shared" si="258"/>
        <v>20815010</v>
      </c>
      <c r="BV192" s="98">
        <f t="shared" si="259"/>
        <v>0.557770570372054</v>
      </c>
      <c r="BW192" s="98">
        <f t="shared" si="260"/>
        <v>0.15951950059116</v>
      </c>
      <c r="BX192" s="98">
        <f t="shared" si="261"/>
        <v>0.10633480358645</v>
      </c>
      <c r="BY192" s="98">
        <f t="shared" si="262"/>
        <v>0.160845466804964</v>
      </c>
      <c r="BZ192" s="98">
        <f t="shared" si="263"/>
        <v>0</v>
      </c>
      <c r="CA192" s="98">
        <f t="shared" si="264"/>
        <v>0.00446792963347123</v>
      </c>
      <c r="CB192" s="98">
        <f t="shared" si="265"/>
        <v>0.0110617290119005</v>
      </c>
      <c r="CC192" s="49"/>
      <c r="CD192" s="101">
        <f t="shared" si="266"/>
        <v>200</v>
      </c>
      <c r="CE192" s="63">
        <f>INDEX(角色升级!A:A,MATCH(BU191,角色升级!K:K,1))</f>
        <v>969</v>
      </c>
      <c r="CF192" s="71">
        <f>VLOOKUP(CE192,角色升级!A:P,16,FALSE)</f>
        <v>84941.79297</v>
      </c>
      <c r="CG192" s="71">
        <v>181200</v>
      </c>
      <c r="CH192" s="246">
        <v>5.74</v>
      </c>
      <c r="CI192" s="87">
        <f>INDEX(角色升级!Q:Q,MATCH(CE192,角色升级!A:A,0))</f>
        <v>35000</v>
      </c>
      <c r="CJ192" s="80">
        <v>1</v>
      </c>
      <c r="CK192" s="49"/>
      <c r="CL192" s="101">
        <f t="shared" si="267"/>
        <v>78866</v>
      </c>
      <c r="CM192" s="63">
        <f t="shared" si="268"/>
        <v>252342</v>
      </c>
      <c r="CN192" s="63">
        <f t="shared" si="269"/>
        <v>1264</v>
      </c>
      <c r="CO192" s="63">
        <f t="shared" si="270"/>
        <v>215162.5</v>
      </c>
      <c r="CP192" s="63">
        <f t="shared" si="271"/>
        <v>547634.5</v>
      </c>
      <c r="CQ192" s="98">
        <f t="shared" si="272"/>
        <v>0.144012110266976</v>
      </c>
      <c r="CR192" s="98">
        <f t="shared" si="273"/>
        <v>0.460785432619749</v>
      </c>
      <c r="CS192" s="98">
        <f t="shared" si="274"/>
        <v>0.00230810878423474</v>
      </c>
      <c r="CT192" s="98">
        <f t="shared" si="275"/>
        <v>0.392894348329041</v>
      </c>
      <c r="CU192" s="49"/>
      <c r="CV192" s="87">
        <f t="shared" si="276"/>
        <v>39434</v>
      </c>
      <c r="CW192" s="80">
        <f t="shared" si="277"/>
        <v>125925</v>
      </c>
      <c r="CX192" s="80">
        <f t="shared" si="278"/>
        <v>83944</v>
      </c>
      <c r="CY192" s="80">
        <f t="shared" si="279"/>
        <v>113387</v>
      </c>
      <c r="CZ192" s="80">
        <f t="shared" si="280"/>
        <v>362690</v>
      </c>
      <c r="DA192" s="143">
        <f t="shared" si="281"/>
        <v>0.108726460613747</v>
      </c>
      <c r="DB192" s="143">
        <f t="shared" si="282"/>
        <v>0.347197331054068</v>
      </c>
      <c r="DC192" s="143">
        <f t="shared" si="283"/>
        <v>0.231448344316083</v>
      </c>
      <c r="DD192" s="143">
        <f t="shared" si="284"/>
        <v>0.312627864016102</v>
      </c>
      <c r="DE192" s="49"/>
      <c r="DF192" s="87">
        <f t="shared" si="285"/>
        <v>19113</v>
      </c>
      <c r="DG192" s="80">
        <f t="shared" si="286"/>
        <v>61791</v>
      </c>
      <c r="DH192" s="80">
        <f t="shared" si="287"/>
        <v>41192</v>
      </c>
      <c r="DI192" s="80">
        <f t="shared" si="288"/>
        <v>17131.5</v>
      </c>
      <c r="DJ192" s="80">
        <f t="shared" si="289"/>
        <v>139227.5</v>
      </c>
      <c r="DK192" s="143">
        <f t="shared" si="290"/>
        <v>0.137278914007649</v>
      </c>
      <c r="DL192" s="143">
        <f t="shared" si="291"/>
        <v>0.443813183458728</v>
      </c>
      <c r="DM192" s="143">
        <f t="shared" si="292"/>
        <v>0.295861090660969</v>
      </c>
      <c r="DN192" s="143">
        <f t="shared" si="293"/>
        <v>0.123046811872654</v>
      </c>
      <c r="DO192" s="49"/>
      <c r="DP192" s="62">
        <f t="shared" si="294"/>
        <v>547634.5</v>
      </c>
      <c r="DQ192" s="71">
        <f t="shared" si="295"/>
        <v>362690</v>
      </c>
      <c r="DR192" s="71">
        <f t="shared" si="296"/>
        <v>139227.5</v>
      </c>
      <c r="DS192" s="63">
        <v>0</v>
      </c>
      <c r="DT192" s="63">
        <v>34</v>
      </c>
      <c r="DU192" s="63">
        <f>INDEX(武器升级!A:A,MATCH(DQ192/$DQ$5,武器升级!G:G,1))</f>
        <v>69</v>
      </c>
      <c r="DV192" s="63">
        <f>_xlfn.IFNA(INDEX(武器升级!A:A,MATCH(DR192/$DR$5,武器升级!H:H,1)),1)</f>
        <v>58</v>
      </c>
      <c r="DW192" s="63">
        <v>19</v>
      </c>
      <c r="DX192" s="63">
        <f>ROUND($DX$4*(1.2^(DT192-1)),2)</f>
        <v>246.11</v>
      </c>
      <c r="DY192" s="63">
        <f>ROUND($DY$4*1.2^(DU192-1),2)</f>
        <v>181713</v>
      </c>
      <c r="DZ192" s="63">
        <f>ROUND($DZ$4*1.2^(DV192-1),2)</f>
        <v>35869.37</v>
      </c>
      <c r="EA192" s="71">
        <v>6.9</v>
      </c>
      <c r="EB192" s="67">
        <f t="shared" si="297"/>
        <v>200</v>
      </c>
      <c r="EC192" s="84"/>
      <c r="ED192" s="49"/>
      <c r="EE192" s="49"/>
      <c r="EF192" s="49"/>
      <c r="EG192" s="49"/>
      <c r="EH192" s="49"/>
      <c r="EI192" s="49"/>
      <c r="EJ192" s="49"/>
      <c r="EK192" s="49">
        <f>_xlfn.IFNA(INDEX(DZ:DZ,MATCH(A192,EB:EB,0)),1)</f>
        <v>935.62</v>
      </c>
      <c r="EL192" s="84"/>
      <c r="EM192" s="49"/>
      <c r="EN192" s="49"/>
      <c r="EO192" s="49"/>
      <c r="EP192" s="49"/>
      <c r="EQ192" s="49"/>
      <c r="ER192" s="49"/>
      <c r="ES192" s="49"/>
      <c r="ET192" s="49"/>
      <c r="EU192" s="49"/>
      <c r="EV192" s="49"/>
      <c r="EW192" s="49"/>
      <c r="EX192" s="49"/>
      <c r="EY192" s="49"/>
      <c r="EZ192" s="49"/>
      <c r="FA192" s="67"/>
      <c r="FB192" s="67"/>
      <c r="FC192" s="67"/>
      <c r="FD192" s="49"/>
      <c r="FE192" s="155"/>
    </row>
    <row r="193" spans="1:161">
      <c r="A193" s="58">
        <v>187</v>
      </c>
      <c r="B193" s="59">
        <v>118</v>
      </c>
      <c r="C193" s="60">
        <v>95</v>
      </c>
      <c r="D193" s="61">
        <v>1170</v>
      </c>
      <c r="E193" s="61">
        <v>3</v>
      </c>
      <c r="F193" s="62">
        <v>12</v>
      </c>
      <c r="G193" s="63">
        <v>0</v>
      </c>
      <c r="H193" s="63">
        <v>3</v>
      </c>
      <c r="I193" s="49"/>
      <c r="J193" s="62">
        <v>187</v>
      </c>
      <c r="K193" s="71">
        <f t="shared" si="242"/>
        <v>12</v>
      </c>
      <c r="L193" s="71">
        <f t="shared" si="243"/>
        <v>0</v>
      </c>
      <c r="M193" s="71">
        <f>INDEX($H:$H,MATCH(N193,$A:$A,0))</f>
        <v>3</v>
      </c>
      <c r="N193" s="72">
        <f>INDEX($A:$A,MATCH(SUM($K$7:K193),$D:$D,1))</f>
        <v>200</v>
      </c>
      <c r="O193" s="72">
        <v>0</v>
      </c>
      <c r="P193" s="73">
        <v>0</v>
      </c>
      <c r="Q193" s="63">
        <f>INDEX(关卡产出!$V$8:$V$207,MATCH(N193,$A$7:$A$206,0))</f>
        <v>38500</v>
      </c>
      <c r="R193" s="63">
        <f>INDEX(关卡产出!$W$8:$W$207,MATCH(N193,$A$7:$A$206,0))</f>
        <v>11610000</v>
      </c>
      <c r="S193" s="63">
        <f>INDEX(关卡产出!$X$8:$X$207,MATCH(N193,$A$7:$A$206,0))</f>
        <v>78866</v>
      </c>
      <c r="T193" s="63">
        <f>INDEX(关卡产出!$Y$8:$Y$207,MATCH(N193,$A$7:$A$206,0))</f>
        <v>39434</v>
      </c>
      <c r="U193" s="63">
        <f>INDEX(关卡产出!$Z$8:$Z$207,MATCH(N193,$A$7:$A$206,0))</f>
        <v>19113</v>
      </c>
      <c r="V193" s="63">
        <f>INDEX(关卡产出!$AA$8:$AA$207,MATCH(N193,$A$7:$A$206,0))</f>
        <v>1200</v>
      </c>
      <c r="W193" s="80">
        <f>INDEX(关卡产出!$C$8:$C$207,MATCH(N193,关卡产出!$B$8:$B$207,0))*K193</f>
        <v>1896</v>
      </c>
      <c r="X193" s="80">
        <f>INDEX(关卡产出!$D$8:$D$207,MATCH(N193,关卡产出!$B$8:$B$207,0))*K193</f>
        <v>948</v>
      </c>
      <c r="Y193" s="80">
        <f>INDEX(关卡产出!$E$8:$E$207,MATCH(N193,关卡产出!$B$8:$B$207,0))*K193</f>
        <v>468</v>
      </c>
      <c r="Z193" s="80">
        <f>INDEX(关卡产出!$F$8:$F$207,MATCH(N193,关卡产出!$B$8:$B$207,0))*K193</f>
        <v>24600</v>
      </c>
      <c r="AA193" s="80">
        <f>SUM($W$7:W193)</f>
        <v>254238</v>
      </c>
      <c r="AB193" s="80">
        <f>SUM($X$7:X193)</f>
        <v>126873</v>
      </c>
      <c r="AC193" s="80">
        <f>SUM($Y$7:Y193)</f>
        <v>62259</v>
      </c>
      <c r="AD193" s="80">
        <f>SUM($Z$7:Z193)</f>
        <v>3345000</v>
      </c>
      <c r="AE193" s="87">
        <f>INDEX(关卡产出!$C$8:$C$207,MATCH(N193,关卡产出!$B$8:$B$207,0))*8</f>
        <v>1264</v>
      </c>
      <c r="AF193" s="87">
        <f>INDEX(关卡产出!$D$8:$D$207,MATCH(N193,关卡产出!$B$8:$B$207,0))*8</f>
        <v>632</v>
      </c>
      <c r="AG193" s="87">
        <f>INDEX(关卡产出!$E$8:$E$207,MATCH(N193,关卡产出!$B$8:$B$207,0))*8</f>
        <v>312</v>
      </c>
      <c r="AH193" s="87">
        <f>INDEX(关卡产出!$F$8:$F$207,MATCH(N193,关卡产出!$B$8:$B$207,0))*8</f>
        <v>16400</v>
      </c>
      <c r="AI193" s="87">
        <f>SUM($AE$7:AE193)</f>
        <v>169480</v>
      </c>
      <c r="AJ193" s="87">
        <f>SUM($AF$7:AF193)</f>
        <v>84576</v>
      </c>
      <c r="AK193" s="87">
        <f>SUM($AG$7:AG193)</f>
        <v>41504</v>
      </c>
      <c r="AL193" s="87">
        <f>SUM($AH$7:AH193)</f>
        <v>2229760</v>
      </c>
      <c r="AM193" s="92">
        <f>SUM($M$7:M193)*关卡产出!$AS$11</f>
        <v>3366000</v>
      </c>
      <c r="AN193" s="93">
        <v>0</v>
      </c>
      <c r="AO193" s="80">
        <v>0</v>
      </c>
      <c r="AP193" s="96">
        <v>0</v>
      </c>
      <c r="AQ193" s="62">
        <v>500</v>
      </c>
      <c r="AR193" s="97">
        <v>100</v>
      </c>
      <c r="AS193" s="62">
        <f>SUM($AQ$7:AQ193)</f>
        <v>93500</v>
      </c>
      <c r="AT193" s="71">
        <f>SUM($AR$7:AR193)</f>
        <v>18700</v>
      </c>
      <c r="AU193" s="49"/>
      <c r="AV193" s="62">
        <f t="shared" si="244"/>
        <v>38500</v>
      </c>
      <c r="AW193" s="71">
        <v>0</v>
      </c>
      <c r="AX193" s="71">
        <f t="shared" si="245"/>
        <v>18700</v>
      </c>
      <c r="AY193" s="71">
        <f t="shared" si="246"/>
        <v>37800</v>
      </c>
      <c r="AZ193" s="63">
        <f t="shared" si="247"/>
        <v>95000</v>
      </c>
      <c r="BA193" s="80">
        <v>0</v>
      </c>
      <c r="BB193" s="80">
        <f t="shared" si="248"/>
        <v>95000</v>
      </c>
      <c r="BC193" s="98">
        <f t="shared" si="249"/>
        <v>0.405263157894737</v>
      </c>
      <c r="BD193" s="98">
        <f t="shared" si="250"/>
        <v>0</v>
      </c>
      <c r="BE193" s="98">
        <f t="shared" si="251"/>
        <v>0.196842105263158</v>
      </c>
      <c r="BF193" s="98">
        <f t="shared" si="252"/>
        <v>0.397894736842105</v>
      </c>
      <c r="BG193" s="99"/>
      <c r="BH193" s="62">
        <f>INDEX(商城宝箱!$L:$L,MATCH(BB193,商城宝箱!$N:$N,1))</f>
        <v>11</v>
      </c>
      <c r="BI193" s="63">
        <f>INDEX(商城宝箱!$T:$T,MATCH(BH193,商城宝箱!$L:$L,0))+(BB193-VLOOKUP(BH193,商城宝箱!$L$2:$N$22,3,FALSE))/$BH$5*VLOOKUP(BH193+1,商城宝箱!$C$23:$I$42,3,FALSE)</f>
        <v>237500</v>
      </c>
      <c r="BJ193" s="71">
        <f>INDEX(商城宝箱!$U:$U,MATCH(BH193,商城宝箱!$L:$L,0))+(BB193-VLOOKUP(BH193,商城宝箱!$L$2:$N$22,3,FALSE))/$BH$5*VLOOKUP(BH193+1,商城宝箱!$C$23:$I$42,4,FALSE)</f>
        <v>225892.5</v>
      </c>
      <c r="BK193" s="71">
        <f>INDEX(商城宝箱!$V:$V,MATCH(BH193,商城宝箱!$L:$L,0))+(BB193-VLOOKUP(BH193,商城宝箱!$L$2:$N$22,3,FALSE))/$BH$5*VLOOKUP(BH193+1,商城宝箱!$C$23:$I$42,5,FALSE)</f>
        <v>118462</v>
      </c>
      <c r="BL193" s="71">
        <f>INDEX(商城宝箱!$W:$W,MATCH(BH193,商城宝箱!$L:$L,0))+(BB193-VLOOKUP(BH193,商城宝箱!$L$2:$N$22,3,FALSE))/$BH$5*VLOOKUP(BH193+1,商城宝箱!$C$23:$I$42,6,FALSE)</f>
        <v>18001.5</v>
      </c>
      <c r="BM193" s="49"/>
      <c r="BN193" s="101">
        <f t="shared" si="253"/>
        <v>11610000</v>
      </c>
      <c r="BO193" s="63">
        <f t="shared" si="254"/>
        <v>3345000</v>
      </c>
      <c r="BP193" s="63">
        <f t="shared" ref="BP193:BR193" si="355">AL193</f>
        <v>2229760</v>
      </c>
      <c r="BQ193" s="63">
        <f t="shared" si="355"/>
        <v>3366000</v>
      </c>
      <c r="BR193" s="63">
        <f t="shared" si="355"/>
        <v>0</v>
      </c>
      <c r="BS193" s="63">
        <f t="shared" si="256"/>
        <v>93500</v>
      </c>
      <c r="BT193" s="63">
        <f t="shared" si="257"/>
        <v>237500</v>
      </c>
      <c r="BU193" s="63">
        <f t="shared" si="258"/>
        <v>20881760</v>
      </c>
      <c r="BV193" s="98">
        <f t="shared" si="259"/>
        <v>0.555987617901939</v>
      </c>
      <c r="BW193" s="98">
        <f t="shared" si="260"/>
        <v>0.160187647018259</v>
      </c>
      <c r="BX193" s="98">
        <f t="shared" si="261"/>
        <v>0.106780271394748</v>
      </c>
      <c r="BY193" s="98">
        <f t="shared" si="262"/>
        <v>0.161193309376221</v>
      </c>
      <c r="BZ193" s="98">
        <f t="shared" si="263"/>
        <v>0</v>
      </c>
      <c r="CA193" s="98">
        <f t="shared" si="264"/>
        <v>0.00447759192711725</v>
      </c>
      <c r="CB193" s="98">
        <f t="shared" si="265"/>
        <v>0.011373562381715</v>
      </c>
      <c r="CC193" s="49"/>
      <c r="CD193" s="101">
        <f t="shared" si="266"/>
        <v>200</v>
      </c>
      <c r="CE193" s="63">
        <f>INDEX(角色升级!A:A,MATCH(BU192,角色升级!K:K,1))</f>
        <v>971</v>
      </c>
      <c r="CF193" s="71">
        <f>VLOOKUP(CE193,角色升级!A:P,16,FALSE)</f>
        <v>85511.2698</v>
      </c>
      <c r="CG193" s="71">
        <v>181200</v>
      </c>
      <c r="CH193" s="246">
        <v>5.74</v>
      </c>
      <c r="CI193" s="87">
        <f>INDEX(角色升级!Q:Q,MATCH(CE193,角色升级!A:A,0))</f>
        <v>37800</v>
      </c>
      <c r="CJ193" s="80">
        <v>1</v>
      </c>
      <c r="CK193" s="49"/>
      <c r="CL193" s="101">
        <f t="shared" si="267"/>
        <v>78866</v>
      </c>
      <c r="CM193" s="63">
        <f t="shared" si="268"/>
        <v>254238</v>
      </c>
      <c r="CN193" s="63">
        <f t="shared" si="269"/>
        <v>1264</v>
      </c>
      <c r="CO193" s="63">
        <f t="shared" si="270"/>
        <v>225892.5</v>
      </c>
      <c r="CP193" s="63">
        <f t="shared" si="271"/>
        <v>560260.5</v>
      </c>
      <c r="CQ193" s="98">
        <f t="shared" si="272"/>
        <v>0.14076666122277</v>
      </c>
      <c r="CR193" s="98">
        <f t="shared" si="273"/>
        <v>0.453785337356462</v>
      </c>
      <c r="CS193" s="98">
        <f t="shared" si="274"/>
        <v>0.00225609337085159</v>
      </c>
      <c r="CT193" s="98">
        <f t="shared" si="275"/>
        <v>0.403191908049916</v>
      </c>
      <c r="CU193" s="49"/>
      <c r="CV193" s="87">
        <f t="shared" si="276"/>
        <v>39434</v>
      </c>
      <c r="CW193" s="80">
        <f t="shared" si="277"/>
        <v>126873</v>
      </c>
      <c r="CX193" s="80">
        <f t="shared" si="278"/>
        <v>84576</v>
      </c>
      <c r="CY193" s="80">
        <f t="shared" si="279"/>
        <v>118462</v>
      </c>
      <c r="CZ193" s="80">
        <f t="shared" si="280"/>
        <v>369345</v>
      </c>
      <c r="DA193" s="143">
        <f t="shared" si="281"/>
        <v>0.106767385506776</v>
      </c>
      <c r="DB193" s="143">
        <f t="shared" si="282"/>
        <v>0.343508102180888</v>
      </c>
      <c r="DC193" s="143">
        <f t="shared" si="283"/>
        <v>0.228989156479714</v>
      </c>
      <c r="DD193" s="143">
        <f t="shared" si="284"/>
        <v>0.320735355832623</v>
      </c>
      <c r="DE193" s="49"/>
      <c r="DF193" s="87">
        <f t="shared" si="285"/>
        <v>19113</v>
      </c>
      <c r="DG193" s="80">
        <f t="shared" si="286"/>
        <v>62259</v>
      </c>
      <c r="DH193" s="80">
        <f t="shared" si="287"/>
        <v>41504</v>
      </c>
      <c r="DI193" s="80">
        <f t="shared" si="288"/>
        <v>18001.5</v>
      </c>
      <c r="DJ193" s="80">
        <f t="shared" si="289"/>
        <v>140877.5</v>
      </c>
      <c r="DK193" s="143">
        <f t="shared" si="290"/>
        <v>0.135671061738035</v>
      </c>
      <c r="DL193" s="143">
        <f t="shared" si="291"/>
        <v>0.4419371439726</v>
      </c>
      <c r="DM193" s="143">
        <f t="shared" si="292"/>
        <v>0.294610565917198</v>
      </c>
      <c r="DN193" s="143">
        <f t="shared" si="293"/>
        <v>0.127781228372167</v>
      </c>
      <c r="DO193" s="49"/>
      <c r="DP193" s="62">
        <f t="shared" si="294"/>
        <v>560260.5</v>
      </c>
      <c r="DQ193" s="71">
        <f t="shared" si="295"/>
        <v>369345</v>
      </c>
      <c r="DR193" s="71">
        <f t="shared" si="296"/>
        <v>140877.5</v>
      </c>
      <c r="DS193" s="63">
        <v>0</v>
      </c>
      <c r="DT193" s="63">
        <v>34</v>
      </c>
      <c r="DU193" s="63">
        <f>INDEX(武器升级!A:A,MATCH(DQ193/$DQ$5,武器升级!G:G,1))</f>
        <v>70</v>
      </c>
      <c r="DV193" s="63">
        <f>_xlfn.IFNA(INDEX(武器升级!A:A,MATCH(DR193/$DR$5,武器升级!H:H,1)),1)</f>
        <v>58</v>
      </c>
      <c r="DW193" s="63">
        <v>19</v>
      </c>
      <c r="DX193" s="63">
        <f>ROUND($DX$4*(1.2^(DT193-1)),2)</f>
        <v>246.11</v>
      </c>
      <c r="DY193" s="63">
        <f>ROUND($DY$4*1.2^(DU193-1),2)</f>
        <v>218055.6</v>
      </c>
      <c r="DZ193" s="63">
        <f>ROUND($DZ$4*1.2^(DV193-1),2)</f>
        <v>35869.37</v>
      </c>
      <c r="EA193" s="71">
        <v>6.9</v>
      </c>
      <c r="EB193" s="67">
        <f t="shared" si="297"/>
        <v>200</v>
      </c>
      <c r="EC193" s="84"/>
      <c r="ED193" s="49"/>
      <c r="EE193" s="49"/>
      <c r="EF193" s="49"/>
      <c r="EG193" s="49"/>
      <c r="EH193" s="49"/>
      <c r="EI193" s="49"/>
      <c r="EJ193" s="49"/>
      <c r="EK193" s="49">
        <f>_xlfn.IFNA(INDEX(DZ:DZ,MATCH(A193,EB:EB,0)),1)</f>
        <v>1</v>
      </c>
      <c r="EL193" s="84"/>
      <c r="EM193" s="49"/>
      <c r="EN193" s="49"/>
      <c r="EO193" s="49"/>
      <c r="EP193" s="49"/>
      <c r="EQ193" s="49"/>
      <c r="ER193" s="49"/>
      <c r="ES193" s="49"/>
      <c r="ET193" s="49"/>
      <c r="EU193" s="49"/>
      <c r="EV193" s="49"/>
      <c r="EW193" s="49"/>
      <c r="EX193" s="49"/>
      <c r="EY193" s="49"/>
      <c r="EZ193" s="49"/>
      <c r="FA193" s="67"/>
      <c r="FB193" s="67"/>
      <c r="FC193" s="67"/>
      <c r="FD193" s="49"/>
      <c r="FE193" s="155"/>
    </row>
    <row r="194" spans="1:161">
      <c r="A194" s="58">
        <v>188</v>
      </c>
      <c r="B194" s="59">
        <v>118</v>
      </c>
      <c r="C194" s="60">
        <v>95</v>
      </c>
      <c r="D194" s="61">
        <v>1173</v>
      </c>
      <c r="E194" s="61">
        <v>3</v>
      </c>
      <c r="F194" s="62">
        <v>12</v>
      </c>
      <c r="G194" s="63">
        <v>0</v>
      </c>
      <c r="H194" s="63">
        <v>3</v>
      </c>
      <c r="I194" s="49"/>
      <c r="J194" s="62">
        <v>188</v>
      </c>
      <c r="K194" s="71">
        <f t="shared" si="242"/>
        <v>12</v>
      </c>
      <c r="L194" s="71">
        <f t="shared" si="243"/>
        <v>0</v>
      </c>
      <c r="M194" s="71">
        <f>INDEX($H:$H,MATCH(N194,$A:$A,0))</f>
        <v>3</v>
      </c>
      <c r="N194" s="72">
        <f>INDEX($A:$A,MATCH(SUM($K$7:K194),$D:$D,1))</f>
        <v>200</v>
      </c>
      <c r="O194" s="72">
        <v>0</v>
      </c>
      <c r="P194" s="73">
        <v>0</v>
      </c>
      <c r="Q194" s="63">
        <f>INDEX(关卡产出!$V$8:$V$207,MATCH(N194,$A$7:$A$206,0))</f>
        <v>38500</v>
      </c>
      <c r="R194" s="63">
        <f>INDEX(关卡产出!$W$8:$W$207,MATCH(N194,$A$7:$A$206,0))</f>
        <v>11610000</v>
      </c>
      <c r="S194" s="63">
        <f>INDEX(关卡产出!$X$8:$X$207,MATCH(N194,$A$7:$A$206,0))</f>
        <v>78866</v>
      </c>
      <c r="T194" s="63">
        <f>INDEX(关卡产出!$Y$8:$Y$207,MATCH(N194,$A$7:$A$206,0))</f>
        <v>39434</v>
      </c>
      <c r="U194" s="63">
        <f>INDEX(关卡产出!$Z$8:$Z$207,MATCH(N194,$A$7:$A$206,0))</f>
        <v>19113</v>
      </c>
      <c r="V194" s="63">
        <f>INDEX(关卡产出!$AA$8:$AA$207,MATCH(N194,$A$7:$A$206,0))</f>
        <v>1200</v>
      </c>
      <c r="W194" s="80">
        <f>INDEX(关卡产出!$C$8:$C$207,MATCH(N194,关卡产出!$B$8:$B$207,0))*K194</f>
        <v>1896</v>
      </c>
      <c r="X194" s="80">
        <f>INDEX(关卡产出!$D$8:$D$207,MATCH(N194,关卡产出!$B$8:$B$207,0))*K194</f>
        <v>948</v>
      </c>
      <c r="Y194" s="80">
        <f>INDEX(关卡产出!$E$8:$E$207,MATCH(N194,关卡产出!$B$8:$B$207,0))*K194</f>
        <v>468</v>
      </c>
      <c r="Z194" s="80">
        <f>INDEX(关卡产出!$F$8:$F$207,MATCH(N194,关卡产出!$B$8:$B$207,0))*K194</f>
        <v>24600</v>
      </c>
      <c r="AA194" s="80">
        <f>SUM($W$7:W194)</f>
        <v>256134</v>
      </c>
      <c r="AB194" s="80">
        <f>SUM($X$7:X194)</f>
        <v>127821</v>
      </c>
      <c r="AC194" s="80">
        <f>SUM($Y$7:Y194)</f>
        <v>62727</v>
      </c>
      <c r="AD194" s="80">
        <f>SUM($Z$7:Z194)</f>
        <v>3369600</v>
      </c>
      <c r="AE194" s="87">
        <f>INDEX(关卡产出!$C$8:$C$207,MATCH(N194,关卡产出!$B$8:$B$207,0))*8</f>
        <v>1264</v>
      </c>
      <c r="AF194" s="87">
        <f>INDEX(关卡产出!$D$8:$D$207,MATCH(N194,关卡产出!$B$8:$B$207,0))*8</f>
        <v>632</v>
      </c>
      <c r="AG194" s="87">
        <f>INDEX(关卡产出!$E$8:$E$207,MATCH(N194,关卡产出!$B$8:$B$207,0))*8</f>
        <v>312</v>
      </c>
      <c r="AH194" s="87">
        <f>INDEX(关卡产出!$F$8:$F$207,MATCH(N194,关卡产出!$B$8:$B$207,0))*8</f>
        <v>16400</v>
      </c>
      <c r="AI194" s="87">
        <f>SUM($AE$7:AE194)</f>
        <v>170744</v>
      </c>
      <c r="AJ194" s="87">
        <f>SUM($AF$7:AF194)</f>
        <v>85208</v>
      </c>
      <c r="AK194" s="87">
        <f>SUM($AG$7:AG194)</f>
        <v>41816</v>
      </c>
      <c r="AL194" s="87">
        <f>SUM($AH$7:AH194)</f>
        <v>2246160</v>
      </c>
      <c r="AM194" s="92">
        <f>SUM($M$7:M194)*关卡产出!$AS$11</f>
        <v>3384000</v>
      </c>
      <c r="AN194" s="93">
        <v>0</v>
      </c>
      <c r="AO194" s="80">
        <v>0</v>
      </c>
      <c r="AP194" s="96">
        <v>0</v>
      </c>
      <c r="AQ194" s="62">
        <v>500</v>
      </c>
      <c r="AR194" s="97">
        <v>100</v>
      </c>
      <c r="AS194" s="62">
        <f>SUM($AQ$7:AQ194)</f>
        <v>94000</v>
      </c>
      <c r="AT194" s="71">
        <f>SUM($AR$7:AR194)</f>
        <v>18800</v>
      </c>
      <c r="AU194" s="49"/>
      <c r="AV194" s="62">
        <f t="shared" si="244"/>
        <v>38500</v>
      </c>
      <c r="AW194" s="71">
        <v>0</v>
      </c>
      <c r="AX194" s="71">
        <f t="shared" si="245"/>
        <v>18800</v>
      </c>
      <c r="AY194" s="71">
        <f t="shared" si="246"/>
        <v>37800</v>
      </c>
      <c r="AZ194" s="63">
        <f t="shared" si="247"/>
        <v>95100</v>
      </c>
      <c r="BA194" s="80">
        <v>0</v>
      </c>
      <c r="BB194" s="80">
        <f t="shared" si="248"/>
        <v>95100</v>
      </c>
      <c r="BC194" s="98">
        <f t="shared" si="249"/>
        <v>0.404837013669821</v>
      </c>
      <c r="BD194" s="98">
        <f t="shared" si="250"/>
        <v>0</v>
      </c>
      <c r="BE194" s="98">
        <f t="shared" si="251"/>
        <v>0.197686645636172</v>
      </c>
      <c r="BF194" s="98">
        <f t="shared" si="252"/>
        <v>0.397476340694006</v>
      </c>
      <c r="BG194" s="99"/>
      <c r="BH194" s="62">
        <f>INDEX(商城宝箱!$L:$L,MATCH(BB194,商城宝箱!$N:$N,1))</f>
        <v>11</v>
      </c>
      <c r="BI194" s="63">
        <f>INDEX(商城宝箱!$T:$T,MATCH(BH194,商城宝箱!$L:$L,0))+(BB194-VLOOKUP(BH194,商城宝箱!$L$2:$N$22,3,FALSE))/$BH$5*VLOOKUP(BH194+1,商城宝箱!$C$23:$I$42,3,FALSE)</f>
        <v>237750</v>
      </c>
      <c r="BJ194" s="71">
        <f>INDEX(商城宝箱!$U:$U,MATCH(BH194,商城宝箱!$L:$L,0))+(BB194-VLOOKUP(BH194,商城宝箱!$L$2:$N$22,3,FALSE))/$BH$5*VLOOKUP(BH194+1,商城宝箱!$C$23:$I$42,4,FALSE)</f>
        <v>226262.5</v>
      </c>
      <c r="BK194" s="71">
        <f>INDEX(商城宝箱!$V:$V,MATCH(BH194,商城宝箱!$L:$L,0))+(BB194-VLOOKUP(BH194,商城宝箱!$L$2:$N$22,3,FALSE))/$BH$5*VLOOKUP(BH194+1,商城宝箱!$C$23:$I$42,5,FALSE)</f>
        <v>118637</v>
      </c>
      <c r="BL194" s="71">
        <f>INDEX(商城宝箱!$W:$W,MATCH(BH194,商城宝箱!$L:$L,0))+(BB194-VLOOKUP(BH194,商城宝箱!$L$2:$N$22,3,FALSE))/$BH$5*VLOOKUP(BH194+1,商城宝箱!$C$23:$I$42,6,FALSE)</f>
        <v>18031.5</v>
      </c>
      <c r="BM194" s="49"/>
      <c r="BN194" s="101">
        <f t="shared" si="253"/>
        <v>11610000</v>
      </c>
      <c r="BO194" s="63">
        <f t="shared" si="254"/>
        <v>3369600</v>
      </c>
      <c r="BP194" s="63">
        <f t="shared" ref="BP194:BR194" si="356">AL194</f>
        <v>2246160</v>
      </c>
      <c r="BQ194" s="63">
        <f t="shared" si="356"/>
        <v>3384000</v>
      </c>
      <c r="BR194" s="63">
        <f t="shared" si="356"/>
        <v>0</v>
      </c>
      <c r="BS194" s="63">
        <f t="shared" si="256"/>
        <v>94000</v>
      </c>
      <c r="BT194" s="63">
        <f t="shared" si="257"/>
        <v>237750</v>
      </c>
      <c r="BU194" s="63">
        <f t="shared" si="258"/>
        <v>20941510</v>
      </c>
      <c r="BV194" s="98">
        <f t="shared" si="259"/>
        <v>0.554401282429013</v>
      </c>
      <c r="BW194" s="98">
        <f t="shared" si="260"/>
        <v>0.160905302435211</v>
      </c>
      <c r="BX194" s="98">
        <f t="shared" si="261"/>
        <v>0.107258741131848</v>
      </c>
      <c r="BY194" s="98">
        <f t="shared" si="262"/>
        <v>0.161592931932798</v>
      </c>
      <c r="BZ194" s="98">
        <f t="shared" si="263"/>
        <v>0</v>
      </c>
      <c r="CA194" s="98">
        <f t="shared" si="264"/>
        <v>0.00448869255368882</v>
      </c>
      <c r="CB194" s="98">
        <f t="shared" si="265"/>
        <v>0.0113530495174417</v>
      </c>
      <c r="CC194" s="49"/>
      <c r="CD194" s="101">
        <f t="shared" si="266"/>
        <v>200</v>
      </c>
      <c r="CE194" s="63">
        <f>INDEX(角色升级!A:A,MATCH(BU193,角色升级!K:K,1))</f>
        <v>972</v>
      </c>
      <c r="CF194" s="71">
        <f>VLOOKUP(CE194,角色升级!A:P,16,FALSE)</f>
        <v>85576.05107</v>
      </c>
      <c r="CG194" s="71">
        <v>181200</v>
      </c>
      <c r="CH194" s="235">
        <v>5.69</v>
      </c>
      <c r="CI194" s="87">
        <f>INDEX(角色升级!Q:Q,MATCH(CE194,角色升级!A:A,0))</f>
        <v>37800</v>
      </c>
      <c r="CJ194" s="80">
        <v>1</v>
      </c>
      <c r="CK194" s="49"/>
      <c r="CL194" s="101">
        <f t="shared" si="267"/>
        <v>78866</v>
      </c>
      <c r="CM194" s="63">
        <f t="shared" si="268"/>
        <v>256134</v>
      </c>
      <c r="CN194" s="63">
        <f t="shared" si="269"/>
        <v>1264</v>
      </c>
      <c r="CO194" s="63">
        <f t="shared" si="270"/>
        <v>226262.5</v>
      </c>
      <c r="CP194" s="63">
        <f t="shared" si="271"/>
        <v>562526.5</v>
      </c>
      <c r="CQ194" s="98">
        <f t="shared" si="272"/>
        <v>0.140199617262476</v>
      </c>
      <c r="CR194" s="98">
        <f t="shared" si="273"/>
        <v>0.455327882330877</v>
      </c>
      <c r="CS194" s="98">
        <f t="shared" si="274"/>
        <v>0.00224700525219701</v>
      </c>
      <c r="CT194" s="98">
        <f t="shared" si="275"/>
        <v>0.40222549515445</v>
      </c>
      <c r="CU194" s="49"/>
      <c r="CV194" s="87">
        <f t="shared" si="276"/>
        <v>39434</v>
      </c>
      <c r="CW194" s="80">
        <f t="shared" si="277"/>
        <v>127821</v>
      </c>
      <c r="CX194" s="80">
        <f t="shared" si="278"/>
        <v>85208</v>
      </c>
      <c r="CY194" s="80">
        <f t="shared" si="279"/>
        <v>118637</v>
      </c>
      <c r="CZ194" s="80">
        <f t="shared" si="280"/>
        <v>371100</v>
      </c>
      <c r="DA194" s="143">
        <f t="shared" si="281"/>
        <v>0.106262462947992</v>
      </c>
      <c r="DB194" s="143">
        <f t="shared" si="282"/>
        <v>0.344438156831043</v>
      </c>
      <c r="DC194" s="143">
        <f t="shared" si="283"/>
        <v>0.229609269738615</v>
      </c>
      <c r="DD194" s="143">
        <f t="shared" si="284"/>
        <v>0.31969011048235</v>
      </c>
      <c r="DE194" s="49"/>
      <c r="DF194" s="87">
        <f t="shared" si="285"/>
        <v>19113</v>
      </c>
      <c r="DG194" s="80">
        <f t="shared" si="286"/>
        <v>62727</v>
      </c>
      <c r="DH194" s="80">
        <f t="shared" si="287"/>
        <v>41816</v>
      </c>
      <c r="DI194" s="80">
        <f t="shared" si="288"/>
        <v>18031.5</v>
      </c>
      <c r="DJ194" s="80">
        <f t="shared" si="289"/>
        <v>141687.5</v>
      </c>
      <c r="DK194" s="143">
        <f t="shared" si="290"/>
        <v>0.134895456550507</v>
      </c>
      <c r="DL194" s="143">
        <f t="shared" si="291"/>
        <v>0.442713718570798</v>
      </c>
      <c r="DM194" s="143">
        <f t="shared" si="292"/>
        <v>0.295128363475959</v>
      </c>
      <c r="DN194" s="143">
        <f t="shared" si="293"/>
        <v>0.127262461402735</v>
      </c>
      <c r="DO194" s="49"/>
      <c r="DP194" s="62">
        <f t="shared" si="294"/>
        <v>562526.5</v>
      </c>
      <c r="DQ194" s="71">
        <f t="shared" si="295"/>
        <v>371100</v>
      </c>
      <c r="DR194" s="71">
        <f t="shared" si="296"/>
        <v>141687.5</v>
      </c>
      <c r="DS194" s="63">
        <v>0</v>
      </c>
      <c r="DT194" s="63">
        <v>34</v>
      </c>
      <c r="DU194" s="63">
        <f>INDEX(武器升级!A:A,MATCH(DQ194/$DQ$5,武器升级!G:G,1))</f>
        <v>70</v>
      </c>
      <c r="DV194" s="63">
        <f>_xlfn.IFNA(INDEX(武器升级!A:A,MATCH(DR194/$DR$5,武器升级!H:H,1)),1)</f>
        <v>59</v>
      </c>
      <c r="DW194" s="63">
        <v>19</v>
      </c>
      <c r="DX194" s="63">
        <f>ROUND($DX$4*(1.2^(DT194-1)),2)</f>
        <v>246.11</v>
      </c>
      <c r="DY194" s="63">
        <f>ROUND($DY$4*1.2^(DU194-1),2)</f>
        <v>218055.6</v>
      </c>
      <c r="DZ194" s="63">
        <f>ROUND($DZ$4*1.2^(DV194-1),2)</f>
        <v>43043.24</v>
      </c>
      <c r="EA194" s="71">
        <v>6.9</v>
      </c>
      <c r="EB194" s="67">
        <f t="shared" si="297"/>
        <v>200</v>
      </c>
      <c r="EC194" s="84"/>
      <c r="ED194" s="49"/>
      <c r="EE194" s="49"/>
      <c r="EF194" s="49"/>
      <c r="EG194" s="49"/>
      <c r="EH194" s="49"/>
      <c r="EI194" s="49"/>
      <c r="EJ194" s="49"/>
      <c r="EK194" s="49">
        <f>_xlfn.IFNA(INDEX(DZ:DZ,MATCH(A194,EB:EB,0)),1)</f>
        <v>1</v>
      </c>
      <c r="EL194" s="84"/>
      <c r="EM194" s="49"/>
      <c r="EN194" s="49"/>
      <c r="EO194" s="49"/>
      <c r="EP194" s="49"/>
      <c r="EQ194" s="49"/>
      <c r="ER194" s="49"/>
      <c r="ES194" s="49"/>
      <c r="ET194" s="49"/>
      <c r="EU194" s="49"/>
      <c r="EV194" s="49"/>
      <c r="EW194" s="49"/>
      <c r="EX194" s="49"/>
      <c r="EY194" s="49"/>
      <c r="EZ194" s="49"/>
      <c r="FA194" s="67"/>
      <c r="FB194" s="67"/>
      <c r="FC194" s="67"/>
      <c r="FD194" s="49"/>
      <c r="FE194" s="155"/>
    </row>
    <row r="195" spans="1:161">
      <c r="A195" s="58">
        <v>189</v>
      </c>
      <c r="B195" s="59">
        <v>119</v>
      </c>
      <c r="C195" s="60">
        <v>95</v>
      </c>
      <c r="D195" s="61">
        <v>1179</v>
      </c>
      <c r="E195" s="61">
        <v>3</v>
      </c>
      <c r="F195" s="62">
        <v>12</v>
      </c>
      <c r="G195" s="63">
        <v>0</v>
      </c>
      <c r="H195" s="63">
        <v>3</v>
      </c>
      <c r="I195" s="49"/>
      <c r="J195" s="62">
        <v>189</v>
      </c>
      <c r="K195" s="71">
        <f t="shared" si="242"/>
        <v>12</v>
      </c>
      <c r="L195" s="71">
        <f t="shared" si="243"/>
        <v>0</v>
      </c>
      <c r="M195" s="71">
        <f>INDEX($H:$H,MATCH(N195,$A:$A,0))</f>
        <v>3</v>
      </c>
      <c r="N195" s="72">
        <f>INDEX($A:$A,MATCH(SUM($K$7:K195),$D:$D,1))</f>
        <v>200</v>
      </c>
      <c r="O195" s="72">
        <v>0</v>
      </c>
      <c r="P195" s="73">
        <v>0</v>
      </c>
      <c r="Q195" s="63">
        <f>INDEX(关卡产出!$V$8:$V$207,MATCH(N195,$A$7:$A$206,0))</f>
        <v>38500</v>
      </c>
      <c r="R195" s="63">
        <f>INDEX(关卡产出!$W$8:$W$207,MATCH(N195,$A$7:$A$206,0))</f>
        <v>11610000</v>
      </c>
      <c r="S195" s="63">
        <f>INDEX(关卡产出!$X$8:$X$207,MATCH(N195,$A$7:$A$206,0))</f>
        <v>78866</v>
      </c>
      <c r="T195" s="63">
        <f>INDEX(关卡产出!$Y$8:$Y$207,MATCH(N195,$A$7:$A$206,0))</f>
        <v>39434</v>
      </c>
      <c r="U195" s="63">
        <f>INDEX(关卡产出!$Z$8:$Z$207,MATCH(N195,$A$7:$A$206,0))</f>
        <v>19113</v>
      </c>
      <c r="V195" s="63">
        <f>INDEX(关卡产出!$AA$8:$AA$207,MATCH(N195,$A$7:$A$206,0))</f>
        <v>1200</v>
      </c>
      <c r="W195" s="80">
        <f>INDEX(关卡产出!$C$8:$C$207,MATCH(N195,关卡产出!$B$8:$B$207,0))*K195</f>
        <v>1896</v>
      </c>
      <c r="X195" s="80">
        <f>INDEX(关卡产出!$D$8:$D$207,MATCH(N195,关卡产出!$B$8:$B$207,0))*K195</f>
        <v>948</v>
      </c>
      <c r="Y195" s="80">
        <f>INDEX(关卡产出!$E$8:$E$207,MATCH(N195,关卡产出!$B$8:$B$207,0))*K195</f>
        <v>468</v>
      </c>
      <c r="Z195" s="80">
        <f>INDEX(关卡产出!$F$8:$F$207,MATCH(N195,关卡产出!$B$8:$B$207,0))*K195</f>
        <v>24600</v>
      </c>
      <c r="AA195" s="80">
        <f>SUM($W$7:W195)</f>
        <v>258030</v>
      </c>
      <c r="AB195" s="80">
        <f>SUM($X$7:X195)</f>
        <v>128769</v>
      </c>
      <c r="AC195" s="80">
        <f>SUM($Y$7:Y195)</f>
        <v>63195</v>
      </c>
      <c r="AD195" s="80">
        <f>SUM($Z$7:Z195)</f>
        <v>3394200</v>
      </c>
      <c r="AE195" s="87">
        <f>INDEX(关卡产出!$C$8:$C$207,MATCH(N195,关卡产出!$B$8:$B$207,0))*8</f>
        <v>1264</v>
      </c>
      <c r="AF195" s="87">
        <f>INDEX(关卡产出!$D$8:$D$207,MATCH(N195,关卡产出!$B$8:$B$207,0))*8</f>
        <v>632</v>
      </c>
      <c r="AG195" s="87">
        <f>INDEX(关卡产出!$E$8:$E$207,MATCH(N195,关卡产出!$B$8:$B$207,0))*8</f>
        <v>312</v>
      </c>
      <c r="AH195" s="87">
        <f>INDEX(关卡产出!$F$8:$F$207,MATCH(N195,关卡产出!$B$8:$B$207,0))*8</f>
        <v>16400</v>
      </c>
      <c r="AI195" s="87">
        <f>SUM($AE$7:AE195)</f>
        <v>172008</v>
      </c>
      <c r="AJ195" s="87">
        <f>SUM($AF$7:AF195)</f>
        <v>85840</v>
      </c>
      <c r="AK195" s="87">
        <f>SUM($AG$7:AG195)</f>
        <v>42128</v>
      </c>
      <c r="AL195" s="87">
        <f>SUM($AH$7:AH195)</f>
        <v>2262560</v>
      </c>
      <c r="AM195" s="92">
        <f>SUM($M$7:M195)*关卡产出!$AS$11</f>
        <v>3402000</v>
      </c>
      <c r="AN195" s="93">
        <v>0</v>
      </c>
      <c r="AO195" s="80">
        <v>0</v>
      </c>
      <c r="AP195" s="96">
        <v>0</v>
      </c>
      <c r="AQ195" s="62">
        <v>500</v>
      </c>
      <c r="AR195" s="97">
        <v>100</v>
      </c>
      <c r="AS195" s="62">
        <f>SUM($AQ$7:AQ195)</f>
        <v>94500</v>
      </c>
      <c r="AT195" s="71">
        <f>SUM($AR$7:AR195)</f>
        <v>18900</v>
      </c>
      <c r="AU195" s="49"/>
      <c r="AV195" s="62">
        <f t="shared" si="244"/>
        <v>38500</v>
      </c>
      <c r="AW195" s="71">
        <v>0</v>
      </c>
      <c r="AX195" s="71">
        <f t="shared" si="245"/>
        <v>18900</v>
      </c>
      <c r="AY195" s="71">
        <f t="shared" si="246"/>
        <v>37800</v>
      </c>
      <c r="AZ195" s="63">
        <f t="shared" si="247"/>
        <v>95200</v>
      </c>
      <c r="BA195" s="80">
        <v>0</v>
      </c>
      <c r="BB195" s="80">
        <f t="shared" si="248"/>
        <v>95200</v>
      </c>
      <c r="BC195" s="98">
        <f t="shared" si="249"/>
        <v>0.404411764705882</v>
      </c>
      <c r="BD195" s="98">
        <f t="shared" si="250"/>
        <v>0</v>
      </c>
      <c r="BE195" s="98">
        <f t="shared" si="251"/>
        <v>0.198529411764706</v>
      </c>
      <c r="BF195" s="98">
        <f t="shared" si="252"/>
        <v>0.397058823529412</v>
      </c>
      <c r="BG195" s="99"/>
      <c r="BH195" s="62">
        <f>INDEX(商城宝箱!$L:$L,MATCH(BB195,商城宝箱!$N:$N,1))</f>
        <v>11</v>
      </c>
      <c r="BI195" s="63">
        <f>INDEX(商城宝箱!$T:$T,MATCH(BH195,商城宝箱!$L:$L,0))+(BB195-VLOOKUP(BH195,商城宝箱!$L$2:$N$22,3,FALSE))/$BH$5*VLOOKUP(BH195+1,商城宝箱!$C$23:$I$42,3,FALSE)</f>
        <v>238000</v>
      </c>
      <c r="BJ195" s="71">
        <f>INDEX(商城宝箱!$U:$U,MATCH(BH195,商城宝箱!$L:$L,0))+(BB195-VLOOKUP(BH195,商城宝箱!$L$2:$N$22,3,FALSE))/$BH$5*VLOOKUP(BH195+1,商城宝箱!$C$23:$I$42,4,FALSE)</f>
        <v>226632.5</v>
      </c>
      <c r="BK195" s="71">
        <f>INDEX(商城宝箱!$V:$V,MATCH(BH195,商城宝箱!$L:$L,0))+(BB195-VLOOKUP(BH195,商城宝箱!$L$2:$N$22,3,FALSE))/$BH$5*VLOOKUP(BH195+1,商城宝箱!$C$23:$I$42,5,FALSE)</f>
        <v>118812</v>
      </c>
      <c r="BL195" s="71">
        <f>INDEX(商城宝箱!$W:$W,MATCH(BH195,商城宝箱!$L:$L,0))+(BB195-VLOOKUP(BH195,商城宝箱!$L$2:$N$22,3,FALSE))/$BH$5*VLOOKUP(BH195+1,商城宝箱!$C$23:$I$42,6,FALSE)</f>
        <v>18061.5</v>
      </c>
      <c r="BM195" s="49"/>
      <c r="BN195" s="101">
        <f t="shared" si="253"/>
        <v>11610000</v>
      </c>
      <c r="BO195" s="63">
        <f t="shared" si="254"/>
        <v>3394200</v>
      </c>
      <c r="BP195" s="63">
        <f t="shared" ref="BP195:BR195" si="357">AL195</f>
        <v>2262560</v>
      </c>
      <c r="BQ195" s="63">
        <f t="shared" si="357"/>
        <v>3402000</v>
      </c>
      <c r="BR195" s="63">
        <f t="shared" si="357"/>
        <v>0</v>
      </c>
      <c r="BS195" s="63">
        <f t="shared" si="256"/>
        <v>94500</v>
      </c>
      <c r="BT195" s="63">
        <f t="shared" si="257"/>
        <v>238000</v>
      </c>
      <c r="BU195" s="63">
        <f t="shared" si="258"/>
        <v>21001260</v>
      </c>
      <c r="BV195" s="98">
        <f t="shared" si="259"/>
        <v>0.552823973418738</v>
      </c>
      <c r="BW195" s="98">
        <f t="shared" si="260"/>
        <v>0.161618874296114</v>
      </c>
      <c r="BX195" s="98">
        <f t="shared" si="261"/>
        <v>0.107734488311654</v>
      </c>
      <c r="BY195" s="98">
        <f t="shared" si="262"/>
        <v>0.161990280583165</v>
      </c>
      <c r="BZ195" s="98">
        <f t="shared" si="263"/>
        <v>0</v>
      </c>
      <c r="CA195" s="98">
        <f t="shared" si="264"/>
        <v>0.00449973001619903</v>
      </c>
      <c r="CB195" s="98">
        <f t="shared" si="265"/>
        <v>0.0113326533741309</v>
      </c>
      <c r="CC195" s="49"/>
      <c r="CD195" s="101">
        <f t="shared" si="266"/>
        <v>200</v>
      </c>
      <c r="CE195" s="63">
        <f>INDEX(角色升级!A:A,MATCH(BU194,角色升级!K:K,1))</f>
        <v>974</v>
      </c>
      <c r="CF195" s="71">
        <f>VLOOKUP(CE195,角色升级!A:P,16,FALSE)</f>
        <v>85705.6136</v>
      </c>
      <c r="CG195" s="71">
        <v>181200</v>
      </c>
      <c r="CH195" s="235">
        <v>5.69</v>
      </c>
      <c r="CI195" s="87">
        <f>INDEX(角色升级!Q:Q,MATCH(CE195,角色升级!A:A,0))</f>
        <v>37800</v>
      </c>
      <c r="CJ195" s="80">
        <v>1</v>
      </c>
      <c r="CK195" s="49"/>
      <c r="CL195" s="101">
        <f t="shared" si="267"/>
        <v>78866</v>
      </c>
      <c r="CM195" s="63">
        <f t="shared" si="268"/>
        <v>258030</v>
      </c>
      <c r="CN195" s="63">
        <f t="shared" si="269"/>
        <v>1264</v>
      </c>
      <c r="CO195" s="63">
        <f t="shared" si="270"/>
        <v>226632.5</v>
      </c>
      <c r="CP195" s="63">
        <f t="shared" si="271"/>
        <v>564792.5</v>
      </c>
      <c r="CQ195" s="98">
        <f t="shared" si="272"/>
        <v>0.139637123368317</v>
      </c>
      <c r="CR195" s="98">
        <f t="shared" si="273"/>
        <v>0.456858049637699</v>
      </c>
      <c r="CS195" s="98">
        <f t="shared" si="274"/>
        <v>0.00223799005829575</v>
      </c>
      <c r="CT195" s="98">
        <f t="shared" si="275"/>
        <v>0.401266836935689</v>
      </c>
      <c r="CU195" s="49"/>
      <c r="CV195" s="87">
        <f t="shared" si="276"/>
        <v>39434</v>
      </c>
      <c r="CW195" s="80">
        <f t="shared" si="277"/>
        <v>128769</v>
      </c>
      <c r="CX195" s="80">
        <f t="shared" si="278"/>
        <v>85840</v>
      </c>
      <c r="CY195" s="80">
        <f t="shared" si="279"/>
        <v>118812</v>
      </c>
      <c r="CZ195" s="80">
        <f t="shared" si="280"/>
        <v>372855</v>
      </c>
      <c r="DA195" s="143">
        <f t="shared" si="281"/>
        <v>0.105762293653029</v>
      </c>
      <c r="DB195" s="143">
        <f t="shared" si="282"/>
        <v>0.345359456088828</v>
      </c>
      <c r="DC195" s="143">
        <f t="shared" si="283"/>
        <v>0.230223545346046</v>
      </c>
      <c r="DD195" s="143">
        <f t="shared" si="284"/>
        <v>0.318654704912097</v>
      </c>
      <c r="DE195" s="49"/>
      <c r="DF195" s="87">
        <f t="shared" si="285"/>
        <v>19113</v>
      </c>
      <c r="DG195" s="80">
        <f t="shared" si="286"/>
        <v>63195</v>
      </c>
      <c r="DH195" s="80">
        <f t="shared" si="287"/>
        <v>42128</v>
      </c>
      <c r="DI195" s="80">
        <f t="shared" si="288"/>
        <v>18061.5</v>
      </c>
      <c r="DJ195" s="80">
        <f t="shared" si="289"/>
        <v>142497.5</v>
      </c>
      <c r="DK195" s="143">
        <f t="shared" si="290"/>
        <v>0.134128668924016</v>
      </c>
      <c r="DL195" s="143">
        <f t="shared" si="291"/>
        <v>0.443481464587098</v>
      </c>
      <c r="DM195" s="143">
        <f t="shared" si="292"/>
        <v>0.295640274390779</v>
      </c>
      <c r="DN195" s="143">
        <f t="shared" si="293"/>
        <v>0.126749592098107</v>
      </c>
      <c r="DO195" s="49"/>
      <c r="DP195" s="62">
        <f t="shared" si="294"/>
        <v>564792.5</v>
      </c>
      <c r="DQ195" s="71">
        <f t="shared" si="295"/>
        <v>372855</v>
      </c>
      <c r="DR195" s="71">
        <f t="shared" si="296"/>
        <v>142497.5</v>
      </c>
      <c r="DS195" s="63">
        <v>0</v>
      </c>
      <c r="DT195" s="63">
        <v>34</v>
      </c>
      <c r="DU195" s="63">
        <f>INDEX(武器升级!A:A,MATCH(DQ195/$DQ$5,武器升级!G:G,1))</f>
        <v>70</v>
      </c>
      <c r="DV195" s="63">
        <f>_xlfn.IFNA(INDEX(武器升级!A:A,MATCH(DR195/$DR$5,武器升级!H:H,1)),1)</f>
        <v>59</v>
      </c>
      <c r="DW195" s="63">
        <v>19</v>
      </c>
      <c r="DX195" s="63">
        <f>ROUND($DX$4*(1.2^(DT195-1)),2)</f>
        <v>246.11</v>
      </c>
      <c r="DY195" s="63">
        <f>ROUND($DY$4*1.2^(DU195-1),2)</f>
        <v>218055.6</v>
      </c>
      <c r="DZ195" s="63">
        <f>ROUND($DZ$4*1.2^(DV195-1),2)</f>
        <v>43043.24</v>
      </c>
      <c r="EA195" s="71">
        <v>6.9</v>
      </c>
      <c r="EB195" s="67">
        <f t="shared" si="297"/>
        <v>200</v>
      </c>
      <c r="EC195" s="84"/>
      <c r="ED195" s="49"/>
      <c r="EE195" s="49"/>
      <c r="EF195" s="49"/>
      <c r="EG195" s="49"/>
      <c r="EH195" s="49"/>
      <c r="EI195" s="49"/>
      <c r="EJ195" s="49"/>
      <c r="EK195" s="49">
        <f>_xlfn.IFNA(INDEX(DZ:DZ,MATCH(A195,EB:EB,0)),1)</f>
        <v>1122.74</v>
      </c>
      <c r="EL195" s="84"/>
      <c r="EM195" s="49"/>
      <c r="EN195" s="49"/>
      <c r="EO195" s="49"/>
      <c r="EP195" s="49"/>
      <c r="EQ195" s="49"/>
      <c r="ER195" s="49"/>
      <c r="ES195" s="49"/>
      <c r="ET195" s="49"/>
      <c r="EU195" s="49"/>
      <c r="EV195" s="49"/>
      <c r="EW195" s="49"/>
      <c r="EX195" s="49"/>
      <c r="EY195" s="49"/>
      <c r="EZ195" s="49"/>
      <c r="FA195" s="67"/>
      <c r="FB195" s="67"/>
      <c r="FC195" s="67"/>
      <c r="FD195" s="49"/>
      <c r="FE195" s="155"/>
    </row>
    <row r="196" spans="1:161">
      <c r="A196" s="58">
        <v>190</v>
      </c>
      <c r="B196" s="59">
        <v>119</v>
      </c>
      <c r="C196" s="60">
        <v>96</v>
      </c>
      <c r="D196" s="61">
        <v>1185</v>
      </c>
      <c r="E196" s="61">
        <v>3</v>
      </c>
      <c r="F196" s="62">
        <v>12</v>
      </c>
      <c r="G196" s="63">
        <v>0</v>
      </c>
      <c r="H196" s="63">
        <v>3</v>
      </c>
      <c r="I196" s="49"/>
      <c r="J196" s="62">
        <v>190</v>
      </c>
      <c r="K196" s="71">
        <f t="shared" si="242"/>
        <v>12</v>
      </c>
      <c r="L196" s="71">
        <f t="shared" si="243"/>
        <v>0</v>
      </c>
      <c r="M196" s="71">
        <f>INDEX($H:$H,MATCH(N196,$A:$A,0))</f>
        <v>3</v>
      </c>
      <c r="N196" s="72">
        <f>INDEX($A:$A,MATCH(SUM($K$7:K196),$D:$D,1))</f>
        <v>200</v>
      </c>
      <c r="O196" s="72">
        <v>0</v>
      </c>
      <c r="P196" s="73">
        <v>0</v>
      </c>
      <c r="Q196" s="63">
        <f>INDEX(关卡产出!$V$8:$V$207,MATCH(N196,$A$7:$A$206,0))</f>
        <v>38500</v>
      </c>
      <c r="R196" s="63">
        <f>INDEX(关卡产出!$W$8:$W$207,MATCH(N196,$A$7:$A$206,0))</f>
        <v>11610000</v>
      </c>
      <c r="S196" s="63">
        <f>INDEX(关卡产出!$X$8:$X$207,MATCH(N196,$A$7:$A$206,0))</f>
        <v>78866</v>
      </c>
      <c r="T196" s="63">
        <f>INDEX(关卡产出!$Y$8:$Y$207,MATCH(N196,$A$7:$A$206,0))</f>
        <v>39434</v>
      </c>
      <c r="U196" s="63">
        <f>INDEX(关卡产出!$Z$8:$Z$207,MATCH(N196,$A$7:$A$206,0))</f>
        <v>19113</v>
      </c>
      <c r="V196" s="63">
        <f>INDEX(关卡产出!$AA$8:$AA$207,MATCH(N196,$A$7:$A$206,0))</f>
        <v>1200</v>
      </c>
      <c r="W196" s="80">
        <f>INDEX(关卡产出!$C$8:$C$207,MATCH(N196,关卡产出!$B$8:$B$207,0))*K196</f>
        <v>1896</v>
      </c>
      <c r="X196" s="80">
        <f>INDEX(关卡产出!$D$8:$D$207,MATCH(N196,关卡产出!$B$8:$B$207,0))*K196</f>
        <v>948</v>
      </c>
      <c r="Y196" s="80">
        <f>INDEX(关卡产出!$E$8:$E$207,MATCH(N196,关卡产出!$B$8:$B$207,0))*K196</f>
        <v>468</v>
      </c>
      <c r="Z196" s="80">
        <f>INDEX(关卡产出!$F$8:$F$207,MATCH(N196,关卡产出!$B$8:$B$207,0))*K196</f>
        <v>24600</v>
      </c>
      <c r="AA196" s="80">
        <f>SUM($W$7:W196)</f>
        <v>259926</v>
      </c>
      <c r="AB196" s="80">
        <f>SUM($X$7:X196)</f>
        <v>129717</v>
      </c>
      <c r="AC196" s="80">
        <f>SUM($Y$7:Y196)</f>
        <v>63663</v>
      </c>
      <c r="AD196" s="80">
        <f>SUM($Z$7:Z196)</f>
        <v>3418800</v>
      </c>
      <c r="AE196" s="87">
        <f>INDEX(关卡产出!$C$8:$C$207,MATCH(N196,关卡产出!$B$8:$B$207,0))*8</f>
        <v>1264</v>
      </c>
      <c r="AF196" s="87">
        <f>INDEX(关卡产出!$D$8:$D$207,MATCH(N196,关卡产出!$B$8:$B$207,0))*8</f>
        <v>632</v>
      </c>
      <c r="AG196" s="87">
        <f>INDEX(关卡产出!$E$8:$E$207,MATCH(N196,关卡产出!$B$8:$B$207,0))*8</f>
        <v>312</v>
      </c>
      <c r="AH196" s="87">
        <f>INDEX(关卡产出!$F$8:$F$207,MATCH(N196,关卡产出!$B$8:$B$207,0))*8</f>
        <v>16400</v>
      </c>
      <c r="AI196" s="87">
        <f>SUM($AE$7:AE196)</f>
        <v>173272</v>
      </c>
      <c r="AJ196" s="87">
        <f>SUM($AF$7:AF196)</f>
        <v>86472</v>
      </c>
      <c r="AK196" s="87">
        <f>SUM($AG$7:AG196)</f>
        <v>42440</v>
      </c>
      <c r="AL196" s="87">
        <f>SUM($AH$7:AH196)</f>
        <v>2278960</v>
      </c>
      <c r="AM196" s="92">
        <f>SUM($M$7:M196)*关卡产出!$AS$11</f>
        <v>3420000</v>
      </c>
      <c r="AN196" s="93">
        <v>0</v>
      </c>
      <c r="AO196" s="80">
        <v>0</v>
      </c>
      <c r="AP196" s="96">
        <v>0</v>
      </c>
      <c r="AQ196" s="62">
        <v>500</v>
      </c>
      <c r="AR196" s="97">
        <v>100</v>
      </c>
      <c r="AS196" s="62">
        <f>SUM($AQ$7:AQ196)</f>
        <v>95000</v>
      </c>
      <c r="AT196" s="71">
        <f>SUM($AR$7:AR196)</f>
        <v>19000</v>
      </c>
      <c r="AU196" s="49"/>
      <c r="AV196" s="62">
        <f t="shared" si="244"/>
        <v>38500</v>
      </c>
      <c r="AW196" s="71">
        <v>0</v>
      </c>
      <c r="AX196" s="71">
        <f t="shared" si="245"/>
        <v>19000</v>
      </c>
      <c r="AY196" s="71">
        <f t="shared" si="246"/>
        <v>37800</v>
      </c>
      <c r="AZ196" s="63">
        <f t="shared" si="247"/>
        <v>95300</v>
      </c>
      <c r="BA196" s="80">
        <v>0</v>
      </c>
      <c r="BB196" s="80">
        <f t="shared" si="248"/>
        <v>95300</v>
      </c>
      <c r="BC196" s="98">
        <f t="shared" si="249"/>
        <v>0.40398740818468</v>
      </c>
      <c r="BD196" s="98">
        <f t="shared" si="250"/>
        <v>0</v>
      </c>
      <c r="BE196" s="98">
        <f t="shared" si="251"/>
        <v>0.199370409233998</v>
      </c>
      <c r="BF196" s="98">
        <f t="shared" si="252"/>
        <v>0.396642182581322</v>
      </c>
      <c r="BG196" s="99"/>
      <c r="BH196" s="62">
        <f>INDEX(商城宝箱!$L:$L,MATCH(BB196,商城宝箱!$N:$N,1))</f>
        <v>11</v>
      </c>
      <c r="BI196" s="63">
        <f>INDEX(商城宝箱!$T:$T,MATCH(BH196,商城宝箱!$L:$L,0))+(BB196-VLOOKUP(BH196,商城宝箱!$L$2:$N$22,3,FALSE))/$BH$5*VLOOKUP(BH196+1,商城宝箱!$C$23:$I$42,3,FALSE)</f>
        <v>238250</v>
      </c>
      <c r="BJ196" s="71">
        <f>INDEX(商城宝箱!$U:$U,MATCH(BH196,商城宝箱!$L:$L,0))+(BB196-VLOOKUP(BH196,商城宝箱!$L$2:$N$22,3,FALSE))/$BH$5*VLOOKUP(BH196+1,商城宝箱!$C$23:$I$42,4,FALSE)</f>
        <v>227002.5</v>
      </c>
      <c r="BK196" s="71">
        <f>INDEX(商城宝箱!$V:$V,MATCH(BH196,商城宝箱!$L:$L,0))+(BB196-VLOOKUP(BH196,商城宝箱!$L$2:$N$22,3,FALSE))/$BH$5*VLOOKUP(BH196+1,商城宝箱!$C$23:$I$42,5,FALSE)</f>
        <v>118987</v>
      </c>
      <c r="BL196" s="71">
        <f>INDEX(商城宝箱!$W:$W,MATCH(BH196,商城宝箱!$L:$L,0))+(BB196-VLOOKUP(BH196,商城宝箱!$L$2:$N$22,3,FALSE))/$BH$5*VLOOKUP(BH196+1,商城宝箱!$C$23:$I$42,6,FALSE)</f>
        <v>18091.5</v>
      </c>
      <c r="BM196" s="49"/>
      <c r="BN196" s="101">
        <f t="shared" si="253"/>
        <v>11610000</v>
      </c>
      <c r="BO196" s="63">
        <f t="shared" si="254"/>
        <v>3418800</v>
      </c>
      <c r="BP196" s="63">
        <f t="shared" ref="BP196:BR196" si="358">AL196</f>
        <v>2278960</v>
      </c>
      <c r="BQ196" s="63">
        <f t="shared" si="358"/>
        <v>3420000</v>
      </c>
      <c r="BR196" s="63">
        <f t="shared" si="358"/>
        <v>0</v>
      </c>
      <c r="BS196" s="63">
        <f t="shared" si="256"/>
        <v>95000</v>
      </c>
      <c r="BT196" s="63">
        <f t="shared" si="257"/>
        <v>238250</v>
      </c>
      <c r="BU196" s="63">
        <f t="shared" si="258"/>
        <v>21061010</v>
      </c>
      <c r="BV196" s="98">
        <f t="shared" si="259"/>
        <v>0.551255614047</v>
      </c>
      <c r="BW196" s="98">
        <f t="shared" si="260"/>
        <v>0.162328397356062</v>
      </c>
      <c r="BX196" s="98">
        <f t="shared" si="261"/>
        <v>0.108207536105818</v>
      </c>
      <c r="BY196" s="98">
        <f t="shared" si="262"/>
        <v>0.162385374680512</v>
      </c>
      <c r="BZ196" s="98">
        <f t="shared" si="263"/>
        <v>0</v>
      </c>
      <c r="CA196" s="98">
        <f t="shared" si="264"/>
        <v>0.00451070485223643</v>
      </c>
      <c r="CB196" s="98">
        <f t="shared" si="265"/>
        <v>0.0113123729583719</v>
      </c>
      <c r="CC196" s="49"/>
      <c r="CD196" s="101">
        <f t="shared" si="266"/>
        <v>200</v>
      </c>
      <c r="CE196" s="63">
        <f>INDEX(角色升级!A:A,MATCH(BU195,角色升级!K:K,1))</f>
        <v>975</v>
      </c>
      <c r="CF196" s="71">
        <f>VLOOKUP(CE196,角色升级!A:P,16,FALSE)</f>
        <v>85770.39486</v>
      </c>
      <c r="CG196" s="71">
        <v>181200</v>
      </c>
      <c r="CH196" s="249">
        <v>5.64</v>
      </c>
      <c r="CI196" s="87">
        <f>INDEX(角色升级!Q:Q,MATCH(CE196,角色升级!A:A,0))</f>
        <v>37800</v>
      </c>
      <c r="CJ196" s="80">
        <v>1</v>
      </c>
      <c r="CK196" s="49"/>
      <c r="CL196" s="101">
        <f t="shared" si="267"/>
        <v>78866</v>
      </c>
      <c r="CM196" s="63">
        <f t="shared" si="268"/>
        <v>259926</v>
      </c>
      <c r="CN196" s="63">
        <f t="shared" si="269"/>
        <v>1264</v>
      </c>
      <c r="CO196" s="63">
        <f t="shared" si="270"/>
        <v>227002.5</v>
      </c>
      <c r="CP196" s="63">
        <f t="shared" si="271"/>
        <v>567058.5</v>
      </c>
      <c r="CQ196" s="98">
        <f t="shared" si="272"/>
        <v>0.139079124993277</v>
      </c>
      <c r="CR196" s="98">
        <f t="shared" si="273"/>
        <v>0.458375987662649</v>
      </c>
      <c r="CS196" s="98">
        <f t="shared" si="274"/>
        <v>0.00222904691491266</v>
      </c>
      <c r="CT196" s="98">
        <f t="shared" si="275"/>
        <v>0.400315840429162</v>
      </c>
      <c r="CU196" s="49"/>
      <c r="CV196" s="87">
        <f t="shared" si="276"/>
        <v>39434</v>
      </c>
      <c r="CW196" s="80">
        <f t="shared" si="277"/>
        <v>129717</v>
      </c>
      <c r="CX196" s="80">
        <f t="shared" si="278"/>
        <v>86472</v>
      </c>
      <c r="CY196" s="80">
        <f t="shared" si="279"/>
        <v>118987</v>
      </c>
      <c r="CZ196" s="80">
        <f t="shared" si="280"/>
        <v>374610</v>
      </c>
      <c r="DA196" s="143">
        <f t="shared" si="281"/>
        <v>0.105266810816583</v>
      </c>
      <c r="DB196" s="143">
        <f t="shared" si="282"/>
        <v>0.346272123007928</v>
      </c>
      <c r="DC196" s="143">
        <f t="shared" si="283"/>
        <v>0.230832065347962</v>
      </c>
      <c r="DD196" s="143">
        <f t="shared" si="284"/>
        <v>0.317629000827527</v>
      </c>
      <c r="DE196" s="49"/>
      <c r="DF196" s="87">
        <f t="shared" si="285"/>
        <v>19113</v>
      </c>
      <c r="DG196" s="80">
        <f t="shared" si="286"/>
        <v>63663</v>
      </c>
      <c r="DH196" s="80">
        <f t="shared" si="287"/>
        <v>42440</v>
      </c>
      <c r="DI196" s="80">
        <f t="shared" si="288"/>
        <v>18091.5</v>
      </c>
      <c r="DJ196" s="80">
        <f t="shared" si="289"/>
        <v>143307.5</v>
      </c>
      <c r="DK196" s="143">
        <f t="shared" si="290"/>
        <v>0.133370549343196</v>
      </c>
      <c r="DL196" s="143">
        <f t="shared" si="291"/>
        <v>0.444240531723741</v>
      </c>
      <c r="DM196" s="143">
        <f t="shared" si="292"/>
        <v>0.296146398478796</v>
      </c>
      <c r="DN196" s="143">
        <f t="shared" si="293"/>
        <v>0.126242520454268</v>
      </c>
      <c r="DO196" s="49"/>
      <c r="DP196" s="62">
        <f t="shared" si="294"/>
        <v>567058.5</v>
      </c>
      <c r="DQ196" s="71">
        <f t="shared" si="295"/>
        <v>374610</v>
      </c>
      <c r="DR196" s="71">
        <f t="shared" si="296"/>
        <v>143307.5</v>
      </c>
      <c r="DS196" s="63">
        <v>0</v>
      </c>
      <c r="DT196" s="63">
        <v>34</v>
      </c>
      <c r="DU196" s="63">
        <f>INDEX(武器升级!A:A,MATCH(DQ196/$DQ$5,武器升级!G:G,1))</f>
        <v>70</v>
      </c>
      <c r="DV196" s="63">
        <f>_xlfn.IFNA(INDEX(武器升级!A:A,MATCH(DR196/$DR$5,武器升级!H:H,1)),1)</f>
        <v>59</v>
      </c>
      <c r="DW196" s="63">
        <v>19</v>
      </c>
      <c r="DX196" s="63">
        <f>ROUND($DX$4*(1.2^(DT196-1)),2)</f>
        <v>246.11</v>
      </c>
      <c r="DY196" s="63">
        <f>ROUND($DY$4*1.2^(DU196-1),2)</f>
        <v>218055.6</v>
      </c>
      <c r="DZ196" s="63">
        <f>ROUND($DZ$4*1.2^(DV196-1),2)</f>
        <v>43043.24</v>
      </c>
      <c r="EA196" s="71">
        <v>6.9</v>
      </c>
      <c r="EB196" s="67">
        <f t="shared" si="297"/>
        <v>200</v>
      </c>
      <c r="EC196" s="84"/>
      <c r="ED196" s="49"/>
      <c r="EE196" s="49"/>
      <c r="EF196" s="49"/>
      <c r="EG196" s="49"/>
      <c r="EH196" s="49"/>
      <c r="EI196" s="49"/>
      <c r="EJ196" s="49"/>
      <c r="EK196" s="49">
        <f>_xlfn.IFNA(INDEX(DZ:DZ,MATCH(A196,EB:EB,0)),1)</f>
        <v>1</v>
      </c>
      <c r="EL196" s="84"/>
      <c r="EM196" s="49"/>
      <c r="EN196" s="49"/>
      <c r="EO196" s="49"/>
      <c r="EP196" s="49"/>
      <c r="EQ196" s="49"/>
      <c r="ER196" s="49"/>
      <c r="ES196" s="49"/>
      <c r="ET196" s="49"/>
      <c r="EU196" s="49"/>
      <c r="EV196" s="49"/>
      <c r="EW196" s="49"/>
      <c r="EX196" s="49"/>
      <c r="EY196" s="49"/>
      <c r="EZ196" s="49"/>
      <c r="FA196" s="67"/>
      <c r="FB196" s="67"/>
      <c r="FC196" s="67"/>
      <c r="FD196" s="49"/>
      <c r="FE196" s="155"/>
    </row>
    <row r="197" spans="1:161">
      <c r="A197" s="58">
        <v>191</v>
      </c>
      <c r="B197" s="59">
        <v>120</v>
      </c>
      <c r="C197" s="60">
        <v>96</v>
      </c>
      <c r="D197" s="61">
        <v>1191</v>
      </c>
      <c r="E197" s="61">
        <v>3</v>
      </c>
      <c r="F197" s="62">
        <v>12</v>
      </c>
      <c r="G197" s="63">
        <v>0</v>
      </c>
      <c r="H197" s="63">
        <v>3</v>
      </c>
      <c r="I197" s="49"/>
      <c r="J197" s="62">
        <v>191</v>
      </c>
      <c r="K197" s="71">
        <f t="shared" si="242"/>
        <v>12</v>
      </c>
      <c r="L197" s="71">
        <f t="shared" si="243"/>
        <v>0</v>
      </c>
      <c r="M197" s="71">
        <f>INDEX($H:$H,MATCH(N197,$A:$A,0))</f>
        <v>3</v>
      </c>
      <c r="N197" s="72">
        <f>INDEX($A:$A,MATCH(SUM($K$7:K197),$D:$D,1))</f>
        <v>200</v>
      </c>
      <c r="O197" s="72">
        <v>0</v>
      </c>
      <c r="P197" s="73">
        <v>0</v>
      </c>
      <c r="Q197" s="63">
        <f>INDEX(关卡产出!$V$8:$V$207,MATCH(N197,$A$7:$A$206,0))</f>
        <v>38500</v>
      </c>
      <c r="R197" s="63">
        <f>INDEX(关卡产出!$W$8:$W$207,MATCH(N197,$A$7:$A$206,0))</f>
        <v>11610000</v>
      </c>
      <c r="S197" s="63">
        <f>INDEX(关卡产出!$X$8:$X$207,MATCH(N197,$A$7:$A$206,0))</f>
        <v>78866</v>
      </c>
      <c r="T197" s="63">
        <f>INDEX(关卡产出!$Y$8:$Y$207,MATCH(N197,$A$7:$A$206,0))</f>
        <v>39434</v>
      </c>
      <c r="U197" s="63">
        <f>INDEX(关卡产出!$Z$8:$Z$207,MATCH(N197,$A$7:$A$206,0))</f>
        <v>19113</v>
      </c>
      <c r="V197" s="63">
        <f>INDEX(关卡产出!$AA$8:$AA$207,MATCH(N197,$A$7:$A$206,0))</f>
        <v>1200</v>
      </c>
      <c r="W197" s="80">
        <f>INDEX(关卡产出!$C$8:$C$207,MATCH(N197,关卡产出!$B$8:$B$207,0))*K197</f>
        <v>1896</v>
      </c>
      <c r="X197" s="80">
        <f>INDEX(关卡产出!$D$8:$D$207,MATCH(N197,关卡产出!$B$8:$B$207,0))*K197</f>
        <v>948</v>
      </c>
      <c r="Y197" s="80">
        <f>INDEX(关卡产出!$E$8:$E$207,MATCH(N197,关卡产出!$B$8:$B$207,0))*K197</f>
        <v>468</v>
      </c>
      <c r="Z197" s="80">
        <f>INDEX(关卡产出!$F$8:$F$207,MATCH(N197,关卡产出!$B$8:$B$207,0))*K197</f>
        <v>24600</v>
      </c>
      <c r="AA197" s="80">
        <f>SUM($W$7:W197)</f>
        <v>261822</v>
      </c>
      <c r="AB197" s="80">
        <f>SUM($X$7:X197)</f>
        <v>130665</v>
      </c>
      <c r="AC197" s="80">
        <f>SUM($Y$7:Y197)</f>
        <v>64131</v>
      </c>
      <c r="AD197" s="80">
        <f>SUM($Z$7:Z197)</f>
        <v>3443400</v>
      </c>
      <c r="AE197" s="87">
        <f>INDEX(关卡产出!$C$8:$C$207,MATCH(N197,关卡产出!$B$8:$B$207,0))*8</f>
        <v>1264</v>
      </c>
      <c r="AF197" s="87">
        <f>INDEX(关卡产出!$D$8:$D$207,MATCH(N197,关卡产出!$B$8:$B$207,0))*8</f>
        <v>632</v>
      </c>
      <c r="AG197" s="87">
        <f>INDEX(关卡产出!$E$8:$E$207,MATCH(N197,关卡产出!$B$8:$B$207,0))*8</f>
        <v>312</v>
      </c>
      <c r="AH197" s="87">
        <f>INDEX(关卡产出!$F$8:$F$207,MATCH(N197,关卡产出!$B$8:$B$207,0))*8</f>
        <v>16400</v>
      </c>
      <c r="AI197" s="87">
        <f>SUM($AE$7:AE197)</f>
        <v>174536</v>
      </c>
      <c r="AJ197" s="87">
        <f>SUM($AF$7:AF197)</f>
        <v>87104</v>
      </c>
      <c r="AK197" s="87">
        <f>SUM($AG$7:AG197)</f>
        <v>42752</v>
      </c>
      <c r="AL197" s="87">
        <f>SUM($AH$7:AH197)</f>
        <v>2295360</v>
      </c>
      <c r="AM197" s="92">
        <f>SUM($M$7:M197)*关卡产出!$AS$11</f>
        <v>3438000</v>
      </c>
      <c r="AN197" s="93">
        <v>0</v>
      </c>
      <c r="AO197" s="80">
        <v>0</v>
      </c>
      <c r="AP197" s="96">
        <v>0</v>
      </c>
      <c r="AQ197" s="62">
        <v>500</v>
      </c>
      <c r="AR197" s="97">
        <v>100</v>
      </c>
      <c r="AS197" s="62">
        <f>SUM($AQ$7:AQ197)</f>
        <v>95500</v>
      </c>
      <c r="AT197" s="71">
        <f>SUM($AR$7:AR197)</f>
        <v>19100</v>
      </c>
      <c r="AU197" s="49"/>
      <c r="AV197" s="62">
        <f t="shared" si="244"/>
        <v>38500</v>
      </c>
      <c r="AW197" s="71">
        <v>0</v>
      </c>
      <c r="AX197" s="71">
        <f t="shared" si="245"/>
        <v>19100</v>
      </c>
      <c r="AY197" s="71">
        <f t="shared" si="246"/>
        <v>37800</v>
      </c>
      <c r="AZ197" s="63">
        <f t="shared" si="247"/>
        <v>95400</v>
      </c>
      <c r="BA197" s="80">
        <v>0</v>
      </c>
      <c r="BB197" s="80">
        <f t="shared" si="248"/>
        <v>95400</v>
      </c>
      <c r="BC197" s="98">
        <f t="shared" si="249"/>
        <v>0.40356394129979</v>
      </c>
      <c r="BD197" s="98">
        <f t="shared" si="250"/>
        <v>0</v>
      </c>
      <c r="BE197" s="98">
        <f t="shared" si="251"/>
        <v>0.20020964360587</v>
      </c>
      <c r="BF197" s="98">
        <f t="shared" si="252"/>
        <v>0.39622641509434</v>
      </c>
      <c r="BG197" s="99"/>
      <c r="BH197" s="62">
        <f>INDEX(商城宝箱!$L:$L,MATCH(BB197,商城宝箱!$N:$N,1))</f>
        <v>11</v>
      </c>
      <c r="BI197" s="63">
        <f>INDEX(商城宝箱!$T:$T,MATCH(BH197,商城宝箱!$L:$L,0))+(BB197-VLOOKUP(BH197,商城宝箱!$L$2:$N$22,3,FALSE))/$BH$5*VLOOKUP(BH197+1,商城宝箱!$C$23:$I$42,3,FALSE)</f>
        <v>238500</v>
      </c>
      <c r="BJ197" s="71">
        <f>INDEX(商城宝箱!$U:$U,MATCH(BH197,商城宝箱!$L:$L,0))+(BB197-VLOOKUP(BH197,商城宝箱!$L$2:$N$22,3,FALSE))/$BH$5*VLOOKUP(BH197+1,商城宝箱!$C$23:$I$42,4,FALSE)</f>
        <v>227372.5</v>
      </c>
      <c r="BK197" s="71">
        <f>INDEX(商城宝箱!$V:$V,MATCH(BH197,商城宝箱!$L:$L,0))+(BB197-VLOOKUP(BH197,商城宝箱!$L$2:$N$22,3,FALSE))/$BH$5*VLOOKUP(BH197+1,商城宝箱!$C$23:$I$42,5,FALSE)</f>
        <v>119162</v>
      </c>
      <c r="BL197" s="71">
        <f>INDEX(商城宝箱!$W:$W,MATCH(BH197,商城宝箱!$L:$L,0))+(BB197-VLOOKUP(BH197,商城宝箱!$L$2:$N$22,3,FALSE))/$BH$5*VLOOKUP(BH197+1,商城宝箱!$C$23:$I$42,6,FALSE)</f>
        <v>18121.5</v>
      </c>
      <c r="BM197" s="49"/>
      <c r="BN197" s="101">
        <f t="shared" si="253"/>
        <v>11610000</v>
      </c>
      <c r="BO197" s="63">
        <f t="shared" si="254"/>
        <v>3443400</v>
      </c>
      <c r="BP197" s="63">
        <f t="shared" ref="BP197:BR197" si="359">AL197</f>
        <v>2295360</v>
      </c>
      <c r="BQ197" s="63">
        <f t="shared" si="359"/>
        <v>3438000</v>
      </c>
      <c r="BR197" s="63">
        <f t="shared" si="359"/>
        <v>0</v>
      </c>
      <c r="BS197" s="63">
        <f t="shared" si="256"/>
        <v>95500</v>
      </c>
      <c r="BT197" s="63">
        <f t="shared" si="257"/>
        <v>238500</v>
      </c>
      <c r="BU197" s="63">
        <f t="shared" si="258"/>
        <v>21120760</v>
      </c>
      <c r="BV197" s="98">
        <f t="shared" si="259"/>
        <v>0.549696128359017</v>
      </c>
      <c r="BW197" s="98">
        <f t="shared" si="260"/>
        <v>0.163033905976868</v>
      </c>
      <c r="BX197" s="98">
        <f t="shared" si="261"/>
        <v>0.108677907423786</v>
      </c>
      <c r="BY197" s="98">
        <f t="shared" si="262"/>
        <v>0.162778233359027</v>
      </c>
      <c r="BZ197" s="98">
        <f t="shared" si="263"/>
        <v>0</v>
      </c>
      <c r="CA197" s="98">
        <f t="shared" si="264"/>
        <v>0.0045216175933063</v>
      </c>
      <c r="CB197" s="98">
        <f t="shared" si="265"/>
        <v>0.0112922072879953</v>
      </c>
      <c r="CC197" s="49"/>
      <c r="CD197" s="101">
        <f t="shared" si="266"/>
        <v>200</v>
      </c>
      <c r="CE197" s="63">
        <f>INDEX(角色升级!A:A,MATCH(BU196,角色升级!K:K,1))</f>
        <v>976</v>
      </c>
      <c r="CF197" s="71">
        <f>VLOOKUP(CE197,角色升级!A:P,16,FALSE)</f>
        <v>85835.17613</v>
      </c>
      <c r="CG197" s="71">
        <v>181200</v>
      </c>
      <c r="CH197" s="249">
        <v>5.64</v>
      </c>
      <c r="CI197" s="87">
        <f>INDEX(角色升级!Q:Q,MATCH(CE197,角色升级!A:A,0))</f>
        <v>37800</v>
      </c>
      <c r="CJ197" s="80">
        <v>1</v>
      </c>
      <c r="CK197" s="49"/>
      <c r="CL197" s="101">
        <f t="shared" si="267"/>
        <v>78866</v>
      </c>
      <c r="CM197" s="63">
        <f t="shared" si="268"/>
        <v>261822</v>
      </c>
      <c r="CN197" s="63">
        <f t="shared" si="269"/>
        <v>1264</v>
      </c>
      <c r="CO197" s="63">
        <f t="shared" si="270"/>
        <v>227372.5</v>
      </c>
      <c r="CP197" s="63">
        <f t="shared" si="271"/>
        <v>569324.5</v>
      </c>
      <c r="CQ197" s="98">
        <f t="shared" si="272"/>
        <v>0.138525568458761</v>
      </c>
      <c r="CR197" s="98">
        <f t="shared" si="273"/>
        <v>0.459881842429054</v>
      </c>
      <c r="CS197" s="98">
        <f t="shared" si="274"/>
        <v>0.00222017496173096</v>
      </c>
      <c r="CT197" s="98">
        <f t="shared" si="275"/>
        <v>0.399372414150454</v>
      </c>
      <c r="CU197" s="49"/>
      <c r="CV197" s="87">
        <f t="shared" si="276"/>
        <v>39434</v>
      </c>
      <c r="CW197" s="80">
        <f t="shared" si="277"/>
        <v>130665</v>
      </c>
      <c r="CX197" s="80">
        <f t="shared" si="278"/>
        <v>87104</v>
      </c>
      <c r="CY197" s="80">
        <f t="shared" si="279"/>
        <v>119162</v>
      </c>
      <c r="CZ197" s="80">
        <f t="shared" si="280"/>
        <v>376365</v>
      </c>
      <c r="DA197" s="143">
        <f t="shared" si="281"/>
        <v>0.104775948879412</v>
      </c>
      <c r="DB197" s="143">
        <f t="shared" si="282"/>
        <v>0.347176278346818</v>
      </c>
      <c r="DC197" s="143">
        <f t="shared" si="283"/>
        <v>0.231434910259987</v>
      </c>
      <c r="DD197" s="143">
        <f t="shared" si="284"/>
        <v>0.316612862513783</v>
      </c>
      <c r="DE197" s="49"/>
      <c r="DF197" s="87">
        <f t="shared" si="285"/>
        <v>19113</v>
      </c>
      <c r="DG197" s="80">
        <f t="shared" si="286"/>
        <v>64131</v>
      </c>
      <c r="DH197" s="80">
        <f t="shared" si="287"/>
        <v>42752</v>
      </c>
      <c r="DI197" s="80">
        <f t="shared" si="288"/>
        <v>18121.5</v>
      </c>
      <c r="DJ197" s="80">
        <f t="shared" si="289"/>
        <v>144117.5</v>
      </c>
      <c r="DK197" s="143">
        <f t="shared" si="290"/>
        <v>0.132620951654032</v>
      </c>
      <c r="DL197" s="143">
        <f t="shared" si="291"/>
        <v>0.444991066317415</v>
      </c>
      <c r="DM197" s="143">
        <f t="shared" si="292"/>
        <v>0.296646833313095</v>
      </c>
      <c r="DN197" s="143">
        <f t="shared" si="293"/>
        <v>0.125741148715458</v>
      </c>
      <c r="DO197" s="49"/>
      <c r="DP197" s="62">
        <f t="shared" si="294"/>
        <v>569324.5</v>
      </c>
      <c r="DQ197" s="71">
        <f t="shared" si="295"/>
        <v>376365</v>
      </c>
      <c r="DR197" s="71">
        <f t="shared" si="296"/>
        <v>144117.5</v>
      </c>
      <c r="DS197" s="63">
        <v>0</v>
      </c>
      <c r="DT197" s="63">
        <v>34</v>
      </c>
      <c r="DU197" s="63">
        <f>INDEX(武器升级!A:A,MATCH(DQ197/$DQ$5,武器升级!G:G,1))</f>
        <v>70</v>
      </c>
      <c r="DV197" s="63">
        <f>_xlfn.IFNA(INDEX(武器升级!A:A,MATCH(DR197/$DR$5,武器升级!H:H,1)),1)</f>
        <v>59</v>
      </c>
      <c r="DW197" s="63">
        <v>19</v>
      </c>
      <c r="DX197" s="63">
        <f>ROUND($DX$4*(1.2^(DT197-1)),2)</f>
        <v>246.11</v>
      </c>
      <c r="DY197" s="63">
        <f>ROUND($DY$4*1.2^(DU197-1),2)</f>
        <v>218055.6</v>
      </c>
      <c r="DZ197" s="63">
        <f>ROUND($DZ$4*1.2^(DV197-1),2)</f>
        <v>43043.24</v>
      </c>
      <c r="EA197" s="71">
        <v>6.9</v>
      </c>
      <c r="EB197" s="67">
        <f t="shared" si="297"/>
        <v>200</v>
      </c>
      <c r="EC197" s="84"/>
      <c r="ED197" s="49"/>
      <c r="EE197" s="49"/>
      <c r="EF197" s="49"/>
      <c r="EG197" s="49"/>
      <c r="EH197" s="49"/>
      <c r="EI197" s="49"/>
      <c r="EJ197" s="49"/>
      <c r="EK197" s="49">
        <f>_xlfn.IFNA(INDEX(DZ:DZ,MATCH(A197,EB:EB,0)),1)</f>
        <v>1122.74</v>
      </c>
      <c r="EL197" s="84"/>
      <c r="EM197" s="49"/>
      <c r="EN197" s="49"/>
      <c r="EO197" s="49"/>
      <c r="EP197" s="49"/>
      <c r="EQ197" s="49"/>
      <c r="ER197" s="49"/>
      <c r="ES197" s="49"/>
      <c r="ET197" s="49"/>
      <c r="EU197" s="49"/>
      <c r="EV197" s="49"/>
      <c r="EW197" s="49"/>
      <c r="EX197" s="49"/>
      <c r="EY197" s="49"/>
      <c r="EZ197" s="49"/>
      <c r="FA197" s="67"/>
      <c r="FB197" s="67"/>
      <c r="FC197" s="67"/>
      <c r="FD197" s="49"/>
      <c r="FE197" s="155"/>
    </row>
    <row r="198" spans="1:161">
      <c r="A198" s="58">
        <v>192</v>
      </c>
      <c r="B198" s="59">
        <v>120</v>
      </c>
      <c r="C198" s="60">
        <v>96</v>
      </c>
      <c r="D198" s="61">
        <v>1194</v>
      </c>
      <c r="E198" s="61">
        <v>3</v>
      </c>
      <c r="F198" s="62">
        <v>12</v>
      </c>
      <c r="G198" s="63">
        <v>0</v>
      </c>
      <c r="H198" s="63">
        <v>3</v>
      </c>
      <c r="I198" s="49"/>
      <c r="J198" s="62">
        <v>192</v>
      </c>
      <c r="K198" s="71">
        <f t="shared" si="242"/>
        <v>12</v>
      </c>
      <c r="L198" s="71">
        <f t="shared" si="243"/>
        <v>0</v>
      </c>
      <c r="M198" s="71">
        <f>INDEX($H:$H,MATCH(N198,$A:$A,0))</f>
        <v>3</v>
      </c>
      <c r="N198" s="72">
        <f>INDEX($A:$A,MATCH(SUM($K$7:K198),$D:$D,1))</f>
        <v>200</v>
      </c>
      <c r="O198" s="72">
        <v>0</v>
      </c>
      <c r="P198" s="73">
        <v>0</v>
      </c>
      <c r="Q198" s="63">
        <f>INDEX(关卡产出!$V$8:$V$207,MATCH(N198,$A$7:$A$206,0))</f>
        <v>38500</v>
      </c>
      <c r="R198" s="63">
        <f>INDEX(关卡产出!$W$8:$W$207,MATCH(N198,$A$7:$A$206,0))</f>
        <v>11610000</v>
      </c>
      <c r="S198" s="63">
        <f>INDEX(关卡产出!$X$8:$X$207,MATCH(N198,$A$7:$A$206,0))</f>
        <v>78866</v>
      </c>
      <c r="T198" s="63">
        <f>INDEX(关卡产出!$Y$8:$Y$207,MATCH(N198,$A$7:$A$206,0))</f>
        <v>39434</v>
      </c>
      <c r="U198" s="63">
        <f>INDEX(关卡产出!$Z$8:$Z$207,MATCH(N198,$A$7:$A$206,0))</f>
        <v>19113</v>
      </c>
      <c r="V198" s="63">
        <f>INDEX(关卡产出!$AA$8:$AA$207,MATCH(N198,$A$7:$A$206,0))</f>
        <v>1200</v>
      </c>
      <c r="W198" s="80">
        <f>INDEX(关卡产出!$C$8:$C$207,MATCH(N198,关卡产出!$B$8:$B$207,0))*K198</f>
        <v>1896</v>
      </c>
      <c r="X198" s="80">
        <f>INDEX(关卡产出!$D$8:$D$207,MATCH(N198,关卡产出!$B$8:$B$207,0))*K198</f>
        <v>948</v>
      </c>
      <c r="Y198" s="80">
        <f>INDEX(关卡产出!$E$8:$E$207,MATCH(N198,关卡产出!$B$8:$B$207,0))*K198</f>
        <v>468</v>
      </c>
      <c r="Z198" s="80">
        <f>INDEX(关卡产出!$F$8:$F$207,MATCH(N198,关卡产出!$B$8:$B$207,0))*K198</f>
        <v>24600</v>
      </c>
      <c r="AA198" s="80">
        <f>SUM($W$7:W198)</f>
        <v>263718</v>
      </c>
      <c r="AB198" s="80">
        <f>SUM($X$7:X198)</f>
        <v>131613</v>
      </c>
      <c r="AC198" s="80">
        <f>SUM($Y$7:Y198)</f>
        <v>64599</v>
      </c>
      <c r="AD198" s="80">
        <f>SUM($Z$7:Z198)</f>
        <v>3468000</v>
      </c>
      <c r="AE198" s="87">
        <f>INDEX(关卡产出!$C$8:$C$207,MATCH(N198,关卡产出!$B$8:$B$207,0))*8</f>
        <v>1264</v>
      </c>
      <c r="AF198" s="87">
        <f>INDEX(关卡产出!$D$8:$D$207,MATCH(N198,关卡产出!$B$8:$B$207,0))*8</f>
        <v>632</v>
      </c>
      <c r="AG198" s="87">
        <f>INDEX(关卡产出!$E$8:$E$207,MATCH(N198,关卡产出!$B$8:$B$207,0))*8</f>
        <v>312</v>
      </c>
      <c r="AH198" s="87">
        <f>INDEX(关卡产出!$F$8:$F$207,MATCH(N198,关卡产出!$B$8:$B$207,0))*8</f>
        <v>16400</v>
      </c>
      <c r="AI198" s="87">
        <f>SUM($AE$7:AE198)</f>
        <v>175800</v>
      </c>
      <c r="AJ198" s="87">
        <f>SUM($AF$7:AF198)</f>
        <v>87736</v>
      </c>
      <c r="AK198" s="87">
        <f>SUM($AG$7:AG198)</f>
        <v>43064</v>
      </c>
      <c r="AL198" s="87">
        <f>SUM($AH$7:AH198)</f>
        <v>2311760</v>
      </c>
      <c r="AM198" s="92">
        <f>SUM($M$7:M198)*关卡产出!$AS$11</f>
        <v>3456000</v>
      </c>
      <c r="AN198" s="93">
        <v>0</v>
      </c>
      <c r="AO198" s="80">
        <v>0</v>
      </c>
      <c r="AP198" s="96">
        <v>0</v>
      </c>
      <c r="AQ198" s="62">
        <v>500</v>
      </c>
      <c r="AR198" s="97">
        <v>100</v>
      </c>
      <c r="AS198" s="62">
        <f>SUM($AQ$7:AQ198)</f>
        <v>96000</v>
      </c>
      <c r="AT198" s="71">
        <f>SUM($AR$7:AR198)</f>
        <v>19200</v>
      </c>
      <c r="AU198" s="49"/>
      <c r="AV198" s="62">
        <f t="shared" si="244"/>
        <v>38500</v>
      </c>
      <c r="AW198" s="71">
        <v>0</v>
      </c>
      <c r="AX198" s="71">
        <f t="shared" si="245"/>
        <v>19200</v>
      </c>
      <c r="AY198" s="71">
        <f t="shared" si="246"/>
        <v>37800</v>
      </c>
      <c r="AZ198" s="63">
        <f t="shared" si="247"/>
        <v>95500</v>
      </c>
      <c r="BA198" s="80">
        <v>0</v>
      </c>
      <c r="BB198" s="80">
        <f t="shared" si="248"/>
        <v>95500</v>
      </c>
      <c r="BC198" s="98">
        <f t="shared" si="249"/>
        <v>0.403141361256544</v>
      </c>
      <c r="BD198" s="98">
        <f t="shared" si="250"/>
        <v>0</v>
      </c>
      <c r="BE198" s="98">
        <f t="shared" si="251"/>
        <v>0.201047120418848</v>
      </c>
      <c r="BF198" s="98">
        <f t="shared" si="252"/>
        <v>0.395811518324607</v>
      </c>
      <c r="BG198" s="99"/>
      <c r="BH198" s="62">
        <f>INDEX(商城宝箱!$L:$L,MATCH(BB198,商城宝箱!$N:$N,1))</f>
        <v>11</v>
      </c>
      <c r="BI198" s="63">
        <f>INDEX(商城宝箱!$T:$T,MATCH(BH198,商城宝箱!$L:$L,0))+(BB198-VLOOKUP(BH198,商城宝箱!$L$2:$N$22,3,FALSE))/$BH$5*VLOOKUP(BH198+1,商城宝箱!$C$23:$I$42,3,FALSE)</f>
        <v>238750</v>
      </c>
      <c r="BJ198" s="71">
        <f>INDEX(商城宝箱!$U:$U,MATCH(BH198,商城宝箱!$L:$L,0))+(BB198-VLOOKUP(BH198,商城宝箱!$L$2:$N$22,3,FALSE))/$BH$5*VLOOKUP(BH198+1,商城宝箱!$C$23:$I$42,4,FALSE)</f>
        <v>227742.5</v>
      </c>
      <c r="BK198" s="71">
        <f>INDEX(商城宝箱!$V:$V,MATCH(BH198,商城宝箱!$L:$L,0))+(BB198-VLOOKUP(BH198,商城宝箱!$L$2:$N$22,3,FALSE))/$BH$5*VLOOKUP(BH198+1,商城宝箱!$C$23:$I$42,5,FALSE)</f>
        <v>119337</v>
      </c>
      <c r="BL198" s="71">
        <f>INDEX(商城宝箱!$W:$W,MATCH(BH198,商城宝箱!$L:$L,0))+(BB198-VLOOKUP(BH198,商城宝箱!$L$2:$N$22,3,FALSE))/$BH$5*VLOOKUP(BH198+1,商城宝箱!$C$23:$I$42,6,FALSE)</f>
        <v>18151.5</v>
      </c>
      <c r="BM198" s="49"/>
      <c r="BN198" s="101">
        <f t="shared" si="253"/>
        <v>11610000</v>
      </c>
      <c r="BO198" s="63">
        <f t="shared" si="254"/>
        <v>3468000</v>
      </c>
      <c r="BP198" s="63">
        <f t="shared" ref="BP198:BR198" si="360">AL198</f>
        <v>2311760</v>
      </c>
      <c r="BQ198" s="63">
        <f t="shared" si="360"/>
        <v>3456000</v>
      </c>
      <c r="BR198" s="63">
        <f t="shared" si="360"/>
        <v>0</v>
      </c>
      <c r="BS198" s="63">
        <f t="shared" si="256"/>
        <v>96000</v>
      </c>
      <c r="BT198" s="63">
        <f t="shared" si="257"/>
        <v>238750</v>
      </c>
      <c r="BU198" s="63">
        <f t="shared" si="258"/>
        <v>21180510</v>
      </c>
      <c r="BV198" s="98">
        <f t="shared" si="259"/>
        <v>0.54814544125708</v>
      </c>
      <c r="BW198" s="98">
        <f t="shared" si="260"/>
        <v>0.163735434132606</v>
      </c>
      <c r="BX198" s="98">
        <f t="shared" si="261"/>
        <v>0.109145624916492</v>
      </c>
      <c r="BY198" s="98">
        <f t="shared" si="262"/>
        <v>0.163168875536991</v>
      </c>
      <c r="BZ198" s="98">
        <f t="shared" si="263"/>
        <v>0</v>
      </c>
      <c r="CA198" s="98">
        <f t="shared" si="264"/>
        <v>0.00453246876491643</v>
      </c>
      <c r="CB198" s="98">
        <f t="shared" si="265"/>
        <v>0.0112721553919145</v>
      </c>
      <c r="CC198" s="49"/>
      <c r="CD198" s="101">
        <f t="shared" si="266"/>
        <v>200</v>
      </c>
      <c r="CE198" s="63">
        <f>INDEX(角色升级!A:A,MATCH(BU197,角色升级!K:K,1))</f>
        <v>977</v>
      </c>
      <c r="CF198" s="71">
        <f>VLOOKUP(CE198,角色升级!A:P,16,FALSE)</f>
        <v>85899.95739</v>
      </c>
      <c r="CG198" s="71">
        <v>181200</v>
      </c>
      <c r="CH198" s="234">
        <v>5.58</v>
      </c>
      <c r="CI198" s="87">
        <f>INDEX(角色升级!Q:Q,MATCH(CE198,角色升级!A:A,0))</f>
        <v>37800</v>
      </c>
      <c r="CJ198" s="80">
        <v>1</v>
      </c>
      <c r="CK198" s="49"/>
      <c r="CL198" s="101">
        <f t="shared" si="267"/>
        <v>78866</v>
      </c>
      <c r="CM198" s="63">
        <f t="shared" si="268"/>
        <v>263718</v>
      </c>
      <c r="CN198" s="63">
        <f t="shared" si="269"/>
        <v>1264</v>
      </c>
      <c r="CO198" s="63">
        <f t="shared" si="270"/>
        <v>227742.5</v>
      </c>
      <c r="CP198" s="63">
        <f t="shared" si="271"/>
        <v>571590.5</v>
      </c>
      <c r="CQ198" s="98">
        <f t="shared" si="272"/>
        <v>0.137976400937384</v>
      </c>
      <c r="CR198" s="98">
        <f t="shared" si="273"/>
        <v>0.461375757644677</v>
      </c>
      <c r="CS198" s="98">
        <f t="shared" si="274"/>
        <v>0.00221137335207636</v>
      </c>
      <c r="CT198" s="98">
        <f t="shared" si="275"/>
        <v>0.398436468065862</v>
      </c>
      <c r="CU198" s="49"/>
      <c r="CV198" s="87">
        <f t="shared" si="276"/>
        <v>39434</v>
      </c>
      <c r="CW198" s="80">
        <f t="shared" si="277"/>
        <v>131613</v>
      </c>
      <c r="CX198" s="80">
        <f t="shared" si="278"/>
        <v>87736</v>
      </c>
      <c r="CY198" s="80">
        <f t="shared" si="279"/>
        <v>119337</v>
      </c>
      <c r="CZ198" s="80">
        <f t="shared" si="280"/>
        <v>378120</v>
      </c>
      <c r="DA198" s="143">
        <f t="shared" si="281"/>
        <v>0.104289643499418</v>
      </c>
      <c r="DB198" s="143">
        <f t="shared" si="282"/>
        <v>0.348072040622025</v>
      </c>
      <c r="DC198" s="143">
        <f t="shared" si="283"/>
        <v>0.23203215910293</v>
      </c>
      <c r="DD198" s="143">
        <f t="shared" si="284"/>
        <v>0.315606156775627</v>
      </c>
      <c r="DE198" s="49"/>
      <c r="DF198" s="87">
        <f t="shared" si="285"/>
        <v>19113</v>
      </c>
      <c r="DG198" s="80">
        <f t="shared" si="286"/>
        <v>64599</v>
      </c>
      <c r="DH198" s="80">
        <f t="shared" si="287"/>
        <v>43064</v>
      </c>
      <c r="DI198" s="80">
        <f t="shared" si="288"/>
        <v>18151.5</v>
      </c>
      <c r="DJ198" s="80">
        <f t="shared" si="289"/>
        <v>144927.5</v>
      </c>
      <c r="DK198" s="143">
        <f t="shared" si="290"/>
        <v>0.131879732969933</v>
      </c>
      <c r="DL198" s="143">
        <f t="shared" si="291"/>
        <v>0.445733211433303</v>
      </c>
      <c r="DM198" s="143">
        <f t="shared" si="292"/>
        <v>0.297141674285419</v>
      </c>
      <c r="DN198" s="143">
        <f t="shared" si="293"/>
        <v>0.125245381311345</v>
      </c>
      <c r="DO198" s="49"/>
      <c r="DP198" s="62">
        <f t="shared" si="294"/>
        <v>571590.5</v>
      </c>
      <c r="DQ198" s="71">
        <f t="shared" si="295"/>
        <v>378120</v>
      </c>
      <c r="DR198" s="71">
        <f t="shared" si="296"/>
        <v>144927.5</v>
      </c>
      <c r="DS198" s="63">
        <v>0</v>
      </c>
      <c r="DT198" s="63">
        <v>34</v>
      </c>
      <c r="DU198" s="63">
        <f>INDEX(武器升级!A:A,MATCH(DQ198/$DQ$5,武器升级!G:G,1))</f>
        <v>70</v>
      </c>
      <c r="DV198" s="63">
        <f>_xlfn.IFNA(INDEX(武器升级!A:A,MATCH(DR198/$DR$5,武器升级!H:H,1)),1)</f>
        <v>59</v>
      </c>
      <c r="DW198" s="63">
        <v>19</v>
      </c>
      <c r="DX198" s="63">
        <f>ROUND($DX$4*(1.2^(DT198-1)),2)</f>
        <v>246.11</v>
      </c>
      <c r="DY198" s="63">
        <f>ROUND($DY$4*1.2^(DU198-1),2)</f>
        <v>218055.6</v>
      </c>
      <c r="DZ198" s="63">
        <f>ROUND($DZ$4*1.2^(DV198-1),2)</f>
        <v>43043.24</v>
      </c>
      <c r="EA198" s="71">
        <v>6.9</v>
      </c>
      <c r="EB198" s="67">
        <f t="shared" si="297"/>
        <v>200</v>
      </c>
      <c r="EC198" s="84"/>
      <c r="ED198" s="49"/>
      <c r="EE198" s="49"/>
      <c r="EF198" s="49"/>
      <c r="EG198" s="49"/>
      <c r="EH198" s="49"/>
      <c r="EI198" s="49"/>
      <c r="EJ198" s="49"/>
      <c r="EK198" s="49">
        <f>_xlfn.IFNA(INDEX(DZ:DZ,MATCH(A198,EB:EB,0)),1)</f>
        <v>1</v>
      </c>
      <c r="EL198" s="84"/>
      <c r="EM198" s="49"/>
      <c r="EN198" s="49"/>
      <c r="EO198" s="49"/>
      <c r="EP198" s="49"/>
      <c r="EQ198" s="49"/>
      <c r="ER198" s="49"/>
      <c r="ES198" s="49"/>
      <c r="ET198" s="49"/>
      <c r="EU198" s="49"/>
      <c r="EV198" s="49"/>
      <c r="EW198" s="49"/>
      <c r="EX198" s="49"/>
      <c r="EY198" s="49"/>
      <c r="EZ198" s="49"/>
      <c r="FA198" s="67"/>
      <c r="FB198" s="67"/>
      <c r="FC198" s="67"/>
      <c r="FD198" s="49"/>
      <c r="FE198" s="155"/>
    </row>
    <row r="199" spans="1:161">
      <c r="A199" s="58">
        <v>193</v>
      </c>
      <c r="B199" s="59">
        <v>121</v>
      </c>
      <c r="C199" s="60">
        <v>97</v>
      </c>
      <c r="D199" s="61">
        <v>1203</v>
      </c>
      <c r="E199" s="61">
        <v>3</v>
      </c>
      <c r="F199" s="62">
        <v>12</v>
      </c>
      <c r="G199" s="63">
        <v>0</v>
      </c>
      <c r="H199" s="63">
        <v>3</v>
      </c>
      <c r="I199" s="49"/>
      <c r="J199" s="62">
        <v>193</v>
      </c>
      <c r="K199" s="71">
        <f t="shared" ref="K199:K206" si="361">F199</f>
        <v>12</v>
      </c>
      <c r="L199" s="71">
        <f t="shared" ref="L199:L206" si="362">G199</f>
        <v>0</v>
      </c>
      <c r="M199" s="71">
        <f>INDEX($H:$H,MATCH(N199,$A:$A,0))</f>
        <v>3</v>
      </c>
      <c r="N199" s="72">
        <f>INDEX($A:$A,MATCH(SUM($K$7:K199),$D:$D,1))</f>
        <v>200</v>
      </c>
      <c r="O199" s="72">
        <v>0</v>
      </c>
      <c r="P199" s="73">
        <v>0</v>
      </c>
      <c r="Q199" s="63">
        <f>INDEX(关卡产出!$V$8:$V$207,MATCH(N199,$A$7:$A$206,0))</f>
        <v>38500</v>
      </c>
      <c r="R199" s="63">
        <f>INDEX(关卡产出!$W$8:$W$207,MATCH(N199,$A$7:$A$206,0))</f>
        <v>11610000</v>
      </c>
      <c r="S199" s="63">
        <f>INDEX(关卡产出!$X$8:$X$207,MATCH(N199,$A$7:$A$206,0))</f>
        <v>78866</v>
      </c>
      <c r="T199" s="63">
        <f>INDEX(关卡产出!$Y$8:$Y$207,MATCH(N199,$A$7:$A$206,0))</f>
        <v>39434</v>
      </c>
      <c r="U199" s="63">
        <f>INDEX(关卡产出!$Z$8:$Z$207,MATCH(N199,$A$7:$A$206,0))</f>
        <v>19113</v>
      </c>
      <c r="V199" s="63">
        <f>INDEX(关卡产出!$AA$8:$AA$207,MATCH(N199,$A$7:$A$206,0))</f>
        <v>1200</v>
      </c>
      <c r="W199" s="80">
        <f>INDEX(关卡产出!$C$8:$C$207,MATCH(N199,关卡产出!$B$8:$B$207,0))*K199</f>
        <v>1896</v>
      </c>
      <c r="X199" s="80">
        <f>INDEX(关卡产出!$D$8:$D$207,MATCH(N199,关卡产出!$B$8:$B$207,0))*K199</f>
        <v>948</v>
      </c>
      <c r="Y199" s="80">
        <f>INDEX(关卡产出!$E$8:$E$207,MATCH(N199,关卡产出!$B$8:$B$207,0))*K199</f>
        <v>468</v>
      </c>
      <c r="Z199" s="80">
        <f>INDEX(关卡产出!$F$8:$F$207,MATCH(N199,关卡产出!$B$8:$B$207,0))*K199</f>
        <v>24600</v>
      </c>
      <c r="AA199" s="80">
        <f>SUM($W$7:W199)</f>
        <v>265614</v>
      </c>
      <c r="AB199" s="80">
        <f>SUM($X$7:X199)</f>
        <v>132561</v>
      </c>
      <c r="AC199" s="80">
        <f>SUM($Y$7:Y199)</f>
        <v>65067</v>
      </c>
      <c r="AD199" s="80">
        <f>SUM($Z$7:Z199)</f>
        <v>3492600</v>
      </c>
      <c r="AE199" s="87">
        <f>INDEX(关卡产出!$C$8:$C$207,MATCH(N199,关卡产出!$B$8:$B$207,0))*8</f>
        <v>1264</v>
      </c>
      <c r="AF199" s="87">
        <f>INDEX(关卡产出!$D$8:$D$207,MATCH(N199,关卡产出!$B$8:$B$207,0))*8</f>
        <v>632</v>
      </c>
      <c r="AG199" s="87">
        <f>INDEX(关卡产出!$E$8:$E$207,MATCH(N199,关卡产出!$B$8:$B$207,0))*8</f>
        <v>312</v>
      </c>
      <c r="AH199" s="87">
        <f>INDEX(关卡产出!$F$8:$F$207,MATCH(N199,关卡产出!$B$8:$B$207,0))*8</f>
        <v>16400</v>
      </c>
      <c r="AI199" s="87">
        <f>SUM($AE$7:AE199)</f>
        <v>177064</v>
      </c>
      <c r="AJ199" s="87">
        <f>SUM($AF$7:AF199)</f>
        <v>88368</v>
      </c>
      <c r="AK199" s="87">
        <f>SUM($AG$7:AG199)</f>
        <v>43376</v>
      </c>
      <c r="AL199" s="87">
        <f>SUM($AH$7:AH199)</f>
        <v>2328160</v>
      </c>
      <c r="AM199" s="92">
        <f>SUM($M$7:M199)*关卡产出!$AS$11</f>
        <v>3474000</v>
      </c>
      <c r="AN199" s="93">
        <v>0</v>
      </c>
      <c r="AO199" s="80">
        <v>0</v>
      </c>
      <c r="AP199" s="96">
        <v>0</v>
      </c>
      <c r="AQ199" s="62">
        <v>500</v>
      </c>
      <c r="AR199" s="97">
        <v>100</v>
      </c>
      <c r="AS199" s="62">
        <f>SUM($AQ$7:AQ199)</f>
        <v>96500</v>
      </c>
      <c r="AT199" s="71">
        <f>SUM($AR$7:AR199)</f>
        <v>19300</v>
      </c>
      <c r="AU199" s="49"/>
      <c r="AV199" s="62">
        <f t="shared" ref="AV199:AV206" si="363">Q199</f>
        <v>38500</v>
      </c>
      <c r="AW199" s="71">
        <v>0</v>
      </c>
      <c r="AX199" s="71">
        <f t="shared" ref="AX199:AX206" si="364">AT199</f>
        <v>19300</v>
      </c>
      <c r="AY199" s="71">
        <f t="shared" ref="AY199:AY206" si="365">CI199</f>
        <v>37800</v>
      </c>
      <c r="AZ199" s="63">
        <f t="shared" ref="AZ199:AZ206" si="366">SUM(AV199:AY199)</f>
        <v>95600</v>
      </c>
      <c r="BA199" s="80">
        <v>0</v>
      </c>
      <c r="BB199" s="80">
        <f t="shared" ref="BB199:BB206" si="367">SUM(AV199:AY199)</f>
        <v>95600</v>
      </c>
      <c r="BC199" s="98">
        <f t="shared" ref="BC199:BC206" si="368">AV199/BB199</f>
        <v>0.402719665271967</v>
      </c>
      <c r="BD199" s="98">
        <f t="shared" ref="BD199:BD206" si="369">AW199/BB199</f>
        <v>0</v>
      </c>
      <c r="BE199" s="98">
        <f t="shared" ref="BE199:BE206" si="370">AX199/BB199</f>
        <v>0.201882845188285</v>
      </c>
      <c r="BF199" s="98">
        <f t="shared" ref="BF199:BF206" si="371">AY199/BB199</f>
        <v>0.395397489539749</v>
      </c>
      <c r="BG199" s="99"/>
      <c r="BH199" s="62">
        <f>INDEX(商城宝箱!$L:$L,MATCH(BB199,商城宝箱!$N:$N,1))</f>
        <v>11</v>
      </c>
      <c r="BI199" s="63">
        <f>INDEX(商城宝箱!$T:$T,MATCH(BH199,商城宝箱!$L:$L,0))+(BB199-VLOOKUP(BH199,商城宝箱!$L$2:$N$22,3,FALSE))/$BH$5*VLOOKUP(BH199+1,商城宝箱!$C$23:$I$42,3,FALSE)</f>
        <v>239000</v>
      </c>
      <c r="BJ199" s="71">
        <f>INDEX(商城宝箱!$U:$U,MATCH(BH199,商城宝箱!$L:$L,0))+(BB199-VLOOKUP(BH199,商城宝箱!$L$2:$N$22,3,FALSE))/$BH$5*VLOOKUP(BH199+1,商城宝箱!$C$23:$I$42,4,FALSE)</f>
        <v>228112.5</v>
      </c>
      <c r="BK199" s="71">
        <f>INDEX(商城宝箱!$V:$V,MATCH(BH199,商城宝箱!$L:$L,0))+(BB199-VLOOKUP(BH199,商城宝箱!$L$2:$N$22,3,FALSE))/$BH$5*VLOOKUP(BH199+1,商城宝箱!$C$23:$I$42,5,FALSE)</f>
        <v>119512</v>
      </c>
      <c r="BL199" s="71">
        <f>INDEX(商城宝箱!$W:$W,MATCH(BH199,商城宝箱!$L:$L,0))+(BB199-VLOOKUP(BH199,商城宝箱!$L$2:$N$22,3,FALSE))/$BH$5*VLOOKUP(BH199+1,商城宝箱!$C$23:$I$42,6,FALSE)</f>
        <v>18181.5</v>
      </c>
      <c r="BM199" s="49"/>
      <c r="BN199" s="101">
        <f t="shared" ref="BN199:BN206" si="372">R199</f>
        <v>11610000</v>
      </c>
      <c r="BO199" s="63">
        <f t="shared" ref="BO199:BO206" si="373">AD199</f>
        <v>3492600</v>
      </c>
      <c r="BP199" s="63">
        <f t="shared" ref="BP199:BR199" si="374">AL199</f>
        <v>2328160</v>
      </c>
      <c r="BQ199" s="63">
        <f t="shared" si="374"/>
        <v>3474000</v>
      </c>
      <c r="BR199" s="63">
        <f t="shared" si="374"/>
        <v>0</v>
      </c>
      <c r="BS199" s="63">
        <f t="shared" ref="BS199:BS206" si="375">AS199</f>
        <v>96500</v>
      </c>
      <c r="BT199" s="63">
        <f t="shared" ref="BT199:BT206" si="376">BI199</f>
        <v>239000</v>
      </c>
      <c r="BU199" s="63">
        <f t="shared" ref="BU199:BU206" si="377">SUM(BN199:BT199)</f>
        <v>21240260</v>
      </c>
      <c r="BV199" s="98">
        <f t="shared" ref="BV199:BV206" si="378">BN199/BU199</f>
        <v>0.546603478488493</v>
      </c>
      <c r="BW199" s="98">
        <f t="shared" ref="BW199:BW206" si="379">BO199/BU199</f>
        <v>0.164433015415066</v>
      </c>
      <c r="BX199" s="98">
        <f t="shared" ref="BX199:BX206" si="380">BP199/BU199</f>
        <v>0.109610710979997</v>
      </c>
      <c r="BY199" s="98">
        <f t="shared" ref="BY199:BY206" si="381">BQ199/BU199</f>
        <v>0.163557319919813</v>
      </c>
      <c r="BZ199" s="98">
        <f t="shared" ref="BZ199:BZ206" si="382">BR199/BU199</f>
        <v>0</v>
      </c>
      <c r="CA199" s="98">
        <f t="shared" ref="CA199:CA206" si="383">BS199/BU199</f>
        <v>0.00454325888666146</v>
      </c>
      <c r="CB199" s="98">
        <f t="shared" ref="CB199:CB206" si="384">BT199/BU199</f>
        <v>0.0112522163099698</v>
      </c>
      <c r="CC199" s="49"/>
      <c r="CD199" s="101">
        <f t="shared" ref="CD199:CD206" si="385">N199</f>
        <v>200</v>
      </c>
      <c r="CE199" s="63">
        <f>INDEX(角色升级!A:A,MATCH(BU198,角色升级!K:K,1))</f>
        <v>979</v>
      </c>
      <c r="CF199" s="71">
        <f>VLOOKUP(CE199,角色升级!A:P,16,FALSE)</f>
        <v>86029.51992</v>
      </c>
      <c r="CG199" s="71">
        <v>181200</v>
      </c>
      <c r="CH199" s="234">
        <v>5.58</v>
      </c>
      <c r="CI199" s="87">
        <f>INDEX(角色升级!Q:Q,MATCH(CE199,角色升级!A:A,0))</f>
        <v>37800</v>
      </c>
      <c r="CJ199" s="80">
        <v>1</v>
      </c>
      <c r="CK199" s="49"/>
      <c r="CL199" s="101">
        <f t="shared" ref="CL199:CL206" si="386">S199</f>
        <v>78866</v>
      </c>
      <c r="CM199" s="63">
        <f t="shared" ref="CM199:CM206" si="387">AA199</f>
        <v>265614</v>
      </c>
      <c r="CN199" s="63">
        <f t="shared" ref="CN199:CN206" si="388">AE199</f>
        <v>1264</v>
      </c>
      <c r="CO199" s="63">
        <f t="shared" ref="CO199:CO206" si="389">BJ199</f>
        <v>228112.5</v>
      </c>
      <c r="CP199" s="63">
        <f t="shared" ref="CP199:CP206" si="390">SUM(CL199:CO199)</f>
        <v>573856.5</v>
      </c>
      <c r="CQ199" s="98">
        <f t="shared" ref="CQ199:CQ206" si="391">CL199/CP199</f>
        <v>0.137431570436163</v>
      </c>
      <c r="CR199" s="98">
        <f t="shared" ref="CR199:CR206" si="392">CM199/CP199</f>
        <v>0.462857874747433</v>
      </c>
      <c r="CS199" s="98">
        <f t="shared" ref="CS199:CS206" si="393">CN199/CP199</f>
        <v>0.00220264125264766</v>
      </c>
      <c r="CT199" s="98">
        <f t="shared" ref="CT199:CT206" si="394">CO199/CP199</f>
        <v>0.397507913563757</v>
      </c>
      <c r="CU199" s="49"/>
      <c r="CV199" s="87">
        <f t="shared" ref="CV199:CV206" si="395">T199</f>
        <v>39434</v>
      </c>
      <c r="CW199" s="80">
        <f t="shared" ref="CW199:CW206" si="396">AB199</f>
        <v>132561</v>
      </c>
      <c r="CX199" s="80">
        <f t="shared" ref="CX199:CX206" si="397">AJ199</f>
        <v>88368</v>
      </c>
      <c r="CY199" s="80">
        <f t="shared" ref="CY199:CY206" si="398">BK199</f>
        <v>119512</v>
      </c>
      <c r="CZ199" s="80">
        <f t="shared" ref="CZ199:CZ206" si="399">SUM(CV199:CY199)</f>
        <v>379875</v>
      </c>
      <c r="DA199" s="143">
        <f t="shared" ref="DA199:DA206" si="400">CV199/CZ199</f>
        <v>0.103807831523527</v>
      </c>
      <c r="DB199" s="143">
        <f t="shared" ref="DB199:DB206" si="401">CW199/CZ199</f>
        <v>0.348959526159921</v>
      </c>
      <c r="DC199" s="143">
        <f t="shared" ref="DC199:DC206" si="402">CX199/CZ199</f>
        <v>0.232623889437315</v>
      </c>
      <c r="DD199" s="143">
        <f t="shared" ref="DD199:DD206" si="403">CY199/CZ199</f>
        <v>0.314608752879237</v>
      </c>
      <c r="DE199" s="49"/>
      <c r="DF199" s="87">
        <f t="shared" ref="DF199:DF206" si="404">U199</f>
        <v>19113</v>
      </c>
      <c r="DG199" s="80">
        <f t="shared" ref="DG199:DG206" si="405">AC199</f>
        <v>65067</v>
      </c>
      <c r="DH199" s="80">
        <f t="shared" ref="DH199:DH206" si="406">AK199</f>
        <v>43376</v>
      </c>
      <c r="DI199" s="80">
        <f t="shared" ref="DI199:DI206" si="407">BL199</f>
        <v>18181.5</v>
      </c>
      <c r="DJ199" s="80">
        <f t="shared" ref="DJ199:DJ206" si="408">SUM(DF199:DI199)</f>
        <v>145737.5</v>
      </c>
      <c r="DK199" s="143">
        <f t="shared" ref="DK199:DK206" si="409">IF(DJ199=0,0,DF199/DJ199)</f>
        <v>0.131146753580925</v>
      </c>
      <c r="DL199" s="143">
        <f t="shared" ref="DL199:DL206" si="410">IF(DJ199=0,0,DG199/DJ199)</f>
        <v>0.446467106956</v>
      </c>
      <c r="DM199" s="143">
        <f t="shared" ref="DM199:DM206" si="411">IF(DJ199=0,0,DH199/DJ199)</f>
        <v>0.297631014666781</v>
      </c>
      <c r="DN199" s="143">
        <f t="shared" ref="DN199:DN206" si="412">IF(DJ199=0,0,DI199/DJ199)</f>
        <v>0.124755124796295</v>
      </c>
      <c r="DO199" s="49"/>
      <c r="DP199" s="62">
        <f t="shared" ref="DP199:DP206" si="413">CP199</f>
        <v>573856.5</v>
      </c>
      <c r="DQ199" s="71">
        <f t="shared" ref="DQ199:DQ206" si="414">CZ199</f>
        <v>379875</v>
      </c>
      <c r="DR199" s="71">
        <f t="shared" ref="DR199:DR206" si="415">DJ199</f>
        <v>145737.5</v>
      </c>
      <c r="DS199" s="63">
        <v>0</v>
      </c>
      <c r="DT199" s="63">
        <v>34</v>
      </c>
      <c r="DU199" s="63">
        <f>INDEX(武器升级!A:A,MATCH(DQ199/$DQ$5,武器升级!G:G,1))</f>
        <v>71</v>
      </c>
      <c r="DV199" s="63">
        <f>_xlfn.IFNA(INDEX(武器升级!A:A,MATCH(DR199/$DR$5,武器升级!H:H,1)),1)</f>
        <v>59</v>
      </c>
      <c r="DW199" s="63">
        <v>19</v>
      </c>
      <c r="DX199" s="63">
        <f>ROUND($DX$4*(1.2^(DT199-1)),2)</f>
        <v>246.11</v>
      </c>
      <c r="DY199" s="63">
        <f>ROUND($DY$4*1.2^(DU199-1),2)</f>
        <v>261666.72</v>
      </c>
      <c r="DZ199" s="63">
        <f>ROUND($DZ$4*1.2^(DV199-1),2)</f>
        <v>43043.24</v>
      </c>
      <c r="EA199" s="71">
        <v>6.9</v>
      </c>
      <c r="EB199" s="67">
        <f t="shared" ref="EB199:EB206" si="416">N199</f>
        <v>200</v>
      </c>
      <c r="EC199" s="84"/>
      <c r="ED199" s="49"/>
      <c r="EE199" s="49"/>
      <c r="EF199" s="49"/>
      <c r="EG199" s="49"/>
      <c r="EH199" s="49"/>
      <c r="EI199" s="49"/>
      <c r="EJ199" s="49"/>
      <c r="EK199" s="49">
        <f>_xlfn.IFNA(INDEX(DZ:DZ,MATCH(A199,EB:EB,0)),1)</f>
        <v>1347.29</v>
      </c>
      <c r="EL199" s="84"/>
      <c r="EM199" s="49"/>
      <c r="EN199" s="49"/>
      <c r="EO199" s="49"/>
      <c r="EP199" s="49"/>
      <c r="EQ199" s="49"/>
      <c r="ER199" s="49"/>
      <c r="ES199" s="49"/>
      <c r="ET199" s="49"/>
      <c r="EU199" s="49"/>
      <c r="EV199" s="49"/>
      <c r="EW199" s="49"/>
      <c r="EX199" s="49"/>
      <c r="EY199" s="49"/>
      <c r="EZ199" s="49"/>
      <c r="FA199" s="67"/>
      <c r="FB199" s="67"/>
      <c r="FC199" s="67"/>
      <c r="FD199" s="49"/>
      <c r="FE199" s="155"/>
    </row>
    <row r="200" spans="1:161">
      <c r="A200" s="58">
        <v>194</v>
      </c>
      <c r="B200" s="59">
        <v>121</v>
      </c>
      <c r="C200" s="60">
        <v>97</v>
      </c>
      <c r="D200" s="61">
        <v>1206</v>
      </c>
      <c r="E200" s="61">
        <v>3</v>
      </c>
      <c r="F200" s="62">
        <v>12</v>
      </c>
      <c r="G200" s="63">
        <v>0</v>
      </c>
      <c r="H200" s="63">
        <v>3</v>
      </c>
      <c r="I200" s="49"/>
      <c r="J200" s="62">
        <v>194</v>
      </c>
      <c r="K200" s="71">
        <f t="shared" si="361"/>
        <v>12</v>
      </c>
      <c r="L200" s="71">
        <f t="shared" si="362"/>
        <v>0</v>
      </c>
      <c r="M200" s="71">
        <f>INDEX($H:$H,MATCH(N200,$A:$A,0))</f>
        <v>3</v>
      </c>
      <c r="N200" s="72">
        <f>INDEX($A:$A,MATCH(SUM($K$7:K200),$D:$D,1))</f>
        <v>200</v>
      </c>
      <c r="O200" s="72">
        <v>0</v>
      </c>
      <c r="P200" s="73">
        <v>0</v>
      </c>
      <c r="Q200" s="63">
        <f>INDEX(关卡产出!$V$8:$V$207,MATCH(N200,$A$7:$A$206,0))</f>
        <v>38500</v>
      </c>
      <c r="R200" s="63">
        <f>INDEX(关卡产出!$W$8:$W$207,MATCH(N200,$A$7:$A$206,0))</f>
        <v>11610000</v>
      </c>
      <c r="S200" s="63">
        <f>INDEX(关卡产出!$X$8:$X$207,MATCH(N200,$A$7:$A$206,0))</f>
        <v>78866</v>
      </c>
      <c r="T200" s="63">
        <f>INDEX(关卡产出!$Y$8:$Y$207,MATCH(N200,$A$7:$A$206,0))</f>
        <v>39434</v>
      </c>
      <c r="U200" s="63">
        <f>INDEX(关卡产出!$Z$8:$Z$207,MATCH(N200,$A$7:$A$206,0))</f>
        <v>19113</v>
      </c>
      <c r="V200" s="63">
        <f>INDEX(关卡产出!$AA$8:$AA$207,MATCH(N200,$A$7:$A$206,0))</f>
        <v>1200</v>
      </c>
      <c r="W200" s="80">
        <f>INDEX(关卡产出!$C$8:$C$207,MATCH(N200,关卡产出!$B$8:$B$207,0))*K200</f>
        <v>1896</v>
      </c>
      <c r="X200" s="80">
        <f>INDEX(关卡产出!$D$8:$D$207,MATCH(N200,关卡产出!$B$8:$B$207,0))*K200</f>
        <v>948</v>
      </c>
      <c r="Y200" s="80">
        <f>INDEX(关卡产出!$E$8:$E$207,MATCH(N200,关卡产出!$B$8:$B$207,0))*K200</f>
        <v>468</v>
      </c>
      <c r="Z200" s="80">
        <f>INDEX(关卡产出!$F$8:$F$207,MATCH(N200,关卡产出!$B$8:$B$207,0))*K200</f>
        <v>24600</v>
      </c>
      <c r="AA200" s="80">
        <f>SUM($W$7:W200)</f>
        <v>267510</v>
      </c>
      <c r="AB200" s="80">
        <f>SUM($X$7:X200)</f>
        <v>133509</v>
      </c>
      <c r="AC200" s="80">
        <f>SUM($Y$7:Y200)</f>
        <v>65535</v>
      </c>
      <c r="AD200" s="80">
        <f>SUM($Z$7:Z200)</f>
        <v>3517200</v>
      </c>
      <c r="AE200" s="87">
        <f>INDEX(关卡产出!$C$8:$C$207,MATCH(N200,关卡产出!$B$8:$B$207,0))*8</f>
        <v>1264</v>
      </c>
      <c r="AF200" s="87">
        <f>INDEX(关卡产出!$D$8:$D$207,MATCH(N200,关卡产出!$B$8:$B$207,0))*8</f>
        <v>632</v>
      </c>
      <c r="AG200" s="87">
        <f>INDEX(关卡产出!$E$8:$E$207,MATCH(N200,关卡产出!$B$8:$B$207,0))*8</f>
        <v>312</v>
      </c>
      <c r="AH200" s="87">
        <f>INDEX(关卡产出!$F$8:$F$207,MATCH(N200,关卡产出!$B$8:$B$207,0))*8</f>
        <v>16400</v>
      </c>
      <c r="AI200" s="87">
        <f>SUM($AE$7:AE200)</f>
        <v>178328</v>
      </c>
      <c r="AJ200" s="87">
        <f>SUM($AF$7:AF200)</f>
        <v>89000</v>
      </c>
      <c r="AK200" s="87">
        <f>SUM($AG$7:AG200)</f>
        <v>43688</v>
      </c>
      <c r="AL200" s="87">
        <f>SUM($AH$7:AH200)</f>
        <v>2344560</v>
      </c>
      <c r="AM200" s="92">
        <f>SUM($M$7:M200)*关卡产出!$AS$11</f>
        <v>3492000</v>
      </c>
      <c r="AN200" s="93">
        <v>0</v>
      </c>
      <c r="AO200" s="80">
        <v>0</v>
      </c>
      <c r="AP200" s="96">
        <v>0</v>
      </c>
      <c r="AQ200" s="62">
        <v>500</v>
      </c>
      <c r="AR200" s="97">
        <v>100</v>
      </c>
      <c r="AS200" s="62">
        <f>SUM($AQ$7:AQ200)</f>
        <v>97000</v>
      </c>
      <c r="AT200" s="71">
        <f>SUM($AR$7:AR200)</f>
        <v>19400</v>
      </c>
      <c r="AU200" s="49"/>
      <c r="AV200" s="62">
        <f t="shared" si="363"/>
        <v>38500</v>
      </c>
      <c r="AW200" s="71">
        <v>0</v>
      </c>
      <c r="AX200" s="71">
        <f t="shared" si="364"/>
        <v>19400</v>
      </c>
      <c r="AY200" s="71">
        <f t="shared" si="365"/>
        <v>37800</v>
      </c>
      <c r="AZ200" s="63">
        <f t="shared" si="366"/>
        <v>95700</v>
      </c>
      <c r="BA200" s="80">
        <v>0</v>
      </c>
      <c r="BB200" s="80">
        <f t="shared" si="367"/>
        <v>95700</v>
      </c>
      <c r="BC200" s="98">
        <f t="shared" si="368"/>
        <v>0.402298850574713</v>
      </c>
      <c r="BD200" s="98">
        <f t="shared" si="369"/>
        <v>0</v>
      </c>
      <c r="BE200" s="98">
        <f t="shared" si="370"/>
        <v>0.202716823406479</v>
      </c>
      <c r="BF200" s="98">
        <f t="shared" si="371"/>
        <v>0.394984326018809</v>
      </c>
      <c r="BG200" s="99"/>
      <c r="BH200" s="62">
        <f>INDEX(商城宝箱!$L:$L,MATCH(BB200,商城宝箱!$N:$N,1))</f>
        <v>11</v>
      </c>
      <c r="BI200" s="63">
        <f>INDEX(商城宝箱!$T:$T,MATCH(BH200,商城宝箱!$L:$L,0))+(BB200-VLOOKUP(BH200,商城宝箱!$L$2:$N$22,3,FALSE))/$BH$5*VLOOKUP(BH200+1,商城宝箱!$C$23:$I$42,3,FALSE)</f>
        <v>239250</v>
      </c>
      <c r="BJ200" s="71">
        <f>INDEX(商城宝箱!$U:$U,MATCH(BH200,商城宝箱!$L:$L,0))+(BB200-VLOOKUP(BH200,商城宝箱!$L$2:$N$22,3,FALSE))/$BH$5*VLOOKUP(BH200+1,商城宝箱!$C$23:$I$42,4,FALSE)</f>
        <v>228482.5</v>
      </c>
      <c r="BK200" s="71">
        <f>INDEX(商城宝箱!$V:$V,MATCH(BH200,商城宝箱!$L:$L,0))+(BB200-VLOOKUP(BH200,商城宝箱!$L$2:$N$22,3,FALSE))/$BH$5*VLOOKUP(BH200+1,商城宝箱!$C$23:$I$42,5,FALSE)</f>
        <v>119687</v>
      </c>
      <c r="BL200" s="71">
        <f>INDEX(商城宝箱!$W:$W,MATCH(BH200,商城宝箱!$L:$L,0))+(BB200-VLOOKUP(BH200,商城宝箱!$L$2:$N$22,3,FALSE))/$BH$5*VLOOKUP(BH200+1,商城宝箱!$C$23:$I$42,6,FALSE)</f>
        <v>18211.5</v>
      </c>
      <c r="BM200" s="49"/>
      <c r="BN200" s="101">
        <f t="shared" si="372"/>
        <v>11610000</v>
      </c>
      <c r="BO200" s="63">
        <f t="shared" si="373"/>
        <v>3517200</v>
      </c>
      <c r="BP200" s="63">
        <f t="shared" ref="BP200:BR200" si="417">AL200</f>
        <v>2344560</v>
      </c>
      <c r="BQ200" s="63">
        <f t="shared" si="417"/>
        <v>3492000</v>
      </c>
      <c r="BR200" s="63">
        <f t="shared" si="417"/>
        <v>0</v>
      </c>
      <c r="BS200" s="63">
        <f t="shared" si="375"/>
        <v>97000</v>
      </c>
      <c r="BT200" s="63">
        <f t="shared" si="376"/>
        <v>239250</v>
      </c>
      <c r="BU200" s="63">
        <f t="shared" si="377"/>
        <v>21300010</v>
      </c>
      <c r="BV200" s="98">
        <f t="shared" si="378"/>
        <v>0.545070166633725</v>
      </c>
      <c r="BW200" s="98">
        <f t="shared" si="379"/>
        <v>0.165126683039116</v>
      </c>
      <c r="BX200" s="98">
        <f t="shared" si="380"/>
        <v>0.110073187759067</v>
      </c>
      <c r="BY200" s="98">
        <f t="shared" si="381"/>
        <v>0.163943585003012</v>
      </c>
      <c r="BZ200" s="98">
        <f t="shared" si="382"/>
        <v>0</v>
      </c>
      <c r="CA200" s="98">
        <f t="shared" si="383"/>
        <v>0.00455398847230588</v>
      </c>
      <c r="CB200" s="98">
        <f t="shared" si="384"/>
        <v>0.0112323890927751</v>
      </c>
      <c r="CC200" s="49"/>
      <c r="CD200" s="101">
        <f t="shared" si="385"/>
        <v>200</v>
      </c>
      <c r="CE200" s="63">
        <f>INDEX(角色升级!A:A,MATCH(BU199,角色升级!K:K,1))</f>
        <v>980</v>
      </c>
      <c r="CF200" s="71">
        <f>VLOOKUP(CE200,角色升级!A:P,16,FALSE)</f>
        <v>86094.30119</v>
      </c>
      <c r="CG200" s="71">
        <v>181200</v>
      </c>
      <c r="CH200" s="225">
        <v>5.53</v>
      </c>
      <c r="CI200" s="87">
        <f>INDEX(角色升级!Q:Q,MATCH(CE200,角色升级!A:A,0))</f>
        <v>37800</v>
      </c>
      <c r="CJ200" s="80">
        <v>1</v>
      </c>
      <c r="CK200" s="49"/>
      <c r="CL200" s="101">
        <f t="shared" si="386"/>
        <v>78866</v>
      </c>
      <c r="CM200" s="63">
        <f t="shared" si="387"/>
        <v>267510</v>
      </c>
      <c r="CN200" s="63">
        <f t="shared" si="388"/>
        <v>1264</v>
      </c>
      <c r="CO200" s="63">
        <f t="shared" si="389"/>
        <v>228482.5</v>
      </c>
      <c r="CP200" s="63">
        <f t="shared" si="390"/>
        <v>576122.5</v>
      </c>
      <c r="CQ200" s="98">
        <f t="shared" si="391"/>
        <v>0.136891025780108</v>
      </c>
      <c r="CR200" s="98">
        <f t="shared" si="392"/>
        <v>0.464328332950024</v>
      </c>
      <c r="CS200" s="98">
        <f t="shared" si="393"/>
        <v>0.00219397784325382</v>
      </c>
      <c r="CT200" s="98">
        <f t="shared" si="394"/>
        <v>0.396586663426615</v>
      </c>
      <c r="CU200" s="49"/>
      <c r="CV200" s="87">
        <f t="shared" si="395"/>
        <v>39434</v>
      </c>
      <c r="CW200" s="80">
        <f t="shared" si="396"/>
        <v>133509</v>
      </c>
      <c r="CX200" s="80">
        <f t="shared" si="397"/>
        <v>89000</v>
      </c>
      <c r="CY200" s="80">
        <f t="shared" si="398"/>
        <v>119687</v>
      </c>
      <c r="CZ200" s="80">
        <f t="shared" si="399"/>
        <v>381630</v>
      </c>
      <c r="DA200" s="143">
        <f t="shared" si="400"/>
        <v>0.103330450960354</v>
      </c>
      <c r="DB200" s="143">
        <f t="shared" si="401"/>
        <v>0.34983884914708</v>
      </c>
      <c r="DC200" s="143">
        <f t="shared" si="402"/>
        <v>0.233210177396955</v>
      </c>
      <c r="DD200" s="143">
        <f t="shared" si="403"/>
        <v>0.313620522495611</v>
      </c>
      <c r="DE200" s="49"/>
      <c r="DF200" s="87">
        <f t="shared" si="404"/>
        <v>19113</v>
      </c>
      <c r="DG200" s="80">
        <f t="shared" si="405"/>
        <v>65535</v>
      </c>
      <c r="DH200" s="80">
        <f t="shared" si="406"/>
        <v>43688</v>
      </c>
      <c r="DI200" s="80">
        <f t="shared" si="407"/>
        <v>18211.5</v>
      </c>
      <c r="DJ200" s="80">
        <f t="shared" si="408"/>
        <v>146547.5</v>
      </c>
      <c r="DK200" s="143">
        <f t="shared" si="409"/>
        <v>0.130421876865863</v>
      </c>
      <c r="DL200" s="143">
        <f t="shared" si="410"/>
        <v>0.447192889677408</v>
      </c>
      <c r="DM200" s="143">
        <f t="shared" si="411"/>
        <v>0.298114945666081</v>
      </c>
      <c r="DN200" s="143">
        <f t="shared" si="412"/>
        <v>0.124270287790648</v>
      </c>
      <c r="DO200" s="49"/>
      <c r="DP200" s="62">
        <f t="shared" si="413"/>
        <v>576122.5</v>
      </c>
      <c r="DQ200" s="71">
        <f t="shared" si="414"/>
        <v>381630</v>
      </c>
      <c r="DR200" s="71">
        <f t="shared" si="415"/>
        <v>146547.5</v>
      </c>
      <c r="DS200" s="63">
        <v>0</v>
      </c>
      <c r="DT200" s="63">
        <v>34</v>
      </c>
      <c r="DU200" s="63">
        <f>INDEX(武器升级!A:A,MATCH(DQ200/$DQ$5,武器升级!G:G,1))</f>
        <v>71</v>
      </c>
      <c r="DV200" s="63">
        <f>_xlfn.IFNA(INDEX(武器升级!A:A,MATCH(DR200/$DR$5,武器升级!H:H,1)),1)</f>
        <v>60</v>
      </c>
      <c r="DW200" s="63">
        <v>19</v>
      </c>
      <c r="DX200" s="63">
        <f>ROUND($DX$4*(1.2^(DT200-1)),2)</f>
        <v>246.11</v>
      </c>
      <c r="DY200" s="63">
        <f>ROUND($DY$4*1.2^(DU200-1),2)</f>
        <v>261666.72</v>
      </c>
      <c r="DZ200" s="63">
        <f>ROUND($DZ$4*1.2^(DV200-1),2)</f>
        <v>51651.89</v>
      </c>
      <c r="EA200" s="71">
        <v>6.9</v>
      </c>
      <c r="EB200" s="67">
        <f t="shared" si="416"/>
        <v>200</v>
      </c>
      <c r="EC200" s="84"/>
      <c r="ED200" s="49"/>
      <c r="EE200" s="49"/>
      <c r="EF200" s="49"/>
      <c r="EG200" s="49"/>
      <c r="EH200" s="49"/>
      <c r="EI200" s="49"/>
      <c r="EJ200" s="49"/>
      <c r="EK200" s="49">
        <f>_xlfn.IFNA(INDEX(DZ:DZ,MATCH(A200,EB:EB,0)),1)</f>
        <v>1</v>
      </c>
      <c r="EL200" s="84"/>
      <c r="EM200" s="49"/>
      <c r="EN200" s="49"/>
      <c r="EO200" s="49"/>
      <c r="EP200" s="49"/>
      <c r="EQ200" s="49"/>
      <c r="ER200" s="49"/>
      <c r="ES200" s="49"/>
      <c r="ET200" s="49"/>
      <c r="EU200" s="49"/>
      <c r="EV200" s="49"/>
      <c r="EW200" s="49"/>
      <c r="EX200" s="49"/>
      <c r="EY200" s="49"/>
      <c r="EZ200" s="49"/>
      <c r="FA200" s="67"/>
      <c r="FB200" s="67"/>
      <c r="FC200" s="67"/>
      <c r="FD200" s="49"/>
      <c r="FE200" s="155"/>
    </row>
    <row r="201" spans="1:161">
      <c r="A201" s="58">
        <v>195</v>
      </c>
      <c r="B201" s="59">
        <v>122</v>
      </c>
      <c r="C201" s="60">
        <v>97</v>
      </c>
      <c r="D201" s="61">
        <v>1212</v>
      </c>
      <c r="E201" s="61">
        <v>3</v>
      </c>
      <c r="F201" s="62">
        <v>12</v>
      </c>
      <c r="G201" s="63">
        <v>0</v>
      </c>
      <c r="H201" s="63">
        <v>3</v>
      </c>
      <c r="I201" s="49"/>
      <c r="J201" s="62">
        <v>195</v>
      </c>
      <c r="K201" s="71">
        <f t="shared" si="361"/>
        <v>12</v>
      </c>
      <c r="L201" s="71">
        <f t="shared" si="362"/>
        <v>0</v>
      </c>
      <c r="M201" s="71">
        <f>INDEX($H:$H,MATCH(N201,$A:$A,0))</f>
        <v>3</v>
      </c>
      <c r="N201" s="72">
        <f>INDEX($A:$A,MATCH(SUM($K$7:K201),$D:$D,1))</f>
        <v>200</v>
      </c>
      <c r="O201" s="72">
        <v>0</v>
      </c>
      <c r="P201" s="73">
        <v>0</v>
      </c>
      <c r="Q201" s="63">
        <f>INDEX(关卡产出!$V$8:$V$207,MATCH(N201,$A$7:$A$206,0))</f>
        <v>38500</v>
      </c>
      <c r="R201" s="63">
        <f>INDEX(关卡产出!$W$8:$W$207,MATCH(N201,$A$7:$A$206,0))</f>
        <v>11610000</v>
      </c>
      <c r="S201" s="63">
        <f>INDEX(关卡产出!$X$8:$X$207,MATCH(N201,$A$7:$A$206,0))</f>
        <v>78866</v>
      </c>
      <c r="T201" s="63">
        <f>INDEX(关卡产出!$Y$8:$Y$207,MATCH(N201,$A$7:$A$206,0))</f>
        <v>39434</v>
      </c>
      <c r="U201" s="63">
        <f>INDEX(关卡产出!$Z$8:$Z$207,MATCH(N201,$A$7:$A$206,0))</f>
        <v>19113</v>
      </c>
      <c r="V201" s="63">
        <f>INDEX(关卡产出!$AA$8:$AA$207,MATCH(N201,$A$7:$A$206,0))</f>
        <v>1200</v>
      </c>
      <c r="W201" s="80">
        <f>INDEX(关卡产出!$C$8:$C$207,MATCH(N201,关卡产出!$B$8:$B$207,0))*K201</f>
        <v>1896</v>
      </c>
      <c r="X201" s="80">
        <f>INDEX(关卡产出!$D$8:$D$207,MATCH(N201,关卡产出!$B$8:$B$207,0))*K201</f>
        <v>948</v>
      </c>
      <c r="Y201" s="80">
        <f>INDEX(关卡产出!$E$8:$E$207,MATCH(N201,关卡产出!$B$8:$B$207,0))*K201</f>
        <v>468</v>
      </c>
      <c r="Z201" s="80">
        <f>INDEX(关卡产出!$F$8:$F$207,MATCH(N201,关卡产出!$B$8:$B$207,0))*K201</f>
        <v>24600</v>
      </c>
      <c r="AA201" s="80">
        <f>SUM($W$7:W201)</f>
        <v>269406</v>
      </c>
      <c r="AB201" s="80">
        <f>SUM($X$7:X201)</f>
        <v>134457</v>
      </c>
      <c r="AC201" s="80">
        <f>SUM($Y$7:Y201)</f>
        <v>66003</v>
      </c>
      <c r="AD201" s="80">
        <f>SUM($Z$7:Z201)</f>
        <v>3541800</v>
      </c>
      <c r="AE201" s="87">
        <f>INDEX(关卡产出!$C$8:$C$207,MATCH(N201,关卡产出!$B$8:$B$207,0))*8</f>
        <v>1264</v>
      </c>
      <c r="AF201" s="87">
        <f>INDEX(关卡产出!$D$8:$D$207,MATCH(N201,关卡产出!$B$8:$B$207,0))*8</f>
        <v>632</v>
      </c>
      <c r="AG201" s="87">
        <f>INDEX(关卡产出!$E$8:$E$207,MATCH(N201,关卡产出!$B$8:$B$207,0))*8</f>
        <v>312</v>
      </c>
      <c r="AH201" s="87">
        <f>INDEX(关卡产出!$F$8:$F$207,MATCH(N201,关卡产出!$B$8:$B$207,0))*8</f>
        <v>16400</v>
      </c>
      <c r="AI201" s="87">
        <f>SUM($AE$7:AE201)</f>
        <v>179592</v>
      </c>
      <c r="AJ201" s="87">
        <f>SUM($AF$7:AF201)</f>
        <v>89632</v>
      </c>
      <c r="AK201" s="87">
        <f>SUM($AG$7:AG201)</f>
        <v>44000</v>
      </c>
      <c r="AL201" s="87">
        <f>SUM($AH$7:AH201)</f>
        <v>2360960</v>
      </c>
      <c r="AM201" s="92">
        <f>SUM($M$7:M201)*关卡产出!$AS$11</f>
        <v>3510000</v>
      </c>
      <c r="AN201" s="93">
        <v>0</v>
      </c>
      <c r="AO201" s="80">
        <v>0</v>
      </c>
      <c r="AP201" s="96">
        <v>0</v>
      </c>
      <c r="AQ201" s="62">
        <v>500</v>
      </c>
      <c r="AR201" s="97">
        <v>100</v>
      </c>
      <c r="AS201" s="62">
        <f>SUM($AQ$7:AQ201)</f>
        <v>97500</v>
      </c>
      <c r="AT201" s="71">
        <f>SUM($AR$7:AR201)</f>
        <v>19500</v>
      </c>
      <c r="AU201" s="49"/>
      <c r="AV201" s="62">
        <f t="shared" si="363"/>
        <v>38500</v>
      </c>
      <c r="AW201" s="71">
        <v>0</v>
      </c>
      <c r="AX201" s="71">
        <f t="shared" si="364"/>
        <v>19500</v>
      </c>
      <c r="AY201" s="71">
        <f t="shared" si="365"/>
        <v>37800</v>
      </c>
      <c r="AZ201" s="63">
        <f t="shared" si="366"/>
        <v>95800</v>
      </c>
      <c r="BA201" s="80">
        <v>0</v>
      </c>
      <c r="BB201" s="80">
        <f t="shared" si="367"/>
        <v>95800</v>
      </c>
      <c r="BC201" s="98">
        <f t="shared" si="368"/>
        <v>0.40187891440501</v>
      </c>
      <c r="BD201" s="98">
        <f t="shared" si="369"/>
        <v>0</v>
      </c>
      <c r="BE201" s="98">
        <f t="shared" si="370"/>
        <v>0.203549060542798</v>
      </c>
      <c r="BF201" s="98">
        <f t="shared" si="371"/>
        <v>0.394572025052192</v>
      </c>
      <c r="BG201" s="99"/>
      <c r="BH201" s="62">
        <f>INDEX(商城宝箱!$L:$L,MATCH(BB201,商城宝箱!$N:$N,1))</f>
        <v>11</v>
      </c>
      <c r="BI201" s="63">
        <f>INDEX(商城宝箱!$T:$T,MATCH(BH201,商城宝箱!$L:$L,0))+(BB201-VLOOKUP(BH201,商城宝箱!$L$2:$N$22,3,FALSE))/$BH$5*VLOOKUP(BH201+1,商城宝箱!$C$23:$I$42,3,FALSE)</f>
        <v>239500</v>
      </c>
      <c r="BJ201" s="71">
        <f>INDEX(商城宝箱!$U:$U,MATCH(BH201,商城宝箱!$L:$L,0))+(BB201-VLOOKUP(BH201,商城宝箱!$L$2:$N$22,3,FALSE))/$BH$5*VLOOKUP(BH201+1,商城宝箱!$C$23:$I$42,4,FALSE)</f>
        <v>228852.5</v>
      </c>
      <c r="BK201" s="71">
        <f>INDEX(商城宝箱!$V:$V,MATCH(BH201,商城宝箱!$L:$L,0))+(BB201-VLOOKUP(BH201,商城宝箱!$L$2:$N$22,3,FALSE))/$BH$5*VLOOKUP(BH201+1,商城宝箱!$C$23:$I$42,5,FALSE)</f>
        <v>119862</v>
      </c>
      <c r="BL201" s="71">
        <f>INDEX(商城宝箱!$W:$W,MATCH(BH201,商城宝箱!$L:$L,0))+(BB201-VLOOKUP(BH201,商城宝箱!$L$2:$N$22,3,FALSE))/$BH$5*VLOOKUP(BH201+1,商城宝箱!$C$23:$I$42,6,FALSE)</f>
        <v>18241.5</v>
      </c>
      <c r="BM201" s="49"/>
      <c r="BN201" s="101">
        <f t="shared" si="372"/>
        <v>11610000</v>
      </c>
      <c r="BO201" s="63">
        <f t="shared" si="373"/>
        <v>3541800</v>
      </c>
      <c r="BP201" s="63">
        <f t="shared" ref="BP201:BR201" si="418">AL201</f>
        <v>2360960</v>
      </c>
      <c r="BQ201" s="63">
        <f t="shared" si="418"/>
        <v>3510000</v>
      </c>
      <c r="BR201" s="63">
        <f t="shared" si="418"/>
        <v>0</v>
      </c>
      <c r="BS201" s="63">
        <f t="shared" si="375"/>
        <v>97500</v>
      </c>
      <c r="BT201" s="63">
        <f t="shared" si="376"/>
        <v>239500</v>
      </c>
      <c r="BU201" s="63">
        <f t="shared" si="377"/>
        <v>21359760</v>
      </c>
      <c r="BV201" s="98">
        <f t="shared" si="378"/>
        <v>0.543545433094754</v>
      </c>
      <c r="BW201" s="98">
        <f t="shared" si="379"/>
        <v>0.165816469847976</v>
      </c>
      <c r="BX201" s="98">
        <f t="shared" si="380"/>
        <v>0.11053307715068</v>
      </c>
      <c r="BY201" s="98">
        <f t="shared" si="381"/>
        <v>0.164327689075158</v>
      </c>
      <c r="BZ201" s="98">
        <f t="shared" si="382"/>
        <v>0</v>
      </c>
      <c r="CA201" s="98">
        <f t="shared" si="383"/>
        <v>0.0045646580298655</v>
      </c>
      <c r="CB201" s="98">
        <f t="shared" si="384"/>
        <v>0.0112126728015671</v>
      </c>
      <c r="CC201" s="49"/>
      <c r="CD201" s="101">
        <f t="shared" si="385"/>
        <v>200</v>
      </c>
      <c r="CE201" s="63">
        <f>INDEX(角色升级!A:A,MATCH(BU200,角色升级!K:K,1))</f>
        <v>982</v>
      </c>
      <c r="CF201" s="71">
        <f>VLOOKUP(CE201,角色升级!A:P,16,FALSE)</f>
        <v>86168.55242</v>
      </c>
      <c r="CG201" s="71">
        <v>181200</v>
      </c>
      <c r="CH201" s="232">
        <v>5.48</v>
      </c>
      <c r="CI201" s="87">
        <f>INDEX(角色升级!Q:Q,MATCH(CE201,角色升级!A:A,0))</f>
        <v>37800</v>
      </c>
      <c r="CJ201" s="80">
        <v>1</v>
      </c>
      <c r="CK201" s="49"/>
      <c r="CL201" s="101">
        <f t="shared" si="386"/>
        <v>78866</v>
      </c>
      <c r="CM201" s="63">
        <f t="shared" si="387"/>
        <v>269406</v>
      </c>
      <c r="CN201" s="63">
        <f t="shared" si="388"/>
        <v>1264</v>
      </c>
      <c r="CO201" s="63">
        <f t="shared" si="389"/>
        <v>228852.5</v>
      </c>
      <c r="CP201" s="63">
        <f t="shared" si="390"/>
        <v>578388.5</v>
      </c>
      <c r="CQ201" s="98">
        <f t="shared" si="391"/>
        <v>0.136354716596198</v>
      </c>
      <c r="CR201" s="98">
        <f t="shared" si="392"/>
        <v>0.465787269283535</v>
      </c>
      <c r="CS201" s="98">
        <f t="shared" si="393"/>
        <v>0.00218538231655712</v>
      </c>
      <c r="CT201" s="98">
        <f t="shared" si="394"/>
        <v>0.39567263180371</v>
      </c>
      <c r="CU201" s="49"/>
      <c r="CV201" s="87">
        <f t="shared" si="395"/>
        <v>39434</v>
      </c>
      <c r="CW201" s="80">
        <f t="shared" si="396"/>
        <v>134457</v>
      </c>
      <c r="CX201" s="80">
        <f t="shared" si="397"/>
        <v>89632</v>
      </c>
      <c r="CY201" s="80">
        <f t="shared" si="398"/>
        <v>119862</v>
      </c>
      <c r="CZ201" s="80">
        <f t="shared" si="399"/>
        <v>383385</v>
      </c>
      <c r="DA201" s="143">
        <f t="shared" si="400"/>
        <v>0.102857440953611</v>
      </c>
      <c r="DB201" s="143">
        <f t="shared" si="401"/>
        <v>0.350710121679252</v>
      </c>
      <c r="DC201" s="143">
        <f t="shared" si="402"/>
        <v>0.233791097721611</v>
      </c>
      <c r="DD201" s="143">
        <f t="shared" si="403"/>
        <v>0.312641339645526</v>
      </c>
      <c r="DE201" s="49"/>
      <c r="DF201" s="87">
        <f t="shared" si="404"/>
        <v>19113</v>
      </c>
      <c r="DG201" s="80">
        <f t="shared" si="405"/>
        <v>66003</v>
      </c>
      <c r="DH201" s="80">
        <f t="shared" si="406"/>
        <v>44000</v>
      </c>
      <c r="DI201" s="80">
        <f t="shared" si="407"/>
        <v>18241.5</v>
      </c>
      <c r="DJ201" s="80">
        <f t="shared" si="408"/>
        <v>147357.5</v>
      </c>
      <c r="DK201" s="143">
        <f t="shared" si="409"/>
        <v>0.129704969207539</v>
      </c>
      <c r="DL201" s="143">
        <f t="shared" si="410"/>
        <v>0.447910693381742</v>
      </c>
      <c r="DM201" s="143">
        <f t="shared" si="411"/>
        <v>0.298593556486775</v>
      </c>
      <c r="DN201" s="143">
        <f t="shared" si="412"/>
        <v>0.123790780923943</v>
      </c>
      <c r="DO201" s="49"/>
      <c r="DP201" s="62">
        <f t="shared" si="413"/>
        <v>578388.5</v>
      </c>
      <c r="DQ201" s="71">
        <f t="shared" si="414"/>
        <v>383385</v>
      </c>
      <c r="DR201" s="71">
        <f t="shared" si="415"/>
        <v>147357.5</v>
      </c>
      <c r="DS201" s="63">
        <v>0</v>
      </c>
      <c r="DT201" s="63">
        <v>34</v>
      </c>
      <c r="DU201" s="63">
        <f>INDEX(武器升级!A:A,MATCH(DQ201/$DQ$5,武器升级!G:G,1))</f>
        <v>71</v>
      </c>
      <c r="DV201" s="63">
        <f>_xlfn.IFNA(INDEX(武器升级!A:A,MATCH(DR201/$DR$5,武器升级!H:H,1)),1)</f>
        <v>60</v>
      </c>
      <c r="DW201" s="63">
        <v>19</v>
      </c>
      <c r="DX201" s="63">
        <f>ROUND($DX$4*(1.2^(DT201-1)),2)</f>
        <v>246.11</v>
      </c>
      <c r="DY201" s="63">
        <f>ROUND($DY$4*1.2^(DU201-1),2)</f>
        <v>261666.72</v>
      </c>
      <c r="DZ201" s="63">
        <f>ROUND($DZ$4*1.2^(DV201-1),2)</f>
        <v>51651.89</v>
      </c>
      <c r="EA201" s="71">
        <v>6.9</v>
      </c>
      <c r="EB201" s="67">
        <f t="shared" si="416"/>
        <v>200</v>
      </c>
      <c r="EC201" s="84"/>
      <c r="ED201" s="49"/>
      <c r="EE201" s="49"/>
      <c r="EF201" s="49"/>
      <c r="EG201" s="49"/>
      <c r="EH201" s="49"/>
      <c r="EI201" s="49"/>
      <c r="EJ201" s="49"/>
      <c r="EK201" s="49">
        <f>_xlfn.IFNA(INDEX(DZ:DZ,MATCH(A201,EB:EB,0)),1)</f>
        <v>1347.29</v>
      </c>
      <c r="EL201" s="84"/>
      <c r="EM201" s="49"/>
      <c r="EN201" s="49"/>
      <c r="EO201" s="49"/>
      <c r="EP201" s="49"/>
      <c r="EQ201" s="49"/>
      <c r="ER201" s="49"/>
      <c r="ES201" s="49"/>
      <c r="ET201" s="49"/>
      <c r="EU201" s="49"/>
      <c r="EV201" s="49"/>
      <c r="EW201" s="49"/>
      <c r="EX201" s="49"/>
      <c r="EY201" s="49"/>
      <c r="EZ201" s="49"/>
      <c r="FA201" s="67"/>
      <c r="FB201" s="67"/>
      <c r="FC201" s="67"/>
      <c r="FD201" s="49"/>
      <c r="FE201" s="155"/>
    </row>
    <row r="202" spans="1:161">
      <c r="A202" s="58">
        <v>196</v>
      </c>
      <c r="B202" s="59">
        <v>122</v>
      </c>
      <c r="C202" s="60">
        <v>98</v>
      </c>
      <c r="D202" s="61">
        <v>1218</v>
      </c>
      <c r="E202" s="61">
        <v>3</v>
      </c>
      <c r="F202" s="62">
        <v>12</v>
      </c>
      <c r="G202" s="63">
        <v>0</v>
      </c>
      <c r="H202" s="63">
        <v>3</v>
      </c>
      <c r="I202" s="49"/>
      <c r="J202" s="62">
        <v>196</v>
      </c>
      <c r="K202" s="71">
        <f t="shared" si="361"/>
        <v>12</v>
      </c>
      <c r="L202" s="71">
        <f t="shared" si="362"/>
        <v>0</v>
      </c>
      <c r="M202" s="71">
        <f>INDEX($H:$H,MATCH(N202,$A:$A,0))</f>
        <v>3</v>
      </c>
      <c r="N202" s="72">
        <f>INDEX($A:$A,MATCH(SUM($K$7:K202),$D:$D,1))</f>
        <v>200</v>
      </c>
      <c r="O202" s="72">
        <v>0</v>
      </c>
      <c r="P202" s="73">
        <v>0</v>
      </c>
      <c r="Q202" s="63">
        <f>INDEX(关卡产出!$V$8:$V$207,MATCH(N202,$A$7:$A$206,0))</f>
        <v>38500</v>
      </c>
      <c r="R202" s="63">
        <f>INDEX(关卡产出!$W$8:$W$207,MATCH(N202,$A$7:$A$206,0))</f>
        <v>11610000</v>
      </c>
      <c r="S202" s="63">
        <f>INDEX(关卡产出!$X$8:$X$207,MATCH(N202,$A$7:$A$206,0))</f>
        <v>78866</v>
      </c>
      <c r="T202" s="63">
        <f>INDEX(关卡产出!$Y$8:$Y$207,MATCH(N202,$A$7:$A$206,0))</f>
        <v>39434</v>
      </c>
      <c r="U202" s="63">
        <f>INDEX(关卡产出!$Z$8:$Z$207,MATCH(N202,$A$7:$A$206,0))</f>
        <v>19113</v>
      </c>
      <c r="V202" s="63">
        <f>INDEX(关卡产出!$AA$8:$AA$207,MATCH(N202,$A$7:$A$206,0))</f>
        <v>1200</v>
      </c>
      <c r="W202" s="80">
        <f>INDEX(关卡产出!$C$8:$C$207,MATCH(N202,关卡产出!$B$8:$B$207,0))*K202</f>
        <v>1896</v>
      </c>
      <c r="X202" s="80">
        <f>INDEX(关卡产出!$D$8:$D$207,MATCH(N202,关卡产出!$B$8:$B$207,0))*K202</f>
        <v>948</v>
      </c>
      <c r="Y202" s="80">
        <f>INDEX(关卡产出!$E$8:$E$207,MATCH(N202,关卡产出!$B$8:$B$207,0))*K202</f>
        <v>468</v>
      </c>
      <c r="Z202" s="80">
        <f>INDEX(关卡产出!$F$8:$F$207,MATCH(N202,关卡产出!$B$8:$B$207,0))*K202</f>
        <v>24600</v>
      </c>
      <c r="AA202" s="80">
        <f>SUM($W$7:W202)</f>
        <v>271302</v>
      </c>
      <c r="AB202" s="80">
        <f>SUM($X$7:X202)</f>
        <v>135405</v>
      </c>
      <c r="AC202" s="80">
        <f>SUM($Y$7:Y202)</f>
        <v>66471</v>
      </c>
      <c r="AD202" s="80">
        <f>SUM($Z$7:Z202)</f>
        <v>3566400</v>
      </c>
      <c r="AE202" s="87">
        <f>INDEX(关卡产出!$C$8:$C$207,MATCH(N202,关卡产出!$B$8:$B$207,0))*8</f>
        <v>1264</v>
      </c>
      <c r="AF202" s="87">
        <f>INDEX(关卡产出!$D$8:$D$207,MATCH(N202,关卡产出!$B$8:$B$207,0))*8</f>
        <v>632</v>
      </c>
      <c r="AG202" s="87">
        <f>INDEX(关卡产出!$E$8:$E$207,MATCH(N202,关卡产出!$B$8:$B$207,0))*8</f>
        <v>312</v>
      </c>
      <c r="AH202" s="87">
        <f>INDEX(关卡产出!$F$8:$F$207,MATCH(N202,关卡产出!$B$8:$B$207,0))*8</f>
        <v>16400</v>
      </c>
      <c r="AI202" s="87">
        <f>SUM($AE$7:AE202)</f>
        <v>180856</v>
      </c>
      <c r="AJ202" s="87">
        <f>SUM($AF$7:AF202)</f>
        <v>90264</v>
      </c>
      <c r="AK202" s="87">
        <f>SUM($AG$7:AG202)</f>
        <v>44312</v>
      </c>
      <c r="AL202" s="87">
        <f>SUM($AH$7:AH202)</f>
        <v>2377360</v>
      </c>
      <c r="AM202" s="92">
        <f>SUM($M$7:M202)*关卡产出!$AS$11</f>
        <v>3528000</v>
      </c>
      <c r="AN202" s="93">
        <v>0</v>
      </c>
      <c r="AO202" s="80">
        <v>0</v>
      </c>
      <c r="AP202" s="96">
        <v>0</v>
      </c>
      <c r="AQ202" s="62">
        <v>500</v>
      </c>
      <c r="AR202" s="97">
        <v>100</v>
      </c>
      <c r="AS202" s="62">
        <f>SUM($AQ$7:AQ202)</f>
        <v>98000</v>
      </c>
      <c r="AT202" s="71">
        <f>SUM($AR$7:AR202)</f>
        <v>19600</v>
      </c>
      <c r="AU202" s="49"/>
      <c r="AV202" s="62">
        <f t="shared" si="363"/>
        <v>38500</v>
      </c>
      <c r="AW202" s="71">
        <v>0</v>
      </c>
      <c r="AX202" s="71">
        <f t="shared" si="364"/>
        <v>19600</v>
      </c>
      <c r="AY202" s="71">
        <f t="shared" si="365"/>
        <v>37800</v>
      </c>
      <c r="AZ202" s="63">
        <f t="shared" si="366"/>
        <v>95900</v>
      </c>
      <c r="BA202" s="80">
        <v>0</v>
      </c>
      <c r="BB202" s="80">
        <f t="shared" si="367"/>
        <v>95900</v>
      </c>
      <c r="BC202" s="98">
        <f t="shared" si="368"/>
        <v>0.401459854014599</v>
      </c>
      <c r="BD202" s="98">
        <f t="shared" si="369"/>
        <v>0</v>
      </c>
      <c r="BE202" s="98">
        <f t="shared" si="370"/>
        <v>0.204379562043796</v>
      </c>
      <c r="BF202" s="98">
        <f t="shared" si="371"/>
        <v>0.394160583941606</v>
      </c>
      <c r="BG202" s="99"/>
      <c r="BH202" s="62">
        <f>INDEX(商城宝箱!$L:$L,MATCH(BB202,商城宝箱!$N:$N,1))</f>
        <v>11</v>
      </c>
      <c r="BI202" s="63">
        <f>INDEX(商城宝箱!$T:$T,MATCH(BH202,商城宝箱!$L:$L,0))+(BB202-VLOOKUP(BH202,商城宝箱!$L$2:$N$22,3,FALSE))/$BH$5*VLOOKUP(BH202+1,商城宝箱!$C$23:$I$42,3,FALSE)</f>
        <v>239750</v>
      </c>
      <c r="BJ202" s="71">
        <f>INDEX(商城宝箱!$U:$U,MATCH(BH202,商城宝箱!$L:$L,0))+(BB202-VLOOKUP(BH202,商城宝箱!$L$2:$N$22,3,FALSE))/$BH$5*VLOOKUP(BH202+1,商城宝箱!$C$23:$I$42,4,FALSE)</f>
        <v>229222.5</v>
      </c>
      <c r="BK202" s="71">
        <f>INDEX(商城宝箱!$V:$V,MATCH(BH202,商城宝箱!$L:$L,0))+(BB202-VLOOKUP(BH202,商城宝箱!$L$2:$N$22,3,FALSE))/$BH$5*VLOOKUP(BH202+1,商城宝箱!$C$23:$I$42,5,FALSE)</f>
        <v>120037</v>
      </c>
      <c r="BL202" s="71">
        <f>INDEX(商城宝箱!$W:$W,MATCH(BH202,商城宝箱!$L:$L,0))+(BB202-VLOOKUP(BH202,商城宝箱!$L$2:$N$22,3,FALSE))/$BH$5*VLOOKUP(BH202+1,商城宝箱!$C$23:$I$42,6,FALSE)</f>
        <v>18271.5</v>
      </c>
      <c r="BM202" s="49"/>
      <c r="BN202" s="101">
        <f t="shared" si="372"/>
        <v>11610000</v>
      </c>
      <c r="BO202" s="63">
        <f t="shared" si="373"/>
        <v>3566400</v>
      </c>
      <c r="BP202" s="63">
        <f t="shared" ref="BP202:BR202" si="419">AL202</f>
        <v>2377360</v>
      </c>
      <c r="BQ202" s="63">
        <f t="shared" si="419"/>
        <v>3528000</v>
      </c>
      <c r="BR202" s="63">
        <f t="shared" si="419"/>
        <v>0</v>
      </c>
      <c r="BS202" s="63">
        <f t="shared" si="375"/>
        <v>98000</v>
      </c>
      <c r="BT202" s="63">
        <f t="shared" si="376"/>
        <v>239750</v>
      </c>
      <c r="BU202" s="63">
        <f t="shared" si="377"/>
        <v>21419510</v>
      </c>
      <c r="BV202" s="98">
        <f t="shared" si="378"/>
        <v>0.542029206083613</v>
      </c>
      <c r="BW202" s="98">
        <f t="shared" si="379"/>
        <v>0.166502408318398</v>
      </c>
      <c r="BX202" s="98">
        <f t="shared" si="380"/>
        <v>0.110990400807488</v>
      </c>
      <c r="BY202" s="98">
        <f t="shared" si="381"/>
        <v>0.164709650220757</v>
      </c>
      <c r="BZ202" s="98">
        <f t="shared" si="382"/>
        <v>0</v>
      </c>
      <c r="CA202" s="98">
        <f t="shared" si="383"/>
        <v>0.00457526806168769</v>
      </c>
      <c r="CB202" s="98">
        <f t="shared" si="384"/>
        <v>0.0111930665080574</v>
      </c>
      <c r="CC202" s="49"/>
      <c r="CD202" s="101">
        <f t="shared" si="385"/>
        <v>200</v>
      </c>
      <c r="CE202" s="63">
        <f>INDEX(角色升级!A:A,MATCH(BU201,角色升级!K:K,1))</f>
        <v>984</v>
      </c>
      <c r="CF202" s="71">
        <f>VLOOKUP(CE202,角色升级!A:P,16,FALSE)</f>
        <v>86242.80365</v>
      </c>
      <c r="CG202" s="71">
        <v>181200</v>
      </c>
      <c r="CH202" s="232">
        <v>5.48</v>
      </c>
      <c r="CI202" s="87">
        <f>INDEX(角色升级!Q:Q,MATCH(CE202,角色升级!A:A,0))</f>
        <v>37800</v>
      </c>
      <c r="CJ202" s="80">
        <v>1</v>
      </c>
      <c r="CK202" s="49"/>
      <c r="CL202" s="101">
        <f t="shared" si="386"/>
        <v>78866</v>
      </c>
      <c r="CM202" s="63">
        <f t="shared" si="387"/>
        <v>271302</v>
      </c>
      <c r="CN202" s="63">
        <f t="shared" si="388"/>
        <v>1264</v>
      </c>
      <c r="CO202" s="63">
        <f t="shared" si="389"/>
        <v>229222.5</v>
      </c>
      <c r="CP202" s="63">
        <f t="shared" si="390"/>
        <v>580654.5</v>
      </c>
      <c r="CQ202" s="98">
        <f t="shared" si="391"/>
        <v>0.135822593297736</v>
      </c>
      <c r="CR202" s="98">
        <f t="shared" si="392"/>
        <v>0.46723481864</v>
      </c>
      <c r="CS202" s="98">
        <f t="shared" si="393"/>
        <v>0.00217685387782235</v>
      </c>
      <c r="CT202" s="98">
        <f t="shared" si="394"/>
        <v>0.394765734184442</v>
      </c>
      <c r="CU202" s="49"/>
      <c r="CV202" s="87">
        <f t="shared" si="395"/>
        <v>39434</v>
      </c>
      <c r="CW202" s="80">
        <f t="shared" si="396"/>
        <v>135405</v>
      </c>
      <c r="CX202" s="80">
        <f t="shared" si="397"/>
        <v>90264</v>
      </c>
      <c r="CY202" s="80">
        <f t="shared" si="398"/>
        <v>120037</v>
      </c>
      <c r="CZ202" s="80">
        <f t="shared" si="399"/>
        <v>385140</v>
      </c>
      <c r="DA202" s="143">
        <f t="shared" si="400"/>
        <v>0.102388741756244</v>
      </c>
      <c r="DB202" s="143">
        <f t="shared" si="401"/>
        <v>0.351573453809005</v>
      </c>
      <c r="DC202" s="143">
        <f t="shared" si="402"/>
        <v>0.234366723788752</v>
      </c>
      <c r="DD202" s="143">
        <f t="shared" si="403"/>
        <v>0.311671080645999</v>
      </c>
      <c r="DE202" s="49"/>
      <c r="DF202" s="87">
        <f t="shared" si="404"/>
        <v>19113</v>
      </c>
      <c r="DG202" s="80">
        <f t="shared" si="405"/>
        <v>66471</v>
      </c>
      <c r="DH202" s="80">
        <f t="shared" si="406"/>
        <v>44312</v>
      </c>
      <c r="DI202" s="80">
        <f t="shared" si="407"/>
        <v>18271.5</v>
      </c>
      <c r="DJ202" s="80">
        <f t="shared" si="408"/>
        <v>148167.5</v>
      </c>
      <c r="DK202" s="143">
        <f t="shared" si="409"/>
        <v>0.128995899910574</v>
      </c>
      <c r="DL202" s="143">
        <f t="shared" si="410"/>
        <v>0.448620648927734</v>
      </c>
      <c r="DM202" s="143">
        <f t="shared" si="411"/>
        <v>0.299066934381696</v>
      </c>
      <c r="DN202" s="143">
        <f t="shared" si="412"/>
        <v>0.123316516779996</v>
      </c>
      <c r="DO202" s="49"/>
      <c r="DP202" s="62">
        <f t="shared" si="413"/>
        <v>580654.5</v>
      </c>
      <c r="DQ202" s="71">
        <f t="shared" si="414"/>
        <v>385140</v>
      </c>
      <c r="DR202" s="71">
        <f t="shared" si="415"/>
        <v>148167.5</v>
      </c>
      <c r="DS202" s="63">
        <v>0</v>
      </c>
      <c r="DT202" s="63">
        <v>34</v>
      </c>
      <c r="DU202" s="63">
        <f>INDEX(武器升级!A:A,MATCH(DQ202/$DQ$5,武器升级!G:G,1))</f>
        <v>71</v>
      </c>
      <c r="DV202" s="63">
        <f>_xlfn.IFNA(INDEX(武器升级!A:A,MATCH(DR202/$DR$5,武器升级!H:H,1)),1)</f>
        <v>60</v>
      </c>
      <c r="DW202" s="63">
        <v>20</v>
      </c>
      <c r="DX202" s="63">
        <f>ROUND($DX$4*(1.2^(DT202-1)),2)</f>
        <v>246.11</v>
      </c>
      <c r="DY202" s="63">
        <f>ROUND($DY$4*1.2^(DU202-1),2)</f>
        <v>261666.72</v>
      </c>
      <c r="DZ202" s="63">
        <f>ROUND($DZ$4*1.2^(DV202-1),2)</f>
        <v>51651.89</v>
      </c>
      <c r="EA202" s="71">
        <v>7.2</v>
      </c>
      <c r="EB202" s="67">
        <f t="shared" si="416"/>
        <v>200</v>
      </c>
      <c r="EC202" s="84"/>
      <c r="ED202" s="49"/>
      <c r="EE202" s="49"/>
      <c r="EF202" s="49"/>
      <c r="EG202" s="49"/>
      <c r="EH202" s="49"/>
      <c r="EI202" s="49"/>
      <c r="EJ202" s="49"/>
      <c r="EK202" s="49">
        <f>_xlfn.IFNA(INDEX(DZ:DZ,MATCH(A202,EB:EB,0)),1)</f>
        <v>1</v>
      </c>
      <c r="EL202" s="84"/>
      <c r="EM202" s="49"/>
      <c r="EN202" s="49"/>
      <c r="EO202" s="49"/>
      <c r="EP202" s="49"/>
      <c r="EQ202" s="49"/>
      <c r="ER202" s="49"/>
      <c r="ES202" s="49"/>
      <c r="ET202" s="49"/>
      <c r="EU202" s="49"/>
      <c r="EV202" s="49"/>
      <c r="EW202" s="49"/>
      <c r="EX202" s="49"/>
      <c r="EY202" s="49"/>
      <c r="EZ202" s="49"/>
      <c r="FA202" s="67"/>
      <c r="FB202" s="67"/>
      <c r="FC202" s="67"/>
      <c r="FD202" s="49"/>
      <c r="FE202" s="155"/>
    </row>
    <row r="203" spans="1:161">
      <c r="A203" s="58">
        <v>197</v>
      </c>
      <c r="B203" s="59">
        <v>123</v>
      </c>
      <c r="C203" s="60">
        <v>98</v>
      </c>
      <c r="D203" s="61">
        <v>1224</v>
      </c>
      <c r="E203" s="61">
        <v>3</v>
      </c>
      <c r="F203" s="62">
        <v>12</v>
      </c>
      <c r="G203" s="63">
        <v>0</v>
      </c>
      <c r="H203" s="63">
        <v>3</v>
      </c>
      <c r="I203" s="49"/>
      <c r="J203" s="62">
        <v>197</v>
      </c>
      <c r="K203" s="71">
        <f t="shared" si="361"/>
        <v>12</v>
      </c>
      <c r="L203" s="71">
        <f t="shared" si="362"/>
        <v>0</v>
      </c>
      <c r="M203" s="71">
        <f>INDEX($H:$H,MATCH(N203,$A:$A,0))</f>
        <v>3</v>
      </c>
      <c r="N203" s="72">
        <f>INDEX($A:$A,MATCH(SUM($K$7:K203),$D:$D,1))</f>
        <v>200</v>
      </c>
      <c r="O203" s="72">
        <v>0</v>
      </c>
      <c r="P203" s="73">
        <v>0</v>
      </c>
      <c r="Q203" s="63">
        <f>INDEX(关卡产出!$V$8:$V$207,MATCH(N203,$A$7:$A$206,0))</f>
        <v>38500</v>
      </c>
      <c r="R203" s="63">
        <f>INDEX(关卡产出!$W$8:$W$207,MATCH(N203,$A$7:$A$206,0))</f>
        <v>11610000</v>
      </c>
      <c r="S203" s="63">
        <f>INDEX(关卡产出!$X$8:$X$207,MATCH(N203,$A$7:$A$206,0))</f>
        <v>78866</v>
      </c>
      <c r="T203" s="63">
        <f>INDEX(关卡产出!$Y$8:$Y$207,MATCH(N203,$A$7:$A$206,0))</f>
        <v>39434</v>
      </c>
      <c r="U203" s="63">
        <f>INDEX(关卡产出!$Z$8:$Z$207,MATCH(N203,$A$7:$A$206,0))</f>
        <v>19113</v>
      </c>
      <c r="V203" s="63">
        <f>INDEX(关卡产出!$AA$8:$AA$207,MATCH(N203,$A$7:$A$206,0))</f>
        <v>1200</v>
      </c>
      <c r="W203" s="80">
        <f>INDEX(关卡产出!$C$8:$C$207,MATCH(N203,关卡产出!$B$8:$B$207,0))*K203</f>
        <v>1896</v>
      </c>
      <c r="X203" s="80">
        <f>INDEX(关卡产出!$D$8:$D$207,MATCH(N203,关卡产出!$B$8:$B$207,0))*K203</f>
        <v>948</v>
      </c>
      <c r="Y203" s="80">
        <f>INDEX(关卡产出!$E$8:$E$207,MATCH(N203,关卡产出!$B$8:$B$207,0))*K203</f>
        <v>468</v>
      </c>
      <c r="Z203" s="80">
        <f>INDEX(关卡产出!$F$8:$F$207,MATCH(N203,关卡产出!$B$8:$B$207,0))*K203</f>
        <v>24600</v>
      </c>
      <c r="AA203" s="80">
        <f>SUM($W$7:W203)</f>
        <v>273198</v>
      </c>
      <c r="AB203" s="80">
        <f>SUM($X$7:X203)</f>
        <v>136353</v>
      </c>
      <c r="AC203" s="80">
        <f>SUM($Y$7:Y203)</f>
        <v>66939</v>
      </c>
      <c r="AD203" s="80">
        <f>SUM($Z$7:Z203)</f>
        <v>3591000</v>
      </c>
      <c r="AE203" s="87">
        <f>INDEX(关卡产出!$C$8:$C$207,MATCH(N203,关卡产出!$B$8:$B$207,0))*8</f>
        <v>1264</v>
      </c>
      <c r="AF203" s="87">
        <f>INDEX(关卡产出!$D$8:$D$207,MATCH(N203,关卡产出!$B$8:$B$207,0))*8</f>
        <v>632</v>
      </c>
      <c r="AG203" s="87">
        <f>INDEX(关卡产出!$E$8:$E$207,MATCH(N203,关卡产出!$B$8:$B$207,0))*8</f>
        <v>312</v>
      </c>
      <c r="AH203" s="87">
        <f>INDEX(关卡产出!$F$8:$F$207,MATCH(N203,关卡产出!$B$8:$B$207,0))*8</f>
        <v>16400</v>
      </c>
      <c r="AI203" s="87">
        <f>SUM($AE$7:AE203)</f>
        <v>182120</v>
      </c>
      <c r="AJ203" s="87">
        <f>SUM($AF$7:AF203)</f>
        <v>90896</v>
      </c>
      <c r="AK203" s="87">
        <f>SUM($AG$7:AG203)</f>
        <v>44624</v>
      </c>
      <c r="AL203" s="87">
        <f>SUM($AH$7:AH203)</f>
        <v>2393760</v>
      </c>
      <c r="AM203" s="92">
        <f>SUM($M$7:M203)*关卡产出!$AS$11</f>
        <v>3546000</v>
      </c>
      <c r="AN203" s="93">
        <v>0</v>
      </c>
      <c r="AO203" s="80">
        <v>0</v>
      </c>
      <c r="AP203" s="96">
        <v>0</v>
      </c>
      <c r="AQ203" s="62">
        <v>500</v>
      </c>
      <c r="AR203" s="97">
        <v>100</v>
      </c>
      <c r="AS203" s="62">
        <f>SUM($AQ$7:AQ203)</f>
        <v>98500</v>
      </c>
      <c r="AT203" s="71">
        <f>SUM($AR$7:AR203)</f>
        <v>19700</v>
      </c>
      <c r="AU203" s="49"/>
      <c r="AV203" s="62">
        <f t="shared" si="363"/>
        <v>38500</v>
      </c>
      <c r="AW203" s="71">
        <v>0</v>
      </c>
      <c r="AX203" s="71">
        <f t="shared" si="364"/>
        <v>19700</v>
      </c>
      <c r="AY203" s="71">
        <f t="shared" si="365"/>
        <v>37800</v>
      </c>
      <c r="AZ203" s="63">
        <f t="shared" si="366"/>
        <v>96000</v>
      </c>
      <c r="BA203" s="80">
        <v>0</v>
      </c>
      <c r="BB203" s="80">
        <f t="shared" si="367"/>
        <v>96000</v>
      </c>
      <c r="BC203" s="98">
        <f t="shared" si="368"/>
        <v>0.401041666666667</v>
      </c>
      <c r="BD203" s="98">
        <f t="shared" si="369"/>
        <v>0</v>
      </c>
      <c r="BE203" s="98">
        <f t="shared" si="370"/>
        <v>0.205208333333333</v>
      </c>
      <c r="BF203" s="98">
        <f t="shared" si="371"/>
        <v>0.39375</v>
      </c>
      <c r="BG203" s="99"/>
      <c r="BH203" s="62">
        <f>INDEX(商城宝箱!$L:$L,MATCH(BB203,商城宝箱!$N:$N,1))</f>
        <v>11</v>
      </c>
      <c r="BI203" s="63">
        <f>INDEX(商城宝箱!$T:$T,MATCH(BH203,商城宝箱!$L:$L,0))+(BB203-VLOOKUP(BH203,商城宝箱!$L$2:$N$22,3,FALSE))/$BH$5*VLOOKUP(BH203+1,商城宝箱!$C$23:$I$42,3,FALSE)</f>
        <v>240000</v>
      </c>
      <c r="BJ203" s="71">
        <f>INDEX(商城宝箱!$U:$U,MATCH(BH203,商城宝箱!$L:$L,0))+(BB203-VLOOKUP(BH203,商城宝箱!$L$2:$N$22,3,FALSE))/$BH$5*VLOOKUP(BH203+1,商城宝箱!$C$23:$I$42,4,FALSE)</f>
        <v>229592.5</v>
      </c>
      <c r="BK203" s="71">
        <f>INDEX(商城宝箱!$V:$V,MATCH(BH203,商城宝箱!$L:$L,0))+(BB203-VLOOKUP(BH203,商城宝箱!$L$2:$N$22,3,FALSE))/$BH$5*VLOOKUP(BH203+1,商城宝箱!$C$23:$I$42,5,FALSE)</f>
        <v>120212</v>
      </c>
      <c r="BL203" s="71">
        <f>INDEX(商城宝箱!$W:$W,MATCH(BH203,商城宝箱!$L:$L,0))+(BB203-VLOOKUP(BH203,商城宝箱!$L$2:$N$22,3,FALSE))/$BH$5*VLOOKUP(BH203+1,商城宝箱!$C$23:$I$42,6,FALSE)</f>
        <v>18301.5</v>
      </c>
      <c r="BM203" s="49"/>
      <c r="BN203" s="101">
        <f t="shared" si="372"/>
        <v>11610000</v>
      </c>
      <c r="BO203" s="63">
        <f t="shared" si="373"/>
        <v>3591000</v>
      </c>
      <c r="BP203" s="63">
        <f t="shared" ref="BP203:BR203" si="420">AL203</f>
        <v>2393760</v>
      </c>
      <c r="BQ203" s="63">
        <f t="shared" si="420"/>
        <v>3546000</v>
      </c>
      <c r="BR203" s="63">
        <f t="shared" si="420"/>
        <v>0</v>
      </c>
      <c r="BS203" s="63">
        <f t="shared" si="375"/>
        <v>98500</v>
      </c>
      <c r="BT203" s="63">
        <f t="shared" si="376"/>
        <v>240000</v>
      </c>
      <c r="BU203" s="63">
        <f t="shared" si="377"/>
        <v>21479260</v>
      </c>
      <c r="BV203" s="98">
        <f t="shared" si="378"/>
        <v>0.540521414611118</v>
      </c>
      <c r="BW203" s="98">
        <f t="shared" si="379"/>
        <v>0.167184530565764</v>
      </c>
      <c r="BX203" s="98">
        <f t="shared" si="380"/>
        <v>0.111445180141215</v>
      </c>
      <c r="BY203" s="98">
        <f t="shared" si="381"/>
        <v>0.165089486323086</v>
      </c>
      <c r="BZ203" s="98">
        <f t="shared" si="382"/>
        <v>0</v>
      </c>
      <c r="CA203" s="98">
        <f t="shared" si="383"/>
        <v>0.00458581906453016</v>
      </c>
      <c r="CB203" s="98">
        <f t="shared" si="384"/>
        <v>0.0111735692942867</v>
      </c>
      <c r="CC203" s="49"/>
      <c r="CD203" s="101">
        <f t="shared" si="385"/>
        <v>200</v>
      </c>
      <c r="CE203" s="63">
        <f>INDEX(角色升级!A:A,MATCH(BU202,角色升级!K:K,1))</f>
        <v>985</v>
      </c>
      <c r="CF203" s="71">
        <f>VLOOKUP(CE203,角色升级!A:P,16,FALSE)</f>
        <v>86279.92926</v>
      </c>
      <c r="CG203" s="71">
        <v>181200</v>
      </c>
      <c r="CH203" s="224">
        <v>5.44</v>
      </c>
      <c r="CI203" s="87">
        <f>INDEX(角色升级!Q:Q,MATCH(CE203,角色升级!A:A,0))</f>
        <v>37800</v>
      </c>
      <c r="CJ203" s="80">
        <v>1</v>
      </c>
      <c r="CK203" s="49"/>
      <c r="CL203" s="101">
        <f t="shared" si="386"/>
        <v>78866</v>
      </c>
      <c r="CM203" s="63">
        <f t="shared" si="387"/>
        <v>273198</v>
      </c>
      <c r="CN203" s="63">
        <f t="shared" si="388"/>
        <v>1264</v>
      </c>
      <c r="CO203" s="63">
        <f t="shared" si="389"/>
        <v>229592.5</v>
      </c>
      <c r="CP203" s="63">
        <f t="shared" si="390"/>
        <v>582920.5</v>
      </c>
      <c r="CQ203" s="98">
        <f t="shared" si="391"/>
        <v>0.13529460706906</v>
      </c>
      <c r="CR203" s="98">
        <f t="shared" si="392"/>
        <v>0.468671113813976</v>
      </c>
      <c r="CS203" s="98">
        <f t="shared" si="393"/>
        <v>0.00216839174467187</v>
      </c>
      <c r="CT203" s="98">
        <f t="shared" si="394"/>
        <v>0.393865887372292</v>
      </c>
      <c r="CU203" s="49"/>
      <c r="CV203" s="87">
        <f t="shared" si="395"/>
        <v>39434</v>
      </c>
      <c r="CW203" s="80">
        <f t="shared" si="396"/>
        <v>136353</v>
      </c>
      <c r="CX203" s="80">
        <f t="shared" si="397"/>
        <v>90896</v>
      </c>
      <c r="CY203" s="80">
        <f t="shared" si="398"/>
        <v>120212</v>
      </c>
      <c r="CZ203" s="80">
        <f t="shared" si="399"/>
        <v>386895</v>
      </c>
      <c r="DA203" s="143">
        <f t="shared" si="400"/>
        <v>0.101924294705282</v>
      </c>
      <c r="DB203" s="143">
        <f t="shared" si="401"/>
        <v>0.35242895359206</v>
      </c>
      <c r="DC203" s="143">
        <f t="shared" si="402"/>
        <v>0.234937127644451</v>
      </c>
      <c r="DD203" s="143">
        <f t="shared" si="403"/>
        <v>0.310709624058207</v>
      </c>
      <c r="DE203" s="49"/>
      <c r="DF203" s="87">
        <f t="shared" si="404"/>
        <v>19113</v>
      </c>
      <c r="DG203" s="80">
        <f t="shared" si="405"/>
        <v>66939</v>
      </c>
      <c r="DH203" s="80">
        <f t="shared" si="406"/>
        <v>44624</v>
      </c>
      <c r="DI203" s="80">
        <f t="shared" si="407"/>
        <v>18301.5</v>
      </c>
      <c r="DJ203" s="80">
        <f t="shared" si="408"/>
        <v>148977.5</v>
      </c>
      <c r="DK203" s="143">
        <f t="shared" si="409"/>
        <v>0.128294541121982</v>
      </c>
      <c r="DL203" s="143">
        <f t="shared" si="410"/>
        <v>0.44932288432817</v>
      </c>
      <c r="DM203" s="143">
        <f t="shared" si="411"/>
        <v>0.29953516470608</v>
      </c>
      <c r="DN203" s="143">
        <f t="shared" si="412"/>
        <v>0.122847409843768</v>
      </c>
      <c r="DO203" s="49"/>
      <c r="DP203" s="62">
        <f t="shared" si="413"/>
        <v>582920.5</v>
      </c>
      <c r="DQ203" s="71">
        <f t="shared" si="414"/>
        <v>386895</v>
      </c>
      <c r="DR203" s="71">
        <f t="shared" si="415"/>
        <v>148977.5</v>
      </c>
      <c r="DS203" s="63">
        <v>0</v>
      </c>
      <c r="DT203" s="63">
        <v>35</v>
      </c>
      <c r="DU203" s="63">
        <f>INDEX(武器升级!A:A,MATCH(DQ203/$DQ$5,武器升级!G:G,1))</f>
        <v>71</v>
      </c>
      <c r="DV203" s="63">
        <f>_xlfn.IFNA(INDEX(武器升级!A:A,MATCH(DR203/$DR$5,武器升级!H:H,1)),1)</f>
        <v>60</v>
      </c>
      <c r="DW203" s="63">
        <v>20</v>
      </c>
      <c r="DX203" s="63">
        <f>ROUND($DX$4*(1.2^(DT203-1)),2)</f>
        <v>295.33</v>
      </c>
      <c r="DY203" s="63">
        <f>ROUND($DY$4*1.2^(DU203-1),2)</f>
        <v>261666.72</v>
      </c>
      <c r="DZ203" s="63">
        <f>ROUND($DZ$4*1.2^(DV203-1),2)</f>
        <v>51651.89</v>
      </c>
      <c r="EA203" s="71">
        <v>7.2</v>
      </c>
      <c r="EB203" s="67">
        <f t="shared" si="416"/>
        <v>200</v>
      </c>
      <c r="EC203" s="84"/>
      <c r="ED203" s="49"/>
      <c r="EE203" s="49"/>
      <c r="EF203" s="49"/>
      <c r="EG203" s="49"/>
      <c r="EH203" s="49"/>
      <c r="EI203" s="49"/>
      <c r="EJ203" s="49"/>
      <c r="EK203" s="49">
        <f>_xlfn.IFNA(INDEX(DZ:DZ,MATCH(A203,EB:EB,0)),1)</f>
        <v>1</v>
      </c>
      <c r="EL203" s="84"/>
      <c r="EM203" s="49"/>
      <c r="EN203" s="49"/>
      <c r="EO203" s="49"/>
      <c r="EP203" s="49"/>
      <c r="EQ203" s="49"/>
      <c r="ER203" s="49"/>
      <c r="ES203" s="49"/>
      <c r="ET203" s="49"/>
      <c r="EU203" s="49"/>
      <c r="EV203" s="49"/>
      <c r="EW203" s="49"/>
      <c r="EX203" s="49"/>
      <c r="EY203" s="49"/>
      <c r="EZ203" s="49"/>
      <c r="FA203" s="67"/>
      <c r="FB203" s="67"/>
      <c r="FC203" s="67"/>
      <c r="FD203" s="49"/>
      <c r="FE203" s="155"/>
    </row>
    <row r="204" spans="1:161">
      <c r="A204" s="58">
        <v>198</v>
      </c>
      <c r="B204" s="59">
        <v>123</v>
      </c>
      <c r="C204" s="60">
        <v>98</v>
      </c>
      <c r="D204" s="61">
        <v>1227</v>
      </c>
      <c r="E204" s="61">
        <v>3</v>
      </c>
      <c r="F204" s="62">
        <v>12</v>
      </c>
      <c r="G204" s="63">
        <v>0</v>
      </c>
      <c r="H204" s="63">
        <v>3</v>
      </c>
      <c r="I204" s="49"/>
      <c r="J204" s="62">
        <v>198</v>
      </c>
      <c r="K204" s="71">
        <f t="shared" si="361"/>
        <v>12</v>
      </c>
      <c r="L204" s="71">
        <f t="shared" si="362"/>
        <v>0</v>
      </c>
      <c r="M204" s="71">
        <f>INDEX($H:$H,MATCH(N204,$A:$A,0))</f>
        <v>3</v>
      </c>
      <c r="N204" s="72">
        <f>INDEX($A:$A,MATCH(SUM($K$7:K204),$D:$D,1))</f>
        <v>200</v>
      </c>
      <c r="O204" s="72">
        <v>0</v>
      </c>
      <c r="P204" s="73">
        <v>0</v>
      </c>
      <c r="Q204" s="63">
        <f>INDEX(关卡产出!$V$8:$V$207,MATCH(N204,$A$7:$A$206,0))</f>
        <v>38500</v>
      </c>
      <c r="R204" s="63">
        <f>INDEX(关卡产出!$W$8:$W$207,MATCH(N204,$A$7:$A$206,0))</f>
        <v>11610000</v>
      </c>
      <c r="S204" s="63">
        <f>INDEX(关卡产出!$X$8:$X$207,MATCH(N204,$A$7:$A$206,0))</f>
        <v>78866</v>
      </c>
      <c r="T204" s="63">
        <f>INDEX(关卡产出!$Y$8:$Y$207,MATCH(N204,$A$7:$A$206,0))</f>
        <v>39434</v>
      </c>
      <c r="U204" s="63">
        <f>INDEX(关卡产出!$Z$8:$Z$207,MATCH(N204,$A$7:$A$206,0))</f>
        <v>19113</v>
      </c>
      <c r="V204" s="63">
        <f>INDEX(关卡产出!$AA$8:$AA$207,MATCH(N204,$A$7:$A$206,0))</f>
        <v>1200</v>
      </c>
      <c r="W204" s="80">
        <f>INDEX(关卡产出!$C$8:$C$207,MATCH(N204,关卡产出!$B$8:$B$207,0))*K204</f>
        <v>1896</v>
      </c>
      <c r="X204" s="80">
        <f>INDEX(关卡产出!$D$8:$D$207,MATCH(N204,关卡产出!$B$8:$B$207,0))*K204</f>
        <v>948</v>
      </c>
      <c r="Y204" s="80">
        <f>INDEX(关卡产出!$E$8:$E$207,MATCH(N204,关卡产出!$B$8:$B$207,0))*K204</f>
        <v>468</v>
      </c>
      <c r="Z204" s="80">
        <f>INDEX(关卡产出!$F$8:$F$207,MATCH(N204,关卡产出!$B$8:$B$207,0))*K204</f>
        <v>24600</v>
      </c>
      <c r="AA204" s="80">
        <f>SUM($W$7:W204)</f>
        <v>275094</v>
      </c>
      <c r="AB204" s="80">
        <f>SUM($X$7:X204)</f>
        <v>137301</v>
      </c>
      <c r="AC204" s="80">
        <f>SUM($Y$7:Y204)</f>
        <v>67407</v>
      </c>
      <c r="AD204" s="80">
        <f>SUM($Z$7:Z204)</f>
        <v>3615600</v>
      </c>
      <c r="AE204" s="87">
        <f>INDEX(关卡产出!$C$8:$C$207,MATCH(N204,关卡产出!$B$8:$B$207,0))*8</f>
        <v>1264</v>
      </c>
      <c r="AF204" s="87">
        <f>INDEX(关卡产出!$D$8:$D$207,MATCH(N204,关卡产出!$B$8:$B$207,0))*8</f>
        <v>632</v>
      </c>
      <c r="AG204" s="87">
        <f>INDEX(关卡产出!$E$8:$E$207,MATCH(N204,关卡产出!$B$8:$B$207,0))*8</f>
        <v>312</v>
      </c>
      <c r="AH204" s="87">
        <f>INDEX(关卡产出!$F$8:$F$207,MATCH(N204,关卡产出!$B$8:$B$207,0))*8</f>
        <v>16400</v>
      </c>
      <c r="AI204" s="87">
        <f>SUM($AE$7:AE204)</f>
        <v>183384</v>
      </c>
      <c r="AJ204" s="87">
        <f>SUM($AF$7:AF204)</f>
        <v>91528</v>
      </c>
      <c r="AK204" s="87">
        <f>SUM($AG$7:AG204)</f>
        <v>44936</v>
      </c>
      <c r="AL204" s="87">
        <f>SUM($AH$7:AH204)</f>
        <v>2410160</v>
      </c>
      <c r="AM204" s="92">
        <f>SUM($M$7:M204)*关卡产出!$AS$11</f>
        <v>3564000</v>
      </c>
      <c r="AN204" s="93">
        <v>0</v>
      </c>
      <c r="AO204" s="80">
        <v>0</v>
      </c>
      <c r="AP204" s="96">
        <v>0</v>
      </c>
      <c r="AQ204" s="62">
        <v>500</v>
      </c>
      <c r="AR204" s="97">
        <v>100</v>
      </c>
      <c r="AS204" s="62">
        <f>SUM($AQ$7:AQ204)</f>
        <v>99000</v>
      </c>
      <c r="AT204" s="71">
        <f>SUM($AR$7:AR204)</f>
        <v>19800</v>
      </c>
      <c r="AU204" s="49"/>
      <c r="AV204" s="62">
        <f t="shared" si="363"/>
        <v>38500</v>
      </c>
      <c r="AW204" s="71">
        <v>0</v>
      </c>
      <c r="AX204" s="71">
        <f t="shared" si="364"/>
        <v>19800</v>
      </c>
      <c r="AY204" s="71">
        <f t="shared" si="365"/>
        <v>37800</v>
      </c>
      <c r="AZ204" s="63">
        <f t="shared" si="366"/>
        <v>96100</v>
      </c>
      <c r="BA204" s="80">
        <v>0</v>
      </c>
      <c r="BB204" s="80">
        <f t="shared" si="367"/>
        <v>96100</v>
      </c>
      <c r="BC204" s="98">
        <f t="shared" si="368"/>
        <v>0.400624349635796</v>
      </c>
      <c r="BD204" s="98">
        <f t="shared" si="369"/>
        <v>0</v>
      </c>
      <c r="BE204" s="98">
        <f t="shared" si="370"/>
        <v>0.206035379812695</v>
      </c>
      <c r="BF204" s="98">
        <f t="shared" si="371"/>
        <v>0.393340270551509</v>
      </c>
      <c r="BG204" s="99"/>
      <c r="BH204" s="62">
        <f>INDEX(商城宝箱!$L:$L,MATCH(BB204,商城宝箱!$N:$N,1))</f>
        <v>11</v>
      </c>
      <c r="BI204" s="63">
        <f>INDEX(商城宝箱!$T:$T,MATCH(BH204,商城宝箱!$L:$L,0))+(BB204-VLOOKUP(BH204,商城宝箱!$L$2:$N$22,3,FALSE))/$BH$5*VLOOKUP(BH204+1,商城宝箱!$C$23:$I$42,3,FALSE)</f>
        <v>240250</v>
      </c>
      <c r="BJ204" s="71">
        <f>INDEX(商城宝箱!$U:$U,MATCH(BH204,商城宝箱!$L:$L,0))+(BB204-VLOOKUP(BH204,商城宝箱!$L$2:$N$22,3,FALSE))/$BH$5*VLOOKUP(BH204+1,商城宝箱!$C$23:$I$42,4,FALSE)</f>
        <v>229962.5</v>
      </c>
      <c r="BK204" s="71">
        <f>INDEX(商城宝箱!$V:$V,MATCH(BH204,商城宝箱!$L:$L,0))+(BB204-VLOOKUP(BH204,商城宝箱!$L$2:$N$22,3,FALSE))/$BH$5*VLOOKUP(BH204+1,商城宝箱!$C$23:$I$42,5,FALSE)</f>
        <v>120387</v>
      </c>
      <c r="BL204" s="71">
        <f>INDEX(商城宝箱!$W:$W,MATCH(BH204,商城宝箱!$L:$L,0))+(BB204-VLOOKUP(BH204,商城宝箱!$L$2:$N$22,3,FALSE))/$BH$5*VLOOKUP(BH204+1,商城宝箱!$C$23:$I$42,6,FALSE)</f>
        <v>18331.5</v>
      </c>
      <c r="BM204" s="49"/>
      <c r="BN204" s="101">
        <f t="shared" si="372"/>
        <v>11610000</v>
      </c>
      <c r="BO204" s="63">
        <f t="shared" si="373"/>
        <v>3615600</v>
      </c>
      <c r="BP204" s="63">
        <f t="shared" ref="BP204:BR204" si="421">AL204</f>
        <v>2410160</v>
      </c>
      <c r="BQ204" s="63">
        <f t="shared" si="421"/>
        <v>3564000</v>
      </c>
      <c r="BR204" s="63">
        <f t="shared" si="421"/>
        <v>0</v>
      </c>
      <c r="BS204" s="63">
        <f t="shared" si="375"/>
        <v>99000</v>
      </c>
      <c r="BT204" s="63">
        <f t="shared" si="376"/>
        <v>240250</v>
      </c>
      <c r="BU204" s="63">
        <f t="shared" si="377"/>
        <v>21539010</v>
      </c>
      <c r="BV204" s="98">
        <f t="shared" si="378"/>
        <v>0.539021988475793</v>
      </c>
      <c r="BW204" s="98">
        <f t="shared" si="379"/>
        <v>0.167862868349102</v>
      </c>
      <c r="BX204" s="98">
        <f t="shared" si="380"/>
        <v>0.111897436325996</v>
      </c>
      <c r="BY204" s="98">
        <f t="shared" si="381"/>
        <v>0.165467215066988</v>
      </c>
      <c r="BZ204" s="98">
        <f t="shared" si="382"/>
        <v>0</v>
      </c>
      <c r="CA204" s="98">
        <f t="shared" si="383"/>
        <v>0.00459631152963855</v>
      </c>
      <c r="CB204" s="98">
        <f t="shared" si="384"/>
        <v>0.0111541802524814</v>
      </c>
      <c r="CC204" s="49"/>
      <c r="CD204" s="101">
        <f t="shared" si="385"/>
        <v>200</v>
      </c>
      <c r="CE204" s="63">
        <f>INDEX(角色升级!A:A,MATCH(BU203,角色升级!K:K,1))</f>
        <v>987</v>
      </c>
      <c r="CF204" s="71">
        <f>VLOOKUP(CE204,角色升级!A:P,16,FALSE)</f>
        <v>86354.18049</v>
      </c>
      <c r="CG204" s="71">
        <v>181200</v>
      </c>
      <c r="CH204" s="224">
        <v>5.44</v>
      </c>
      <c r="CI204" s="87">
        <f>INDEX(角色升级!Q:Q,MATCH(CE204,角色升级!A:A,0))</f>
        <v>37800</v>
      </c>
      <c r="CJ204" s="80">
        <v>1</v>
      </c>
      <c r="CK204" s="49"/>
      <c r="CL204" s="101">
        <f t="shared" si="386"/>
        <v>78866</v>
      </c>
      <c r="CM204" s="63">
        <f t="shared" si="387"/>
        <v>275094</v>
      </c>
      <c r="CN204" s="63">
        <f t="shared" si="388"/>
        <v>1264</v>
      </c>
      <c r="CO204" s="63">
        <f t="shared" si="389"/>
        <v>229962.5</v>
      </c>
      <c r="CP204" s="63">
        <f t="shared" si="390"/>
        <v>585186.5</v>
      </c>
      <c r="CQ204" s="98">
        <f t="shared" si="391"/>
        <v>0.13477070985062</v>
      </c>
      <c r="CR204" s="98">
        <f t="shared" si="392"/>
        <v>0.470096285543156</v>
      </c>
      <c r="CS204" s="98">
        <f t="shared" si="393"/>
        <v>0.00215999514684635</v>
      </c>
      <c r="CT204" s="98">
        <f t="shared" si="394"/>
        <v>0.392973009459377</v>
      </c>
      <c r="CU204" s="49"/>
      <c r="CV204" s="87">
        <f t="shared" si="395"/>
        <v>39434</v>
      </c>
      <c r="CW204" s="80">
        <f t="shared" si="396"/>
        <v>137301</v>
      </c>
      <c r="CX204" s="80">
        <f t="shared" si="397"/>
        <v>91528</v>
      </c>
      <c r="CY204" s="80">
        <f t="shared" si="398"/>
        <v>120387</v>
      </c>
      <c r="CZ204" s="80">
        <f t="shared" si="399"/>
        <v>388650</v>
      </c>
      <c r="DA204" s="143">
        <f t="shared" si="400"/>
        <v>0.10146404219735</v>
      </c>
      <c r="DB204" s="143">
        <f t="shared" si="401"/>
        <v>0.353276727132381</v>
      </c>
      <c r="DC204" s="143">
        <f t="shared" si="402"/>
        <v>0.235502380033449</v>
      </c>
      <c r="DD204" s="143">
        <f t="shared" si="403"/>
        <v>0.30975685063682</v>
      </c>
      <c r="DE204" s="49"/>
      <c r="DF204" s="87">
        <f t="shared" si="404"/>
        <v>19113</v>
      </c>
      <c r="DG204" s="80">
        <f t="shared" si="405"/>
        <v>67407</v>
      </c>
      <c r="DH204" s="80">
        <f t="shared" si="406"/>
        <v>44936</v>
      </c>
      <c r="DI204" s="80">
        <f t="shared" si="407"/>
        <v>18331.5</v>
      </c>
      <c r="DJ204" s="80">
        <f t="shared" si="408"/>
        <v>149787.5</v>
      </c>
      <c r="DK204" s="143">
        <f t="shared" si="409"/>
        <v>0.127600767754319</v>
      </c>
      <c r="DL204" s="143">
        <f t="shared" si="410"/>
        <v>0.450017524826838</v>
      </c>
      <c r="DM204" s="143">
        <f t="shared" si="411"/>
        <v>0.299998330968873</v>
      </c>
      <c r="DN204" s="143">
        <f t="shared" si="412"/>
        <v>0.122383376449971</v>
      </c>
      <c r="DO204" s="49"/>
      <c r="DP204" s="62">
        <f t="shared" si="413"/>
        <v>585186.5</v>
      </c>
      <c r="DQ204" s="71">
        <f t="shared" si="414"/>
        <v>388650</v>
      </c>
      <c r="DR204" s="71">
        <f t="shared" si="415"/>
        <v>149787.5</v>
      </c>
      <c r="DS204" s="63">
        <v>0</v>
      </c>
      <c r="DT204" s="63">
        <v>35</v>
      </c>
      <c r="DU204" s="63">
        <f>INDEX(武器升级!A:A,MATCH(DQ204/$DQ$5,武器升级!G:G,1))</f>
        <v>71</v>
      </c>
      <c r="DV204" s="63">
        <f>_xlfn.IFNA(INDEX(武器升级!A:A,MATCH(DR204/$DR$5,武器升级!H:H,1)),1)</f>
        <v>60</v>
      </c>
      <c r="DW204" s="63">
        <v>20</v>
      </c>
      <c r="DX204" s="63">
        <f>ROUND($DX$4*(1.2^(DT204-1)),2)</f>
        <v>295.33</v>
      </c>
      <c r="DY204" s="63">
        <f>ROUND($DY$4*1.2^(DU204-1),2)</f>
        <v>261666.72</v>
      </c>
      <c r="DZ204" s="63">
        <f>ROUND($DZ$4*1.2^(DV204-1),2)</f>
        <v>51651.89</v>
      </c>
      <c r="EA204" s="71">
        <v>7.2</v>
      </c>
      <c r="EB204" s="67">
        <f t="shared" si="416"/>
        <v>200</v>
      </c>
      <c r="EC204" s="84"/>
      <c r="ED204" s="49"/>
      <c r="EE204" s="49"/>
      <c r="EF204" s="49"/>
      <c r="EG204" s="49"/>
      <c r="EH204" s="49"/>
      <c r="EI204" s="49"/>
      <c r="EJ204" s="49"/>
      <c r="EK204" s="49">
        <f>_xlfn.IFNA(INDEX(DZ:DZ,MATCH(A204,EB:EB,0)),1)</f>
        <v>1616.75</v>
      </c>
      <c r="EL204" s="84"/>
      <c r="EM204" s="49"/>
      <c r="EN204" s="49"/>
      <c r="EO204" s="49"/>
      <c r="EP204" s="49"/>
      <c r="EQ204" s="49"/>
      <c r="ER204" s="49"/>
      <c r="ES204" s="49"/>
      <c r="ET204" s="49"/>
      <c r="EU204" s="49"/>
      <c r="EV204" s="49"/>
      <c r="EW204" s="49"/>
      <c r="EX204" s="49"/>
      <c r="EY204" s="49"/>
      <c r="EZ204" s="49"/>
      <c r="FA204" s="67"/>
      <c r="FB204" s="67"/>
      <c r="FC204" s="67"/>
      <c r="FD204" s="49"/>
      <c r="FE204" s="155"/>
    </row>
    <row r="205" spans="1:161">
      <c r="A205" s="58">
        <v>199</v>
      </c>
      <c r="B205" s="59">
        <v>124</v>
      </c>
      <c r="C205" s="60">
        <v>99</v>
      </c>
      <c r="D205" s="61">
        <v>1236</v>
      </c>
      <c r="E205" s="61">
        <v>3</v>
      </c>
      <c r="F205" s="62">
        <v>12</v>
      </c>
      <c r="G205" s="63">
        <v>0</v>
      </c>
      <c r="H205" s="63">
        <v>3</v>
      </c>
      <c r="I205" s="49"/>
      <c r="J205" s="62">
        <v>199</v>
      </c>
      <c r="K205" s="71">
        <f t="shared" si="361"/>
        <v>12</v>
      </c>
      <c r="L205" s="71">
        <f t="shared" si="362"/>
        <v>0</v>
      </c>
      <c r="M205" s="71">
        <f>INDEX($H:$H,MATCH(N205,$A:$A,0))</f>
        <v>3</v>
      </c>
      <c r="N205" s="72">
        <f>INDEX($A:$A,MATCH(SUM($K$7:K205),$D:$D,1))</f>
        <v>200</v>
      </c>
      <c r="O205" s="72">
        <v>0</v>
      </c>
      <c r="P205" s="73">
        <v>0</v>
      </c>
      <c r="Q205" s="63">
        <f>INDEX(关卡产出!$V$8:$V$207,MATCH(N205,$A$7:$A$206,0))</f>
        <v>38500</v>
      </c>
      <c r="R205" s="63">
        <f>INDEX(关卡产出!$W$8:$W$207,MATCH(N205,$A$7:$A$206,0))</f>
        <v>11610000</v>
      </c>
      <c r="S205" s="63">
        <f>INDEX(关卡产出!$X$8:$X$207,MATCH(N205,$A$7:$A$206,0))</f>
        <v>78866</v>
      </c>
      <c r="T205" s="63">
        <f>INDEX(关卡产出!$Y$8:$Y$207,MATCH(N205,$A$7:$A$206,0))</f>
        <v>39434</v>
      </c>
      <c r="U205" s="63">
        <f>INDEX(关卡产出!$Z$8:$Z$207,MATCH(N205,$A$7:$A$206,0))</f>
        <v>19113</v>
      </c>
      <c r="V205" s="63">
        <f>INDEX(关卡产出!$AA$8:$AA$207,MATCH(N205,$A$7:$A$206,0))</f>
        <v>1200</v>
      </c>
      <c r="W205" s="80">
        <f>INDEX(关卡产出!$C$8:$C$207,MATCH(N205,关卡产出!$B$8:$B$207,0))*K205</f>
        <v>1896</v>
      </c>
      <c r="X205" s="80">
        <f>INDEX(关卡产出!$D$8:$D$207,MATCH(N205,关卡产出!$B$8:$B$207,0))*K205</f>
        <v>948</v>
      </c>
      <c r="Y205" s="80">
        <f>INDEX(关卡产出!$E$8:$E$207,MATCH(N205,关卡产出!$B$8:$B$207,0))*K205</f>
        <v>468</v>
      </c>
      <c r="Z205" s="80">
        <f>INDEX(关卡产出!$F$8:$F$207,MATCH(N205,关卡产出!$B$8:$B$207,0))*K205</f>
        <v>24600</v>
      </c>
      <c r="AA205" s="80">
        <f>SUM($W$7:W205)</f>
        <v>276990</v>
      </c>
      <c r="AB205" s="80">
        <f>SUM($X$7:X205)</f>
        <v>138249</v>
      </c>
      <c r="AC205" s="80">
        <f>SUM($Y$7:Y205)</f>
        <v>67875</v>
      </c>
      <c r="AD205" s="80">
        <f>SUM($Z$7:Z205)</f>
        <v>3640200</v>
      </c>
      <c r="AE205" s="87">
        <f>INDEX(关卡产出!$C$8:$C$207,MATCH(N205,关卡产出!$B$8:$B$207,0))*8</f>
        <v>1264</v>
      </c>
      <c r="AF205" s="87">
        <f>INDEX(关卡产出!$D$8:$D$207,MATCH(N205,关卡产出!$B$8:$B$207,0))*8</f>
        <v>632</v>
      </c>
      <c r="AG205" s="87">
        <f>INDEX(关卡产出!$E$8:$E$207,MATCH(N205,关卡产出!$B$8:$B$207,0))*8</f>
        <v>312</v>
      </c>
      <c r="AH205" s="87">
        <f>INDEX(关卡产出!$F$8:$F$207,MATCH(N205,关卡产出!$B$8:$B$207,0))*8</f>
        <v>16400</v>
      </c>
      <c r="AI205" s="87">
        <f>SUM($AE$7:AE205)</f>
        <v>184648</v>
      </c>
      <c r="AJ205" s="87">
        <f>SUM($AF$7:AF205)</f>
        <v>92160</v>
      </c>
      <c r="AK205" s="87">
        <f>SUM($AG$7:AG205)</f>
        <v>45248</v>
      </c>
      <c r="AL205" s="87">
        <f>SUM($AH$7:AH205)</f>
        <v>2426560</v>
      </c>
      <c r="AM205" s="92">
        <f>SUM($M$7:M205)*关卡产出!$AS$11</f>
        <v>3582000</v>
      </c>
      <c r="AN205" s="93">
        <v>0</v>
      </c>
      <c r="AO205" s="80">
        <v>0</v>
      </c>
      <c r="AP205" s="96">
        <v>0</v>
      </c>
      <c r="AQ205" s="62">
        <v>500</v>
      </c>
      <c r="AR205" s="97">
        <v>100</v>
      </c>
      <c r="AS205" s="62">
        <f>SUM($AQ$7:AQ205)</f>
        <v>99500</v>
      </c>
      <c r="AT205" s="71">
        <f>SUM($AR$7:AR205)</f>
        <v>19900</v>
      </c>
      <c r="AU205" s="49"/>
      <c r="AV205" s="62">
        <f t="shared" si="363"/>
        <v>38500</v>
      </c>
      <c r="AW205" s="71">
        <v>0</v>
      </c>
      <c r="AX205" s="71">
        <f t="shared" si="364"/>
        <v>19900</v>
      </c>
      <c r="AY205" s="71">
        <f t="shared" si="365"/>
        <v>37800</v>
      </c>
      <c r="AZ205" s="63">
        <f t="shared" si="366"/>
        <v>96200</v>
      </c>
      <c r="BA205" s="80">
        <v>0</v>
      </c>
      <c r="BB205" s="80">
        <f t="shared" si="367"/>
        <v>96200</v>
      </c>
      <c r="BC205" s="98">
        <f t="shared" si="368"/>
        <v>0.4002079002079</v>
      </c>
      <c r="BD205" s="98">
        <f t="shared" si="369"/>
        <v>0</v>
      </c>
      <c r="BE205" s="98">
        <f t="shared" si="370"/>
        <v>0.206860706860707</v>
      </c>
      <c r="BF205" s="98">
        <f t="shared" si="371"/>
        <v>0.392931392931393</v>
      </c>
      <c r="BG205" s="99"/>
      <c r="BH205" s="62">
        <f>INDEX(商城宝箱!$L:$L,MATCH(BB205,商城宝箱!$N:$N,1))</f>
        <v>11</v>
      </c>
      <c r="BI205" s="63">
        <f>INDEX(商城宝箱!$T:$T,MATCH(BH205,商城宝箱!$L:$L,0))+(BB205-VLOOKUP(BH205,商城宝箱!$L$2:$N$22,3,FALSE))/$BH$5*VLOOKUP(BH205+1,商城宝箱!$C$23:$I$42,3,FALSE)</f>
        <v>240500</v>
      </c>
      <c r="BJ205" s="71">
        <f>INDEX(商城宝箱!$U:$U,MATCH(BH205,商城宝箱!$L:$L,0))+(BB205-VLOOKUP(BH205,商城宝箱!$L$2:$N$22,3,FALSE))/$BH$5*VLOOKUP(BH205+1,商城宝箱!$C$23:$I$42,4,FALSE)</f>
        <v>230332.5</v>
      </c>
      <c r="BK205" s="71">
        <f>INDEX(商城宝箱!$V:$V,MATCH(BH205,商城宝箱!$L:$L,0))+(BB205-VLOOKUP(BH205,商城宝箱!$L$2:$N$22,3,FALSE))/$BH$5*VLOOKUP(BH205+1,商城宝箱!$C$23:$I$42,5,FALSE)</f>
        <v>120562</v>
      </c>
      <c r="BL205" s="71">
        <f>INDEX(商城宝箱!$W:$W,MATCH(BH205,商城宝箱!$L:$L,0))+(BB205-VLOOKUP(BH205,商城宝箱!$L$2:$N$22,3,FALSE))/$BH$5*VLOOKUP(BH205+1,商城宝箱!$C$23:$I$42,6,FALSE)</f>
        <v>18361.5</v>
      </c>
      <c r="BM205" s="49"/>
      <c r="BN205" s="101">
        <f t="shared" si="372"/>
        <v>11610000</v>
      </c>
      <c r="BO205" s="63">
        <f t="shared" si="373"/>
        <v>3640200</v>
      </c>
      <c r="BP205" s="63">
        <f t="shared" ref="BP205:BR205" si="422">AL205</f>
        <v>2426560</v>
      </c>
      <c r="BQ205" s="63">
        <f t="shared" si="422"/>
        <v>3582000</v>
      </c>
      <c r="BR205" s="63">
        <f t="shared" si="422"/>
        <v>0</v>
      </c>
      <c r="BS205" s="63">
        <f t="shared" si="375"/>
        <v>99500</v>
      </c>
      <c r="BT205" s="63">
        <f t="shared" si="376"/>
        <v>240500</v>
      </c>
      <c r="BU205" s="63">
        <f t="shared" si="377"/>
        <v>21598760</v>
      </c>
      <c r="BV205" s="98">
        <f t="shared" si="378"/>
        <v>0.537530858252974</v>
      </c>
      <c r="BW205" s="98">
        <f t="shared" si="379"/>
        <v>0.16853745307601</v>
      </c>
      <c r="BX205" s="98">
        <f t="shared" si="380"/>
        <v>0.112347190301665</v>
      </c>
      <c r="BY205" s="98">
        <f t="shared" si="381"/>
        <v>0.165842853941615</v>
      </c>
      <c r="BZ205" s="98">
        <f t="shared" si="382"/>
        <v>0</v>
      </c>
      <c r="CA205" s="98">
        <f t="shared" si="383"/>
        <v>0.00460674594282264</v>
      </c>
      <c r="CB205" s="98">
        <f t="shared" si="384"/>
        <v>0.011134898484913</v>
      </c>
      <c r="CC205" s="49"/>
      <c r="CD205" s="101">
        <f t="shared" si="385"/>
        <v>200</v>
      </c>
      <c r="CE205" s="63">
        <f>INDEX(角色升级!A:A,MATCH(BU204,角色升级!K:K,1))</f>
        <v>989</v>
      </c>
      <c r="CF205" s="71">
        <f>VLOOKUP(CE205,角色升级!A:P,16,FALSE)</f>
        <v>86428.43172</v>
      </c>
      <c r="CG205" s="71">
        <v>181200</v>
      </c>
      <c r="CH205" s="215">
        <v>5.39</v>
      </c>
      <c r="CI205" s="87">
        <f>INDEX(角色升级!Q:Q,MATCH(CE205,角色升级!A:A,0))</f>
        <v>37800</v>
      </c>
      <c r="CJ205" s="80">
        <v>1</v>
      </c>
      <c r="CK205" s="49"/>
      <c r="CL205" s="101">
        <f t="shared" si="386"/>
        <v>78866</v>
      </c>
      <c r="CM205" s="63">
        <f t="shared" si="387"/>
        <v>276990</v>
      </c>
      <c r="CN205" s="63">
        <f t="shared" si="388"/>
        <v>1264</v>
      </c>
      <c r="CO205" s="63">
        <f t="shared" si="389"/>
        <v>230332.5</v>
      </c>
      <c r="CP205" s="63">
        <f t="shared" si="390"/>
        <v>587452.5</v>
      </c>
      <c r="CQ205" s="98">
        <f t="shared" si="391"/>
        <v>0.134250854324392</v>
      </c>
      <c r="CR205" s="98">
        <f t="shared" si="392"/>
        <v>0.471510462548036</v>
      </c>
      <c r="CS205" s="98">
        <f t="shared" si="393"/>
        <v>0.00215166332597104</v>
      </c>
      <c r="CT205" s="98">
        <f t="shared" si="394"/>
        <v>0.392087019801601</v>
      </c>
      <c r="CU205" s="49"/>
      <c r="CV205" s="87">
        <f t="shared" si="395"/>
        <v>39434</v>
      </c>
      <c r="CW205" s="80">
        <f t="shared" si="396"/>
        <v>138249</v>
      </c>
      <c r="CX205" s="80">
        <f t="shared" si="397"/>
        <v>92160</v>
      </c>
      <c r="CY205" s="80">
        <f t="shared" si="398"/>
        <v>120562</v>
      </c>
      <c r="CZ205" s="80">
        <f t="shared" si="399"/>
        <v>390405</v>
      </c>
      <c r="DA205" s="143">
        <f t="shared" si="400"/>
        <v>0.101007927664861</v>
      </c>
      <c r="DB205" s="143">
        <f t="shared" si="401"/>
        <v>0.354116878626042</v>
      </c>
      <c r="DC205" s="143">
        <f t="shared" si="402"/>
        <v>0.236062550428401</v>
      </c>
      <c r="DD205" s="143">
        <f t="shared" si="403"/>
        <v>0.308812643280696</v>
      </c>
      <c r="DE205" s="49"/>
      <c r="DF205" s="87">
        <f t="shared" si="404"/>
        <v>19113</v>
      </c>
      <c r="DG205" s="80">
        <f t="shared" si="405"/>
        <v>67875</v>
      </c>
      <c r="DH205" s="80">
        <f t="shared" si="406"/>
        <v>45248</v>
      </c>
      <c r="DI205" s="80">
        <f t="shared" si="407"/>
        <v>18361.5</v>
      </c>
      <c r="DJ205" s="80">
        <f t="shared" si="408"/>
        <v>150597.5</v>
      </c>
      <c r="DK205" s="143">
        <f t="shared" si="409"/>
        <v>0.126914457411312</v>
      </c>
      <c r="DL205" s="143">
        <f t="shared" si="410"/>
        <v>0.450704692972991</v>
      </c>
      <c r="DM205" s="143">
        <f t="shared" si="411"/>
        <v>0.300456514882385</v>
      </c>
      <c r="DN205" s="143">
        <f t="shared" si="412"/>
        <v>0.121924334733312</v>
      </c>
      <c r="DO205" s="49"/>
      <c r="DP205" s="62">
        <f t="shared" si="413"/>
        <v>587452.5</v>
      </c>
      <c r="DQ205" s="71">
        <f t="shared" si="414"/>
        <v>390405</v>
      </c>
      <c r="DR205" s="71">
        <f t="shared" si="415"/>
        <v>150597.5</v>
      </c>
      <c r="DS205" s="63">
        <v>0</v>
      </c>
      <c r="DT205" s="63">
        <v>35</v>
      </c>
      <c r="DU205" s="63">
        <f>INDEX(武器升级!A:A,MATCH(DQ205/$DQ$5,武器升级!G:G,1))</f>
        <v>72</v>
      </c>
      <c r="DV205" s="63">
        <f>_xlfn.IFNA(INDEX(武器升级!A:A,MATCH(DR205/$DR$5,武器升级!H:H,1)),1)</f>
        <v>60</v>
      </c>
      <c r="DW205" s="63">
        <v>20</v>
      </c>
      <c r="DX205" s="63">
        <f>ROUND($DX$4*(1.2^(DT205-1)),2)</f>
        <v>295.33</v>
      </c>
      <c r="DY205" s="63">
        <f>ROUND($DY$4*1.2^(DU205-1),2)</f>
        <v>314000.06</v>
      </c>
      <c r="DZ205" s="63">
        <f>ROUND($DZ$4*1.2^(DV205-1),2)</f>
        <v>51651.89</v>
      </c>
      <c r="EA205" s="71">
        <v>7.2</v>
      </c>
      <c r="EB205" s="67">
        <f t="shared" si="416"/>
        <v>200</v>
      </c>
      <c r="EC205" s="84"/>
      <c r="ED205" s="49"/>
      <c r="EE205" s="49"/>
      <c r="EF205" s="49"/>
      <c r="EG205" s="49"/>
      <c r="EH205" s="49"/>
      <c r="EI205" s="49"/>
      <c r="EJ205" s="49"/>
      <c r="EK205" s="49">
        <f>_xlfn.IFNA(INDEX(DZ:DZ,MATCH(A205,EB:EB,0)),1)</f>
        <v>1</v>
      </c>
      <c r="EL205" s="84"/>
      <c r="EM205" s="49"/>
      <c r="EN205" s="49"/>
      <c r="EO205" s="49"/>
      <c r="EP205" s="49"/>
      <c r="EQ205" s="49"/>
      <c r="ER205" s="49"/>
      <c r="ES205" s="49"/>
      <c r="ET205" s="49"/>
      <c r="EU205" s="49"/>
      <c r="EV205" s="49"/>
      <c r="EW205" s="49"/>
      <c r="EX205" s="49"/>
      <c r="EY205" s="49"/>
      <c r="EZ205" s="49"/>
      <c r="FA205" s="67"/>
      <c r="FB205" s="67"/>
      <c r="FC205" s="67"/>
      <c r="FD205" s="49"/>
      <c r="FE205" s="155"/>
    </row>
    <row r="206" spans="1:161">
      <c r="A206" s="58">
        <v>200</v>
      </c>
      <c r="B206" s="59">
        <v>124</v>
      </c>
      <c r="C206" s="60">
        <v>99</v>
      </c>
      <c r="D206" s="61">
        <v>1239</v>
      </c>
      <c r="E206" s="61">
        <v>3</v>
      </c>
      <c r="F206" s="62">
        <v>12</v>
      </c>
      <c r="G206" s="63">
        <v>0</v>
      </c>
      <c r="H206" s="63">
        <v>3</v>
      </c>
      <c r="I206" s="49"/>
      <c r="J206" s="62">
        <v>200</v>
      </c>
      <c r="K206" s="71">
        <f t="shared" si="361"/>
        <v>12</v>
      </c>
      <c r="L206" s="71">
        <f t="shared" si="362"/>
        <v>0</v>
      </c>
      <c r="M206" s="71">
        <f>INDEX($H:$H,MATCH(N206,$A:$A,0))</f>
        <v>3</v>
      </c>
      <c r="N206" s="72">
        <f>INDEX($A:$A,MATCH(SUM($K$7:K206),$D:$D,1))</f>
        <v>200</v>
      </c>
      <c r="O206" s="72">
        <v>0</v>
      </c>
      <c r="P206" s="73">
        <v>0</v>
      </c>
      <c r="Q206" s="63">
        <f>INDEX(关卡产出!$V$8:$V$207,MATCH(N206,$A$7:$A$206,0))</f>
        <v>38500</v>
      </c>
      <c r="R206" s="63">
        <f>INDEX(关卡产出!$W$8:$W$207,MATCH(N206,$A$7:$A$206,0))</f>
        <v>11610000</v>
      </c>
      <c r="S206" s="63">
        <f>INDEX(关卡产出!$X$8:$X$207,MATCH(N206,$A$7:$A$206,0))</f>
        <v>78866</v>
      </c>
      <c r="T206" s="63">
        <f>INDEX(关卡产出!$Y$8:$Y$207,MATCH(N206,$A$7:$A$206,0))</f>
        <v>39434</v>
      </c>
      <c r="U206" s="63">
        <f>INDEX(关卡产出!$Z$8:$Z$207,MATCH(N206,$A$7:$A$206,0))</f>
        <v>19113</v>
      </c>
      <c r="V206" s="63">
        <f>INDEX(关卡产出!$AA$8:$AA$207,MATCH(N206,$A$7:$A$206,0))</f>
        <v>1200</v>
      </c>
      <c r="W206" s="80">
        <f>INDEX(关卡产出!$C$8:$C$207,MATCH(N206,关卡产出!$B$8:$B$207,0))*K206</f>
        <v>1896</v>
      </c>
      <c r="X206" s="80">
        <f>INDEX(关卡产出!$D$8:$D$207,MATCH(N206,关卡产出!$B$8:$B$207,0))*K206</f>
        <v>948</v>
      </c>
      <c r="Y206" s="80">
        <f>INDEX(关卡产出!$E$8:$E$207,MATCH(N206,关卡产出!$B$8:$B$207,0))*K206</f>
        <v>468</v>
      </c>
      <c r="Z206" s="80">
        <f>INDEX(关卡产出!$F$8:$F$207,MATCH(N206,关卡产出!$B$8:$B$207,0))*K206</f>
        <v>24600</v>
      </c>
      <c r="AA206" s="80">
        <f>SUM($W$7:W206)</f>
        <v>278886</v>
      </c>
      <c r="AB206" s="80">
        <f>SUM($X$7:X206)</f>
        <v>139197</v>
      </c>
      <c r="AC206" s="80">
        <f>SUM($Y$7:Y206)</f>
        <v>68343</v>
      </c>
      <c r="AD206" s="80">
        <f>SUM($Z$7:Z206)</f>
        <v>3664800</v>
      </c>
      <c r="AE206" s="87">
        <f>INDEX(关卡产出!$C$8:$C$207,MATCH(N206,关卡产出!$B$8:$B$207,0))*8</f>
        <v>1264</v>
      </c>
      <c r="AF206" s="87">
        <f>INDEX(关卡产出!$D$8:$D$207,MATCH(N206,关卡产出!$B$8:$B$207,0))*8</f>
        <v>632</v>
      </c>
      <c r="AG206" s="87">
        <f>INDEX(关卡产出!$E$8:$E$207,MATCH(N206,关卡产出!$B$8:$B$207,0))*8</f>
        <v>312</v>
      </c>
      <c r="AH206" s="87">
        <f>INDEX(关卡产出!$F$8:$F$207,MATCH(N206,关卡产出!$B$8:$B$207,0))*8</f>
        <v>16400</v>
      </c>
      <c r="AI206" s="87">
        <f>SUM($AE$7:AE206)</f>
        <v>185912</v>
      </c>
      <c r="AJ206" s="87">
        <f>SUM($AF$7:AF206)</f>
        <v>92792</v>
      </c>
      <c r="AK206" s="87">
        <f>SUM($AG$7:AG206)</f>
        <v>45560</v>
      </c>
      <c r="AL206" s="87">
        <f>SUM($AH$7:AH206)</f>
        <v>2442960</v>
      </c>
      <c r="AM206" s="92">
        <f>SUM($M$7:M206)*关卡产出!$AS$11</f>
        <v>3600000</v>
      </c>
      <c r="AN206" s="93">
        <v>0</v>
      </c>
      <c r="AO206" s="80">
        <v>0</v>
      </c>
      <c r="AP206" s="96">
        <v>0</v>
      </c>
      <c r="AQ206" s="62">
        <v>500</v>
      </c>
      <c r="AR206" s="97">
        <v>100</v>
      </c>
      <c r="AS206" s="62">
        <f>SUM($AQ$7:AQ206)</f>
        <v>100000</v>
      </c>
      <c r="AT206" s="71">
        <f>SUM($AR$7:AR206)</f>
        <v>20000</v>
      </c>
      <c r="AU206" s="49"/>
      <c r="AV206" s="62">
        <f t="shared" si="363"/>
        <v>38500</v>
      </c>
      <c r="AW206" s="71">
        <v>0</v>
      </c>
      <c r="AX206" s="71">
        <f t="shared" si="364"/>
        <v>20000</v>
      </c>
      <c r="AY206" s="71">
        <f t="shared" si="365"/>
        <v>37800</v>
      </c>
      <c r="AZ206" s="63">
        <f t="shared" si="366"/>
        <v>96300</v>
      </c>
      <c r="BA206" s="80">
        <v>0</v>
      </c>
      <c r="BB206" s="80">
        <f t="shared" si="367"/>
        <v>96300</v>
      </c>
      <c r="BC206" s="98">
        <f t="shared" si="368"/>
        <v>0.399792315680166</v>
      </c>
      <c r="BD206" s="98">
        <f t="shared" si="369"/>
        <v>0</v>
      </c>
      <c r="BE206" s="98">
        <f t="shared" si="370"/>
        <v>0.207684319833853</v>
      </c>
      <c r="BF206" s="98">
        <f t="shared" si="371"/>
        <v>0.392523364485981</v>
      </c>
      <c r="BG206" s="99"/>
      <c r="BH206" s="62">
        <f>INDEX(商城宝箱!$L:$L,MATCH(BB206,商城宝箱!$N:$N,1))</f>
        <v>11</v>
      </c>
      <c r="BI206" s="63">
        <f>INDEX(商城宝箱!$T:$T,MATCH(BH206,商城宝箱!$L:$L,0))+(BB206-VLOOKUP(BH206,商城宝箱!$L$2:$N$22,3,FALSE))/$BH$5*VLOOKUP(BH206+1,商城宝箱!$C$23:$I$42,3,FALSE)</f>
        <v>240750</v>
      </c>
      <c r="BJ206" s="71">
        <f>INDEX(商城宝箱!$U:$U,MATCH(BH206,商城宝箱!$L:$L,0))+(BB206-VLOOKUP(BH206,商城宝箱!$L$2:$N$22,3,FALSE))/$BH$5*VLOOKUP(BH206+1,商城宝箱!$C$23:$I$42,4,FALSE)</f>
        <v>230702.5</v>
      </c>
      <c r="BK206" s="71">
        <f>INDEX(商城宝箱!$V:$V,MATCH(BH206,商城宝箱!$L:$L,0))+(BB206-VLOOKUP(BH206,商城宝箱!$L$2:$N$22,3,FALSE))/$BH$5*VLOOKUP(BH206+1,商城宝箱!$C$23:$I$42,5,FALSE)</f>
        <v>120737</v>
      </c>
      <c r="BL206" s="71">
        <f>INDEX(商城宝箱!$W:$W,MATCH(BH206,商城宝箱!$L:$L,0))+(BB206-VLOOKUP(BH206,商城宝箱!$L$2:$N$22,3,FALSE))/$BH$5*VLOOKUP(BH206+1,商城宝箱!$C$23:$I$42,6,FALSE)</f>
        <v>18391.5</v>
      </c>
      <c r="BM206" s="49"/>
      <c r="BN206" s="101">
        <f t="shared" si="372"/>
        <v>11610000</v>
      </c>
      <c r="BO206" s="63">
        <f t="shared" si="373"/>
        <v>3664800</v>
      </c>
      <c r="BP206" s="63">
        <f t="shared" ref="BP206:BR206" si="423">AL206</f>
        <v>2442960</v>
      </c>
      <c r="BQ206" s="63">
        <f t="shared" si="423"/>
        <v>3600000</v>
      </c>
      <c r="BR206" s="63">
        <f t="shared" si="423"/>
        <v>0</v>
      </c>
      <c r="BS206" s="63">
        <f t="shared" si="375"/>
        <v>100000</v>
      </c>
      <c r="BT206" s="63">
        <f t="shared" si="376"/>
        <v>240750</v>
      </c>
      <c r="BU206" s="63">
        <f t="shared" si="377"/>
        <v>21658510</v>
      </c>
      <c r="BV206" s="98">
        <f t="shared" si="378"/>
        <v>0.536047955284089</v>
      </c>
      <c r="BW206" s="98">
        <f t="shared" si="379"/>
        <v>0.169208315807505</v>
      </c>
      <c r="BX206" s="98">
        <f t="shared" si="380"/>
        <v>0.112794462776987</v>
      </c>
      <c r="BY206" s="98">
        <f t="shared" si="381"/>
        <v>0.166216420243128</v>
      </c>
      <c r="BZ206" s="98">
        <f t="shared" si="382"/>
        <v>0</v>
      </c>
      <c r="CA206" s="98">
        <f t="shared" si="383"/>
        <v>0.00461712278453135</v>
      </c>
      <c r="CB206" s="98">
        <f t="shared" si="384"/>
        <v>0.0111157231037592</v>
      </c>
      <c r="CC206" s="49"/>
      <c r="CD206" s="101">
        <f t="shared" si="385"/>
        <v>200</v>
      </c>
      <c r="CE206" s="63">
        <f>INDEX(角色升级!A:A,MATCH(BU205,角色升级!K:K,1))</f>
        <v>990</v>
      </c>
      <c r="CF206" s="71">
        <f>VLOOKUP(CE206,角色升级!A:P,16,FALSE)</f>
        <v>86465.55734</v>
      </c>
      <c r="CG206" s="71">
        <v>181200</v>
      </c>
      <c r="CH206" s="215">
        <v>5.39</v>
      </c>
      <c r="CI206" s="87">
        <f>INDEX(角色升级!Q:Q,MATCH(CE206,角色升级!A:A,0))</f>
        <v>37800</v>
      </c>
      <c r="CJ206" s="80">
        <v>1</v>
      </c>
      <c r="CK206" s="49"/>
      <c r="CL206" s="101">
        <f t="shared" si="386"/>
        <v>78866</v>
      </c>
      <c r="CM206" s="63">
        <f t="shared" si="387"/>
        <v>278886</v>
      </c>
      <c r="CN206" s="63">
        <f t="shared" si="388"/>
        <v>1264</v>
      </c>
      <c r="CO206" s="63">
        <f t="shared" si="389"/>
        <v>230702.5</v>
      </c>
      <c r="CP206" s="63">
        <f t="shared" si="390"/>
        <v>589718.5</v>
      </c>
      <c r="CQ206" s="98">
        <f t="shared" si="391"/>
        <v>0.133734993899632</v>
      </c>
      <c r="CR206" s="98">
        <f t="shared" si="392"/>
        <v>0.472913771570673</v>
      </c>
      <c r="CS206" s="98">
        <f t="shared" si="393"/>
        <v>0.00214339553532745</v>
      </c>
      <c r="CT206" s="98">
        <f t="shared" si="394"/>
        <v>0.391207838994368</v>
      </c>
      <c r="CU206" s="49"/>
      <c r="CV206" s="87">
        <f t="shared" si="395"/>
        <v>39434</v>
      </c>
      <c r="CW206" s="80">
        <f t="shared" si="396"/>
        <v>139197</v>
      </c>
      <c r="CX206" s="80">
        <f t="shared" si="397"/>
        <v>92792</v>
      </c>
      <c r="CY206" s="80">
        <f t="shared" si="398"/>
        <v>120737</v>
      </c>
      <c r="CZ206" s="80">
        <f t="shared" si="399"/>
        <v>392160</v>
      </c>
      <c r="DA206" s="143">
        <f t="shared" si="400"/>
        <v>0.100555895552836</v>
      </c>
      <c r="DB206" s="143">
        <f t="shared" si="401"/>
        <v>0.354949510403917</v>
      </c>
      <c r="DC206" s="143">
        <f t="shared" si="402"/>
        <v>0.236617707058344</v>
      </c>
      <c r="DD206" s="143">
        <f t="shared" si="403"/>
        <v>0.307876886984904</v>
      </c>
      <c r="DE206" s="49"/>
      <c r="DF206" s="87">
        <f t="shared" si="404"/>
        <v>19113</v>
      </c>
      <c r="DG206" s="80">
        <f t="shared" si="405"/>
        <v>68343</v>
      </c>
      <c r="DH206" s="80">
        <f t="shared" si="406"/>
        <v>45560</v>
      </c>
      <c r="DI206" s="80">
        <f t="shared" si="407"/>
        <v>18391.5</v>
      </c>
      <c r="DJ206" s="80">
        <f t="shared" si="408"/>
        <v>151407.5</v>
      </c>
      <c r="DK206" s="143">
        <f t="shared" si="409"/>
        <v>0.126235490315869</v>
      </c>
      <c r="DL206" s="143">
        <f t="shared" si="410"/>
        <v>0.451384508693427</v>
      </c>
      <c r="DM206" s="143">
        <f t="shared" si="411"/>
        <v>0.30090979641035</v>
      </c>
      <c r="DN206" s="143">
        <f t="shared" si="412"/>
        <v>0.121470204580354</v>
      </c>
      <c r="DO206" s="49"/>
      <c r="DP206" s="62">
        <f t="shared" si="413"/>
        <v>589718.5</v>
      </c>
      <c r="DQ206" s="71">
        <f t="shared" si="414"/>
        <v>392160</v>
      </c>
      <c r="DR206" s="71">
        <f t="shared" si="415"/>
        <v>151407.5</v>
      </c>
      <c r="DS206" s="63">
        <v>0</v>
      </c>
      <c r="DT206" s="63">
        <v>35</v>
      </c>
      <c r="DU206" s="63">
        <f>INDEX(武器升级!A:A,MATCH(DQ206/$DQ$5,武器升级!G:G,1))</f>
        <v>72</v>
      </c>
      <c r="DV206" s="63">
        <f>_xlfn.IFNA(INDEX(武器升级!A:A,MATCH(DR206/$DR$5,武器升级!H:H,1)),1)</f>
        <v>61</v>
      </c>
      <c r="DW206" s="63">
        <v>20</v>
      </c>
      <c r="DX206" s="63">
        <f>ROUND($DX$4*(1.2^(DT206-1)),2)</f>
        <v>295.33</v>
      </c>
      <c r="DY206" s="63">
        <f>ROUND($DY$4*1.2^(DU206-1),2)</f>
        <v>314000.06</v>
      </c>
      <c r="DZ206" s="63">
        <f>ROUND($DZ$4*1.2^(DV206-1),2)</f>
        <v>61982.27</v>
      </c>
      <c r="EA206" s="71">
        <v>7.2</v>
      </c>
      <c r="EB206" s="67">
        <f t="shared" si="416"/>
        <v>200</v>
      </c>
      <c r="EC206" s="84"/>
      <c r="ED206" s="49"/>
      <c r="EE206" s="49"/>
      <c r="EF206" s="49"/>
      <c r="EG206" s="49"/>
      <c r="EH206" s="49"/>
      <c r="EI206" s="49"/>
      <c r="EJ206" s="49"/>
      <c r="EK206" s="49">
        <f>_xlfn.IFNA(INDEX(DZ:DZ,MATCH(A206,EB:EB,0)),1)</f>
        <v>1616.75</v>
      </c>
      <c r="EL206" s="84"/>
      <c r="EM206" s="49"/>
      <c r="EN206" s="49"/>
      <c r="EO206" s="49"/>
      <c r="EP206" s="49"/>
      <c r="EQ206" s="49"/>
      <c r="ER206" s="49"/>
      <c r="ES206" s="49"/>
      <c r="ET206" s="49"/>
      <c r="EU206" s="49"/>
      <c r="EV206" s="49"/>
      <c r="EW206" s="49"/>
      <c r="EX206" s="49"/>
      <c r="EY206" s="49"/>
      <c r="EZ206" s="49"/>
      <c r="FA206" s="67"/>
      <c r="FB206" s="67"/>
      <c r="FC206" s="67"/>
      <c r="FD206" s="49"/>
      <c r="FE206" s="155"/>
    </row>
  </sheetData>
  <mergeCells count="2">
    <mergeCell ref="DT5:DW5"/>
    <mergeCell ref="DX5:EA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06"/>
  <sheetViews>
    <sheetView workbookViewId="0">
      <selection activeCell="K12" sqref="K12"/>
    </sheetView>
  </sheetViews>
  <sheetFormatPr defaultColWidth="8.88888888888889" defaultRowHeight="13.8"/>
  <cols>
    <col min="1" max="1" width="8.88888888888889" style="2"/>
    <col min="5" max="5" width="12" customWidth="1"/>
    <col min="6" max="6" width="11.7777777777778" customWidth="1"/>
    <col min="8" max="8" width="12" customWidth="1"/>
    <col min="9" max="9" width="12.1111111111111" customWidth="1"/>
    <col min="12" max="12" width="18.4444444444444" style="2" customWidth="1"/>
  </cols>
  <sheetData>
    <row r="2" spans="1:12">
      <c r="A2" s="4"/>
      <c r="B2" s="13" t="s">
        <v>138</v>
      </c>
      <c r="C2" s="13"/>
      <c r="D2" s="13"/>
      <c r="E2" s="13" t="s">
        <v>139</v>
      </c>
      <c r="F2" s="13"/>
      <c r="G2" s="13">
        <v>300</v>
      </c>
      <c r="H2" s="3"/>
      <c r="I2" s="3"/>
      <c r="J2" s="13"/>
      <c r="K2" s="13"/>
      <c r="L2" s="4"/>
    </row>
    <row r="3" spans="1:12">
      <c r="A3" s="4" t="s">
        <v>140</v>
      </c>
      <c r="B3" s="13"/>
      <c r="C3" s="13"/>
      <c r="D3" s="13"/>
      <c r="E3" s="13"/>
      <c r="F3" s="13"/>
      <c r="G3" s="13">
        <v>10</v>
      </c>
      <c r="H3" s="3" t="s">
        <v>141</v>
      </c>
      <c r="I3" s="3" t="s">
        <v>142</v>
      </c>
      <c r="J3" s="13"/>
      <c r="K3" s="4" t="s">
        <v>38</v>
      </c>
      <c r="L3" s="4" t="s">
        <v>143</v>
      </c>
    </row>
    <row r="4" ht="16.2" spans="1:12">
      <c r="A4" s="6" t="s">
        <v>24</v>
      </c>
      <c r="B4" s="36" t="s">
        <v>144</v>
      </c>
      <c r="C4" s="36"/>
      <c r="D4" s="36" t="s">
        <v>145</v>
      </c>
      <c r="E4" s="45" t="s">
        <v>144</v>
      </c>
      <c r="F4" s="36" t="s">
        <v>146</v>
      </c>
      <c r="G4" s="36" t="s">
        <v>147</v>
      </c>
      <c r="H4" s="7" t="s">
        <v>148</v>
      </c>
      <c r="I4" s="7" t="s">
        <v>149</v>
      </c>
      <c r="J4" s="36" t="s">
        <v>150</v>
      </c>
      <c r="K4" s="36" t="s">
        <v>151</v>
      </c>
      <c r="L4" s="7" t="s">
        <v>152</v>
      </c>
    </row>
    <row r="5" spans="1:13">
      <c r="A5" s="28">
        <v>1</v>
      </c>
      <c r="B5" s="29">
        <v>1.1</v>
      </c>
      <c r="C5" s="29">
        <f>IF(A5&lt;10,B5,ROUND(B5/1.1,2))</f>
        <v>1.1</v>
      </c>
      <c r="D5" s="29">
        <v>0.5</v>
      </c>
      <c r="E5" s="29">
        <v>1</v>
      </c>
      <c r="F5" s="29">
        <v>1.1</v>
      </c>
      <c r="G5" s="46">
        <v>1</v>
      </c>
      <c r="H5" s="29">
        <v>1</v>
      </c>
      <c r="I5" s="29">
        <v>1</v>
      </c>
      <c r="J5" s="47">
        <v>1</v>
      </c>
      <c r="K5" s="29">
        <v>100</v>
      </c>
      <c r="L5" s="29">
        <v>110</v>
      </c>
      <c r="M5" s="2">
        <f>C5*100</f>
        <v>110</v>
      </c>
    </row>
    <row r="6" spans="1:13">
      <c r="A6" s="28">
        <v>2</v>
      </c>
      <c r="B6" s="29">
        <v>0.95</v>
      </c>
      <c r="C6" s="29">
        <f t="shared" ref="C6:C13" si="0">IF(A6&lt;10,B6,ROUND(B6/1.1,2))</f>
        <v>0.95</v>
      </c>
      <c r="D6" s="29">
        <v>0.5</v>
      </c>
      <c r="E6" s="29">
        <v>1</v>
      </c>
      <c r="F6" s="29">
        <v>0.95</v>
      </c>
      <c r="G6" s="46">
        <v>2</v>
      </c>
      <c r="H6" s="29">
        <v>1</v>
      </c>
      <c r="I6" s="29">
        <v>1</v>
      </c>
      <c r="J6" s="47">
        <v>1.00145</v>
      </c>
      <c r="K6" s="29">
        <v>150</v>
      </c>
      <c r="L6" s="29">
        <v>95</v>
      </c>
      <c r="M6" s="2">
        <f t="shared" ref="M6:M69" si="1">C6*100</f>
        <v>95</v>
      </c>
    </row>
    <row r="7" spans="1:13">
      <c r="A7" s="28">
        <v>3</v>
      </c>
      <c r="B7" s="29">
        <v>1.68</v>
      </c>
      <c r="C7" s="29">
        <f t="shared" si="0"/>
        <v>1.68</v>
      </c>
      <c r="D7" s="29">
        <v>0.5</v>
      </c>
      <c r="E7" s="29">
        <v>1</v>
      </c>
      <c r="F7" s="29">
        <v>1.68</v>
      </c>
      <c r="G7" s="46">
        <v>2</v>
      </c>
      <c r="H7" s="29">
        <v>1</v>
      </c>
      <c r="I7" s="29">
        <v>1</v>
      </c>
      <c r="J7" s="47">
        <v>1.00569</v>
      </c>
      <c r="K7" s="29">
        <v>180</v>
      </c>
      <c r="L7" s="29">
        <v>168</v>
      </c>
      <c r="M7" s="2">
        <f t="shared" si="1"/>
        <v>168</v>
      </c>
    </row>
    <row r="8" spans="1:13">
      <c r="A8" s="28">
        <v>4</v>
      </c>
      <c r="B8" s="29">
        <v>2.4</v>
      </c>
      <c r="C8" s="29">
        <f t="shared" si="0"/>
        <v>2.4</v>
      </c>
      <c r="D8" s="29">
        <v>0.5</v>
      </c>
      <c r="E8" s="29">
        <v>1.01</v>
      </c>
      <c r="F8" s="29">
        <v>2.42</v>
      </c>
      <c r="G8" s="46">
        <v>3</v>
      </c>
      <c r="H8" s="29">
        <v>1</v>
      </c>
      <c r="I8" s="29">
        <v>1</v>
      </c>
      <c r="J8" s="47">
        <v>1.01256</v>
      </c>
      <c r="K8" s="29">
        <v>200</v>
      </c>
      <c r="L8" s="29">
        <v>240</v>
      </c>
      <c r="M8" s="2">
        <f t="shared" si="1"/>
        <v>240</v>
      </c>
    </row>
    <row r="9" spans="1:13">
      <c r="A9" s="28">
        <v>5</v>
      </c>
      <c r="B9" s="29">
        <v>3</v>
      </c>
      <c r="C9" s="29">
        <f t="shared" si="0"/>
        <v>3</v>
      </c>
      <c r="D9" s="29">
        <v>0.5</v>
      </c>
      <c r="E9" s="29">
        <v>1.01</v>
      </c>
      <c r="F9" s="29">
        <v>3.03</v>
      </c>
      <c r="G9" s="46">
        <v>4</v>
      </c>
      <c r="H9" s="29">
        <v>1</v>
      </c>
      <c r="I9" s="29">
        <v>1</v>
      </c>
      <c r="J9" s="47">
        <v>1.0219</v>
      </c>
      <c r="K9" s="29">
        <v>250</v>
      </c>
      <c r="L9" s="29">
        <v>300</v>
      </c>
      <c r="M9" s="2">
        <f t="shared" si="1"/>
        <v>300</v>
      </c>
    </row>
    <row r="10" spans="1:13">
      <c r="A10" s="28">
        <v>6</v>
      </c>
      <c r="B10" s="29">
        <v>3.48</v>
      </c>
      <c r="C10" s="29">
        <f t="shared" si="0"/>
        <v>3.48</v>
      </c>
      <c r="D10" s="29">
        <v>0.5</v>
      </c>
      <c r="E10" s="29">
        <v>1.02</v>
      </c>
      <c r="F10" s="29">
        <v>3.54</v>
      </c>
      <c r="G10" s="46">
        <v>4</v>
      </c>
      <c r="H10" s="29">
        <v>1</v>
      </c>
      <c r="I10" s="29">
        <v>1</v>
      </c>
      <c r="J10" s="47">
        <v>1.03355</v>
      </c>
      <c r="K10" s="29">
        <v>300</v>
      </c>
      <c r="L10" s="29">
        <v>348</v>
      </c>
      <c r="M10" s="2">
        <f t="shared" si="1"/>
        <v>348</v>
      </c>
    </row>
    <row r="11" spans="1:13">
      <c r="A11" s="28">
        <v>7</v>
      </c>
      <c r="B11" s="29">
        <v>4.08</v>
      </c>
      <c r="C11" s="29">
        <f t="shared" si="0"/>
        <v>4.08</v>
      </c>
      <c r="D11" s="29">
        <v>0.5</v>
      </c>
      <c r="E11" s="29">
        <v>1.02</v>
      </c>
      <c r="F11" s="29">
        <v>4.18</v>
      </c>
      <c r="G11" s="46">
        <v>5</v>
      </c>
      <c r="H11" s="29">
        <v>1</v>
      </c>
      <c r="I11" s="29">
        <v>1.1</v>
      </c>
      <c r="J11" s="47">
        <v>1.04735</v>
      </c>
      <c r="K11" s="29">
        <v>350</v>
      </c>
      <c r="L11" s="29">
        <v>408</v>
      </c>
      <c r="M11" s="2">
        <f t="shared" si="1"/>
        <v>408</v>
      </c>
    </row>
    <row r="12" spans="1:13">
      <c r="A12" s="28">
        <v>8</v>
      </c>
      <c r="B12" s="29">
        <v>4.8</v>
      </c>
      <c r="C12" s="29">
        <f t="shared" si="0"/>
        <v>4.8</v>
      </c>
      <c r="D12" s="29">
        <v>0.5</v>
      </c>
      <c r="E12" s="29">
        <v>1.03</v>
      </c>
      <c r="F12" s="29">
        <v>4.95</v>
      </c>
      <c r="G12" s="46">
        <v>5</v>
      </c>
      <c r="H12" s="29">
        <v>1.1</v>
      </c>
      <c r="I12" s="29">
        <v>1.1</v>
      </c>
      <c r="J12" s="47">
        <v>1.06313</v>
      </c>
      <c r="K12" s="29">
        <v>400</v>
      </c>
      <c r="L12" s="29">
        <v>480</v>
      </c>
      <c r="M12" s="2">
        <f t="shared" si="1"/>
        <v>480</v>
      </c>
    </row>
    <row r="13" spans="1:13">
      <c r="A13" s="28">
        <v>9</v>
      </c>
      <c r="B13" s="29">
        <v>5.52</v>
      </c>
      <c r="C13" s="29">
        <f t="shared" si="0"/>
        <v>5.52</v>
      </c>
      <c r="D13" s="29">
        <v>0.5</v>
      </c>
      <c r="E13" s="29">
        <v>1.04</v>
      </c>
      <c r="F13" s="29">
        <v>5.74</v>
      </c>
      <c r="G13" s="46">
        <v>6</v>
      </c>
      <c r="H13" s="29">
        <v>1.1</v>
      </c>
      <c r="I13" s="29">
        <v>1.1</v>
      </c>
      <c r="J13" s="47">
        <v>1.08073</v>
      </c>
      <c r="K13" s="29">
        <v>450</v>
      </c>
      <c r="L13" s="29">
        <v>552</v>
      </c>
      <c r="M13" s="2">
        <f t="shared" si="1"/>
        <v>552</v>
      </c>
    </row>
    <row r="14" spans="1:13">
      <c r="A14" s="28">
        <v>10</v>
      </c>
      <c r="B14" s="29">
        <v>6.24</v>
      </c>
      <c r="C14" s="29">
        <f t="shared" ref="C14:C45" si="2">IF(A14&lt;10,B14,ROUND(B14/1.1,2))</f>
        <v>5.67</v>
      </c>
      <c r="D14" s="29">
        <v>0.5</v>
      </c>
      <c r="E14" s="29">
        <v>1.05</v>
      </c>
      <c r="F14" s="29">
        <v>6.54</v>
      </c>
      <c r="G14" s="46">
        <v>6</v>
      </c>
      <c r="H14" s="29">
        <v>1.1</v>
      </c>
      <c r="I14" s="29">
        <v>1.1</v>
      </c>
      <c r="J14" s="47">
        <v>1.1</v>
      </c>
      <c r="K14" s="29">
        <v>500</v>
      </c>
      <c r="L14" s="29">
        <v>624</v>
      </c>
      <c r="M14" s="2">
        <f t="shared" si="1"/>
        <v>567</v>
      </c>
    </row>
    <row r="15" spans="1:13">
      <c r="A15" s="28">
        <v>11</v>
      </c>
      <c r="B15" s="29">
        <v>6.96</v>
      </c>
      <c r="C15" s="29">
        <f t="shared" si="2"/>
        <v>6.33</v>
      </c>
      <c r="D15" s="29">
        <v>0.5</v>
      </c>
      <c r="E15" s="29">
        <v>1.07</v>
      </c>
      <c r="F15" s="29">
        <v>7.45</v>
      </c>
      <c r="G15" s="46">
        <v>7</v>
      </c>
      <c r="H15" s="29">
        <v>1.1</v>
      </c>
      <c r="I15" s="29">
        <v>1.1</v>
      </c>
      <c r="J15" s="47">
        <v>1.14461</v>
      </c>
      <c r="K15" s="29">
        <v>600</v>
      </c>
      <c r="L15" s="29">
        <v>696</v>
      </c>
      <c r="M15" s="2">
        <f t="shared" si="1"/>
        <v>633</v>
      </c>
    </row>
    <row r="16" spans="1:13">
      <c r="A16" s="28">
        <v>12</v>
      </c>
      <c r="B16" s="29">
        <v>7.68</v>
      </c>
      <c r="C16" s="29">
        <f t="shared" si="2"/>
        <v>6.98</v>
      </c>
      <c r="D16" s="29">
        <v>0.5</v>
      </c>
      <c r="E16" s="29">
        <v>1.11</v>
      </c>
      <c r="F16" s="29">
        <v>8.52</v>
      </c>
      <c r="G16" s="46">
        <v>7</v>
      </c>
      <c r="H16" s="29">
        <v>1.32</v>
      </c>
      <c r="I16" s="29">
        <v>1.1</v>
      </c>
      <c r="J16" s="47">
        <v>1.23186</v>
      </c>
      <c r="K16" s="29">
        <v>650</v>
      </c>
      <c r="L16" s="29">
        <v>768</v>
      </c>
      <c r="M16" s="2">
        <f t="shared" si="1"/>
        <v>698</v>
      </c>
    </row>
    <row r="17" spans="1:13">
      <c r="A17" s="28">
        <v>13</v>
      </c>
      <c r="B17" s="29">
        <v>8.4</v>
      </c>
      <c r="C17" s="29">
        <f t="shared" si="2"/>
        <v>7.64</v>
      </c>
      <c r="D17" s="29">
        <v>0.5</v>
      </c>
      <c r="E17" s="29">
        <v>1.16</v>
      </c>
      <c r="F17" s="29">
        <v>9.77</v>
      </c>
      <c r="G17" s="46">
        <v>8</v>
      </c>
      <c r="H17" s="29">
        <v>1.32</v>
      </c>
      <c r="I17" s="29">
        <v>1.1</v>
      </c>
      <c r="J17" s="47">
        <v>1.35206</v>
      </c>
      <c r="K17" s="29">
        <v>700</v>
      </c>
      <c r="L17" s="29">
        <v>840</v>
      </c>
      <c r="M17" s="2">
        <f t="shared" si="1"/>
        <v>764</v>
      </c>
    </row>
    <row r="18" spans="1:13">
      <c r="A18" s="28">
        <v>14</v>
      </c>
      <c r="B18" s="29">
        <v>7.6</v>
      </c>
      <c r="C18" s="29">
        <f t="shared" si="2"/>
        <v>6.91</v>
      </c>
      <c r="D18" s="29">
        <v>0.5</v>
      </c>
      <c r="E18" s="29">
        <v>1.22</v>
      </c>
      <c r="F18" s="29">
        <v>9.29</v>
      </c>
      <c r="G18" s="46">
        <v>8</v>
      </c>
      <c r="H18" s="29">
        <v>1.32</v>
      </c>
      <c r="I18" s="29">
        <v>1.1</v>
      </c>
      <c r="J18" s="47">
        <v>1.49548</v>
      </c>
      <c r="K18" s="29">
        <v>750</v>
      </c>
      <c r="L18" s="29">
        <v>760</v>
      </c>
      <c r="M18" s="2">
        <f t="shared" si="1"/>
        <v>691</v>
      </c>
    </row>
    <row r="19" spans="1:13">
      <c r="A19" s="28">
        <v>15</v>
      </c>
      <c r="B19" s="29">
        <v>9.84</v>
      </c>
      <c r="C19" s="29">
        <f t="shared" si="2"/>
        <v>8.95</v>
      </c>
      <c r="D19" s="29">
        <v>0.5</v>
      </c>
      <c r="E19" s="29">
        <v>1.29</v>
      </c>
      <c r="F19" s="29">
        <v>12.65</v>
      </c>
      <c r="G19" s="46">
        <v>9</v>
      </c>
      <c r="H19" s="29">
        <v>1.32</v>
      </c>
      <c r="I19" s="29">
        <v>1.1</v>
      </c>
      <c r="J19" s="47">
        <v>1.65241</v>
      </c>
      <c r="K19" s="29">
        <v>800</v>
      </c>
      <c r="L19" s="29">
        <v>984</v>
      </c>
      <c r="M19" s="2">
        <f t="shared" si="1"/>
        <v>895</v>
      </c>
    </row>
    <row r="20" spans="1:13">
      <c r="A20" s="28">
        <v>16</v>
      </c>
      <c r="B20" s="29">
        <v>11</v>
      </c>
      <c r="C20" s="29">
        <f t="shared" si="2"/>
        <v>10</v>
      </c>
      <c r="D20" s="29">
        <v>0.5</v>
      </c>
      <c r="E20" s="29">
        <v>1.35</v>
      </c>
      <c r="F20" s="29">
        <v>14.81</v>
      </c>
      <c r="G20" s="46">
        <v>9</v>
      </c>
      <c r="H20" s="29">
        <v>1.32</v>
      </c>
      <c r="I20" s="29">
        <v>1.32</v>
      </c>
      <c r="J20" s="47">
        <v>1.81315</v>
      </c>
      <c r="K20" s="29">
        <v>1100</v>
      </c>
      <c r="L20" s="29">
        <v>1100</v>
      </c>
      <c r="M20" s="2">
        <f t="shared" si="1"/>
        <v>1000</v>
      </c>
    </row>
    <row r="21" spans="1:13">
      <c r="A21" s="28">
        <v>17</v>
      </c>
      <c r="B21" s="29">
        <v>15.6</v>
      </c>
      <c r="C21" s="29">
        <f t="shared" si="2"/>
        <v>14.18</v>
      </c>
      <c r="D21" s="29">
        <v>0.5</v>
      </c>
      <c r="E21" s="29">
        <v>1.4</v>
      </c>
      <c r="F21" s="29">
        <v>21.88</v>
      </c>
      <c r="G21" s="46">
        <v>10</v>
      </c>
      <c r="H21" s="29">
        <v>1.54</v>
      </c>
      <c r="I21" s="29">
        <v>1.32</v>
      </c>
      <c r="J21" s="47">
        <v>1.96799</v>
      </c>
      <c r="K21" s="29">
        <v>1300</v>
      </c>
      <c r="L21" s="29">
        <v>1560</v>
      </c>
      <c r="M21" s="2">
        <f t="shared" si="1"/>
        <v>1418</v>
      </c>
    </row>
    <row r="22" spans="1:13">
      <c r="A22" s="28">
        <v>18</v>
      </c>
      <c r="B22" s="29">
        <v>18</v>
      </c>
      <c r="C22" s="29">
        <f t="shared" si="2"/>
        <v>16.36</v>
      </c>
      <c r="D22" s="29">
        <v>0.5</v>
      </c>
      <c r="E22" s="29">
        <v>1.45</v>
      </c>
      <c r="F22" s="29">
        <v>26.13</v>
      </c>
      <c r="G22" s="46">
        <v>10</v>
      </c>
      <c r="H22" s="29">
        <v>1.54</v>
      </c>
      <c r="I22" s="29">
        <v>1.32</v>
      </c>
      <c r="J22" s="47">
        <v>2.10721</v>
      </c>
      <c r="K22" s="29">
        <v>1800</v>
      </c>
      <c r="L22" s="29">
        <v>1800</v>
      </c>
      <c r="M22" s="2">
        <f t="shared" si="1"/>
        <v>1636</v>
      </c>
    </row>
    <row r="23" spans="1:13">
      <c r="A23" s="28">
        <v>19</v>
      </c>
      <c r="B23" s="29">
        <v>20.4</v>
      </c>
      <c r="C23" s="29">
        <f t="shared" si="2"/>
        <v>18.55</v>
      </c>
      <c r="D23" s="29">
        <v>0.5</v>
      </c>
      <c r="E23" s="29">
        <v>1.49</v>
      </c>
      <c r="F23" s="29">
        <v>30.4</v>
      </c>
      <c r="G23" s="46">
        <v>10</v>
      </c>
      <c r="H23" s="29">
        <v>1.54</v>
      </c>
      <c r="I23" s="29">
        <v>1.54</v>
      </c>
      <c r="J23" s="47">
        <v>2.22111</v>
      </c>
      <c r="K23" s="29">
        <v>2040</v>
      </c>
      <c r="L23" s="29">
        <v>2040</v>
      </c>
      <c r="M23" s="2">
        <f t="shared" si="1"/>
        <v>1855</v>
      </c>
    </row>
    <row r="24" spans="1:13">
      <c r="A24" s="28">
        <v>20</v>
      </c>
      <c r="B24" s="29">
        <v>24</v>
      </c>
      <c r="C24" s="29">
        <f t="shared" si="2"/>
        <v>21.82</v>
      </c>
      <c r="D24" s="29">
        <v>0.5</v>
      </c>
      <c r="E24" s="29">
        <v>1.52</v>
      </c>
      <c r="F24" s="29">
        <v>36.4</v>
      </c>
      <c r="G24" s="46">
        <v>10</v>
      </c>
      <c r="H24" s="29">
        <v>1.54</v>
      </c>
      <c r="I24" s="29">
        <v>1.54</v>
      </c>
      <c r="J24" s="47">
        <v>2.29997</v>
      </c>
      <c r="K24" s="29">
        <v>2400</v>
      </c>
      <c r="L24" s="29">
        <v>2400</v>
      </c>
      <c r="M24" s="2">
        <f t="shared" si="1"/>
        <v>2182</v>
      </c>
    </row>
    <row r="25" spans="1:13">
      <c r="A25" s="28">
        <v>21</v>
      </c>
      <c r="B25" s="29">
        <v>27.6</v>
      </c>
      <c r="C25" s="29">
        <f t="shared" si="2"/>
        <v>25.09</v>
      </c>
      <c r="D25" s="29">
        <v>0.6</v>
      </c>
      <c r="E25" s="29">
        <v>1.67</v>
      </c>
      <c r="F25" s="29">
        <v>46.12</v>
      </c>
      <c r="G25" s="46">
        <v>10</v>
      </c>
      <c r="H25" s="29">
        <v>1.54</v>
      </c>
      <c r="I25" s="29">
        <v>1.54</v>
      </c>
      <c r="J25" s="47">
        <v>2.35275</v>
      </c>
      <c r="K25" s="29">
        <v>2760</v>
      </c>
      <c r="L25" s="29">
        <v>2760</v>
      </c>
      <c r="M25" s="2">
        <f t="shared" si="1"/>
        <v>2509</v>
      </c>
    </row>
    <row r="26" spans="1:13">
      <c r="A26" s="28">
        <v>22</v>
      </c>
      <c r="B26" s="29">
        <v>31.2</v>
      </c>
      <c r="C26" s="29">
        <f t="shared" si="2"/>
        <v>28.36</v>
      </c>
      <c r="D26" s="29">
        <v>0.6</v>
      </c>
      <c r="E26" s="29">
        <v>1.69</v>
      </c>
      <c r="F26" s="29">
        <v>52.71</v>
      </c>
      <c r="G26" s="46">
        <v>10</v>
      </c>
      <c r="H26" s="29">
        <v>1.76</v>
      </c>
      <c r="I26" s="29">
        <v>1.54</v>
      </c>
      <c r="J26" s="47">
        <v>2.39637</v>
      </c>
      <c r="K26" s="29">
        <v>3120</v>
      </c>
      <c r="L26" s="29">
        <v>3120</v>
      </c>
      <c r="M26" s="2">
        <f t="shared" si="1"/>
        <v>2836</v>
      </c>
    </row>
    <row r="27" spans="1:13">
      <c r="A27" s="28">
        <v>23</v>
      </c>
      <c r="B27" s="29">
        <v>34.8</v>
      </c>
      <c r="C27" s="29">
        <f t="shared" si="2"/>
        <v>31.64</v>
      </c>
      <c r="D27" s="29">
        <v>0.6</v>
      </c>
      <c r="E27" s="29">
        <v>1.7</v>
      </c>
      <c r="F27" s="29">
        <v>59.33</v>
      </c>
      <c r="G27" s="46">
        <v>10</v>
      </c>
      <c r="H27" s="29">
        <v>1.76</v>
      </c>
      <c r="I27" s="29">
        <v>1.54</v>
      </c>
      <c r="J27" s="47">
        <v>2.43305</v>
      </c>
      <c r="K27" s="29">
        <v>3480</v>
      </c>
      <c r="L27" s="29">
        <v>3480</v>
      </c>
      <c r="M27" s="2">
        <f t="shared" si="1"/>
        <v>3164</v>
      </c>
    </row>
    <row r="28" spans="1:13">
      <c r="A28" s="28">
        <v>24</v>
      </c>
      <c r="B28" s="29">
        <v>38.4</v>
      </c>
      <c r="C28" s="29">
        <f t="shared" si="2"/>
        <v>34.91</v>
      </c>
      <c r="D28" s="29">
        <v>0.6</v>
      </c>
      <c r="E28" s="29">
        <v>1.72</v>
      </c>
      <c r="F28" s="29">
        <v>65.98</v>
      </c>
      <c r="G28" s="46">
        <v>10</v>
      </c>
      <c r="H28" s="29">
        <v>1.76</v>
      </c>
      <c r="I28" s="29">
        <v>1.76</v>
      </c>
      <c r="J28" s="47">
        <v>2.46504</v>
      </c>
      <c r="K28" s="29">
        <v>3840</v>
      </c>
      <c r="L28" s="29">
        <v>3840</v>
      </c>
      <c r="M28" s="2">
        <f t="shared" si="1"/>
        <v>3491</v>
      </c>
    </row>
    <row r="29" spans="1:13">
      <c r="A29" s="28">
        <v>25</v>
      </c>
      <c r="B29" s="29">
        <v>42</v>
      </c>
      <c r="C29" s="29">
        <f t="shared" si="2"/>
        <v>38.18</v>
      </c>
      <c r="D29" s="29">
        <v>0.6</v>
      </c>
      <c r="E29" s="29">
        <v>1.73</v>
      </c>
      <c r="F29" s="29">
        <v>72.69</v>
      </c>
      <c r="G29" s="46">
        <v>10</v>
      </c>
      <c r="H29" s="29">
        <v>1.76</v>
      </c>
      <c r="I29" s="29">
        <v>1.76</v>
      </c>
      <c r="J29" s="47">
        <v>2.49457</v>
      </c>
      <c r="K29" s="29">
        <v>4200</v>
      </c>
      <c r="L29" s="29">
        <v>4200</v>
      </c>
      <c r="M29" s="2">
        <f t="shared" si="1"/>
        <v>3818</v>
      </c>
    </row>
    <row r="30" spans="1:13">
      <c r="A30" s="28">
        <v>26</v>
      </c>
      <c r="B30" s="29">
        <v>45.6</v>
      </c>
      <c r="C30" s="29">
        <f t="shared" si="2"/>
        <v>41.45</v>
      </c>
      <c r="D30" s="29">
        <v>0.6</v>
      </c>
      <c r="E30" s="29">
        <v>1.74</v>
      </c>
      <c r="F30" s="29">
        <v>79.47</v>
      </c>
      <c r="G30" s="46">
        <v>10</v>
      </c>
      <c r="H30" s="29">
        <v>1.76</v>
      </c>
      <c r="I30" s="29">
        <v>1.76</v>
      </c>
      <c r="J30" s="47">
        <v>2.52386</v>
      </c>
      <c r="K30" s="29">
        <v>4560</v>
      </c>
      <c r="L30" s="29">
        <v>4560</v>
      </c>
      <c r="M30" s="2">
        <f t="shared" si="1"/>
        <v>4145</v>
      </c>
    </row>
    <row r="31" spans="1:13">
      <c r="A31" s="28">
        <v>27</v>
      </c>
      <c r="B31" s="29">
        <v>49.2</v>
      </c>
      <c r="C31" s="29">
        <f t="shared" si="2"/>
        <v>44.73</v>
      </c>
      <c r="D31" s="29">
        <v>0.6</v>
      </c>
      <c r="E31" s="29">
        <v>1.76</v>
      </c>
      <c r="F31" s="29">
        <v>86.38</v>
      </c>
      <c r="G31" s="46">
        <v>10</v>
      </c>
      <c r="H31" s="29">
        <v>1.76</v>
      </c>
      <c r="I31" s="29">
        <v>1.76</v>
      </c>
      <c r="J31" s="47">
        <v>2.55514</v>
      </c>
      <c r="K31" s="29">
        <v>4920</v>
      </c>
      <c r="L31" s="29">
        <v>4920</v>
      </c>
      <c r="M31" s="2">
        <f t="shared" si="1"/>
        <v>4473</v>
      </c>
    </row>
    <row r="32" spans="1:13">
      <c r="A32" s="28">
        <v>28</v>
      </c>
      <c r="B32" s="29">
        <v>52.8</v>
      </c>
      <c r="C32" s="29">
        <f t="shared" si="2"/>
        <v>48</v>
      </c>
      <c r="D32" s="29">
        <v>0.6</v>
      </c>
      <c r="E32" s="29">
        <v>1.77</v>
      </c>
      <c r="F32" s="29">
        <v>93.47</v>
      </c>
      <c r="G32" s="46">
        <v>10</v>
      </c>
      <c r="H32" s="29">
        <v>1.76</v>
      </c>
      <c r="I32" s="29">
        <v>1.76</v>
      </c>
      <c r="J32" s="47">
        <v>2.59066</v>
      </c>
      <c r="K32" s="29">
        <v>5280</v>
      </c>
      <c r="L32" s="29">
        <v>5280</v>
      </c>
      <c r="M32" s="2">
        <f t="shared" si="1"/>
        <v>4800</v>
      </c>
    </row>
    <row r="33" spans="1:13">
      <c r="A33" s="28">
        <v>29</v>
      </c>
      <c r="B33" s="29">
        <v>56.4</v>
      </c>
      <c r="C33" s="29">
        <f t="shared" si="2"/>
        <v>51.27</v>
      </c>
      <c r="D33" s="29">
        <v>0.6</v>
      </c>
      <c r="E33" s="29">
        <v>1.79</v>
      </c>
      <c r="F33" s="29">
        <v>100.81</v>
      </c>
      <c r="G33" s="46">
        <v>10</v>
      </c>
      <c r="H33" s="29">
        <v>1.76</v>
      </c>
      <c r="I33" s="29">
        <v>1.76</v>
      </c>
      <c r="J33" s="47">
        <v>2.63263</v>
      </c>
      <c r="K33" s="29">
        <v>5640</v>
      </c>
      <c r="L33" s="29">
        <v>5640</v>
      </c>
      <c r="M33" s="2">
        <f t="shared" si="1"/>
        <v>5127</v>
      </c>
    </row>
    <row r="34" spans="1:13">
      <c r="A34" s="28">
        <v>30</v>
      </c>
      <c r="B34" s="29">
        <v>60</v>
      </c>
      <c r="C34" s="29">
        <f t="shared" si="2"/>
        <v>54.55</v>
      </c>
      <c r="D34" s="29">
        <v>0.6</v>
      </c>
      <c r="E34" s="29">
        <v>1.81</v>
      </c>
      <c r="F34" s="29">
        <v>108.48</v>
      </c>
      <c r="G34" s="46">
        <v>10</v>
      </c>
      <c r="H34" s="29">
        <v>1.98</v>
      </c>
      <c r="I34" s="29">
        <v>1.76</v>
      </c>
      <c r="J34" s="47">
        <v>2.6833</v>
      </c>
      <c r="K34" s="29">
        <v>6000</v>
      </c>
      <c r="L34" s="29">
        <v>6000</v>
      </c>
      <c r="M34" s="2">
        <f t="shared" si="1"/>
        <v>5455</v>
      </c>
    </row>
    <row r="35" spans="1:13">
      <c r="A35" s="28">
        <v>31</v>
      </c>
      <c r="B35" s="29">
        <v>63.6</v>
      </c>
      <c r="C35" s="29">
        <f t="shared" si="2"/>
        <v>57.82</v>
      </c>
      <c r="D35" s="29">
        <v>0.7</v>
      </c>
      <c r="E35" s="29">
        <v>2.03</v>
      </c>
      <c r="F35" s="29">
        <v>129.2</v>
      </c>
      <c r="G35" s="46">
        <v>10</v>
      </c>
      <c r="H35" s="29">
        <v>1.98</v>
      </c>
      <c r="I35" s="29">
        <v>1.76</v>
      </c>
      <c r="J35" s="47">
        <v>2.75252</v>
      </c>
      <c r="K35" s="29">
        <v>6360</v>
      </c>
      <c r="L35" s="29">
        <v>6360</v>
      </c>
      <c r="M35" s="2">
        <f t="shared" si="1"/>
        <v>5782</v>
      </c>
    </row>
    <row r="36" spans="1:13">
      <c r="A36" s="28">
        <v>32</v>
      </c>
      <c r="B36" s="29">
        <v>67.2</v>
      </c>
      <c r="C36" s="29">
        <f t="shared" si="2"/>
        <v>61.09</v>
      </c>
      <c r="D36" s="29">
        <v>0.7</v>
      </c>
      <c r="E36" s="29">
        <v>2.08</v>
      </c>
      <c r="F36" s="29">
        <v>139.7</v>
      </c>
      <c r="G36" s="46">
        <v>10</v>
      </c>
      <c r="H36" s="29">
        <v>1.98</v>
      </c>
      <c r="I36" s="29">
        <v>1.76</v>
      </c>
      <c r="J36" s="47">
        <v>2.84476</v>
      </c>
      <c r="K36" s="29">
        <v>6720</v>
      </c>
      <c r="L36" s="29">
        <v>6720</v>
      </c>
      <c r="M36" s="2">
        <f t="shared" si="1"/>
        <v>6109</v>
      </c>
    </row>
    <row r="37" spans="1:13">
      <c r="A37" s="28">
        <v>33</v>
      </c>
      <c r="B37" s="29">
        <v>70.8</v>
      </c>
      <c r="C37" s="29">
        <f t="shared" si="2"/>
        <v>64.36</v>
      </c>
      <c r="D37" s="29">
        <v>0.7</v>
      </c>
      <c r="E37" s="29">
        <v>2.13</v>
      </c>
      <c r="F37" s="29">
        <v>151.12</v>
      </c>
      <c r="G37" s="46">
        <v>10</v>
      </c>
      <c r="H37" s="29">
        <v>1.98</v>
      </c>
      <c r="I37" s="29">
        <v>1.98</v>
      </c>
      <c r="J37" s="47">
        <v>2.95413</v>
      </c>
      <c r="K37" s="29">
        <v>7080</v>
      </c>
      <c r="L37" s="29">
        <v>7080</v>
      </c>
      <c r="M37" s="2">
        <f t="shared" si="1"/>
        <v>6436</v>
      </c>
    </row>
    <row r="38" spans="1:13">
      <c r="A38" s="28">
        <v>34</v>
      </c>
      <c r="B38" s="29">
        <v>74.4</v>
      </c>
      <c r="C38" s="29">
        <f t="shared" si="2"/>
        <v>67.64</v>
      </c>
      <c r="D38" s="29">
        <v>0.7</v>
      </c>
      <c r="E38" s="29">
        <v>2.2</v>
      </c>
      <c r="F38" s="29">
        <v>163.32</v>
      </c>
      <c r="G38" s="46">
        <v>10</v>
      </c>
      <c r="H38" s="29">
        <v>1.98</v>
      </c>
      <c r="I38" s="29">
        <v>1.98</v>
      </c>
      <c r="J38" s="47">
        <v>3.07476</v>
      </c>
      <c r="K38" s="29">
        <v>7440</v>
      </c>
      <c r="L38" s="29">
        <v>7440</v>
      </c>
      <c r="M38" s="2">
        <f t="shared" si="1"/>
        <v>6764</v>
      </c>
    </row>
    <row r="39" spans="1:13">
      <c r="A39" s="28">
        <v>35</v>
      </c>
      <c r="B39" s="29">
        <v>78</v>
      </c>
      <c r="C39" s="29">
        <f t="shared" si="2"/>
        <v>70.91</v>
      </c>
      <c r="D39" s="29">
        <v>0.7</v>
      </c>
      <c r="E39" s="29">
        <v>2.26</v>
      </c>
      <c r="F39" s="29">
        <v>176.1</v>
      </c>
      <c r="G39" s="46">
        <v>10</v>
      </c>
      <c r="H39" s="29">
        <v>1.98</v>
      </c>
      <c r="I39" s="29">
        <v>1.98</v>
      </c>
      <c r="J39" s="47">
        <v>3.20075</v>
      </c>
      <c r="K39" s="29">
        <v>7800</v>
      </c>
      <c r="L39" s="29">
        <v>7800</v>
      </c>
      <c r="M39" s="2">
        <f t="shared" si="1"/>
        <v>7091</v>
      </c>
    </row>
    <row r="40" spans="1:13">
      <c r="A40" s="28">
        <v>36</v>
      </c>
      <c r="B40" s="29">
        <v>81.6</v>
      </c>
      <c r="C40" s="29">
        <f t="shared" si="2"/>
        <v>74.18</v>
      </c>
      <c r="D40" s="29">
        <v>0.7</v>
      </c>
      <c r="E40" s="29">
        <v>2.32</v>
      </c>
      <c r="F40" s="29">
        <v>189.26</v>
      </c>
      <c r="G40" s="46">
        <v>10</v>
      </c>
      <c r="H40" s="29">
        <v>1.98</v>
      </c>
      <c r="I40" s="29">
        <v>1.98</v>
      </c>
      <c r="J40" s="47">
        <v>3.32624</v>
      </c>
      <c r="K40" s="29">
        <v>8160</v>
      </c>
      <c r="L40" s="29">
        <v>8160</v>
      </c>
      <c r="M40" s="2">
        <f t="shared" si="1"/>
        <v>7418</v>
      </c>
    </row>
    <row r="41" spans="1:13">
      <c r="A41" s="28">
        <v>37</v>
      </c>
      <c r="B41" s="29">
        <v>85.2</v>
      </c>
      <c r="C41" s="29">
        <f t="shared" si="2"/>
        <v>77.45</v>
      </c>
      <c r="D41" s="29">
        <v>0.7</v>
      </c>
      <c r="E41" s="29">
        <v>2.38</v>
      </c>
      <c r="F41" s="29">
        <v>202.54</v>
      </c>
      <c r="G41" s="46">
        <v>10</v>
      </c>
      <c r="H41" s="29">
        <v>1.98</v>
      </c>
      <c r="I41" s="29">
        <v>1.98</v>
      </c>
      <c r="J41" s="47">
        <v>3.44534</v>
      </c>
      <c r="K41" s="29">
        <v>8520</v>
      </c>
      <c r="L41" s="29">
        <v>8520</v>
      </c>
      <c r="M41" s="2">
        <f t="shared" si="1"/>
        <v>7745</v>
      </c>
    </row>
    <row r="42" spans="1:13">
      <c r="A42" s="28">
        <v>38</v>
      </c>
      <c r="B42" s="29">
        <v>88.8</v>
      </c>
      <c r="C42" s="29">
        <f t="shared" si="2"/>
        <v>80.73</v>
      </c>
      <c r="D42" s="29">
        <v>0.7</v>
      </c>
      <c r="E42" s="29">
        <v>2.43</v>
      </c>
      <c r="F42" s="29">
        <v>215.65</v>
      </c>
      <c r="G42" s="46">
        <v>10</v>
      </c>
      <c r="H42" s="29">
        <v>1.98</v>
      </c>
      <c r="I42" s="29">
        <v>2.2</v>
      </c>
      <c r="J42" s="47">
        <v>3.55217</v>
      </c>
      <c r="K42" s="29">
        <v>8880</v>
      </c>
      <c r="L42" s="29">
        <v>8880</v>
      </c>
      <c r="M42" s="2">
        <f t="shared" si="1"/>
        <v>8073</v>
      </c>
    </row>
    <row r="43" spans="1:13">
      <c r="A43" s="28">
        <v>39</v>
      </c>
      <c r="B43" s="29">
        <v>92.4</v>
      </c>
      <c r="C43" s="29">
        <f t="shared" si="2"/>
        <v>84</v>
      </c>
      <c r="D43" s="29">
        <v>0.7</v>
      </c>
      <c r="E43" s="29">
        <v>2.47</v>
      </c>
      <c r="F43" s="29">
        <v>228.3</v>
      </c>
      <c r="G43" s="46">
        <v>10</v>
      </c>
      <c r="H43" s="29">
        <v>2.2</v>
      </c>
      <c r="I43" s="29">
        <v>2.2</v>
      </c>
      <c r="J43" s="47">
        <v>3.64086</v>
      </c>
      <c r="K43" s="29">
        <v>9240</v>
      </c>
      <c r="L43" s="29">
        <v>9240</v>
      </c>
      <c r="M43" s="2">
        <f t="shared" si="1"/>
        <v>8400</v>
      </c>
    </row>
    <row r="44" spans="1:13">
      <c r="A44" s="28">
        <v>40</v>
      </c>
      <c r="B44" s="29">
        <v>96</v>
      </c>
      <c r="C44" s="29">
        <f t="shared" si="2"/>
        <v>87.27</v>
      </c>
      <c r="D44" s="29">
        <v>0.7</v>
      </c>
      <c r="E44" s="29">
        <v>2.5</v>
      </c>
      <c r="F44" s="29">
        <v>240.14</v>
      </c>
      <c r="G44" s="46">
        <v>10</v>
      </c>
      <c r="H44" s="29">
        <v>2.2</v>
      </c>
      <c r="I44" s="29">
        <v>2.2</v>
      </c>
      <c r="J44" s="47">
        <v>3.7055</v>
      </c>
      <c r="K44" s="29">
        <v>9600</v>
      </c>
      <c r="L44" s="29">
        <v>9600</v>
      </c>
      <c r="M44" s="2">
        <f t="shared" si="1"/>
        <v>8727</v>
      </c>
    </row>
    <row r="45" spans="1:13">
      <c r="A45" s="28">
        <v>41</v>
      </c>
      <c r="B45" s="29">
        <v>99.6</v>
      </c>
      <c r="C45" s="29">
        <f t="shared" si="2"/>
        <v>90.55</v>
      </c>
      <c r="D45" s="29">
        <v>0.8</v>
      </c>
      <c r="E45" s="29">
        <v>2.88</v>
      </c>
      <c r="F45" s="29">
        <v>286.88</v>
      </c>
      <c r="G45" s="46">
        <v>10</v>
      </c>
      <c r="H45" s="29">
        <v>2.2</v>
      </c>
      <c r="I45" s="29">
        <v>2.2</v>
      </c>
      <c r="J45" s="47">
        <v>3.7524</v>
      </c>
      <c r="K45" s="29">
        <v>9960</v>
      </c>
      <c r="L45" s="29">
        <v>9960</v>
      </c>
      <c r="M45" s="2">
        <f t="shared" si="1"/>
        <v>9055</v>
      </c>
    </row>
    <row r="46" spans="1:13">
      <c r="A46" s="28">
        <v>42</v>
      </c>
      <c r="B46" s="29">
        <v>103.2</v>
      </c>
      <c r="C46" s="29">
        <f t="shared" ref="C46:C77" si="3">IF(A46&lt;10,B46,ROUND(B46/1.1,2))</f>
        <v>93.82</v>
      </c>
      <c r="D46" s="29">
        <v>0.8</v>
      </c>
      <c r="E46" s="29">
        <v>2.91</v>
      </c>
      <c r="F46" s="29">
        <v>299.8</v>
      </c>
      <c r="G46" s="46">
        <v>10</v>
      </c>
      <c r="H46" s="29">
        <v>2.2</v>
      </c>
      <c r="I46" s="29">
        <v>2.2</v>
      </c>
      <c r="J46" s="47">
        <v>3.79265</v>
      </c>
      <c r="K46" s="29">
        <v>10320</v>
      </c>
      <c r="L46" s="29">
        <v>10320</v>
      </c>
      <c r="M46" s="2">
        <f t="shared" si="1"/>
        <v>9382</v>
      </c>
    </row>
    <row r="47" spans="1:13">
      <c r="A47" s="28">
        <v>43</v>
      </c>
      <c r="B47" s="29">
        <v>106.8</v>
      </c>
      <c r="C47" s="29">
        <f t="shared" si="3"/>
        <v>97.09</v>
      </c>
      <c r="D47" s="29">
        <v>0.8</v>
      </c>
      <c r="E47" s="29">
        <v>2.93</v>
      </c>
      <c r="F47" s="29">
        <v>312.55</v>
      </c>
      <c r="G47" s="46">
        <v>10</v>
      </c>
      <c r="H47" s="29">
        <v>2.2</v>
      </c>
      <c r="I47" s="29">
        <v>2.2</v>
      </c>
      <c r="J47" s="47">
        <v>3.82765</v>
      </c>
      <c r="K47" s="29">
        <v>10680</v>
      </c>
      <c r="L47" s="29">
        <v>10680</v>
      </c>
      <c r="M47" s="2">
        <f t="shared" si="1"/>
        <v>9709</v>
      </c>
    </row>
    <row r="48" spans="1:13">
      <c r="A48" s="28">
        <v>44</v>
      </c>
      <c r="B48" s="29">
        <v>110.4</v>
      </c>
      <c r="C48" s="29">
        <f t="shared" si="3"/>
        <v>100.36</v>
      </c>
      <c r="D48" s="29">
        <v>0.8</v>
      </c>
      <c r="E48" s="29">
        <v>2.95</v>
      </c>
      <c r="F48" s="29">
        <v>325.18</v>
      </c>
      <c r="G48" s="46">
        <v>10</v>
      </c>
      <c r="H48" s="29">
        <v>2.2</v>
      </c>
      <c r="I48" s="29">
        <v>2.2</v>
      </c>
      <c r="J48" s="47">
        <v>3.85879</v>
      </c>
      <c r="K48" s="29">
        <v>11040</v>
      </c>
      <c r="L48" s="29">
        <v>11040</v>
      </c>
      <c r="M48" s="2">
        <f t="shared" si="1"/>
        <v>10036</v>
      </c>
    </row>
    <row r="49" spans="1:13">
      <c r="A49" s="28">
        <v>45</v>
      </c>
      <c r="B49" s="29">
        <v>114</v>
      </c>
      <c r="C49" s="29">
        <f t="shared" si="3"/>
        <v>103.64</v>
      </c>
      <c r="D49" s="29">
        <v>0.8</v>
      </c>
      <c r="E49" s="29">
        <v>2.96</v>
      </c>
      <c r="F49" s="29">
        <v>337.78</v>
      </c>
      <c r="G49" s="46">
        <v>10</v>
      </c>
      <c r="H49" s="29">
        <v>2.2</v>
      </c>
      <c r="I49" s="29">
        <v>2.2</v>
      </c>
      <c r="J49" s="47">
        <v>3.88746</v>
      </c>
      <c r="K49" s="29">
        <v>11400</v>
      </c>
      <c r="L49" s="29">
        <v>11400</v>
      </c>
      <c r="M49" s="2">
        <f t="shared" si="1"/>
        <v>10364</v>
      </c>
    </row>
    <row r="50" spans="1:13">
      <c r="A50" s="28">
        <v>46</v>
      </c>
      <c r="B50" s="29">
        <v>117.6</v>
      </c>
      <c r="C50" s="29">
        <f t="shared" si="3"/>
        <v>106.91</v>
      </c>
      <c r="D50" s="29">
        <v>0.8</v>
      </c>
      <c r="E50" s="29">
        <v>2.98</v>
      </c>
      <c r="F50" s="29">
        <v>350.43</v>
      </c>
      <c r="G50" s="46">
        <v>10</v>
      </c>
      <c r="H50" s="29">
        <v>2.2</v>
      </c>
      <c r="I50" s="29">
        <v>2.42</v>
      </c>
      <c r="J50" s="47">
        <v>3.91505</v>
      </c>
      <c r="K50" s="29">
        <v>11760</v>
      </c>
      <c r="L50" s="29">
        <v>11760</v>
      </c>
      <c r="M50" s="2">
        <f t="shared" si="1"/>
        <v>10691</v>
      </c>
    </row>
    <row r="51" spans="1:13">
      <c r="A51" s="28">
        <v>47</v>
      </c>
      <c r="B51" s="29">
        <v>121.2</v>
      </c>
      <c r="C51" s="29">
        <f t="shared" si="3"/>
        <v>110.18</v>
      </c>
      <c r="D51" s="29">
        <v>0.8</v>
      </c>
      <c r="E51" s="29">
        <v>3</v>
      </c>
      <c r="F51" s="29">
        <v>363.21</v>
      </c>
      <c r="G51" s="46">
        <v>10</v>
      </c>
      <c r="H51" s="29">
        <v>2.2</v>
      </c>
      <c r="I51" s="29">
        <v>2.42</v>
      </c>
      <c r="J51" s="47">
        <v>3.94294</v>
      </c>
      <c r="K51" s="29">
        <v>12120</v>
      </c>
      <c r="L51" s="29">
        <v>12120</v>
      </c>
      <c r="M51" s="2">
        <f t="shared" si="1"/>
        <v>11018</v>
      </c>
    </row>
    <row r="52" spans="1:13">
      <c r="A52" s="28">
        <v>48</v>
      </c>
      <c r="B52" s="29">
        <v>124.8</v>
      </c>
      <c r="C52" s="29">
        <f t="shared" si="3"/>
        <v>113.45</v>
      </c>
      <c r="D52" s="29">
        <v>0.8</v>
      </c>
      <c r="E52" s="29">
        <v>3.01</v>
      </c>
      <c r="F52" s="29">
        <v>376.24</v>
      </c>
      <c r="G52" s="46">
        <v>10</v>
      </c>
      <c r="H52" s="29">
        <v>2.42</v>
      </c>
      <c r="I52" s="29">
        <v>2.42</v>
      </c>
      <c r="J52" s="47">
        <v>3.97254</v>
      </c>
      <c r="K52" s="29">
        <v>12480</v>
      </c>
      <c r="L52" s="29">
        <v>12480</v>
      </c>
      <c r="M52" s="2">
        <f t="shared" si="1"/>
        <v>11345</v>
      </c>
    </row>
    <row r="53" spans="1:13">
      <c r="A53" s="28">
        <v>49</v>
      </c>
      <c r="B53" s="29">
        <v>128.4</v>
      </c>
      <c r="C53" s="29">
        <f t="shared" si="3"/>
        <v>116.73</v>
      </c>
      <c r="D53" s="29">
        <v>0.8</v>
      </c>
      <c r="E53" s="29">
        <v>3.03</v>
      </c>
      <c r="F53" s="29">
        <v>389.64</v>
      </c>
      <c r="G53" s="46">
        <v>10</v>
      </c>
      <c r="H53" s="29">
        <v>2.42</v>
      </c>
      <c r="I53" s="29">
        <v>2.42</v>
      </c>
      <c r="J53" s="47">
        <v>4.00521</v>
      </c>
      <c r="K53" s="29">
        <v>12840</v>
      </c>
      <c r="L53" s="29">
        <v>12840</v>
      </c>
      <c r="M53" s="2">
        <f t="shared" si="1"/>
        <v>11673</v>
      </c>
    </row>
    <row r="54" spans="1:13">
      <c r="A54" s="28">
        <v>50</v>
      </c>
      <c r="B54" s="29">
        <v>132</v>
      </c>
      <c r="C54" s="29">
        <f t="shared" si="3"/>
        <v>120</v>
      </c>
      <c r="D54" s="29">
        <v>0.8</v>
      </c>
      <c r="E54" s="29">
        <v>3.06</v>
      </c>
      <c r="F54" s="29">
        <v>403.54</v>
      </c>
      <c r="G54" s="46">
        <v>10</v>
      </c>
      <c r="H54" s="29">
        <v>2.42</v>
      </c>
      <c r="I54" s="29">
        <v>2.42</v>
      </c>
      <c r="J54" s="47">
        <v>4.04237</v>
      </c>
      <c r="K54" s="29">
        <v>13200</v>
      </c>
      <c r="L54" s="29">
        <v>13200</v>
      </c>
      <c r="M54" s="2">
        <f t="shared" si="1"/>
        <v>12000</v>
      </c>
    </row>
    <row r="55" spans="1:13">
      <c r="A55" s="28">
        <v>51</v>
      </c>
      <c r="B55" s="29">
        <v>138</v>
      </c>
      <c r="C55" s="29">
        <f t="shared" si="3"/>
        <v>125.45</v>
      </c>
      <c r="D55" s="29">
        <v>0.9</v>
      </c>
      <c r="E55" s="29">
        <v>3.55</v>
      </c>
      <c r="F55" s="29">
        <v>489.42</v>
      </c>
      <c r="G55" s="46">
        <v>10</v>
      </c>
      <c r="H55" s="29">
        <v>2.42</v>
      </c>
      <c r="I55" s="29">
        <v>2.42</v>
      </c>
      <c r="J55" s="47">
        <v>4.08217</v>
      </c>
      <c r="K55" s="29">
        <v>13800</v>
      </c>
      <c r="L55" s="29">
        <v>13800</v>
      </c>
      <c r="M55" s="2">
        <f t="shared" si="1"/>
        <v>12545</v>
      </c>
    </row>
    <row r="56" spans="1:13">
      <c r="A56" s="28">
        <v>52</v>
      </c>
      <c r="B56" s="29">
        <v>144</v>
      </c>
      <c r="C56" s="29">
        <f t="shared" si="3"/>
        <v>130.91</v>
      </c>
      <c r="D56" s="29">
        <v>0.9</v>
      </c>
      <c r="E56" s="29">
        <v>3.58</v>
      </c>
      <c r="F56" s="29">
        <v>515.21</v>
      </c>
      <c r="G56" s="46">
        <v>10</v>
      </c>
      <c r="H56" s="29">
        <v>2.42</v>
      </c>
      <c r="I56" s="29">
        <v>2.42</v>
      </c>
      <c r="J56" s="47">
        <v>4.1223</v>
      </c>
      <c r="K56" s="29">
        <v>14400</v>
      </c>
      <c r="L56" s="29">
        <v>14400</v>
      </c>
      <c r="M56" s="2">
        <f t="shared" si="1"/>
        <v>13091</v>
      </c>
    </row>
    <row r="57" spans="1:13">
      <c r="A57" s="28">
        <v>53</v>
      </c>
      <c r="B57" s="29">
        <v>150</v>
      </c>
      <c r="C57" s="29">
        <f t="shared" si="3"/>
        <v>136.36</v>
      </c>
      <c r="D57" s="29">
        <v>0.9</v>
      </c>
      <c r="E57" s="29">
        <v>3.61</v>
      </c>
      <c r="F57" s="29">
        <v>541.49</v>
      </c>
      <c r="G57" s="46">
        <v>10</v>
      </c>
      <c r="H57" s="29">
        <v>2.42</v>
      </c>
      <c r="I57" s="29">
        <v>2.42</v>
      </c>
      <c r="J57" s="47">
        <v>4.16337</v>
      </c>
      <c r="K57" s="29">
        <v>15000</v>
      </c>
      <c r="L57" s="29">
        <v>15000</v>
      </c>
      <c r="M57" s="2">
        <f t="shared" si="1"/>
        <v>13636</v>
      </c>
    </row>
    <row r="58" spans="1:13">
      <c r="A58" s="28">
        <v>54</v>
      </c>
      <c r="B58" s="29">
        <v>156</v>
      </c>
      <c r="C58" s="29">
        <f t="shared" si="3"/>
        <v>141.82</v>
      </c>
      <c r="D58" s="29">
        <v>0.9</v>
      </c>
      <c r="E58" s="29">
        <v>3.64</v>
      </c>
      <c r="F58" s="29">
        <v>568.34</v>
      </c>
      <c r="G58" s="46">
        <v>10</v>
      </c>
      <c r="H58" s="29">
        <v>2.42</v>
      </c>
      <c r="I58" s="29">
        <v>2.42</v>
      </c>
      <c r="J58" s="47">
        <v>4.20602</v>
      </c>
      <c r="K58" s="29">
        <v>15600</v>
      </c>
      <c r="L58" s="29">
        <v>15600</v>
      </c>
      <c r="M58" s="2">
        <f t="shared" si="1"/>
        <v>14182</v>
      </c>
    </row>
    <row r="59" spans="1:13">
      <c r="A59" s="28">
        <v>55</v>
      </c>
      <c r="B59" s="29">
        <v>162</v>
      </c>
      <c r="C59" s="29">
        <f t="shared" si="3"/>
        <v>147.27</v>
      </c>
      <c r="D59" s="29">
        <v>0.9</v>
      </c>
      <c r="E59" s="29">
        <v>3.68</v>
      </c>
      <c r="F59" s="29">
        <v>595.86</v>
      </c>
      <c r="G59" s="46">
        <v>10</v>
      </c>
      <c r="H59" s="29">
        <v>2.42</v>
      </c>
      <c r="I59" s="29">
        <v>2.42</v>
      </c>
      <c r="J59" s="47">
        <v>4.25088</v>
      </c>
      <c r="K59" s="29">
        <v>16200</v>
      </c>
      <c r="L59" s="29">
        <v>16200</v>
      </c>
      <c r="M59" s="2">
        <f t="shared" si="1"/>
        <v>14727</v>
      </c>
    </row>
    <row r="60" spans="1:13">
      <c r="A60" s="28">
        <v>56</v>
      </c>
      <c r="B60" s="29">
        <v>168</v>
      </c>
      <c r="C60" s="29">
        <f t="shared" si="3"/>
        <v>152.73</v>
      </c>
      <c r="D60" s="29">
        <v>0.9</v>
      </c>
      <c r="E60" s="29">
        <v>3.72</v>
      </c>
      <c r="F60" s="29">
        <v>624.17</v>
      </c>
      <c r="G60" s="46">
        <v>10</v>
      </c>
      <c r="H60" s="29">
        <v>2.64</v>
      </c>
      <c r="I60" s="29">
        <v>2.42</v>
      </c>
      <c r="J60" s="47">
        <v>4.29857</v>
      </c>
      <c r="K60" s="29">
        <v>16800</v>
      </c>
      <c r="L60" s="29">
        <v>16800</v>
      </c>
      <c r="M60" s="2">
        <f t="shared" si="1"/>
        <v>15273</v>
      </c>
    </row>
    <row r="61" spans="1:13">
      <c r="A61" s="28">
        <v>57</v>
      </c>
      <c r="B61" s="29">
        <v>174</v>
      </c>
      <c r="C61" s="29">
        <f t="shared" si="3"/>
        <v>158.18</v>
      </c>
      <c r="D61" s="29">
        <v>0.9</v>
      </c>
      <c r="E61" s="29">
        <v>3.76</v>
      </c>
      <c r="F61" s="29">
        <v>653.38</v>
      </c>
      <c r="G61" s="46">
        <v>10</v>
      </c>
      <c r="H61" s="29">
        <v>2.64</v>
      </c>
      <c r="I61" s="29">
        <v>2.64</v>
      </c>
      <c r="J61" s="47">
        <v>4.34972</v>
      </c>
      <c r="K61" s="29">
        <v>17400</v>
      </c>
      <c r="L61" s="29">
        <v>17400</v>
      </c>
      <c r="M61" s="2">
        <f t="shared" si="1"/>
        <v>15818</v>
      </c>
    </row>
    <row r="62" spans="1:13">
      <c r="A62" s="28">
        <v>58</v>
      </c>
      <c r="B62" s="29">
        <v>180</v>
      </c>
      <c r="C62" s="29">
        <f t="shared" si="3"/>
        <v>163.64</v>
      </c>
      <c r="D62" s="29">
        <v>0.9</v>
      </c>
      <c r="E62" s="29">
        <v>3.8</v>
      </c>
      <c r="F62" s="29">
        <v>683.63</v>
      </c>
      <c r="G62" s="46">
        <v>10</v>
      </c>
      <c r="H62" s="29">
        <v>2.64</v>
      </c>
      <c r="I62" s="29">
        <v>2.64</v>
      </c>
      <c r="J62" s="47">
        <v>4.40496</v>
      </c>
      <c r="K62" s="29">
        <v>18000</v>
      </c>
      <c r="L62" s="29">
        <v>18000</v>
      </c>
      <c r="M62" s="2">
        <f t="shared" si="1"/>
        <v>16364</v>
      </c>
    </row>
    <row r="63" spans="1:13">
      <c r="A63" s="28">
        <v>59</v>
      </c>
      <c r="B63" s="29">
        <v>186</v>
      </c>
      <c r="C63" s="29">
        <f t="shared" si="3"/>
        <v>169.09</v>
      </c>
      <c r="D63" s="29">
        <v>0.9</v>
      </c>
      <c r="E63" s="29">
        <v>3.84</v>
      </c>
      <c r="F63" s="29">
        <v>715.07</v>
      </c>
      <c r="G63" s="46">
        <v>10</v>
      </c>
      <c r="H63" s="29">
        <v>2.64</v>
      </c>
      <c r="I63" s="29">
        <v>2.64</v>
      </c>
      <c r="J63" s="47">
        <v>4.46493</v>
      </c>
      <c r="K63" s="29">
        <v>18600</v>
      </c>
      <c r="L63" s="29">
        <v>18600</v>
      </c>
      <c r="M63" s="2">
        <f t="shared" si="1"/>
        <v>16909</v>
      </c>
    </row>
    <row r="64" spans="1:13">
      <c r="A64" s="28">
        <v>60</v>
      </c>
      <c r="B64" s="29">
        <v>192</v>
      </c>
      <c r="C64" s="29">
        <f t="shared" si="3"/>
        <v>174.55</v>
      </c>
      <c r="D64" s="29">
        <v>0.9</v>
      </c>
      <c r="E64" s="29">
        <v>3.9</v>
      </c>
      <c r="F64" s="29">
        <v>747.84</v>
      </c>
      <c r="G64" s="46">
        <v>10</v>
      </c>
      <c r="H64" s="29">
        <v>2.64</v>
      </c>
      <c r="I64" s="29">
        <v>2.64</v>
      </c>
      <c r="J64" s="47">
        <v>4.53024</v>
      </c>
      <c r="K64" s="29">
        <v>19200</v>
      </c>
      <c r="L64" s="29">
        <v>19200</v>
      </c>
      <c r="M64" s="2">
        <f t="shared" si="1"/>
        <v>17455</v>
      </c>
    </row>
    <row r="65" spans="1:13">
      <c r="A65" s="28">
        <v>61</v>
      </c>
      <c r="B65" s="29">
        <v>198</v>
      </c>
      <c r="C65" s="29">
        <f t="shared" si="3"/>
        <v>180</v>
      </c>
      <c r="D65" s="29">
        <v>1</v>
      </c>
      <c r="E65" s="29">
        <v>4.61</v>
      </c>
      <c r="F65" s="29">
        <v>912.34</v>
      </c>
      <c r="G65" s="46">
        <v>10</v>
      </c>
      <c r="H65" s="29">
        <v>2.64</v>
      </c>
      <c r="I65" s="29">
        <v>2.64</v>
      </c>
      <c r="J65" s="47">
        <v>4.60779</v>
      </c>
      <c r="K65" s="29">
        <v>19800</v>
      </c>
      <c r="L65" s="29">
        <v>19800</v>
      </c>
      <c r="M65" s="2">
        <f t="shared" si="1"/>
        <v>18000</v>
      </c>
    </row>
    <row r="66" spans="1:13">
      <c r="A66" s="28">
        <v>62</v>
      </c>
      <c r="B66" s="29">
        <v>204</v>
      </c>
      <c r="C66" s="29">
        <f t="shared" si="3"/>
        <v>185.45</v>
      </c>
      <c r="D66" s="29">
        <v>1</v>
      </c>
      <c r="E66" s="29">
        <v>4.7</v>
      </c>
      <c r="F66" s="29">
        <v>959.19</v>
      </c>
      <c r="G66" s="46">
        <v>10</v>
      </c>
      <c r="H66" s="29">
        <v>2.64</v>
      </c>
      <c r="I66" s="29">
        <v>2.64</v>
      </c>
      <c r="J66" s="47">
        <v>4.7019</v>
      </c>
      <c r="K66" s="29">
        <v>20400</v>
      </c>
      <c r="L66" s="29">
        <v>20400</v>
      </c>
      <c r="M66" s="2">
        <f t="shared" si="1"/>
        <v>18545</v>
      </c>
    </row>
    <row r="67" spans="1:13">
      <c r="A67" s="28">
        <v>63</v>
      </c>
      <c r="B67" s="29">
        <v>210</v>
      </c>
      <c r="C67" s="29">
        <f t="shared" si="3"/>
        <v>190.91</v>
      </c>
      <c r="D67" s="29">
        <v>1</v>
      </c>
      <c r="E67" s="29">
        <v>4.81</v>
      </c>
      <c r="F67" s="29">
        <v>1009.96</v>
      </c>
      <c r="G67" s="46">
        <v>10</v>
      </c>
      <c r="H67" s="29">
        <v>2.64</v>
      </c>
      <c r="I67" s="29">
        <v>2.64</v>
      </c>
      <c r="J67" s="47">
        <v>4.80933</v>
      </c>
      <c r="K67" s="29">
        <v>21000</v>
      </c>
      <c r="L67" s="29">
        <v>21000</v>
      </c>
      <c r="M67" s="2">
        <f t="shared" si="1"/>
        <v>19091</v>
      </c>
    </row>
    <row r="68" spans="1:13">
      <c r="A68" s="28">
        <v>64</v>
      </c>
      <c r="B68" s="29">
        <v>216</v>
      </c>
      <c r="C68" s="29">
        <f t="shared" si="3"/>
        <v>196.36</v>
      </c>
      <c r="D68" s="29">
        <v>1</v>
      </c>
      <c r="E68" s="29">
        <v>4.93</v>
      </c>
      <c r="F68" s="29">
        <v>1064.2</v>
      </c>
      <c r="G68" s="46">
        <v>10</v>
      </c>
      <c r="H68" s="29">
        <v>2.64</v>
      </c>
      <c r="I68" s="29">
        <v>2.86</v>
      </c>
      <c r="J68" s="47">
        <v>4.92684</v>
      </c>
      <c r="K68" s="29">
        <v>21600</v>
      </c>
      <c r="L68" s="29">
        <v>21600</v>
      </c>
      <c r="M68" s="2">
        <f t="shared" si="1"/>
        <v>19636</v>
      </c>
    </row>
    <row r="69" spans="1:13">
      <c r="A69" s="28">
        <v>65</v>
      </c>
      <c r="B69" s="29">
        <v>222</v>
      </c>
      <c r="C69" s="29">
        <f t="shared" si="3"/>
        <v>201.82</v>
      </c>
      <c r="D69" s="29">
        <v>1</v>
      </c>
      <c r="E69" s="29">
        <v>5.05</v>
      </c>
      <c r="F69" s="29">
        <v>1121.37</v>
      </c>
      <c r="G69" s="46">
        <v>10</v>
      </c>
      <c r="H69" s="29">
        <v>2.86</v>
      </c>
      <c r="I69" s="29">
        <v>2.86</v>
      </c>
      <c r="J69" s="47">
        <v>5.05122</v>
      </c>
      <c r="K69" s="29">
        <v>22200</v>
      </c>
      <c r="L69" s="29">
        <v>22200</v>
      </c>
      <c r="M69" s="2">
        <f t="shared" si="1"/>
        <v>20182</v>
      </c>
    </row>
    <row r="70" spans="1:13">
      <c r="A70" s="28">
        <v>66</v>
      </c>
      <c r="B70" s="29">
        <v>228</v>
      </c>
      <c r="C70" s="29">
        <f t="shared" si="3"/>
        <v>207.27</v>
      </c>
      <c r="D70" s="29">
        <v>1</v>
      </c>
      <c r="E70" s="29">
        <v>5.18</v>
      </c>
      <c r="F70" s="29">
        <v>1180.86</v>
      </c>
      <c r="G70" s="46">
        <v>10</v>
      </c>
      <c r="H70" s="29">
        <v>2.86</v>
      </c>
      <c r="I70" s="29">
        <v>2.86</v>
      </c>
      <c r="J70" s="47">
        <v>5.17922</v>
      </c>
      <c r="K70" s="29">
        <v>22800</v>
      </c>
      <c r="L70" s="29">
        <v>22800</v>
      </c>
      <c r="M70" s="2">
        <f t="shared" ref="M70:M133" si="4">C70*100</f>
        <v>20727</v>
      </c>
    </row>
    <row r="71" spans="1:13">
      <c r="A71" s="28">
        <v>67</v>
      </c>
      <c r="B71" s="29">
        <v>234</v>
      </c>
      <c r="C71" s="29">
        <f t="shared" si="3"/>
        <v>212.73</v>
      </c>
      <c r="D71" s="29">
        <v>1</v>
      </c>
      <c r="E71" s="29">
        <v>5.31</v>
      </c>
      <c r="F71" s="29">
        <v>1241.98</v>
      </c>
      <c r="G71" s="46">
        <v>10</v>
      </c>
      <c r="H71" s="29">
        <v>2.86</v>
      </c>
      <c r="I71" s="29">
        <v>2.86</v>
      </c>
      <c r="J71" s="47">
        <v>5.30761</v>
      </c>
      <c r="K71" s="29">
        <v>23400</v>
      </c>
      <c r="L71" s="29">
        <v>23400</v>
      </c>
      <c r="M71" s="2">
        <f t="shared" si="4"/>
        <v>21273</v>
      </c>
    </row>
    <row r="72" spans="1:13">
      <c r="A72" s="28">
        <v>68</v>
      </c>
      <c r="B72" s="29">
        <v>240</v>
      </c>
      <c r="C72" s="29">
        <f t="shared" si="3"/>
        <v>218.18</v>
      </c>
      <c r="D72" s="29">
        <v>1</v>
      </c>
      <c r="E72" s="29">
        <v>5.43</v>
      </c>
      <c r="F72" s="29">
        <v>1303.96</v>
      </c>
      <c r="G72" s="46">
        <v>10</v>
      </c>
      <c r="H72" s="29">
        <v>2.86</v>
      </c>
      <c r="I72" s="29">
        <v>2.86</v>
      </c>
      <c r="J72" s="47">
        <v>5.43315</v>
      </c>
      <c r="K72" s="29">
        <v>24000</v>
      </c>
      <c r="L72" s="29">
        <v>24000</v>
      </c>
      <c r="M72" s="2">
        <f t="shared" si="4"/>
        <v>21818</v>
      </c>
    </row>
    <row r="73" spans="1:13">
      <c r="A73" s="28">
        <v>69</v>
      </c>
      <c r="B73" s="29">
        <v>246</v>
      </c>
      <c r="C73" s="29">
        <f t="shared" si="3"/>
        <v>223.64</v>
      </c>
      <c r="D73" s="29">
        <v>1</v>
      </c>
      <c r="E73" s="29">
        <v>5.55</v>
      </c>
      <c r="F73" s="29">
        <v>1365.95</v>
      </c>
      <c r="G73" s="46">
        <v>10</v>
      </c>
      <c r="H73" s="29">
        <v>2.86</v>
      </c>
      <c r="I73" s="29">
        <v>2.86</v>
      </c>
      <c r="J73" s="47">
        <v>5.55263</v>
      </c>
      <c r="K73" s="29">
        <v>24600</v>
      </c>
      <c r="L73" s="29">
        <v>24600</v>
      </c>
      <c r="M73" s="2">
        <f t="shared" si="4"/>
        <v>22364</v>
      </c>
    </row>
    <row r="74" spans="1:13">
      <c r="A74" s="28">
        <v>70</v>
      </c>
      <c r="B74" s="29">
        <v>252</v>
      </c>
      <c r="C74" s="29">
        <f t="shared" si="3"/>
        <v>229.09</v>
      </c>
      <c r="D74" s="29">
        <v>1</v>
      </c>
      <c r="E74" s="29">
        <v>5.66</v>
      </c>
      <c r="F74" s="29">
        <v>1427.03</v>
      </c>
      <c r="G74" s="46">
        <v>10</v>
      </c>
      <c r="H74" s="29">
        <v>2.86</v>
      </c>
      <c r="I74" s="29">
        <v>2.86</v>
      </c>
      <c r="J74" s="47">
        <v>5.6628</v>
      </c>
      <c r="K74" s="29">
        <v>25200</v>
      </c>
      <c r="L74" s="29">
        <v>25200</v>
      </c>
      <c r="M74" s="2">
        <f t="shared" si="4"/>
        <v>22909</v>
      </c>
    </row>
    <row r="75" spans="1:13">
      <c r="A75" s="28">
        <v>71</v>
      </c>
      <c r="B75" s="29">
        <v>264</v>
      </c>
      <c r="C75" s="29">
        <f t="shared" si="3"/>
        <v>240</v>
      </c>
      <c r="D75" s="29">
        <v>1</v>
      </c>
      <c r="E75" s="29">
        <v>5.76</v>
      </c>
      <c r="F75" s="29">
        <v>1521.6</v>
      </c>
      <c r="G75" s="46">
        <v>10</v>
      </c>
      <c r="H75" s="29">
        <v>2.86</v>
      </c>
      <c r="I75" s="29">
        <v>2.86</v>
      </c>
      <c r="J75" s="47">
        <v>5.76364</v>
      </c>
      <c r="K75" s="29">
        <v>26400</v>
      </c>
      <c r="L75" s="29">
        <v>26400</v>
      </c>
      <c r="M75" s="2">
        <f t="shared" si="4"/>
        <v>24000</v>
      </c>
    </row>
    <row r="76" spans="1:13">
      <c r="A76" s="28">
        <v>72</v>
      </c>
      <c r="B76" s="29">
        <v>276</v>
      </c>
      <c r="C76" s="29">
        <f t="shared" si="3"/>
        <v>250.91</v>
      </c>
      <c r="D76" s="29">
        <v>1</v>
      </c>
      <c r="E76" s="29">
        <v>5.86</v>
      </c>
      <c r="F76" s="29">
        <v>1616.96</v>
      </c>
      <c r="G76" s="46">
        <v>10</v>
      </c>
      <c r="H76" s="29">
        <v>3.08</v>
      </c>
      <c r="I76" s="29">
        <v>3.08</v>
      </c>
      <c r="J76" s="47">
        <v>5.85856</v>
      </c>
      <c r="K76" s="29">
        <v>27600</v>
      </c>
      <c r="L76" s="29">
        <v>27600</v>
      </c>
      <c r="M76" s="2">
        <f t="shared" si="4"/>
        <v>25091</v>
      </c>
    </row>
    <row r="77" spans="1:13">
      <c r="A77" s="28">
        <v>73</v>
      </c>
      <c r="B77" s="29">
        <v>288</v>
      </c>
      <c r="C77" s="29">
        <f t="shared" si="3"/>
        <v>261.82</v>
      </c>
      <c r="D77" s="29">
        <v>1</v>
      </c>
      <c r="E77" s="29">
        <v>5.95</v>
      </c>
      <c r="F77" s="29">
        <v>1713.44</v>
      </c>
      <c r="G77" s="46">
        <v>10</v>
      </c>
      <c r="H77" s="29">
        <v>3.08</v>
      </c>
      <c r="I77" s="29">
        <v>3.08</v>
      </c>
      <c r="J77" s="47">
        <v>5.94944</v>
      </c>
      <c r="K77" s="29">
        <v>28800</v>
      </c>
      <c r="L77" s="29">
        <v>28800</v>
      </c>
      <c r="M77" s="2">
        <f t="shared" si="4"/>
        <v>26182</v>
      </c>
    </row>
    <row r="78" spans="1:13">
      <c r="A78" s="28">
        <v>74</v>
      </c>
      <c r="B78" s="29">
        <v>300</v>
      </c>
      <c r="C78" s="29">
        <f t="shared" ref="C78:C109" si="5">IF(A78&lt;10,B78,ROUND(B78/1.1,2))</f>
        <v>272.73</v>
      </c>
      <c r="D78" s="29">
        <v>1</v>
      </c>
      <c r="E78" s="29">
        <v>6.04</v>
      </c>
      <c r="F78" s="29">
        <v>1811.46</v>
      </c>
      <c r="G78" s="46">
        <v>10</v>
      </c>
      <c r="H78" s="29">
        <v>3.08</v>
      </c>
      <c r="I78" s="29">
        <v>3.08</v>
      </c>
      <c r="J78" s="47">
        <v>6.03819</v>
      </c>
      <c r="K78" s="29">
        <v>30000</v>
      </c>
      <c r="L78" s="29">
        <v>30000</v>
      </c>
      <c r="M78" s="2">
        <f t="shared" si="4"/>
        <v>27273</v>
      </c>
    </row>
    <row r="79" spans="1:13">
      <c r="A79" s="28">
        <v>75</v>
      </c>
      <c r="B79" s="29">
        <v>312</v>
      </c>
      <c r="C79" s="29">
        <f t="shared" si="5"/>
        <v>283.64</v>
      </c>
      <c r="D79" s="29">
        <v>1</v>
      </c>
      <c r="E79" s="29">
        <v>6.13</v>
      </c>
      <c r="F79" s="29">
        <v>1911.53</v>
      </c>
      <c r="G79" s="46">
        <v>10</v>
      </c>
      <c r="H79" s="29">
        <v>3.08</v>
      </c>
      <c r="I79" s="29">
        <v>3.08</v>
      </c>
      <c r="J79" s="47">
        <v>6.12668</v>
      </c>
      <c r="K79" s="29">
        <v>31200</v>
      </c>
      <c r="L79" s="29">
        <v>31200</v>
      </c>
      <c r="M79" s="2">
        <f t="shared" si="4"/>
        <v>28364</v>
      </c>
    </row>
    <row r="80" spans="1:13">
      <c r="A80" s="28">
        <v>76</v>
      </c>
      <c r="B80" s="29">
        <v>324</v>
      </c>
      <c r="C80" s="29">
        <f t="shared" si="5"/>
        <v>294.55</v>
      </c>
      <c r="D80" s="29">
        <v>1</v>
      </c>
      <c r="E80" s="29">
        <v>6.22</v>
      </c>
      <c r="F80" s="29">
        <v>2014.25</v>
      </c>
      <c r="G80" s="46">
        <v>10</v>
      </c>
      <c r="H80" s="29">
        <v>3.08</v>
      </c>
      <c r="I80" s="29">
        <v>3.08</v>
      </c>
      <c r="J80" s="47">
        <v>6.21683</v>
      </c>
      <c r="K80" s="29">
        <v>32400</v>
      </c>
      <c r="L80" s="29">
        <v>32400</v>
      </c>
      <c r="M80" s="2">
        <f t="shared" si="4"/>
        <v>29455</v>
      </c>
    </row>
    <row r="81" spans="1:13">
      <c r="A81" s="28">
        <v>77</v>
      </c>
      <c r="B81" s="29">
        <v>336</v>
      </c>
      <c r="C81" s="29">
        <f t="shared" si="5"/>
        <v>305.45</v>
      </c>
      <c r="D81" s="29">
        <v>1</v>
      </c>
      <c r="E81" s="29">
        <v>6.31</v>
      </c>
      <c r="F81" s="29">
        <v>2120.33</v>
      </c>
      <c r="G81" s="46">
        <v>10</v>
      </c>
      <c r="H81" s="29">
        <v>3.08</v>
      </c>
      <c r="I81" s="29">
        <v>3.08</v>
      </c>
      <c r="J81" s="47">
        <v>6.31051</v>
      </c>
      <c r="K81" s="29">
        <v>33600</v>
      </c>
      <c r="L81" s="29">
        <v>33600</v>
      </c>
      <c r="M81" s="2">
        <f t="shared" si="4"/>
        <v>30545</v>
      </c>
    </row>
    <row r="82" spans="1:13">
      <c r="A82" s="28">
        <v>78</v>
      </c>
      <c r="B82" s="29">
        <v>348</v>
      </c>
      <c r="C82" s="29">
        <f t="shared" si="5"/>
        <v>316.36</v>
      </c>
      <c r="D82" s="29">
        <v>1</v>
      </c>
      <c r="E82" s="29">
        <v>6.41</v>
      </c>
      <c r="F82" s="29">
        <v>2230.55</v>
      </c>
      <c r="G82" s="46">
        <v>10</v>
      </c>
      <c r="H82" s="29">
        <v>3.08</v>
      </c>
      <c r="I82" s="29">
        <v>3.3</v>
      </c>
      <c r="J82" s="47">
        <v>6.40964</v>
      </c>
      <c r="K82" s="29">
        <v>34800</v>
      </c>
      <c r="L82" s="29">
        <v>34800</v>
      </c>
      <c r="M82" s="2">
        <f t="shared" si="4"/>
        <v>31636</v>
      </c>
    </row>
    <row r="83" spans="1:13">
      <c r="A83" s="28">
        <v>79</v>
      </c>
      <c r="B83" s="29">
        <v>360</v>
      </c>
      <c r="C83" s="29">
        <f t="shared" si="5"/>
        <v>327.27</v>
      </c>
      <c r="D83" s="29">
        <v>1</v>
      </c>
      <c r="E83" s="29">
        <v>6.52</v>
      </c>
      <c r="F83" s="29">
        <v>2345.79</v>
      </c>
      <c r="G83" s="46">
        <v>10</v>
      </c>
      <c r="H83" s="29">
        <v>3.3</v>
      </c>
      <c r="I83" s="29">
        <v>3.3</v>
      </c>
      <c r="J83" s="47">
        <v>6.51609</v>
      </c>
      <c r="K83" s="29">
        <v>36000</v>
      </c>
      <c r="L83" s="29">
        <v>36000</v>
      </c>
      <c r="M83" s="2">
        <f t="shared" si="4"/>
        <v>32727</v>
      </c>
    </row>
    <row r="84" spans="1:13">
      <c r="A84" s="28">
        <v>80</v>
      </c>
      <c r="B84" s="29">
        <v>372</v>
      </c>
      <c r="C84" s="29">
        <f t="shared" si="5"/>
        <v>338.18</v>
      </c>
      <c r="D84" s="29">
        <v>1</v>
      </c>
      <c r="E84" s="29">
        <v>6.63</v>
      </c>
      <c r="F84" s="29">
        <v>2467.02</v>
      </c>
      <c r="G84" s="46">
        <v>10</v>
      </c>
      <c r="H84" s="29">
        <v>3.3</v>
      </c>
      <c r="I84" s="29">
        <v>3.3</v>
      </c>
      <c r="J84" s="47">
        <v>6.63177</v>
      </c>
      <c r="K84" s="29">
        <v>37200</v>
      </c>
      <c r="L84" s="29">
        <v>37200</v>
      </c>
      <c r="M84" s="2">
        <f t="shared" si="4"/>
        <v>33818</v>
      </c>
    </row>
    <row r="85" spans="1:13">
      <c r="A85" s="28">
        <v>81</v>
      </c>
      <c r="B85" s="29">
        <v>384</v>
      </c>
      <c r="C85" s="29">
        <f t="shared" si="5"/>
        <v>349.09</v>
      </c>
      <c r="D85" s="29">
        <v>1</v>
      </c>
      <c r="E85" s="29">
        <v>6.77</v>
      </c>
      <c r="F85" s="29">
        <v>2599.14</v>
      </c>
      <c r="G85" s="46">
        <v>10</v>
      </c>
      <c r="H85" s="29">
        <v>3.3</v>
      </c>
      <c r="I85" s="29">
        <v>3.3</v>
      </c>
      <c r="J85" s="47">
        <v>6.76859</v>
      </c>
      <c r="K85" s="29">
        <v>38400</v>
      </c>
      <c r="L85" s="29">
        <v>38400</v>
      </c>
      <c r="M85" s="2">
        <f t="shared" si="4"/>
        <v>34909</v>
      </c>
    </row>
    <row r="86" spans="1:13">
      <c r="A86" s="28">
        <v>82</v>
      </c>
      <c r="B86" s="29">
        <v>396</v>
      </c>
      <c r="C86" s="29">
        <f t="shared" si="5"/>
        <v>360</v>
      </c>
      <c r="D86" s="29">
        <v>1</v>
      </c>
      <c r="E86" s="29">
        <v>6.93</v>
      </c>
      <c r="F86" s="29">
        <v>2745.03</v>
      </c>
      <c r="G86" s="46">
        <v>10</v>
      </c>
      <c r="H86" s="29">
        <v>3.3</v>
      </c>
      <c r="I86" s="29">
        <v>3.3</v>
      </c>
      <c r="J86" s="47">
        <v>6.9319</v>
      </c>
      <c r="K86" s="29">
        <v>39600</v>
      </c>
      <c r="L86" s="29">
        <v>39600</v>
      </c>
      <c r="M86" s="2">
        <f t="shared" si="4"/>
        <v>36000</v>
      </c>
    </row>
    <row r="87" spans="1:13">
      <c r="A87" s="28">
        <v>83</v>
      </c>
      <c r="B87" s="29">
        <v>408</v>
      </c>
      <c r="C87" s="29">
        <f t="shared" si="5"/>
        <v>370.91</v>
      </c>
      <c r="D87" s="29">
        <v>1</v>
      </c>
      <c r="E87" s="29">
        <v>7.11</v>
      </c>
      <c r="F87" s="29">
        <v>2902.42</v>
      </c>
      <c r="G87" s="46">
        <v>10</v>
      </c>
      <c r="H87" s="29">
        <v>3.3</v>
      </c>
      <c r="I87" s="29">
        <v>3.3</v>
      </c>
      <c r="J87" s="47">
        <v>7.11378</v>
      </c>
      <c r="K87" s="29">
        <v>40800</v>
      </c>
      <c r="L87" s="29">
        <v>40800</v>
      </c>
      <c r="M87" s="2">
        <f t="shared" si="4"/>
        <v>37091</v>
      </c>
    </row>
    <row r="88" spans="1:13">
      <c r="A88" s="28">
        <v>84</v>
      </c>
      <c r="B88" s="29">
        <v>420</v>
      </c>
      <c r="C88" s="29">
        <f t="shared" si="5"/>
        <v>381.82</v>
      </c>
      <c r="D88" s="29">
        <v>1</v>
      </c>
      <c r="E88" s="29">
        <v>7.31</v>
      </c>
      <c r="F88" s="29">
        <v>3068.64</v>
      </c>
      <c r="G88" s="46">
        <v>10</v>
      </c>
      <c r="H88" s="29">
        <v>3.3</v>
      </c>
      <c r="I88" s="29">
        <v>3.3</v>
      </c>
      <c r="J88" s="47">
        <v>7.30628</v>
      </c>
      <c r="K88" s="29">
        <v>42000</v>
      </c>
      <c r="L88" s="29">
        <v>42000</v>
      </c>
      <c r="M88" s="2">
        <f t="shared" si="4"/>
        <v>38182</v>
      </c>
    </row>
    <row r="89" spans="1:13">
      <c r="A89" s="28">
        <v>85</v>
      </c>
      <c r="B89" s="29">
        <v>432</v>
      </c>
      <c r="C89" s="29">
        <f t="shared" si="5"/>
        <v>392.73</v>
      </c>
      <c r="D89" s="29">
        <v>1</v>
      </c>
      <c r="E89" s="29">
        <v>7.5</v>
      </c>
      <c r="F89" s="29">
        <v>3240.63</v>
      </c>
      <c r="G89" s="46">
        <v>10</v>
      </c>
      <c r="H89" s="29">
        <v>3.3</v>
      </c>
      <c r="I89" s="29">
        <v>3.3</v>
      </c>
      <c r="J89" s="47">
        <v>7.50146</v>
      </c>
      <c r="K89" s="29">
        <v>43200</v>
      </c>
      <c r="L89" s="29">
        <v>43200</v>
      </c>
      <c r="M89" s="2">
        <f t="shared" si="4"/>
        <v>39273</v>
      </c>
    </row>
    <row r="90" spans="1:13">
      <c r="A90" s="28">
        <v>86</v>
      </c>
      <c r="B90" s="29">
        <v>444</v>
      </c>
      <c r="C90" s="29">
        <f t="shared" si="5"/>
        <v>403.64</v>
      </c>
      <c r="D90" s="29">
        <v>1</v>
      </c>
      <c r="E90" s="29">
        <v>7.69</v>
      </c>
      <c r="F90" s="29">
        <v>3414.97</v>
      </c>
      <c r="G90" s="46">
        <v>10</v>
      </c>
      <c r="H90" s="29">
        <v>3.3</v>
      </c>
      <c r="I90" s="29">
        <v>3.52</v>
      </c>
      <c r="J90" s="47">
        <v>7.69137</v>
      </c>
      <c r="K90" s="29">
        <v>44400</v>
      </c>
      <c r="L90" s="29">
        <v>44400</v>
      </c>
      <c r="M90" s="2">
        <f t="shared" si="4"/>
        <v>40364</v>
      </c>
    </row>
    <row r="91" spans="1:13">
      <c r="A91" s="28">
        <v>87</v>
      </c>
      <c r="B91" s="29">
        <v>456</v>
      </c>
      <c r="C91" s="29">
        <f t="shared" si="5"/>
        <v>414.55</v>
      </c>
      <c r="D91" s="29">
        <v>1</v>
      </c>
      <c r="E91" s="29">
        <v>7.87</v>
      </c>
      <c r="F91" s="29">
        <v>3587.85</v>
      </c>
      <c r="G91" s="46">
        <v>10</v>
      </c>
      <c r="H91" s="29">
        <v>3.52</v>
      </c>
      <c r="I91" s="29">
        <v>3.52</v>
      </c>
      <c r="J91" s="47">
        <v>7.86809</v>
      </c>
      <c r="K91" s="29">
        <v>45600</v>
      </c>
      <c r="L91" s="29">
        <v>45600</v>
      </c>
      <c r="M91" s="2">
        <f t="shared" si="4"/>
        <v>41455</v>
      </c>
    </row>
    <row r="92" spans="1:13">
      <c r="A92" s="28">
        <v>88</v>
      </c>
      <c r="B92" s="29">
        <v>468</v>
      </c>
      <c r="C92" s="29">
        <f t="shared" si="5"/>
        <v>425.45</v>
      </c>
      <c r="D92" s="29">
        <v>1</v>
      </c>
      <c r="E92" s="29">
        <v>8.02</v>
      </c>
      <c r="F92" s="29">
        <v>3755.07</v>
      </c>
      <c r="G92" s="46">
        <v>10</v>
      </c>
      <c r="H92" s="29">
        <v>3.52</v>
      </c>
      <c r="I92" s="29">
        <v>3.52</v>
      </c>
      <c r="J92" s="47">
        <v>8.02366</v>
      </c>
      <c r="K92" s="29">
        <v>46800</v>
      </c>
      <c r="L92" s="29">
        <v>46800</v>
      </c>
      <c r="M92" s="2">
        <f t="shared" si="4"/>
        <v>42545</v>
      </c>
    </row>
    <row r="93" spans="1:13">
      <c r="A93" s="28">
        <v>89</v>
      </c>
      <c r="B93" s="29">
        <v>480</v>
      </c>
      <c r="C93" s="29">
        <f t="shared" si="5"/>
        <v>436.36</v>
      </c>
      <c r="D93" s="29">
        <v>1</v>
      </c>
      <c r="E93" s="29">
        <v>8.15</v>
      </c>
      <c r="F93" s="29">
        <v>3912.07</v>
      </c>
      <c r="G93" s="46">
        <v>10</v>
      </c>
      <c r="H93" s="29">
        <v>3.52</v>
      </c>
      <c r="I93" s="29">
        <v>3.52</v>
      </c>
      <c r="J93" s="47">
        <v>8.15015</v>
      </c>
      <c r="K93" s="29">
        <v>48000</v>
      </c>
      <c r="L93" s="29">
        <v>48000</v>
      </c>
      <c r="M93" s="2">
        <f t="shared" si="4"/>
        <v>43636</v>
      </c>
    </row>
    <row r="94" spans="1:13">
      <c r="A94" s="28">
        <v>90</v>
      </c>
      <c r="B94" s="29">
        <v>492</v>
      </c>
      <c r="C94" s="29">
        <f t="shared" si="5"/>
        <v>447.27</v>
      </c>
      <c r="D94" s="29">
        <v>1</v>
      </c>
      <c r="E94" s="29">
        <v>8.24</v>
      </c>
      <c r="F94" s="29">
        <v>4053.89</v>
      </c>
      <c r="G94" s="46">
        <v>10</v>
      </c>
      <c r="H94" s="29">
        <v>3.52</v>
      </c>
      <c r="I94" s="29">
        <v>3.52</v>
      </c>
      <c r="J94" s="47">
        <v>8.23962</v>
      </c>
      <c r="K94" s="29">
        <v>49200</v>
      </c>
      <c r="L94" s="29">
        <v>49200</v>
      </c>
      <c r="M94" s="2">
        <f t="shared" si="4"/>
        <v>44727</v>
      </c>
    </row>
    <row r="95" spans="1:13">
      <c r="A95" s="28">
        <v>91</v>
      </c>
      <c r="B95" s="29">
        <v>504</v>
      </c>
      <c r="C95" s="29">
        <f t="shared" si="5"/>
        <v>458.18</v>
      </c>
      <c r="D95" s="29">
        <v>1</v>
      </c>
      <c r="E95" s="29">
        <v>8.31</v>
      </c>
      <c r="F95" s="29">
        <v>4186.77</v>
      </c>
      <c r="G95" s="46">
        <v>10</v>
      </c>
      <c r="H95" s="29">
        <v>3.52</v>
      </c>
      <c r="I95" s="29">
        <v>3.52</v>
      </c>
      <c r="J95" s="47">
        <v>8.30709</v>
      </c>
      <c r="K95" s="29">
        <v>50400</v>
      </c>
      <c r="L95" s="29">
        <v>50400</v>
      </c>
      <c r="M95" s="2">
        <f t="shared" si="4"/>
        <v>45818</v>
      </c>
    </row>
    <row r="96" spans="1:13">
      <c r="A96" s="28">
        <v>92</v>
      </c>
      <c r="B96" s="29">
        <v>516</v>
      </c>
      <c r="C96" s="29">
        <f t="shared" si="5"/>
        <v>469.09</v>
      </c>
      <c r="D96" s="29">
        <v>1</v>
      </c>
      <c r="E96" s="29">
        <v>8.37</v>
      </c>
      <c r="F96" s="29">
        <v>4320.03</v>
      </c>
      <c r="G96" s="46">
        <v>10</v>
      </c>
      <c r="H96" s="29">
        <v>3.52</v>
      </c>
      <c r="I96" s="29">
        <v>3.74</v>
      </c>
      <c r="J96" s="47">
        <v>8.37215</v>
      </c>
      <c r="K96" s="29">
        <v>51600</v>
      </c>
      <c r="L96" s="29">
        <v>51600</v>
      </c>
      <c r="M96" s="2">
        <f t="shared" si="4"/>
        <v>46909</v>
      </c>
    </row>
    <row r="97" spans="1:13">
      <c r="A97" s="28">
        <v>93</v>
      </c>
      <c r="B97" s="29">
        <v>528</v>
      </c>
      <c r="C97" s="29">
        <f t="shared" si="5"/>
        <v>480</v>
      </c>
      <c r="D97" s="29">
        <v>1</v>
      </c>
      <c r="E97" s="29">
        <v>8.43</v>
      </c>
      <c r="F97" s="29">
        <v>4452.99</v>
      </c>
      <c r="G97" s="46">
        <v>10</v>
      </c>
      <c r="H97" s="29">
        <v>3.52</v>
      </c>
      <c r="I97" s="29">
        <v>3.74</v>
      </c>
      <c r="J97" s="47">
        <v>8.4337</v>
      </c>
      <c r="K97" s="29">
        <v>52800</v>
      </c>
      <c r="L97" s="29">
        <v>52800</v>
      </c>
      <c r="M97" s="2">
        <f t="shared" si="4"/>
        <v>48000</v>
      </c>
    </row>
    <row r="98" spans="1:13">
      <c r="A98" s="28">
        <v>94</v>
      </c>
      <c r="B98" s="29">
        <v>540</v>
      </c>
      <c r="C98" s="29">
        <f t="shared" si="5"/>
        <v>490.91</v>
      </c>
      <c r="D98" s="29">
        <v>1</v>
      </c>
      <c r="E98" s="29">
        <v>8.49</v>
      </c>
      <c r="F98" s="29">
        <v>4584.94</v>
      </c>
      <c r="G98" s="46">
        <v>10</v>
      </c>
      <c r="H98" s="29">
        <v>3.52</v>
      </c>
      <c r="I98" s="29">
        <v>3.74</v>
      </c>
      <c r="J98" s="47">
        <v>8.49063</v>
      </c>
      <c r="K98" s="29">
        <v>54000</v>
      </c>
      <c r="L98" s="29">
        <v>54000</v>
      </c>
      <c r="M98" s="2">
        <f t="shared" si="4"/>
        <v>49091</v>
      </c>
    </row>
    <row r="99" spans="1:13">
      <c r="A99" s="28">
        <v>95</v>
      </c>
      <c r="B99" s="29">
        <v>552</v>
      </c>
      <c r="C99" s="29">
        <f t="shared" si="5"/>
        <v>501.82</v>
      </c>
      <c r="D99" s="29">
        <v>1</v>
      </c>
      <c r="E99" s="29">
        <v>8.54</v>
      </c>
      <c r="F99" s="29">
        <v>4715.09</v>
      </c>
      <c r="G99" s="46">
        <v>10</v>
      </c>
      <c r="H99" s="29">
        <v>3.52</v>
      </c>
      <c r="I99" s="29">
        <v>3.74</v>
      </c>
      <c r="J99" s="47">
        <v>8.54183</v>
      </c>
      <c r="K99" s="29">
        <v>55200</v>
      </c>
      <c r="L99" s="29">
        <v>55200</v>
      </c>
      <c r="M99" s="2">
        <f t="shared" si="4"/>
        <v>50182</v>
      </c>
    </row>
    <row r="100" spans="1:13">
      <c r="A100" s="28">
        <v>96</v>
      </c>
      <c r="B100" s="29">
        <v>564</v>
      </c>
      <c r="C100" s="29">
        <f t="shared" si="5"/>
        <v>512.73</v>
      </c>
      <c r="D100" s="29">
        <v>1</v>
      </c>
      <c r="E100" s="29">
        <v>8.59</v>
      </c>
      <c r="F100" s="29">
        <v>4842.62</v>
      </c>
      <c r="G100" s="46">
        <v>10</v>
      </c>
      <c r="H100" s="29">
        <v>3.74</v>
      </c>
      <c r="I100" s="29">
        <v>3.74</v>
      </c>
      <c r="J100" s="47">
        <v>8.58621</v>
      </c>
      <c r="K100" s="29">
        <v>56400</v>
      </c>
      <c r="L100" s="29">
        <v>56400</v>
      </c>
      <c r="M100" s="2">
        <f t="shared" si="4"/>
        <v>51273</v>
      </c>
    </row>
    <row r="101" spans="1:13">
      <c r="A101" s="28">
        <v>97</v>
      </c>
      <c r="B101" s="29">
        <v>576</v>
      </c>
      <c r="C101" s="29">
        <f t="shared" si="5"/>
        <v>523.64</v>
      </c>
      <c r="D101" s="29">
        <v>1</v>
      </c>
      <c r="E101" s="29">
        <v>8.62</v>
      </c>
      <c r="F101" s="29">
        <v>4966.64</v>
      </c>
      <c r="G101" s="46">
        <v>10</v>
      </c>
      <c r="H101" s="29">
        <v>3.74</v>
      </c>
      <c r="I101" s="29">
        <v>3.74</v>
      </c>
      <c r="J101" s="47">
        <v>8.62264</v>
      </c>
      <c r="K101" s="29">
        <v>57600</v>
      </c>
      <c r="L101" s="29">
        <v>57600</v>
      </c>
      <c r="M101" s="2">
        <f t="shared" si="4"/>
        <v>52364</v>
      </c>
    </row>
    <row r="102" spans="1:13">
      <c r="A102" s="28">
        <v>98</v>
      </c>
      <c r="B102" s="29">
        <v>588</v>
      </c>
      <c r="C102" s="29">
        <f t="shared" si="5"/>
        <v>534.55</v>
      </c>
      <c r="D102" s="29">
        <v>1</v>
      </c>
      <c r="E102" s="29">
        <v>8.65</v>
      </c>
      <c r="F102" s="29">
        <v>5086.22</v>
      </c>
      <c r="G102" s="46">
        <v>10</v>
      </c>
      <c r="H102" s="29">
        <v>3.74</v>
      </c>
      <c r="I102" s="29">
        <v>3.74</v>
      </c>
      <c r="J102" s="47">
        <v>8.65004</v>
      </c>
      <c r="K102" s="29">
        <v>58800</v>
      </c>
      <c r="L102" s="29">
        <v>58800</v>
      </c>
      <c r="M102" s="2">
        <f t="shared" si="4"/>
        <v>53455</v>
      </c>
    </row>
    <row r="103" spans="1:13">
      <c r="A103" s="28">
        <v>99</v>
      </c>
      <c r="B103" s="29">
        <v>600</v>
      </c>
      <c r="C103" s="29">
        <f t="shared" si="5"/>
        <v>545.45</v>
      </c>
      <c r="D103" s="29">
        <v>1</v>
      </c>
      <c r="E103" s="29">
        <v>8.67</v>
      </c>
      <c r="F103" s="29">
        <v>5200.37</v>
      </c>
      <c r="G103" s="46">
        <v>10</v>
      </c>
      <c r="H103" s="29">
        <v>3.74</v>
      </c>
      <c r="I103" s="29">
        <v>3.74</v>
      </c>
      <c r="J103" s="47">
        <v>8.66729</v>
      </c>
      <c r="K103" s="29">
        <v>60000</v>
      </c>
      <c r="L103" s="29">
        <v>60000</v>
      </c>
      <c r="M103" s="2">
        <f t="shared" si="4"/>
        <v>54545</v>
      </c>
    </row>
    <row r="104" spans="1:13">
      <c r="A104" s="28">
        <v>100</v>
      </c>
      <c r="B104" s="29">
        <v>612</v>
      </c>
      <c r="C104" s="29">
        <f t="shared" si="5"/>
        <v>556.36</v>
      </c>
      <c r="D104" s="29">
        <v>1</v>
      </c>
      <c r="E104" s="29">
        <v>8.67</v>
      </c>
      <c r="F104" s="29">
        <v>5308.05</v>
      </c>
      <c r="G104" s="46">
        <v>10</v>
      </c>
      <c r="H104" s="29">
        <v>3.74</v>
      </c>
      <c r="I104" s="29">
        <v>3.74</v>
      </c>
      <c r="J104" s="47">
        <v>8.67328</v>
      </c>
      <c r="K104" s="29">
        <v>61200</v>
      </c>
      <c r="L104" s="29">
        <v>61200</v>
      </c>
      <c r="M104" s="2">
        <f t="shared" si="4"/>
        <v>55636</v>
      </c>
    </row>
    <row r="105" spans="1:13">
      <c r="A105" s="28">
        <v>101</v>
      </c>
      <c r="B105" s="29">
        <v>624</v>
      </c>
      <c r="C105" s="29">
        <f t="shared" si="5"/>
        <v>567.27</v>
      </c>
      <c r="D105" s="29">
        <v>1</v>
      </c>
      <c r="E105" s="29">
        <v>0</v>
      </c>
      <c r="F105" s="29">
        <v>0</v>
      </c>
      <c r="G105" s="46">
        <v>10</v>
      </c>
      <c r="H105" s="29">
        <v>3.74</v>
      </c>
      <c r="I105" s="29">
        <v>3.74</v>
      </c>
      <c r="J105" s="47"/>
      <c r="K105" s="29">
        <v>62400</v>
      </c>
      <c r="L105" s="29">
        <v>62400</v>
      </c>
      <c r="M105" s="2">
        <f t="shared" si="4"/>
        <v>56727</v>
      </c>
    </row>
    <row r="106" spans="1:13">
      <c r="A106" s="28">
        <v>102</v>
      </c>
      <c r="B106" s="29">
        <v>636</v>
      </c>
      <c r="C106" s="29">
        <f t="shared" si="5"/>
        <v>578.18</v>
      </c>
      <c r="D106" s="29">
        <v>1</v>
      </c>
      <c r="E106" s="29">
        <v>0</v>
      </c>
      <c r="F106" s="29">
        <v>0</v>
      </c>
      <c r="G106" s="46">
        <v>10</v>
      </c>
      <c r="H106" s="29">
        <v>3.74</v>
      </c>
      <c r="I106" s="29">
        <v>3.74</v>
      </c>
      <c r="J106" s="47"/>
      <c r="K106" s="29">
        <v>63600</v>
      </c>
      <c r="L106" s="29">
        <v>63600</v>
      </c>
      <c r="M106" s="2">
        <f t="shared" si="4"/>
        <v>57818</v>
      </c>
    </row>
    <row r="107" spans="1:13">
      <c r="A107" s="28">
        <v>103</v>
      </c>
      <c r="B107" s="29">
        <v>648</v>
      </c>
      <c r="C107" s="29">
        <f t="shared" si="5"/>
        <v>589.09</v>
      </c>
      <c r="D107" s="29">
        <v>1</v>
      </c>
      <c r="E107" s="29">
        <v>0</v>
      </c>
      <c r="F107" s="29">
        <v>0</v>
      </c>
      <c r="G107" s="46">
        <v>10</v>
      </c>
      <c r="H107" s="29">
        <v>3.74</v>
      </c>
      <c r="I107" s="29">
        <v>3.74</v>
      </c>
      <c r="J107" s="47"/>
      <c r="K107" s="29">
        <v>64800</v>
      </c>
      <c r="L107" s="29">
        <v>64800</v>
      </c>
      <c r="M107" s="2">
        <f t="shared" si="4"/>
        <v>58909</v>
      </c>
    </row>
    <row r="108" spans="1:13">
      <c r="A108" s="28">
        <v>104</v>
      </c>
      <c r="B108" s="29">
        <v>660</v>
      </c>
      <c r="C108" s="29">
        <f t="shared" si="5"/>
        <v>600</v>
      </c>
      <c r="D108" s="29">
        <v>1</v>
      </c>
      <c r="E108" s="29">
        <v>0</v>
      </c>
      <c r="F108" s="29">
        <v>0</v>
      </c>
      <c r="G108" s="46">
        <v>10</v>
      </c>
      <c r="H108" s="29">
        <v>3.74</v>
      </c>
      <c r="I108" s="29">
        <v>3.96</v>
      </c>
      <c r="J108" s="47"/>
      <c r="K108" s="29">
        <v>66000</v>
      </c>
      <c r="L108" s="29">
        <v>66000</v>
      </c>
      <c r="M108" s="2">
        <f t="shared" si="4"/>
        <v>60000</v>
      </c>
    </row>
    <row r="109" spans="1:13">
      <c r="A109" s="28">
        <v>105</v>
      </c>
      <c r="B109" s="29">
        <v>672</v>
      </c>
      <c r="C109" s="29">
        <f t="shared" si="5"/>
        <v>610.91</v>
      </c>
      <c r="D109" s="29">
        <v>1</v>
      </c>
      <c r="E109" s="29">
        <v>0</v>
      </c>
      <c r="F109" s="29">
        <v>0</v>
      </c>
      <c r="G109" s="46">
        <v>10</v>
      </c>
      <c r="H109" s="29">
        <v>3.96</v>
      </c>
      <c r="I109" s="29">
        <v>3.96</v>
      </c>
      <c r="J109" s="47"/>
      <c r="K109" s="29">
        <v>67200</v>
      </c>
      <c r="L109" s="29">
        <v>67200</v>
      </c>
      <c r="M109" s="2">
        <f t="shared" si="4"/>
        <v>61091</v>
      </c>
    </row>
    <row r="110" spans="1:13">
      <c r="A110" s="28">
        <v>106</v>
      </c>
      <c r="B110" s="29">
        <v>684</v>
      </c>
      <c r="C110" s="29">
        <f t="shared" ref="C110:C141" si="6">IF(A110&lt;10,B110,ROUND(B110/1.1,2))</f>
        <v>621.82</v>
      </c>
      <c r="D110" s="29">
        <v>1</v>
      </c>
      <c r="E110" s="29">
        <v>0</v>
      </c>
      <c r="F110" s="29">
        <v>0</v>
      </c>
      <c r="G110" s="46">
        <v>10</v>
      </c>
      <c r="H110" s="29">
        <v>3.96</v>
      </c>
      <c r="I110" s="29">
        <v>3.96</v>
      </c>
      <c r="J110" s="47"/>
      <c r="K110" s="29">
        <v>68400</v>
      </c>
      <c r="L110" s="29">
        <v>68400</v>
      </c>
      <c r="M110" s="2">
        <f t="shared" si="4"/>
        <v>62182</v>
      </c>
    </row>
    <row r="111" spans="1:13">
      <c r="A111" s="28">
        <v>107</v>
      </c>
      <c r="B111" s="29">
        <v>696</v>
      </c>
      <c r="C111" s="29">
        <f t="shared" si="6"/>
        <v>632.73</v>
      </c>
      <c r="D111" s="29">
        <v>1</v>
      </c>
      <c r="E111" s="29">
        <v>0</v>
      </c>
      <c r="F111" s="29">
        <v>0</v>
      </c>
      <c r="G111" s="46">
        <v>10</v>
      </c>
      <c r="H111" s="29">
        <v>3.96</v>
      </c>
      <c r="I111" s="29">
        <v>3.96</v>
      </c>
      <c r="J111" s="47"/>
      <c r="K111" s="29">
        <v>69600</v>
      </c>
      <c r="L111" s="29">
        <v>69600</v>
      </c>
      <c r="M111" s="2">
        <f t="shared" si="4"/>
        <v>63273</v>
      </c>
    </row>
    <row r="112" spans="1:13">
      <c r="A112" s="28">
        <v>108</v>
      </c>
      <c r="B112" s="29">
        <v>708</v>
      </c>
      <c r="C112" s="29">
        <f t="shared" si="6"/>
        <v>643.64</v>
      </c>
      <c r="D112" s="29">
        <v>1</v>
      </c>
      <c r="E112" s="29">
        <v>0</v>
      </c>
      <c r="F112" s="29">
        <v>0</v>
      </c>
      <c r="G112" s="46">
        <v>10</v>
      </c>
      <c r="H112" s="29">
        <v>3.96</v>
      </c>
      <c r="I112" s="29">
        <v>3.96</v>
      </c>
      <c r="J112" s="47"/>
      <c r="K112" s="29">
        <v>70800</v>
      </c>
      <c r="L112" s="29">
        <v>70800</v>
      </c>
      <c r="M112" s="2">
        <f t="shared" si="4"/>
        <v>64364</v>
      </c>
    </row>
    <row r="113" spans="1:13">
      <c r="A113" s="28">
        <v>109</v>
      </c>
      <c r="B113" s="29">
        <v>720</v>
      </c>
      <c r="C113" s="29">
        <f t="shared" si="6"/>
        <v>654.55</v>
      </c>
      <c r="D113" s="29">
        <v>1</v>
      </c>
      <c r="E113" s="29">
        <v>0</v>
      </c>
      <c r="F113" s="29">
        <v>0</v>
      </c>
      <c r="G113" s="46">
        <v>10</v>
      </c>
      <c r="H113" s="29">
        <v>0</v>
      </c>
      <c r="I113" s="29">
        <v>3.96</v>
      </c>
      <c r="J113" s="47"/>
      <c r="K113" s="29">
        <v>72000</v>
      </c>
      <c r="L113" s="29">
        <v>72000</v>
      </c>
      <c r="M113" s="2">
        <f t="shared" si="4"/>
        <v>65455</v>
      </c>
    </row>
    <row r="114" spans="1:13">
      <c r="A114" s="28">
        <v>110</v>
      </c>
      <c r="B114" s="29">
        <v>732</v>
      </c>
      <c r="C114" s="29">
        <f t="shared" si="6"/>
        <v>665.45</v>
      </c>
      <c r="D114" s="29">
        <v>1</v>
      </c>
      <c r="E114" s="29">
        <v>0</v>
      </c>
      <c r="F114" s="29">
        <v>0</v>
      </c>
      <c r="G114" s="46">
        <v>10</v>
      </c>
      <c r="H114" s="29">
        <v>0</v>
      </c>
      <c r="I114" s="29">
        <v>3.96</v>
      </c>
      <c r="J114" s="47"/>
      <c r="K114" s="29">
        <v>73200</v>
      </c>
      <c r="L114" s="29">
        <v>73200</v>
      </c>
      <c r="M114" s="2">
        <f t="shared" si="4"/>
        <v>66545</v>
      </c>
    </row>
    <row r="115" spans="1:13">
      <c r="A115" s="28">
        <v>111</v>
      </c>
      <c r="B115" s="29">
        <v>744</v>
      </c>
      <c r="C115" s="29">
        <f t="shared" si="6"/>
        <v>676.36</v>
      </c>
      <c r="D115" s="29">
        <v>1</v>
      </c>
      <c r="E115" s="29">
        <v>0</v>
      </c>
      <c r="F115" s="29">
        <v>0</v>
      </c>
      <c r="G115" s="46">
        <v>10</v>
      </c>
      <c r="H115" s="29">
        <v>0</v>
      </c>
      <c r="I115" s="29">
        <v>4.18</v>
      </c>
      <c r="J115" s="47"/>
      <c r="K115" s="29">
        <v>74400</v>
      </c>
      <c r="L115" s="29">
        <v>74400</v>
      </c>
      <c r="M115" s="2">
        <f t="shared" si="4"/>
        <v>67636</v>
      </c>
    </row>
    <row r="116" spans="1:13">
      <c r="A116" s="28">
        <v>112</v>
      </c>
      <c r="B116" s="29">
        <v>756</v>
      </c>
      <c r="C116" s="29">
        <f t="shared" si="6"/>
        <v>687.27</v>
      </c>
      <c r="D116" s="29">
        <v>1</v>
      </c>
      <c r="E116" s="29">
        <v>0</v>
      </c>
      <c r="F116" s="29">
        <v>0</v>
      </c>
      <c r="G116" s="46">
        <v>10</v>
      </c>
      <c r="H116" s="29">
        <v>0</v>
      </c>
      <c r="I116" s="29">
        <v>4.18</v>
      </c>
      <c r="J116" s="47"/>
      <c r="K116" s="29">
        <v>75600</v>
      </c>
      <c r="L116" s="29">
        <v>75600</v>
      </c>
      <c r="M116" s="2">
        <f t="shared" si="4"/>
        <v>68727</v>
      </c>
    </row>
    <row r="117" spans="1:13">
      <c r="A117" s="28">
        <v>113</v>
      </c>
      <c r="B117" s="29">
        <v>768</v>
      </c>
      <c r="C117" s="29">
        <f t="shared" si="6"/>
        <v>698.18</v>
      </c>
      <c r="D117" s="29">
        <v>1</v>
      </c>
      <c r="E117" s="29">
        <v>0</v>
      </c>
      <c r="F117" s="29">
        <v>0</v>
      </c>
      <c r="G117" s="46">
        <v>10</v>
      </c>
      <c r="H117" s="29">
        <v>0</v>
      </c>
      <c r="I117" s="29">
        <v>4.18</v>
      </c>
      <c r="J117" s="47"/>
      <c r="K117" s="29">
        <v>76800</v>
      </c>
      <c r="L117" s="29">
        <v>76800</v>
      </c>
      <c r="M117" s="2">
        <f t="shared" si="4"/>
        <v>69818</v>
      </c>
    </row>
    <row r="118" spans="1:13">
      <c r="A118" s="28">
        <v>114</v>
      </c>
      <c r="B118" s="29">
        <v>780</v>
      </c>
      <c r="C118" s="29">
        <f t="shared" si="6"/>
        <v>709.09</v>
      </c>
      <c r="D118" s="29">
        <v>1</v>
      </c>
      <c r="E118" s="29">
        <v>0</v>
      </c>
      <c r="F118" s="29">
        <v>0</v>
      </c>
      <c r="G118" s="46">
        <v>10</v>
      </c>
      <c r="H118" s="29">
        <v>0</v>
      </c>
      <c r="I118" s="29">
        <v>4.18</v>
      </c>
      <c r="J118" s="47"/>
      <c r="K118" s="29">
        <v>78000</v>
      </c>
      <c r="L118" s="29">
        <v>78000</v>
      </c>
      <c r="M118" s="2">
        <f t="shared" si="4"/>
        <v>70909</v>
      </c>
    </row>
    <row r="119" spans="1:13">
      <c r="A119" s="28">
        <v>115</v>
      </c>
      <c r="B119" s="29">
        <v>792</v>
      </c>
      <c r="C119" s="29">
        <f t="shared" si="6"/>
        <v>720</v>
      </c>
      <c r="D119" s="29">
        <v>1</v>
      </c>
      <c r="E119" s="29">
        <v>0</v>
      </c>
      <c r="F119" s="29">
        <v>0</v>
      </c>
      <c r="G119" s="46">
        <v>10</v>
      </c>
      <c r="H119" s="29">
        <v>0</v>
      </c>
      <c r="I119" s="29">
        <v>4.18</v>
      </c>
      <c r="J119" s="47"/>
      <c r="K119" s="29">
        <v>79200</v>
      </c>
      <c r="L119" s="29">
        <v>79200</v>
      </c>
      <c r="M119" s="2">
        <f t="shared" si="4"/>
        <v>72000</v>
      </c>
    </row>
    <row r="120" spans="1:13">
      <c r="A120" s="28">
        <v>116</v>
      </c>
      <c r="B120" s="29">
        <v>804</v>
      </c>
      <c r="C120" s="29">
        <f t="shared" si="6"/>
        <v>730.91</v>
      </c>
      <c r="D120" s="29">
        <v>1</v>
      </c>
      <c r="E120" s="29">
        <v>0</v>
      </c>
      <c r="F120" s="29">
        <v>0</v>
      </c>
      <c r="G120" s="46">
        <v>10</v>
      </c>
      <c r="H120" s="29">
        <v>0</v>
      </c>
      <c r="I120" s="29">
        <v>4.18</v>
      </c>
      <c r="J120" s="47"/>
      <c r="K120" s="29">
        <v>80400</v>
      </c>
      <c r="L120" s="29">
        <v>80400</v>
      </c>
      <c r="M120" s="2">
        <f t="shared" si="4"/>
        <v>73091</v>
      </c>
    </row>
    <row r="121" spans="1:13">
      <c r="A121" s="28">
        <v>117</v>
      </c>
      <c r="B121" s="29">
        <v>816</v>
      </c>
      <c r="C121" s="29">
        <f t="shared" si="6"/>
        <v>741.82</v>
      </c>
      <c r="D121" s="29">
        <v>1</v>
      </c>
      <c r="E121" s="29">
        <v>0</v>
      </c>
      <c r="F121" s="29">
        <v>0</v>
      </c>
      <c r="G121" s="46">
        <v>10</v>
      </c>
      <c r="H121" s="29">
        <v>0</v>
      </c>
      <c r="I121" s="29">
        <v>4.18</v>
      </c>
      <c r="J121" s="47"/>
      <c r="K121" s="29">
        <v>81600</v>
      </c>
      <c r="L121" s="29">
        <v>81600</v>
      </c>
      <c r="M121" s="2">
        <f t="shared" si="4"/>
        <v>74182</v>
      </c>
    </row>
    <row r="122" spans="1:13">
      <c r="A122" s="28">
        <v>118</v>
      </c>
      <c r="B122" s="29">
        <v>828</v>
      </c>
      <c r="C122" s="29">
        <f t="shared" si="6"/>
        <v>752.73</v>
      </c>
      <c r="D122" s="29">
        <v>1</v>
      </c>
      <c r="E122" s="29">
        <v>0</v>
      </c>
      <c r="F122" s="29">
        <v>0</v>
      </c>
      <c r="G122" s="46">
        <v>10</v>
      </c>
      <c r="H122" s="29">
        <v>0</v>
      </c>
      <c r="I122" s="29">
        <v>4.18</v>
      </c>
      <c r="J122" s="47"/>
      <c r="K122" s="29">
        <v>82800</v>
      </c>
      <c r="L122" s="29">
        <v>82800</v>
      </c>
      <c r="M122" s="2">
        <f t="shared" si="4"/>
        <v>75273</v>
      </c>
    </row>
    <row r="123" spans="1:13">
      <c r="A123" s="28">
        <v>119</v>
      </c>
      <c r="B123" s="29">
        <v>840</v>
      </c>
      <c r="C123" s="29">
        <f t="shared" si="6"/>
        <v>763.64</v>
      </c>
      <c r="D123" s="29">
        <v>1</v>
      </c>
      <c r="E123" s="29">
        <v>0</v>
      </c>
      <c r="F123" s="29">
        <v>0</v>
      </c>
      <c r="G123" s="46">
        <v>10</v>
      </c>
      <c r="H123" s="29">
        <v>0</v>
      </c>
      <c r="I123" s="29">
        <v>4.18</v>
      </c>
      <c r="J123" s="47"/>
      <c r="K123" s="29">
        <v>84000</v>
      </c>
      <c r="L123" s="29">
        <v>84000</v>
      </c>
      <c r="M123" s="2">
        <f t="shared" si="4"/>
        <v>76364</v>
      </c>
    </row>
    <row r="124" spans="1:13">
      <c r="A124" s="28">
        <v>120</v>
      </c>
      <c r="B124" s="29">
        <v>852</v>
      </c>
      <c r="C124" s="29">
        <f t="shared" si="6"/>
        <v>774.55</v>
      </c>
      <c r="D124" s="29">
        <v>1</v>
      </c>
      <c r="E124" s="29">
        <v>0</v>
      </c>
      <c r="F124" s="29">
        <v>0</v>
      </c>
      <c r="G124" s="46">
        <v>10</v>
      </c>
      <c r="H124" s="29">
        <v>0</v>
      </c>
      <c r="I124" s="29">
        <v>4.4</v>
      </c>
      <c r="J124" s="47"/>
      <c r="K124" s="29">
        <v>85200</v>
      </c>
      <c r="L124" s="29">
        <v>85200</v>
      </c>
      <c r="M124" s="2">
        <f t="shared" si="4"/>
        <v>77455</v>
      </c>
    </row>
    <row r="125" spans="1:13">
      <c r="A125" s="28">
        <v>121</v>
      </c>
      <c r="B125" s="29">
        <v>864</v>
      </c>
      <c r="C125" s="29">
        <f t="shared" si="6"/>
        <v>785.45</v>
      </c>
      <c r="D125" s="29">
        <v>1</v>
      </c>
      <c r="E125" s="29">
        <v>0</v>
      </c>
      <c r="F125" s="29">
        <v>0</v>
      </c>
      <c r="G125" s="46">
        <v>10</v>
      </c>
      <c r="H125" s="29">
        <v>0</v>
      </c>
      <c r="I125" s="29">
        <v>4.4</v>
      </c>
      <c r="J125" s="47"/>
      <c r="K125" s="29">
        <v>86400</v>
      </c>
      <c r="L125" s="29">
        <v>86400</v>
      </c>
      <c r="M125" s="2">
        <f t="shared" si="4"/>
        <v>78545</v>
      </c>
    </row>
    <row r="126" spans="1:13">
      <c r="A126" s="28">
        <v>122</v>
      </c>
      <c r="B126" s="29">
        <v>876</v>
      </c>
      <c r="C126" s="29">
        <f t="shared" si="6"/>
        <v>796.36</v>
      </c>
      <c r="D126" s="29">
        <v>1</v>
      </c>
      <c r="E126" s="29">
        <v>0</v>
      </c>
      <c r="F126" s="29">
        <v>0</v>
      </c>
      <c r="G126" s="46">
        <v>10</v>
      </c>
      <c r="H126" s="29">
        <v>0</v>
      </c>
      <c r="I126" s="29">
        <v>4.4</v>
      </c>
      <c r="J126" s="47"/>
      <c r="K126" s="29">
        <v>87600</v>
      </c>
      <c r="L126" s="29">
        <v>87600</v>
      </c>
      <c r="M126" s="2">
        <f t="shared" si="4"/>
        <v>79636</v>
      </c>
    </row>
    <row r="127" spans="1:13">
      <c r="A127" s="28">
        <v>123</v>
      </c>
      <c r="B127" s="29">
        <v>888</v>
      </c>
      <c r="C127" s="29">
        <f t="shared" si="6"/>
        <v>807.27</v>
      </c>
      <c r="D127" s="29">
        <v>1</v>
      </c>
      <c r="E127" s="29">
        <v>0</v>
      </c>
      <c r="F127" s="29">
        <v>0</v>
      </c>
      <c r="G127" s="46">
        <v>10</v>
      </c>
      <c r="H127" s="29">
        <v>0</v>
      </c>
      <c r="I127" s="29">
        <v>4.4</v>
      </c>
      <c r="J127" s="47"/>
      <c r="K127" s="29">
        <v>88800</v>
      </c>
      <c r="L127" s="29">
        <v>88800</v>
      </c>
      <c r="M127" s="2">
        <f t="shared" si="4"/>
        <v>80727</v>
      </c>
    </row>
    <row r="128" spans="1:13">
      <c r="A128" s="28">
        <v>124</v>
      </c>
      <c r="B128" s="29">
        <v>900</v>
      </c>
      <c r="C128" s="29">
        <f t="shared" si="6"/>
        <v>818.18</v>
      </c>
      <c r="D128" s="29">
        <v>1</v>
      </c>
      <c r="E128" s="29">
        <v>0</v>
      </c>
      <c r="F128" s="29">
        <v>0</v>
      </c>
      <c r="G128" s="46">
        <v>10</v>
      </c>
      <c r="H128" s="29">
        <v>0</v>
      </c>
      <c r="I128" s="29">
        <v>4.4</v>
      </c>
      <c r="J128" s="47"/>
      <c r="K128" s="29">
        <v>90000</v>
      </c>
      <c r="L128" s="29">
        <v>90000</v>
      </c>
      <c r="M128" s="2">
        <f t="shared" si="4"/>
        <v>81818</v>
      </c>
    </row>
    <row r="129" spans="1:13">
      <c r="A129" s="28">
        <v>125</v>
      </c>
      <c r="B129" s="29">
        <v>912</v>
      </c>
      <c r="C129" s="29">
        <f t="shared" si="6"/>
        <v>829.09</v>
      </c>
      <c r="D129" s="29">
        <v>1</v>
      </c>
      <c r="E129" s="29">
        <v>0</v>
      </c>
      <c r="F129" s="29">
        <v>0</v>
      </c>
      <c r="G129" s="46">
        <v>10</v>
      </c>
      <c r="H129" s="29">
        <v>0</v>
      </c>
      <c r="I129" s="29">
        <v>4.4</v>
      </c>
      <c r="J129" s="47"/>
      <c r="K129" s="29">
        <v>91200</v>
      </c>
      <c r="L129" s="29">
        <v>91200</v>
      </c>
      <c r="M129" s="2">
        <f t="shared" si="4"/>
        <v>82909</v>
      </c>
    </row>
    <row r="130" spans="1:13">
      <c r="A130" s="28">
        <v>126</v>
      </c>
      <c r="B130" s="29">
        <v>924</v>
      </c>
      <c r="C130" s="29">
        <f t="shared" si="6"/>
        <v>840</v>
      </c>
      <c r="D130" s="29">
        <v>1</v>
      </c>
      <c r="E130" s="29">
        <v>0</v>
      </c>
      <c r="F130" s="29">
        <v>0</v>
      </c>
      <c r="G130" s="46">
        <v>10</v>
      </c>
      <c r="H130" s="29">
        <v>0</v>
      </c>
      <c r="I130" s="29">
        <v>4.4</v>
      </c>
      <c r="J130" s="47"/>
      <c r="K130" s="29">
        <v>92400</v>
      </c>
      <c r="L130" s="29">
        <v>92400</v>
      </c>
      <c r="M130" s="2">
        <f t="shared" si="4"/>
        <v>84000</v>
      </c>
    </row>
    <row r="131" spans="1:13">
      <c r="A131" s="28">
        <v>127</v>
      </c>
      <c r="B131" s="29">
        <v>936</v>
      </c>
      <c r="C131" s="29">
        <f t="shared" si="6"/>
        <v>850.91</v>
      </c>
      <c r="D131" s="29">
        <v>1</v>
      </c>
      <c r="E131" s="29">
        <v>0</v>
      </c>
      <c r="F131" s="29">
        <v>0</v>
      </c>
      <c r="G131" s="46">
        <v>10</v>
      </c>
      <c r="H131" s="29">
        <v>0</v>
      </c>
      <c r="I131" s="29">
        <v>4.4</v>
      </c>
      <c r="J131" s="47"/>
      <c r="K131" s="29">
        <v>93600</v>
      </c>
      <c r="L131" s="29">
        <v>93600</v>
      </c>
      <c r="M131" s="2">
        <f t="shared" si="4"/>
        <v>85091</v>
      </c>
    </row>
    <row r="132" spans="1:13">
      <c r="A132" s="28">
        <v>128</v>
      </c>
      <c r="B132" s="29">
        <v>948</v>
      </c>
      <c r="C132" s="29">
        <f t="shared" si="6"/>
        <v>861.82</v>
      </c>
      <c r="D132" s="29">
        <v>1</v>
      </c>
      <c r="E132" s="29">
        <v>0</v>
      </c>
      <c r="F132" s="29">
        <v>0</v>
      </c>
      <c r="G132" s="46">
        <v>10</v>
      </c>
      <c r="H132" s="29">
        <v>0</v>
      </c>
      <c r="I132" s="29">
        <v>4.4</v>
      </c>
      <c r="J132" s="47"/>
      <c r="K132" s="29">
        <v>94800</v>
      </c>
      <c r="L132" s="29">
        <v>94800</v>
      </c>
      <c r="M132" s="2">
        <f t="shared" si="4"/>
        <v>86182</v>
      </c>
    </row>
    <row r="133" spans="1:13">
      <c r="A133" s="28">
        <v>129</v>
      </c>
      <c r="B133" s="29">
        <v>960</v>
      </c>
      <c r="C133" s="29">
        <f t="shared" si="6"/>
        <v>872.73</v>
      </c>
      <c r="D133" s="29">
        <v>1</v>
      </c>
      <c r="E133" s="29">
        <v>0</v>
      </c>
      <c r="F133" s="29">
        <v>0</v>
      </c>
      <c r="G133" s="46">
        <v>10</v>
      </c>
      <c r="H133" s="29">
        <v>0</v>
      </c>
      <c r="I133" s="29">
        <v>4.4</v>
      </c>
      <c r="J133" s="47"/>
      <c r="K133" s="29">
        <v>96000</v>
      </c>
      <c r="L133" s="29">
        <v>96000</v>
      </c>
      <c r="M133" s="2">
        <f t="shared" si="4"/>
        <v>87273</v>
      </c>
    </row>
    <row r="134" spans="1:13">
      <c r="A134" s="28">
        <v>130</v>
      </c>
      <c r="B134" s="29">
        <v>972</v>
      </c>
      <c r="C134" s="29">
        <f t="shared" si="6"/>
        <v>883.64</v>
      </c>
      <c r="D134" s="29">
        <v>1</v>
      </c>
      <c r="E134" s="29">
        <v>0</v>
      </c>
      <c r="F134" s="29">
        <v>0</v>
      </c>
      <c r="G134" s="46">
        <v>10</v>
      </c>
      <c r="H134" s="29">
        <v>0</v>
      </c>
      <c r="I134" s="29">
        <v>4.4</v>
      </c>
      <c r="J134" s="47"/>
      <c r="K134" s="29">
        <v>97200</v>
      </c>
      <c r="L134" s="29">
        <v>97200</v>
      </c>
      <c r="M134" s="2">
        <f t="shared" ref="M134:M197" si="7">C134*100</f>
        <v>88364</v>
      </c>
    </row>
    <row r="135" spans="1:13">
      <c r="A135" s="28">
        <v>131</v>
      </c>
      <c r="B135" s="29">
        <v>984</v>
      </c>
      <c r="C135" s="29">
        <f t="shared" si="6"/>
        <v>894.55</v>
      </c>
      <c r="D135" s="29">
        <v>1</v>
      </c>
      <c r="E135" s="29">
        <v>0</v>
      </c>
      <c r="F135" s="29">
        <v>0</v>
      </c>
      <c r="G135" s="46">
        <v>10</v>
      </c>
      <c r="H135" s="29">
        <v>0</v>
      </c>
      <c r="I135" s="29">
        <v>4.4</v>
      </c>
      <c r="J135" s="47"/>
      <c r="K135" s="29">
        <v>98400</v>
      </c>
      <c r="L135" s="29">
        <v>98400</v>
      </c>
      <c r="M135" s="2">
        <f t="shared" si="7"/>
        <v>89455</v>
      </c>
    </row>
    <row r="136" spans="1:13">
      <c r="A136" s="28">
        <v>132</v>
      </c>
      <c r="B136" s="29">
        <v>996</v>
      </c>
      <c r="C136" s="29">
        <f t="shared" si="6"/>
        <v>905.45</v>
      </c>
      <c r="D136" s="29">
        <v>1</v>
      </c>
      <c r="E136" s="29">
        <v>0</v>
      </c>
      <c r="F136" s="29">
        <v>0</v>
      </c>
      <c r="G136" s="46">
        <v>10</v>
      </c>
      <c r="H136" s="29">
        <v>0</v>
      </c>
      <c r="I136" s="29">
        <v>4.62</v>
      </c>
      <c r="J136" s="47"/>
      <c r="K136" s="29">
        <v>99600</v>
      </c>
      <c r="L136" s="29">
        <v>99600</v>
      </c>
      <c r="M136" s="2">
        <f t="shared" si="7"/>
        <v>90545</v>
      </c>
    </row>
    <row r="137" spans="1:13">
      <c r="A137" s="28">
        <v>133</v>
      </c>
      <c r="B137" s="29">
        <v>1008</v>
      </c>
      <c r="C137" s="29">
        <f t="shared" si="6"/>
        <v>916.36</v>
      </c>
      <c r="D137" s="29">
        <v>1</v>
      </c>
      <c r="E137" s="29">
        <v>0</v>
      </c>
      <c r="F137" s="29">
        <v>0</v>
      </c>
      <c r="G137" s="46">
        <v>10</v>
      </c>
      <c r="H137" s="29">
        <v>0</v>
      </c>
      <c r="I137" s="29">
        <v>4.62</v>
      </c>
      <c r="J137" s="47"/>
      <c r="K137" s="29">
        <v>100800</v>
      </c>
      <c r="L137" s="29">
        <v>100800</v>
      </c>
      <c r="M137" s="2">
        <f t="shared" si="7"/>
        <v>91636</v>
      </c>
    </row>
    <row r="138" spans="1:13">
      <c r="A138" s="28">
        <v>134</v>
      </c>
      <c r="B138" s="29">
        <v>1020</v>
      </c>
      <c r="C138" s="29">
        <f t="shared" si="6"/>
        <v>927.27</v>
      </c>
      <c r="D138" s="29">
        <v>1</v>
      </c>
      <c r="E138" s="29">
        <v>0</v>
      </c>
      <c r="F138" s="29">
        <v>0</v>
      </c>
      <c r="G138" s="46">
        <v>10</v>
      </c>
      <c r="H138" s="29">
        <v>0</v>
      </c>
      <c r="I138" s="29">
        <v>4.62</v>
      </c>
      <c r="J138" s="47"/>
      <c r="K138" s="29">
        <v>102000</v>
      </c>
      <c r="L138" s="29">
        <v>102000</v>
      </c>
      <c r="M138" s="2">
        <f t="shared" si="7"/>
        <v>92727</v>
      </c>
    </row>
    <row r="139" spans="1:13">
      <c r="A139" s="28">
        <v>135</v>
      </c>
      <c r="B139" s="29">
        <v>1032</v>
      </c>
      <c r="C139" s="29">
        <f t="shared" si="6"/>
        <v>938.18</v>
      </c>
      <c r="D139" s="29">
        <v>1</v>
      </c>
      <c r="E139" s="29">
        <v>0</v>
      </c>
      <c r="F139" s="29">
        <v>0</v>
      </c>
      <c r="G139" s="46">
        <v>10</v>
      </c>
      <c r="H139" s="29">
        <v>0</v>
      </c>
      <c r="I139" s="29">
        <v>4.62</v>
      </c>
      <c r="J139" s="47"/>
      <c r="K139" s="29">
        <v>103200</v>
      </c>
      <c r="L139" s="29">
        <v>103200</v>
      </c>
      <c r="M139" s="2">
        <f t="shared" si="7"/>
        <v>93818</v>
      </c>
    </row>
    <row r="140" spans="1:13">
      <c r="A140" s="28">
        <v>136</v>
      </c>
      <c r="B140" s="29">
        <v>1044</v>
      </c>
      <c r="C140" s="29">
        <f t="shared" si="6"/>
        <v>949.09</v>
      </c>
      <c r="D140" s="29">
        <v>1</v>
      </c>
      <c r="E140" s="29">
        <v>0</v>
      </c>
      <c r="F140" s="29">
        <v>0</v>
      </c>
      <c r="G140" s="46">
        <v>10</v>
      </c>
      <c r="H140" s="29">
        <v>0</v>
      </c>
      <c r="I140" s="29">
        <v>4.62</v>
      </c>
      <c r="J140" s="47"/>
      <c r="K140" s="29">
        <v>104400</v>
      </c>
      <c r="L140" s="29">
        <v>104400</v>
      </c>
      <c r="M140" s="2">
        <f t="shared" si="7"/>
        <v>94909</v>
      </c>
    </row>
    <row r="141" spans="1:13">
      <c r="A141" s="28">
        <v>137</v>
      </c>
      <c r="B141" s="29">
        <v>1056</v>
      </c>
      <c r="C141" s="29">
        <f t="shared" si="6"/>
        <v>960</v>
      </c>
      <c r="D141" s="29">
        <v>1</v>
      </c>
      <c r="E141" s="29">
        <v>0</v>
      </c>
      <c r="F141" s="29">
        <v>0</v>
      </c>
      <c r="G141" s="46">
        <v>10</v>
      </c>
      <c r="H141" s="29">
        <v>0</v>
      </c>
      <c r="I141" s="29">
        <v>4.62</v>
      </c>
      <c r="J141" s="47"/>
      <c r="K141" s="29">
        <v>105600</v>
      </c>
      <c r="L141" s="29">
        <v>105600</v>
      </c>
      <c r="M141" s="2">
        <f t="shared" si="7"/>
        <v>96000</v>
      </c>
    </row>
    <row r="142" spans="1:13">
      <c r="A142" s="28">
        <v>138</v>
      </c>
      <c r="B142" s="29">
        <v>1068</v>
      </c>
      <c r="C142" s="29">
        <f t="shared" ref="C142:C173" si="8">IF(A142&lt;10,B142,ROUND(B142/1.1,2))</f>
        <v>970.91</v>
      </c>
      <c r="D142" s="29">
        <v>1</v>
      </c>
      <c r="E142" s="29">
        <v>0</v>
      </c>
      <c r="F142" s="29">
        <v>0</v>
      </c>
      <c r="G142" s="46">
        <v>10</v>
      </c>
      <c r="H142" s="29">
        <v>0</v>
      </c>
      <c r="I142" s="29">
        <v>4.62</v>
      </c>
      <c r="J142" s="47"/>
      <c r="K142" s="29">
        <v>106800</v>
      </c>
      <c r="L142" s="29">
        <v>106800</v>
      </c>
      <c r="M142" s="2">
        <f t="shared" si="7"/>
        <v>97091</v>
      </c>
    </row>
    <row r="143" spans="1:13">
      <c r="A143" s="28">
        <v>139</v>
      </c>
      <c r="B143" s="29">
        <v>1080</v>
      </c>
      <c r="C143" s="29">
        <f t="shared" si="8"/>
        <v>981.82</v>
      </c>
      <c r="D143" s="29">
        <v>1</v>
      </c>
      <c r="E143" s="29">
        <v>0</v>
      </c>
      <c r="F143" s="29">
        <v>0</v>
      </c>
      <c r="G143" s="46">
        <v>10</v>
      </c>
      <c r="H143" s="29">
        <v>0</v>
      </c>
      <c r="I143" s="29">
        <v>4.62</v>
      </c>
      <c r="J143" s="47"/>
      <c r="K143" s="29">
        <v>108000</v>
      </c>
      <c r="L143" s="29">
        <v>108000</v>
      </c>
      <c r="M143" s="2">
        <f t="shared" si="7"/>
        <v>98182</v>
      </c>
    </row>
    <row r="144" spans="1:13">
      <c r="A144" s="28">
        <v>140</v>
      </c>
      <c r="B144" s="29">
        <v>1092</v>
      </c>
      <c r="C144" s="29">
        <f t="shared" si="8"/>
        <v>992.73</v>
      </c>
      <c r="D144" s="29">
        <v>1</v>
      </c>
      <c r="E144" s="29">
        <v>0</v>
      </c>
      <c r="F144" s="29">
        <v>0</v>
      </c>
      <c r="G144" s="46">
        <v>10</v>
      </c>
      <c r="H144" s="29">
        <v>0</v>
      </c>
      <c r="I144" s="29">
        <v>4.62</v>
      </c>
      <c r="J144" s="47"/>
      <c r="K144" s="29">
        <v>109200</v>
      </c>
      <c r="L144" s="29">
        <v>109200</v>
      </c>
      <c r="M144" s="2">
        <f t="shared" si="7"/>
        <v>99273</v>
      </c>
    </row>
    <row r="145" spans="1:13">
      <c r="A145" s="28">
        <v>141</v>
      </c>
      <c r="B145" s="29">
        <v>1104</v>
      </c>
      <c r="C145" s="29">
        <f t="shared" si="8"/>
        <v>1003.64</v>
      </c>
      <c r="D145" s="29">
        <v>1</v>
      </c>
      <c r="E145" s="29">
        <v>0</v>
      </c>
      <c r="F145" s="29">
        <v>0</v>
      </c>
      <c r="G145" s="46">
        <v>10</v>
      </c>
      <c r="H145" s="29">
        <v>0</v>
      </c>
      <c r="I145" s="29">
        <v>4.84</v>
      </c>
      <c r="J145" s="47"/>
      <c r="K145" s="29">
        <v>110400</v>
      </c>
      <c r="L145" s="29">
        <v>110400</v>
      </c>
      <c r="M145" s="2">
        <f t="shared" si="7"/>
        <v>100364</v>
      </c>
    </row>
    <row r="146" spans="1:13">
      <c r="A146" s="28">
        <v>142</v>
      </c>
      <c r="B146" s="29">
        <v>1116</v>
      </c>
      <c r="C146" s="29">
        <f t="shared" si="8"/>
        <v>1014.55</v>
      </c>
      <c r="D146" s="29">
        <v>1</v>
      </c>
      <c r="E146" s="29">
        <v>0</v>
      </c>
      <c r="F146" s="29">
        <v>0</v>
      </c>
      <c r="G146" s="46">
        <v>10</v>
      </c>
      <c r="H146" s="29">
        <v>0</v>
      </c>
      <c r="I146" s="29">
        <v>4.84</v>
      </c>
      <c r="J146" s="47"/>
      <c r="K146" s="29">
        <v>111600</v>
      </c>
      <c r="L146" s="29">
        <v>111600</v>
      </c>
      <c r="M146" s="2">
        <f t="shared" si="7"/>
        <v>101455</v>
      </c>
    </row>
    <row r="147" spans="1:13">
      <c r="A147" s="28">
        <v>143</v>
      </c>
      <c r="B147" s="29">
        <v>1128</v>
      </c>
      <c r="C147" s="29">
        <f t="shared" si="8"/>
        <v>1025.45</v>
      </c>
      <c r="D147" s="29">
        <v>1</v>
      </c>
      <c r="E147" s="29">
        <v>0</v>
      </c>
      <c r="F147" s="29">
        <v>0</v>
      </c>
      <c r="G147" s="46">
        <v>10</v>
      </c>
      <c r="H147" s="29">
        <v>0</v>
      </c>
      <c r="I147" s="29">
        <v>4.84</v>
      </c>
      <c r="J147" s="47"/>
      <c r="K147" s="29">
        <v>112800</v>
      </c>
      <c r="L147" s="29">
        <v>112800</v>
      </c>
      <c r="M147" s="2">
        <f t="shared" si="7"/>
        <v>102545</v>
      </c>
    </row>
    <row r="148" spans="1:13">
      <c r="A148" s="28">
        <v>144</v>
      </c>
      <c r="B148" s="29">
        <v>1140</v>
      </c>
      <c r="C148" s="29">
        <f t="shared" si="8"/>
        <v>1036.36</v>
      </c>
      <c r="D148" s="29">
        <v>1</v>
      </c>
      <c r="E148" s="29">
        <v>0</v>
      </c>
      <c r="F148" s="29">
        <v>0</v>
      </c>
      <c r="G148" s="46">
        <v>10</v>
      </c>
      <c r="H148" s="29">
        <v>0</v>
      </c>
      <c r="I148" s="29">
        <v>4.84</v>
      </c>
      <c r="J148" s="47"/>
      <c r="K148" s="29">
        <v>114000</v>
      </c>
      <c r="L148" s="29">
        <v>114000</v>
      </c>
      <c r="M148" s="2">
        <f t="shared" si="7"/>
        <v>103636</v>
      </c>
    </row>
    <row r="149" spans="1:13">
      <c r="A149" s="28">
        <v>145</v>
      </c>
      <c r="B149" s="29">
        <v>1152</v>
      </c>
      <c r="C149" s="29">
        <f t="shared" si="8"/>
        <v>1047.27</v>
      </c>
      <c r="D149" s="29">
        <v>1</v>
      </c>
      <c r="E149" s="29">
        <v>0</v>
      </c>
      <c r="F149" s="29">
        <v>0</v>
      </c>
      <c r="G149" s="46">
        <v>10</v>
      </c>
      <c r="H149" s="29">
        <v>0</v>
      </c>
      <c r="I149" s="29">
        <v>4.84</v>
      </c>
      <c r="J149" s="47"/>
      <c r="K149" s="29">
        <v>115200</v>
      </c>
      <c r="L149" s="29">
        <v>115200</v>
      </c>
      <c r="M149" s="2">
        <f t="shared" si="7"/>
        <v>104727</v>
      </c>
    </row>
    <row r="150" spans="1:13">
      <c r="A150" s="28">
        <v>146</v>
      </c>
      <c r="B150" s="29">
        <v>1164</v>
      </c>
      <c r="C150" s="29">
        <f t="shared" si="8"/>
        <v>1058.18</v>
      </c>
      <c r="D150" s="29">
        <v>1</v>
      </c>
      <c r="E150" s="29">
        <v>0</v>
      </c>
      <c r="F150" s="29">
        <v>0</v>
      </c>
      <c r="G150" s="46">
        <v>10</v>
      </c>
      <c r="H150" s="29">
        <v>0</v>
      </c>
      <c r="I150" s="29">
        <v>4.84</v>
      </c>
      <c r="J150" s="47"/>
      <c r="K150" s="29">
        <v>116400</v>
      </c>
      <c r="L150" s="29">
        <v>116400</v>
      </c>
      <c r="M150" s="2">
        <f t="shared" si="7"/>
        <v>105818</v>
      </c>
    </row>
    <row r="151" spans="1:13">
      <c r="A151" s="28">
        <v>147</v>
      </c>
      <c r="B151" s="29">
        <v>1176</v>
      </c>
      <c r="C151" s="29">
        <f t="shared" si="8"/>
        <v>1069.09</v>
      </c>
      <c r="D151" s="29">
        <v>1</v>
      </c>
      <c r="E151" s="29">
        <v>0</v>
      </c>
      <c r="F151" s="29">
        <v>0</v>
      </c>
      <c r="G151" s="46">
        <v>10</v>
      </c>
      <c r="H151" s="29">
        <v>0</v>
      </c>
      <c r="I151" s="29">
        <v>4.84</v>
      </c>
      <c r="J151" s="47"/>
      <c r="K151" s="29">
        <v>117600</v>
      </c>
      <c r="L151" s="29">
        <v>117600</v>
      </c>
      <c r="M151" s="2">
        <f t="shared" si="7"/>
        <v>106909</v>
      </c>
    </row>
    <row r="152" spans="1:13">
      <c r="A152" s="28">
        <v>148</v>
      </c>
      <c r="B152" s="29">
        <v>1188</v>
      </c>
      <c r="C152" s="29">
        <f t="shared" si="8"/>
        <v>1080</v>
      </c>
      <c r="D152" s="29">
        <v>1</v>
      </c>
      <c r="E152" s="29">
        <v>0</v>
      </c>
      <c r="F152" s="29">
        <v>0</v>
      </c>
      <c r="G152" s="46">
        <v>10</v>
      </c>
      <c r="H152" s="29">
        <v>0</v>
      </c>
      <c r="I152" s="29">
        <v>4.84</v>
      </c>
      <c r="J152" s="47"/>
      <c r="K152" s="29">
        <v>118800</v>
      </c>
      <c r="L152" s="29">
        <v>118800</v>
      </c>
      <c r="M152" s="2">
        <f t="shared" si="7"/>
        <v>108000</v>
      </c>
    </row>
    <row r="153" spans="1:13">
      <c r="A153" s="28">
        <v>149</v>
      </c>
      <c r="B153" s="29">
        <v>1200</v>
      </c>
      <c r="C153" s="29">
        <f t="shared" si="8"/>
        <v>1090.91</v>
      </c>
      <c r="D153" s="29">
        <v>1</v>
      </c>
      <c r="E153" s="29">
        <v>0</v>
      </c>
      <c r="F153" s="29">
        <v>0</v>
      </c>
      <c r="G153" s="46">
        <v>10</v>
      </c>
      <c r="H153" s="29">
        <v>0</v>
      </c>
      <c r="I153" s="29">
        <v>4.84</v>
      </c>
      <c r="J153" s="47"/>
      <c r="K153" s="29">
        <v>120000</v>
      </c>
      <c r="L153" s="29">
        <v>120000</v>
      </c>
      <c r="M153" s="2">
        <f t="shared" si="7"/>
        <v>109091</v>
      </c>
    </row>
    <row r="154" spans="1:13">
      <c r="A154" s="28">
        <v>150</v>
      </c>
      <c r="B154" s="29">
        <v>1212</v>
      </c>
      <c r="C154" s="29">
        <f t="shared" si="8"/>
        <v>1101.82</v>
      </c>
      <c r="D154" s="29">
        <v>1</v>
      </c>
      <c r="E154" s="29">
        <v>0</v>
      </c>
      <c r="F154" s="29">
        <v>0</v>
      </c>
      <c r="G154" s="46">
        <v>10</v>
      </c>
      <c r="H154" s="29">
        <v>0</v>
      </c>
      <c r="I154" s="29">
        <v>4.84</v>
      </c>
      <c r="J154" s="47"/>
      <c r="K154" s="29">
        <v>121200</v>
      </c>
      <c r="L154" s="29">
        <v>121200</v>
      </c>
      <c r="M154" s="2">
        <f t="shared" si="7"/>
        <v>110182</v>
      </c>
    </row>
    <row r="155" spans="1:13">
      <c r="A155" s="28">
        <v>151</v>
      </c>
      <c r="B155" s="29">
        <v>1224</v>
      </c>
      <c r="C155" s="29">
        <f t="shared" si="8"/>
        <v>1112.73</v>
      </c>
      <c r="D155" s="29">
        <v>1</v>
      </c>
      <c r="E155" s="29">
        <v>0</v>
      </c>
      <c r="F155" s="29">
        <v>0</v>
      </c>
      <c r="G155" s="46">
        <v>10</v>
      </c>
      <c r="H155" s="29">
        <v>0</v>
      </c>
      <c r="I155" s="29">
        <v>4.84</v>
      </c>
      <c r="J155" s="47"/>
      <c r="K155" s="29">
        <v>122400</v>
      </c>
      <c r="L155" s="29">
        <v>122400</v>
      </c>
      <c r="M155" s="2">
        <f t="shared" si="7"/>
        <v>111273</v>
      </c>
    </row>
    <row r="156" spans="1:13">
      <c r="A156" s="28">
        <v>152</v>
      </c>
      <c r="B156" s="29">
        <v>1236</v>
      </c>
      <c r="C156" s="29">
        <f t="shared" si="8"/>
        <v>1123.64</v>
      </c>
      <c r="D156" s="29">
        <v>1</v>
      </c>
      <c r="E156" s="29">
        <v>0</v>
      </c>
      <c r="F156" s="29">
        <v>0</v>
      </c>
      <c r="G156" s="46">
        <v>10</v>
      </c>
      <c r="H156" s="29">
        <v>0</v>
      </c>
      <c r="I156" s="29">
        <v>4.84</v>
      </c>
      <c r="J156" s="47"/>
      <c r="K156" s="29">
        <v>123600</v>
      </c>
      <c r="L156" s="29">
        <v>123600</v>
      </c>
      <c r="M156" s="2">
        <f t="shared" si="7"/>
        <v>112364</v>
      </c>
    </row>
    <row r="157" spans="1:13">
      <c r="A157" s="28">
        <v>153</v>
      </c>
      <c r="B157" s="29">
        <v>1248</v>
      </c>
      <c r="C157" s="29">
        <f t="shared" si="8"/>
        <v>1134.55</v>
      </c>
      <c r="D157" s="29">
        <v>1</v>
      </c>
      <c r="E157" s="29">
        <v>0</v>
      </c>
      <c r="F157" s="29">
        <v>0</v>
      </c>
      <c r="G157" s="46">
        <v>10</v>
      </c>
      <c r="H157" s="29">
        <v>0</v>
      </c>
      <c r="I157" s="29">
        <v>4.84</v>
      </c>
      <c r="J157" s="47"/>
      <c r="K157" s="29">
        <v>124800</v>
      </c>
      <c r="L157" s="29">
        <v>124800</v>
      </c>
      <c r="M157" s="2">
        <f t="shared" si="7"/>
        <v>113455</v>
      </c>
    </row>
    <row r="158" spans="1:13">
      <c r="A158" s="28">
        <v>154</v>
      </c>
      <c r="B158" s="29">
        <v>1260</v>
      </c>
      <c r="C158" s="29">
        <f t="shared" si="8"/>
        <v>1145.45</v>
      </c>
      <c r="D158" s="29">
        <v>1</v>
      </c>
      <c r="E158" s="29">
        <v>0</v>
      </c>
      <c r="F158" s="29">
        <v>0</v>
      </c>
      <c r="G158" s="46">
        <v>10</v>
      </c>
      <c r="H158" s="29">
        <v>0</v>
      </c>
      <c r="I158" s="29">
        <v>5.06</v>
      </c>
      <c r="J158" s="47"/>
      <c r="K158" s="29">
        <v>126000</v>
      </c>
      <c r="L158" s="29">
        <v>126000</v>
      </c>
      <c r="M158" s="2">
        <f t="shared" si="7"/>
        <v>114545</v>
      </c>
    </row>
    <row r="159" spans="1:13">
      <c r="A159" s="28">
        <v>155</v>
      </c>
      <c r="B159" s="29">
        <v>1272</v>
      </c>
      <c r="C159" s="29">
        <f t="shared" si="8"/>
        <v>1156.36</v>
      </c>
      <c r="D159" s="29">
        <v>1</v>
      </c>
      <c r="E159" s="29">
        <v>0</v>
      </c>
      <c r="F159" s="29">
        <v>0</v>
      </c>
      <c r="G159" s="46">
        <v>10</v>
      </c>
      <c r="H159" s="29">
        <v>0</v>
      </c>
      <c r="I159" s="29">
        <v>5.06</v>
      </c>
      <c r="J159" s="47"/>
      <c r="K159" s="29">
        <v>127200</v>
      </c>
      <c r="L159" s="29">
        <v>127200</v>
      </c>
      <c r="M159" s="2">
        <f t="shared" si="7"/>
        <v>115636</v>
      </c>
    </row>
    <row r="160" spans="1:13">
      <c r="A160" s="28">
        <v>156</v>
      </c>
      <c r="B160" s="29">
        <v>1284</v>
      </c>
      <c r="C160" s="29">
        <f t="shared" si="8"/>
        <v>1167.27</v>
      </c>
      <c r="D160" s="29">
        <v>1</v>
      </c>
      <c r="E160" s="29">
        <v>0</v>
      </c>
      <c r="F160" s="29">
        <v>0</v>
      </c>
      <c r="G160" s="46">
        <v>10</v>
      </c>
      <c r="H160" s="29">
        <v>0</v>
      </c>
      <c r="I160" s="29">
        <v>5.06</v>
      </c>
      <c r="J160" s="47"/>
      <c r="K160" s="29">
        <v>128400</v>
      </c>
      <c r="L160" s="29">
        <v>128400</v>
      </c>
      <c r="M160" s="2">
        <f t="shared" si="7"/>
        <v>116727</v>
      </c>
    </row>
    <row r="161" spans="1:13">
      <c r="A161" s="28">
        <v>157</v>
      </c>
      <c r="B161" s="29">
        <v>1296</v>
      </c>
      <c r="C161" s="29">
        <f t="shared" si="8"/>
        <v>1178.18</v>
      </c>
      <c r="D161" s="29">
        <v>1</v>
      </c>
      <c r="E161" s="29">
        <v>0</v>
      </c>
      <c r="F161" s="29">
        <v>0</v>
      </c>
      <c r="G161" s="46">
        <v>10</v>
      </c>
      <c r="H161" s="29">
        <v>0</v>
      </c>
      <c r="I161" s="29">
        <v>5.06</v>
      </c>
      <c r="J161" s="47"/>
      <c r="K161" s="29">
        <v>129600</v>
      </c>
      <c r="L161" s="29">
        <v>129600</v>
      </c>
      <c r="M161" s="2">
        <f t="shared" si="7"/>
        <v>117818</v>
      </c>
    </row>
    <row r="162" spans="1:13">
      <c r="A162" s="28">
        <v>158</v>
      </c>
      <c r="B162" s="29">
        <v>1308</v>
      </c>
      <c r="C162" s="29">
        <f t="shared" si="8"/>
        <v>1189.09</v>
      </c>
      <c r="D162" s="29">
        <v>1</v>
      </c>
      <c r="E162" s="29">
        <v>0</v>
      </c>
      <c r="F162" s="29">
        <v>0</v>
      </c>
      <c r="G162" s="46">
        <v>10</v>
      </c>
      <c r="H162" s="29">
        <v>0</v>
      </c>
      <c r="I162" s="29">
        <v>5.06</v>
      </c>
      <c r="J162" s="47"/>
      <c r="K162" s="29">
        <v>130800</v>
      </c>
      <c r="L162" s="29">
        <v>130800</v>
      </c>
      <c r="M162" s="2">
        <f t="shared" si="7"/>
        <v>118909</v>
      </c>
    </row>
    <row r="163" spans="1:13">
      <c r="A163" s="28">
        <v>159</v>
      </c>
      <c r="B163" s="29">
        <v>1320</v>
      </c>
      <c r="C163" s="29">
        <f t="shared" si="8"/>
        <v>1200</v>
      </c>
      <c r="D163" s="29">
        <v>1</v>
      </c>
      <c r="E163" s="29">
        <v>0</v>
      </c>
      <c r="F163" s="29">
        <v>0</v>
      </c>
      <c r="G163" s="46">
        <v>10</v>
      </c>
      <c r="H163" s="29">
        <v>0</v>
      </c>
      <c r="I163" s="29">
        <v>5.06</v>
      </c>
      <c r="J163" s="47"/>
      <c r="K163" s="29">
        <v>132000</v>
      </c>
      <c r="L163" s="29">
        <v>132000</v>
      </c>
      <c r="M163" s="2">
        <f t="shared" si="7"/>
        <v>120000</v>
      </c>
    </row>
    <row r="164" spans="1:13">
      <c r="A164" s="28">
        <v>160</v>
      </c>
      <c r="B164" s="29">
        <v>1332</v>
      </c>
      <c r="C164" s="29">
        <f t="shared" si="8"/>
        <v>1210.91</v>
      </c>
      <c r="D164" s="29">
        <v>1</v>
      </c>
      <c r="E164" s="29">
        <v>0</v>
      </c>
      <c r="F164" s="29">
        <v>0</v>
      </c>
      <c r="G164" s="46">
        <v>10</v>
      </c>
      <c r="H164" s="29">
        <v>0</v>
      </c>
      <c r="I164" s="29">
        <v>5.06</v>
      </c>
      <c r="J164" s="47"/>
      <c r="K164" s="29">
        <v>133200</v>
      </c>
      <c r="L164" s="29">
        <v>133200</v>
      </c>
      <c r="M164" s="2">
        <f t="shared" si="7"/>
        <v>121091</v>
      </c>
    </row>
    <row r="165" spans="1:13">
      <c r="A165" s="28">
        <v>161</v>
      </c>
      <c r="B165" s="29">
        <v>1344</v>
      </c>
      <c r="C165" s="29">
        <f t="shared" si="8"/>
        <v>1221.82</v>
      </c>
      <c r="D165" s="29">
        <v>1</v>
      </c>
      <c r="E165" s="29">
        <v>0</v>
      </c>
      <c r="F165" s="29">
        <v>0</v>
      </c>
      <c r="G165" s="46">
        <v>10</v>
      </c>
      <c r="H165" s="29">
        <v>0</v>
      </c>
      <c r="I165" s="29">
        <v>5.06</v>
      </c>
      <c r="J165" s="47"/>
      <c r="K165" s="29">
        <v>134400</v>
      </c>
      <c r="L165" s="29">
        <v>134400</v>
      </c>
      <c r="M165" s="2">
        <f t="shared" si="7"/>
        <v>122182</v>
      </c>
    </row>
    <row r="166" spans="1:13">
      <c r="A166" s="28">
        <v>162</v>
      </c>
      <c r="B166" s="29">
        <v>1356</v>
      </c>
      <c r="C166" s="29">
        <f t="shared" si="8"/>
        <v>1232.73</v>
      </c>
      <c r="D166" s="29">
        <v>1</v>
      </c>
      <c r="E166" s="29">
        <v>0</v>
      </c>
      <c r="F166" s="29">
        <v>0</v>
      </c>
      <c r="G166" s="46">
        <v>10</v>
      </c>
      <c r="H166" s="29">
        <v>0</v>
      </c>
      <c r="I166" s="29">
        <v>5.06</v>
      </c>
      <c r="J166" s="47"/>
      <c r="K166" s="29">
        <v>135600</v>
      </c>
      <c r="L166" s="29">
        <v>135600</v>
      </c>
      <c r="M166" s="2">
        <f t="shared" si="7"/>
        <v>123273</v>
      </c>
    </row>
    <row r="167" spans="1:13">
      <c r="A167" s="28">
        <v>163</v>
      </c>
      <c r="B167" s="29">
        <v>1368</v>
      </c>
      <c r="C167" s="29">
        <f t="shared" si="8"/>
        <v>1243.64</v>
      </c>
      <c r="D167" s="29">
        <v>1</v>
      </c>
      <c r="E167" s="29">
        <v>0</v>
      </c>
      <c r="F167" s="29">
        <v>0</v>
      </c>
      <c r="G167" s="46">
        <v>10</v>
      </c>
      <c r="H167" s="29">
        <v>0</v>
      </c>
      <c r="I167" s="29">
        <v>5.28</v>
      </c>
      <c r="J167" s="47"/>
      <c r="K167" s="29">
        <v>136800</v>
      </c>
      <c r="L167" s="29">
        <v>136800</v>
      </c>
      <c r="M167" s="2">
        <f t="shared" si="7"/>
        <v>124364</v>
      </c>
    </row>
    <row r="168" spans="1:13">
      <c r="A168" s="28">
        <v>164</v>
      </c>
      <c r="B168" s="29">
        <v>1380</v>
      </c>
      <c r="C168" s="29">
        <f t="shared" si="8"/>
        <v>1254.55</v>
      </c>
      <c r="D168" s="29">
        <v>1</v>
      </c>
      <c r="E168" s="29">
        <v>0</v>
      </c>
      <c r="F168" s="29">
        <v>0</v>
      </c>
      <c r="G168" s="46">
        <v>10</v>
      </c>
      <c r="H168" s="29">
        <v>0</v>
      </c>
      <c r="I168" s="29">
        <v>5.28</v>
      </c>
      <c r="J168" s="47"/>
      <c r="K168" s="29">
        <v>138000</v>
      </c>
      <c r="L168" s="29">
        <v>138000</v>
      </c>
      <c r="M168" s="2">
        <f t="shared" si="7"/>
        <v>125455</v>
      </c>
    </row>
    <row r="169" spans="1:13">
      <c r="A169" s="28">
        <v>165</v>
      </c>
      <c r="B169" s="29">
        <v>1392</v>
      </c>
      <c r="C169" s="29">
        <f t="shared" si="8"/>
        <v>1265.45</v>
      </c>
      <c r="D169" s="29">
        <v>1</v>
      </c>
      <c r="E169" s="29">
        <v>0</v>
      </c>
      <c r="F169" s="29">
        <v>0</v>
      </c>
      <c r="G169" s="46">
        <v>10</v>
      </c>
      <c r="H169" s="29">
        <v>0</v>
      </c>
      <c r="I169" s="29">
        <v>5.28</v>
      </c>
      <c r="J169" s="47"/>
      <c r="K169" s="29">
        <v>139200</v>
      </c>
      <c r="L169" s="29">
        <v>139200</v>
      </c>
      <c r="M169" s="2">
        <f t="shared" si="7"/>
        <v>126545</v>
      </c>
    </row>
    <row r="170" spans="1:13">
      <c r="A170" s="28">
        <v>166</v>
      </c>
      <c r="B170" s="29">
        <v>1404</v>
      </c>
      <c r="C170" s="29">
        <f t="shared" si="8"/>
        <v>1276.36</v>
      </c>
      <c r="D170" s="29">
        <v>1</v>
      </c>
      <c r="E170" s="29">
        <v>0</v>
      </c>
      <c r="F170" s="29">
        <v>0</v>
      </c>
      <c r="G170" s="46">
        <v>10</v>
      </c>
      <c r="H170" s="29">
        <v>0</v>
      </c>
      <c r="I170" s="29">
        <v>5.28</v>
      </c>
      <c r="J170" s="47"/>
      <c r="K170" s="29">
        <v>140400</v>
      </c>
      <c r="L170" s="29">
        <v>140400</v>
      </c>
      <c r="M170" s="2">
        <f t="shared" si="7"/>
        <v>127636</v>
      </c>
    </row>
    <row r="171" spans="1:13">
      <c r="A171" s="28">
        <v>167</v>
      </c>
      <c r="B171" s="29">
        <v>1416</v>
      </c>
      <c r="C171" s="29">
        <f t="shared" si="8"/>
        <v>1287.27</v>
      </c>
      <c r="D171" s="29">
        <v>1</v>
      </c>
      <c r="E171" s="29">
        <v>0</v>
      </c>
      <c r="F171" s="29">
        <v>0</v>
      </c>
      <c r="G171" s="46">
        <v>10</v>
      </c>
      <c r="H171" s="29">
        <v>0</v>
      </c>
      <c r="I171" s="29">
        <v>5.28</v>
      </c>
      <c r="J171" s="47"/>
      <c r="K171" s="29">
        <v>141600</v>
      </c>
      <c r="L171" s="29">
        <v>141600</v>
      </c>
      <c r="M171" s="2">
        <f t="shared" si="7"/>
        <v>128727</v>
      </c>
    </row>
    <row r="172" spans="1:13">
      <c r="A172" s="28">
        <v>168</v>
      </c>
      <c r="B172" s="29">
        <v>1428</v>
      </c>
      <c r="C172" s="29">
        <f t="shared" si="8"/>
        <v>1298.18</v>
      </c>
      <c r="D172" s="29">
        <v>1</v>
      </c>
      <c r="E172" s="29">
        <v>0</v>
      </c>
      <c r="F172" s="29">
        <v>0</v>
      </c>
      <c r="G172" s="46">
        <v>10</v>
      </c>
      <c r="H172" s="29">
        <v>0</v>
      </c>
      <c r="I172" s="29">
        <v>5.28</v>
      </c>
      <c r="J172" s="47"/>
      <c r="K172" s="29">
        <v>142800</v>
      </c>
      <c r="L172" s="29">
        <v>142800</v>
      </c>
      <c r="M172" s="2">
        <f t="shared" si="7"/>
        <v>129818</v>
      </c>
    </row>
    <row r="173" spans="1:13">
      <c r="A173" s="28">
        <v>169</v>
      </c>
      <c r="B173" s="29">
        <v>1440</v>
      </c>
      <c r="C173" s="29">
        <f t="shared" si="8"/>
        <v>1309.09</v>
      </c>
      <c r="D173" s="29">
        <v>1</v>
      </c>
      <c r="E173" s="29">
        <v>0</v>
      </c>
      <c r="F173" s="29">
        <v>0</v>
      </c>
      <c r="G173" s="46">
        <v>10</v>
      </c>
      <c r="H173" s="29">
        <v>0</v>
      </c>
      <c r="I173" s="29">
        <v>5.28</v>
      </c>
      <c r="J173" s="47"/>
      <c r="K173" s="29">
        <v>144000</v>
      </c>
      <c r="L173" s="29">
        <v>144000</v>
      </c>
      <c r="M173" s="2">
        <f t="shared" si="7"/>
        <v>130909</v>
      </c>
    </row>
    <row r="174" spans="1:13">
      <c r="A174" s="28">
        <v>170</v>
      </c>
      <c r="B174" s="29">
        <v>1452</v>
      </c>
      <c r="C174" s="29">
        <f t="shared" ref="C174:C206" si="9">IF(A174&lt;10,B174,ROUND(B174/1.1,2))</f>
        <v>1320</v>
      </c>
      <c r="D174" s="29">
        <v>1</v>
      </c>
      <c r="E174" s="29">
        <v>0</v>
      </c>
      <c r="F174" s="29">
        <v>0</v>
      </c>
      <c r="G174" s="46">
        <v>10</v>
      </c>
      <c r="H174" s="29">
        <v>0</v>
      </c>
      <c r="I174" s="29">
        <v>5.28</v>
      </c>
      <c r="J174" s="47"/>
      <c r="K174" s="29">
        <v>145200</v>
      </c>
      <c r="L174" s="29">
        <v>145200</v>
      </c>
      <c r="M174" s="2">
        <f t="shared" si="7"/>
        <v>132000</v>
      </c>
    </row>
    <row r="175" spans="1:13">
      <c r="A175" s="28">
        <v>171</v>
      </c>
      <c r="B175" s="29">
        <v>1464</v>
      </c>
      <c r="C175" s="29">
        <f t="shared" si="9"/>
        <v>1330.91</v>
      </c>
      <c r="D175" s="29">
        <v>1</v>
      </c>
      <c r="E175" s="29">
        <v>0</v>
      </c>
      <c r="F175" s="29">
        <v>0</v>
      </c>
      <c r="G175" s="46">
        <v>10</v>
      </c>
      <c r="H175" s="29">
        <v>0</v>
      </c>
      <c r="I175" s="29">
        <v>5.28</v>
      </c>
      <c r="J175" s="47"/>
      <c r="K175" s="29">
        <v>146400</v>
      </c>
      <c r="L175" s="29">
        <v>146400</v>
      </c>
      <c r="M175" s="2">
        <f t="shared" si="7"/>
        <v>133091</v>
      </c>
    </row>
    <row r="176" spans="1:13">
      <c r="A176" s="28">
        <v>172</v>
      </c>
      <c r="B176" s="29">
        <v>1476</v>
      </c>
      <c r="C176" s="29">
        <f t="shared" si="9"/>
        <v>1341.82</v>
      </c>
      <c r="D176" s="29">
        <v>1</v>
      </c>
      <c r="E176" s="29">
        <v>0</v>
      </c>
      <c r="F176" s="29">
        <v>0</v>
      </c>
      <c r="G176" s="46">
        <v>10</v>
      </c>
      <c r="H176" s="29">
        <v>0</v>
      </c>
      <c r="I176" s="29">
        <v>5.28</v>
      </c>
      <c r="J176" s="47"/>
      <c r="K176" s="29">
        <v>147600</v>
      </c>
      <c r="L176" s="29">
        <v>147600</v>
      </c>
      <c r="M176" s="2">
        <f t="shared" si="7"/>
        <v>134182</v>
      </c>
    </row>
    <row r="177" spans="1:13">
      <c r="A177" s="28">
        <v>173</v>
      </c>
      <c r="B177" s="29">
        <v>1488</v>
      </c>
      <c r="C177" s="29">
        <f t="shared" si="9"/>
        <v>1352.73</v>
      </c>
      <c r="D177" s="29">
        <v>1</v>
      </c>
      <c r="E177" s="29">
        <v>0</v>
      </c>
      <c r="F177" s="29">
        <v>0</v>
      </c>
      <c r="G177" s="46">
        <v>10</v>
      </c>
      <c r="H177" s="29">
        <v>0</v>
      </c>
      <c r="I177" s="29">
        <v>5.28</v>
      </c>
      <c r="J177" s="47"/>
      <c r="K177" s="29">
        <v>148800</v>
      </c>
      <c r="L177" s="29">
        <v>148800</v>
      </c>
      <c r="M177" s="2">
        <f t="shared" si="7"/>
        <v>135273</v>
      </c>
    </row>
    <row r="178" spans="1:13">
      <c r="A178" s="28">
        <v>174</v>
      </c>
      <c r="B178" s="29">
        <v>1500</v>
      </c>
      <c r="C178" s="29">
        <f t="shared" si="9"/>
        <v>1363.64</v>
      </c>
      <c r="D178" s="29">
        <v>1</v>
      </c>
      <c r="E178" s="29">
        <v>0</v>
      </c>
      <c r="F178" s="29">
        <v>0</v>
      </c>
      <c r="G178" s="46">
        <v>10</v>
      </c>
      <c r="H178" s="29">
        <v>0</v>
      </c>
      <c r="I178" s="29">
        <v>5.28</v>
      </c>
      <c r="J178" s="47"/>
      <c r="K178" s="29">
        <v>150000</v>
      </c>
      <c r="L178" s="29">
        <v>150000</v>
      </c>
      <c r="M178" s="2">
        <f t="shared" si="7"/>
        <v>136364</v>
      </c>
    </row>
    <row r="179" spans="1:13">
      <c r="A179" s="28">
        <v>175</v>
      </c>
      <c r="B179" s="29">
        <v>1512</v>
      </c>
      <c r="C179" s="29">
        <f t="shared" si="9"/>
        <v>1374.55</v>
      </c>
      <c r="D179" s="29">
        <v>1</v>
      </c>
      <c r="E179" s="29">
        <v>0</v>
      </c>
      <c r="F179" s="29">
        <v>0</v>
      </c>
      <c r="G179" s="46">
        <v>10</v>
      </c>
      <c r="H179" s="29">
        <v>0</v>
      </c>
      <c r="I179" s="29">
        <v>5.28</v>
      </c>
      <c r="J179" s="47"/>
      <c r="K179" s="29">
        <v>151200</v>
      </c>
      <c r="L179" s="29">
        <v>151200</v>
      </c>
      <c r="M179" s="2">
        <f t="shared" si="7"/>
        <v>137455</v>
      </c>
    </row>
    <row r="180" spans="1:13">
      <c r="A180" s="28">
        <v>176</v>
      </c>
      <c r="B180" s="29">
        <v>1524</v>
      </c>
      <c r="C180" s="29">
        <f t="shared" si="9"/>
        <v>1385.45</v>
      </c>
      <c r="D180" s="29">
        <v>1</v>
      </c>
      <c r="E180" s="29">
        <v>0</v>
      </c>
      <c r="F180" s="29">
        <v>0</v>
      </c>
      <c r="G180" s="46">
        <v>10</v>
      </c>
      <c r="H180" s="29">
        <v>0</v>
      </c>
      <c r="I180" s="29">
        <v>5.5</v>
      </c>
      <c r="J180" s="47"/>
      <c r="K180" s="29">
        <v>152400</v>
      </c>
      <c r="L180" s="29">
        <v>152400</v>
      </c>
      <c r="M180" s="2">
        <f t="shared" si="7"/>
        <v>138545</v>
      </c>
    </row>
    <row r="181" spans="1:13">
      <c r="A181" s="28">
        <v>177</v>
      </c>
      <c r="B181" s="29">
        <v>1536</v>
      </c>
      <c r="C181" s="29">
        <f t="shared" si="9"/>
        <v>1396.36</v>
      </c>
      <c r="D181" s="29">
        <v>1</v>
      </c>
      <c r="E181" s="29">
        <v>0</v>
      </c>
      <c r="F181" s="29">
        <v>0</v>
      </c>
      <c r="G181" s="46">
        <v>10</v>
      </c>
      <c r="H181" s="29">
        <v>0</v>
      </c>
      <c r="I181" s="29">
        <v>5.5</v>
      </c>
      <c r="J181" s="47"/>
      <c r="K181" s="29">
        <v>153600</v>
      </c>
      <c r="L181" s="29">
        <v>153600</v>
      </c>
      <c r="M181" s="2">
        <f t="shared" si="7"/>
        <v>139636</v>
      </c>
    </row>
    <row r="182" spans="1:13">
      <c r="A182" s="28">
        <v>178</v>
      </c>
      <c r="B182" s="29">
        <v>1548</v>
      </c>
      <c r="C182" s="29">
        <f t="shared" si="9"/>
        <v>1407.27</v>
      </c>
      <c r="D182" s="29">
        <v>1</v>
      </c>
      <c r="E182" s="29">
        <v>0</v>
      </c>
      <c r="F182" s="29">
        <v>0</v>
      </c>
      <c r="G182" s="46">
        <v>10</v>
      </c>
      <c r="H182" s="29">
        <v>0</v>
      </c>
      <c r="I182" s="29">
        <v>5.5</v>
      </c>
      <c r="J182" s="47"/>
      <c r="K182" s="29">
        <v>154800</v>
      </c>
      <c r="L182" s="29">
        <v>154800</v>
      </c>
      <c r="M182" s="2">
        <f t="shared" si="7"/>
        <v>140727</v>
      </c>
    </row>
    <row r="183" spans="1:13">
      <c r="A183" s="28">
        <v>179</v>
      </c>
      <c r="B183" s="29">
        <v>1560</v>
      </c>
      <c r="C183" s="29">
        <f t="shared" si="9"/>
        <v>1418.18</v>
      </c>
      <c r="D183" s="29">
        <v>1</v>
      </c>
      <c r="E183" s="29">
        <v>0</v>
      </c>
      <c r="F183" s="29">
        <v>0</v>
      </c>
      <c r="G183" s="46">
        <v>10</v>
      </c>
      <c r="H183" s="29">
        <v>0</v>
      </c>
      <c r="I183" s="29">
        <v>5.5</v>
      </c>
      <c r="J183" s="47"/>
      <c r="K183" s="29">
        <v>156000</v>
      </c>
      <c r="L183" s="29">
        <v>156000</v>
      </c>
      <c r="M183" s="2">
        <f t="shared" si="7"/>
        <v>141818</v>
      </c>
    </row>
    <row r="184" spans="1:13">
      <c r="A184" s="28">
        <v>180</v>
      </c>
      <c r="B184" s="29">
        <v>1572</v>
      </c>
      <c r="C184" s="29">
        <f t="shared" si="9"/>
        <v>1429.09</v>
      </c>
      <c r="D184" s="29">
        <v>1</v>
      </c>
      <c r="E184" s="29">
        <v>0</v>
      </c>
      <c r="F184" s="29">
        <v>0</v>
      </c>
      <c r="G184" s="46">
        <v>10</v>
      </c>
      <c r="H184" s="29">
        <v>0</v>
      </c>
      <c r="I184" s="29">
        <v>5.5</v>
      </c>
      <c r="J184" s="47"/>
      <c r="K184" s="29">
        <v>157200</v>
      </c>
      <c r="L184" s="29">
        <v>157200</v>
      </c>
      <c r="M184" s="2">
        <f t="shared" si="7"/>
        <v>142909</v>
      </c>
    </row>
    <row r="185" spans="1:13">
      <c r="A185" s="28">
        <v>181</v>
      </c>
      <c r="B185" s="29">
        <v>1584</v>
      </c>
      <c r="C185" s="29">
        <f t="shared" si="9"/>
        <v>1440</v>
      </c>
      <c r="D185" s="29">
        <v>1</v>
      </c>
      <c r="E185" s="29">
        <v>0</v>
      </c>
      <c r="F185" s="29">
        <v>0</v>
      </c>
      <c r="G185" s="46">
        <v>10</v>
      </c>
      <c r="H185" s="29">
        <v>0</v>
      </c>
      <c r="I185" s="29">
        <v>5.5</v>
      </c>
      <c r="J185" s="47"/>
      <c r="K185" s="29">
        <v>158400</v>
      </c>
      <c r="L185" s="29">
        <v>158400</v>
      </c>
      <c r="M185" s="2">
        <f t="shared" si="7"/>
        <v>144000</v>
      </c>
    </row>
    <row r="186" spans="1:13">
      <c r="A186" s="28">
        <v>182</v>
      </c>
      <c r="B186" s="29">
        <v>1596</v>
      </c>
      <c r="C186" s="29">
        <f t="shared" si="9"/>
        <v>1450.91</v>
      </c>
      <c r="D186" s="29">
        <v>1</v>
      </c>
      <c r="E186" s="29">
        <v>0</v>
      </c>
      <c r="F186" s="29">
        <v>0</v>
      </c>
      <c r="G186" s="46">
        <v>10</v>
      </c>
      <c r="H186" s="29">
        <v>0</v>
      </c>
      <c r="I186" s="29">
        <v>5.5</v>
      </c>
      <c r="J186" s="47"/>
      <c r="K186" s="29">
        <v>159600</v>
      </c>
      <c r="L186" s="29">
        <v>159600</v>
      </c>
      <c r="M186" s="2">
        <f t="shared" si="7"/>
        <v>145091</v>
      </c>
    </row>
    <row r="187" spans="1:13">
      <c r="A187" s="28">
        <v>183</v>
      </c>
      <c r="B187" s="29">
        <v>1608</v>
      </c>
      <c r="C187" s="29">
        <f t="shared" si="9"/>
        <v>1461.82</v>
      </c>
      <c r="D187" s="29">
        <v>1</v>
      </c>
      <c r="E187" s="29">
        <v>0</v>
      </c>
      <c r="F187" s="29">
        <v>0</v>
      </c>
      <c r="G187" s="46">
        <v>10</v>
      </c>
      <c r="H187" s="29">
        <v>0</v>
      </c>
      <c r="I187" s="29">
        <v>5.5</v>
      </c>
      <c r="J187" s="47"/>
      <c r="K187" s="29">
        <v>160800</v>
      </c>
      <c r="L187" s="29">
        <v>160800</v>
      </c>
      <c r="M187" s="2">
        <f t="shared" si="7"/>
        <v>146182</v>
      </c>
    </row>
    <row r="188" spans="1:13">
      <c r="A188" s="28">
        <v>184</v>
      </c>
      <c r="B188" s="29">
        <v>1620</v>
      </c>
      <c r="C188" s="29">
        <f t="shared" si="9"/>
        <v>1472.73</v>
      </c>
      <c r="D188" s="29">
        <v>1</v>
      </c>
      <c r="E188" s="29">
        <v>0</v>
      </c>
      <c r="F188" s="29">
        <v>0</v>
      </c>
      <c r="G188" s="46">
        <v>10</v>
      </c>
      <c r="H188" s="29">
        <v>0</v>
      </c>
      <c r="I188" s="29">
        <v>5.5</v>
      </c>
      <c r="J188" s="47"/>
      <c r="K188" s="29">
        <v>162000</v>
      </c>
      <c r="L188" s="29">
        <v>162000</v>
      </c>
      <c r="M188" s="2">
        <f t="shared" si="7"/>
        <v>147273</v>
      </c>
    </row>
    <row r="189" spans="1:13">
      <c r="A189" s="28">
        <v>185</v>
      </c>
      <c r="B189" s="29">
        <v>1632</v>
      </c>
      <c r="C189" s="29">
        <f t="shared" si="9"/>
        <v>1483.64</v>
      </c>
      <c r="D189" s="29">
        <v>1</v>
      </c>
      <c r="E189" s="29">
        <v>0</v>
      </c>
      <c r="F189" s="29">
        <v>0</v>
      </c>
      <c r="G189" s="46">
        <v>10</v>
      </c>
      <c r="H189" s="29">
        <v>0</v>
      </c>
      <c r="I189" s="29">
        <v>5.72</v>
      </c>
      <c r="J189" s="47"/>
      <c r="K189" s="29">
        <v>163200</v>
      </c>
      <c r="L189" s="29">
        <v>163200</v>
      </c>
      <c r="M189" s="2">
        <f t="shared" si="7"/>
        <v>148364</v>
      </c>
    </row>
    <row r="190" spans="1:13">
      <c r="A190" s="28">
        <v>186</v>
      </c>
      <c r="B190" s="29">
        <v>1644</v>
      </c>
      <c r="C190" s="29">
        <f t="shared" si="9"/>
        <v>1494.55</v>
      </c>
      <c r="D190" s="29">
        <v>1</v>
      </c>
      <c r="E190" s="29">
        <v>0</v>
      </c>
      <c r="F190" s="29">
        <v>0</v>
      </c>
      <c r="G190" s="46">
        <v>10</v>
      </c>
      <c r="H190" s="29">
        <v>0</v>
      </c>
      <c r="I190" s="29">
        <v>5.72</v>
      </c>
      <c r="J190" s="47"/>
      <c r="K190" s="29">
        <v>164400</v>
      </c>
      <c r="L190" s="29">
        <v>164400</v>
      </c>
      <c r="M190" s="2">
        <f t="shared" si="7"/>
        <v>149455</v>
      </c>
    </row>
    <row r="191" spans="1:13">
      <c r="A191" s="28">
        <v>187</v>
      </c>
      <c r="B191" s="29">
        <v>1656</v>
      </c>
      <c r="C191" s="29">
        <f t="shared" si="9"/>
        <v>1505.45</v>
      </c>
      <c r="D191" s="29">
        <v>1</v>
      </c>
      <c r="E191" s="29">
        <v>0</v>
      </c>
      <c r="F191" s="29">
        <v>0</v>
      </c>
      <c r="G191" s="46">
        <v>10</v>
      </c>
      <c r="H191" s="29">
        <v>0</v>
      </c>
      <c r="I191" s="29">
        <v>5.72</v>
      </c>
      <c r="J191" s="47"/>
      <c r="K191" s="29">
        <v>165600</v>
      </c>
      <c r="L191" s="29">
        <v>165600</v>
      </c>
      <c r="M191" s="2">
        <f t="shared" si="7"/>
        <v>150545</v>
      </c>
    </row>
    <row r="192" spans="1:13">
      <c r="A192" s="28">
        <v>188</v>
      </c>
      <c r="B192" s="29">
        <v>1668</v>
      </c>
      <c r="C192" s="29">
        <f t="shared" si="9"/>
        <v>1516.36</v>
      </c>
      <c r="D192" s="29">
        <v>1</v>
      </c>
      <c r="E192" s="29">
        <v>0</v>
      </c>
      <c r="F192" s="29">
        <v>0</v>
      </c>
      <c r="G192" s="46">
        <v>10</v>
      </c>
      <c r="H192" s="29">
        <v>0</v>
      </c>
      <c r="I192" s="29">
        <v>5.72</v>
      </c>
      <c r="J192" s="47"/>
      <c r="K192" s="29">
        <v>166800</v>
      </c>
      <c r="L192" s="29">
        <v>166800</v>
      </c>
      <c r="M192" s="2">
        <f t="shared" si="7"/>
        <v>151636</v>
      </c>
    </row>
    <row r="193" spans="1:13">
      <c r="A193" s="28">
        <v>189</v>
      </c>
      <c r="B193" s="29">
        <v>1680</v>
      </c>
      <c r="C193" s="29">
        <f t="shared" si="9"/>
        <v>1527.27</v>
      </c>
      <c r="D193" s="29">
        <v>1</v>
      </c>
      <c r="E193" s="29">
        <v>0</v>
      </c>
      <c r="F193" s="29">
        <v>0</v>
      </c>
      <c r="G193" s="46">
        <v>10</v>
      </c>
      <c r="H193" s="29">
        <v>0</v>
      </c>
      <c r="I193" s="29">
        <v>5.72</v>
      </c>
      <c r="J193" s="47"/>
      <c r="K193" s="29">
        <v>168000</v>
      </c>
      <c r="L193" s="29">
        <v>168000</v>
      </c>
      <c r="M193" s="2">
        <f t="shared" si="7"/>
        <v>152727</v>
      </c>
    </row>
    <row r="194" spans="1:13">
      <c r="A194" s="28">
        <v>190</v>
      </c>
      <c r="B194" s="29">
        <v>1692</v>
      </c>
      <c r="C194" s="29">
        <f t="shared" si="9"/>
        <v>1538.18</v>
      </c>
      <c r="D194" s="29">
        <v>1</v>
      </c>
      <c r="E194" s="29">
        <v>0</v>
      </c>
      <c r="F194" s="29">
        <v>0</v>
      </c>
      <c r="G194" s="46">
        <v>10</v>
      </c>
      <c r="H194" s="29">
        <v>0</v>
      </c>
      <c r="I194" s="29">
        <v>5.72</v>
      </c>
      <c r="J194" s="47"/>
      <c r="K194" s="29">
        <v>169200</v>
      </c>
      <c r="L194" s="29">
        <v>169200</v>
      </c>
      <c r="M194" s="2">
        <f t="shared" si="7"/>
        <v>153818</v>
      </c>
    </row>
    <row r="195" spans="1:13">
      <c r="A195" s="28">
        <v>191</v>
      </c>
      <c r="B195" s="29">
        <v>1704</v>
      </c>
      <c r="C195" s="29">
        <f t="shared" si="9"/>
        <v>1549.09</v>
      </c>
      <c r="D195" s="29">
        <v>1</v>
      </c>
      <c r="E195" s="29">
        <v>0</v>
      </c>
      <c r="F195" s="29">
        <v>0</v>
      </c>
      <c r="G195" s="46">
        <v>10</v>
      </c>
      <c r="H195" s="29">
        <v>0</v>
      </c>
      <c r="I195" s="29">
        <v>5.72</v>
      </c>
      <c r="J195" s="47"/>
      <c r="K195" s="29">
        <v>170400</v>
      </c>
      <c r="L195" s="29">
        <v>170400</v>
      </c>
      <c r="M195" s="2">
        <f t="shared" si="7"/>
        <v>154909</v>
      </c>
    </row>
    <row r="196" spans="1:13">
      <c r="A196" s="28">
        <v>192</v>
      </c>
      <c r="B196" s="29">
        <v>1716</v>
      </c>
      <c r="C196" s="29">
        <f t="shared" si="9"/>
        <v>1560</v>
      </c>
      <c r="D196" s="29">
        <v>1</v>
      </c>
      <c r="E196" s="29">
        <v>0</v>
      </c>
      <c r="F196" s="29">
        <v>0</v>
      </c>
      <c r="G196" s="46">
        <v>10</v>
      </c>
      <c r="H196" s="29">
        <v>0</v>
      </c>
      <c r="I196" s="29">
        <v>5.72</v>
      </c>
      <c r="J196" s="47"/>
      <c r="K196" s="29">
        <v>171600</v>
      </c>
      <c r="L196" s="29">
        <v>171600</v>
      </c>
      <c r="M196" s="2">
        <f t="shared" si="7"/>
        <v>156000</v>
      </c>
    </row>
    <row r="197" spans="1:13">
      <c r="A197" s="28">
        <v>193</v>
      </c>
      <c r="B197" s="29">
        <v>1728</v>
      </c>
      <c r="C197" s="29">
        <f t="shared" si="9"/>
        <v>1570.91</v>
      </c>
      <c r="D197" s="29">
        <v>1</v>
      </c>
      <c r="E197" s="29">
        <v>0</v>
      </c>
      <c r="F197" s="29">
        <v>0</v>
      </c>
      <c r="G197" s="46">
        <v>10</v>
      </c>
      <c r="H197" s="29">
        <v>0</v>
      </c>
      <c r="I197" s="29">
        <v>5.72</v>
      </c>
      <c r="J197" s="47"/>
      <c r="K197" s="29">
        <v>172800</v>
      </c>
      <c r="L197" s="29">
        <v>172800</v>
      </c>
      <c r="M197" s="2">
        <f t="shared" si="7"/>
        <v>157091</v>
      </c>
    </row>
    <row r="198" spans="1:13">
      <c r="A198" s="28">
        <v>194</v>
      </c>
      <c r="B198" s="29">
        <v>1740</v>
      </c>
      <c r="C198" s="29">
        <f t="shared" si="9"/>
        <v>1581.82</v>
      </c>
      <c r="D198" s="29">
        <v>1</v>
      </c>
      <c r="E198" s="29">
        <v>0</v>
      </c>
      <c r="F198" s="29">
        <v>0</v>
      </c>
      <c r="G198" s="46">
        <v>10</v>
      </c>
      <c r="H198" s="29">
        <v>0</v>
      </c>
      <c r="I198" s="29">
        <v>5.72</v>
      </c>
      <c r="J198" s="47"/>
      <c r="K198" s="29">
        <v>174000</v>
      </c>
      <c r="L198" s="29">
        <v>174000</v>
      </c>
      <c r="M198" s="2">
        <f t="shared" ref="M198:M206" si="10">C198*100</f>
        <v>158182</v>
      </c>
    </row>
    <row r="199" spans="1:13">
      <c r="A199" s="28">
        <v>195</v>
      </c>
      <c r="B199" s="29">
        <v>1752</v>
      </c>
      <c r="C199" s="29">
        <f t="shared" si="9"/>
        <v>1592.73</v>
      </c>
      <c r="D199" s="29">
        <v>1</v>
      </c>
      <c r="E199" s="29">
        <v>0</v>
      </c>
      <c r="F199" s="29">
        <v>0</v>
      </c>
      <c r="G199" s="46">
        <v>10</v>
      </c>
      <c r="H199" s="29">
        <v>0</v>
      </c>
      <c r="I199" s="29">
        <v>5.72</v>
      </c>
      <c r="J199" s="47"/>
      <c r="K199" s="29">
        <v>175200</v>
      </c>
      <c r="L199" s="29">
        <v>175200</v>
      </c>
      <c r="M199" s="2">
        <f t="shared" si="10"/>
        <v>159273</v>
      </c>
    </row>
    <row r="200" spans="1:13">
      <c r="A200" s="28">
        <v>196</v>
      </c>
      <c r="B200" s="29">
        <v>1764</v>
      </c>
      <c r="C200" s="29">
        <f t="shared" si="9"/>
        <v>1603.64</v>
      </c>
      <c r="D200" s="29">
        <v>1</v>
      </c>
      <c r="E200" s="29">
        <v>0</v>
      </c>
      <c r="F200" s="29">
        <v>0</v>
      </c>
      <c r="G200" s="46">
        <v>10</v>
      </c>
      <c r="H200" s="29">
        <v>0</v>
      </c>
      <c r="I200" s="29">
        <v>5.72</v>
      </c>
      <c r="J200" s="47"/>
      <c r="K200" s="29">
        <v>176400</v>
      </c>
      <c r="L200" s="29">
        <v>176400</v>
      </c>
      <c r="M200" s="2">
        <f t="shared" si="10"/>
        <v>160364</v>
      </c>
    </row>
    <row r="201" spans="1:13">
      <c r="A201" s="28">
        <v>197</v>
      </c>
      <c r="B201" s="29">
        <v>1776</v>
      </c>
      <c r="C201" s="29">
        <f t="shared" si="9"/>
        <v>1614.55</v>
      </c>
      <c r="D201" s="29">
        <v>1</v>
      </c>
      <c r="E201" s="29">
        <v>0</v>
      </c>
      <c r="F201" s="29">
        <v>0</v>
      </c>
      <c r="G201" s="46">
        <v>10</v>
      </c>
      <c r="H201" s="29">
        <v>0</v>
      </c>
      <c r="I201" s="29">
        <v>5.72</v>
      </c>
      <c r="J201" s="47"/>
      <c r="K201" s="29">
        <v>177600</v>
      </c>
      <c r="L201" s="29">
        <v>177600</v>
      </c>
      <c r="M201" s="2">
        <f t="shared" si="10"/>
        <v>161455</v>
      </c>
    </row>
    <row r="202" spans="1:13">
      <c r="A202" s="28">
        <v>198</v>
      </c>
      <c r="B202" s="29">
        <v>1788</v>
      </c>
      <c r="C202" s="29">
        <f t="shared" si="9"/>
        <v>1625.45</v>
      </c>
      <c r="D202" s="29">
        <v>1</v>
      </c>
      <c r="E202" s="29">
        <v>0</v>
      </c>
      <c r="F202" s="29">
        <v>0</v>
      </c>
      <c r="G202" s="46">
        <v>10</v>
      </c>
      <c r="H202" s="29">
        <v>0</v>
      </c>
      <c r="I202" s="29">
        <v>5.94</v>
      </c>
      <c r="J202" s="47"/>
      <c r="K202" s="29">
        <v>178800</v>
      </c>
      <c r="L202" s="29">
        <v>178800</v>
      </c>
      <c r="M202" s="2">
        <f t="shared" si="10"/>
        <v>162545</v>
      </c>
    </row>
    <row r="203" spans="1:13">
      <c r="A203" s="28">
        <v>199</v>
      </c>
      <c r="B203" s="29">
        <v>1800</v>
      </c>
      <c r="C203" s="29">
        <f t="shared" si="9"/>
        <v>1636.36</v>
      </c>
      <c r="D203" s="29">
        <v>1</v>
      </c>
      <c r="E203" s="29">
        <v>0</v>
      </c>
      <c r="F203" s="29">
        <v>0</v>
      </c>
      <c r="G203" s="46">
        <v>10</v>
      </c>
      <c r="H203" s="29">
        <v>0</v>
      </c>
      <c r="I203" s="29">
        <v>5.94</v>
      </c>
      <c r="J203" s="47"/>
      <c r="K203" s="29">
        <v>180000</v>
      </c>
      <c r="L203" s="29">
        <v>180000</v>
      </c>
      <c r="M203" s="2">
        <f t="shared" si="10"/>
        <v>163636</v>
      </c>
    </row>
    <row r="204" spans="1:13">
      <c r="A204" s="28">
        <v>200</v>
      </c>
      <c r="B204" s="29">
        <v>1812</v>
      </c>
      <c r="C204" s="29">
        <f t="shared" si="9"/>
        <v>1647.27</v>
      </c>
      <c r="D204" s="29">
        <v>1</v>
      </c>
      <c r="E204" s="29">
        <v>0</v>
      </c>
      <c r="F204" s="29">
        <v>0</v>
      </c>
      <c r="G204" s="46">
        <v>10</v>
      </c>
      <c r="H204" s="29">
        <v>0</v>
      </c>
      <c r="I204" s="29">
        <v>0</v>
      </c>
      <c r="J204" s="47"/>
      <c r="K204" s="29">
        <v>181200</v>
      </c>
      <c r="L204" s="29">
        <v>181200</v>
      </c>
      <c r="M204" s="2">
        <f t="shared" si="10"/>
        <v>164727</v>
      </c>
    </row>
    <row r="205" spans="1:13">
      <c r="A205" s="28">
        <v>201</v>
      </c>
      <c r="B205" s="29">
        <v>1824</v>
      </c>
      <c r="C205" s="29">
        <f t="shared" si="9"/>
        <v>1658.18</v>
      </c>
      <c r="D205" s="29">
        <v>1</v>
      </c>
      <c r="E205" s="29">
        <v>0</v>
      </c>
      <c r="F205" s="29">
        <v>0</v>
      </c>
      <c r="G205" s="46">
        <v>10</v>
      </c>
      <c r="H205" s="29">
        <v>0</v>
      </c>
      <c r="I205" s="29">
        <v>0</v>
      </c>
      <c r="J205" s="47"/>
      <c r="K205" s="29">
        <v>182400</v>
      </c>
      <c r="L205" s="29">
        <v>182400</v>
      </c>
      <c r="M205" s="2">
        <f t="shared" si="10"/>
        <v>165818</v>
      </c>
    </row>
    <row r="206" spans="1:13">
      <c r="A206" s="28">
        <v>202</v>
      </c>
      <c r="B206" s="29">
        <v>1836</v>
      </c>
      <c r="C206" s="29">
        <f t="shared" si="9"/>
        <v>1669.09</v>
      </c>
      <c r="D206" s="29">
        <v>1</v>
      </c>
      <c r="E206" s="29">
        <v>0</v>
      </c>
      <c r="F206" s="29">
        <v>0</v>
      </c>
      <c r="G206" s="46">
        <v>10</v>
      </c>
      <c r="H206" s="29">
        <v>0</v>
      </c>
      <c r="I206" s="29">
        <v>0</v>
      </c>
      <c r="J206" s="47"/>
      <c r="K206" s="29">
        <v>183600</v>
      </c>
      <c r="L206" s="29">
        <v>183600</v>
      </c>
      <c r="M206" s="2">
        <f t="shared" si="10"/>
        <v>166909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03"/>
  <sheetViews>
    <sheetView tabSelected="1" workbookViewId="0">
      <selection activeCell="I12" sqref="I12"/>
    </sheetView>
  </sheetViews>
  <sheetFormatPr defaultColWidth="8.88888888888889" defaultRowHeight="13.8"/>
  <cols>
    <col min="1" max="6" width="8.88888888888889" style="1"/>
    <col min="7" max="9" width="9.66666666666667" style="1"/>
    <col min="10" max="10" width="8.88888888888889" style="1"/>
  </cols>
  <sheetData>
    <row r="2" spans="1:10">
      <c r="A2" s="3" t="s">
        <v>153</v>
      </c>
      <c r="B2" s="3"/>
      <c r="C2" s="3"/>
      <c r="D2" s="3"/>
      <c r="E2" s="3">
        <v>1</v>
      </c>
      <c r="F2" s="3" t="s">
        <v>154</v>
      </c>
      <c r="G2" s="3"/>
      <c r="H2" s="3"/>
      <c r="I2" s="3"/>
      <c r="J2" s="3"/>
    </row>
    <row r="3" ht="16.2" spans="1:10">
      <c r="A3" s="6" t="s">
        <v>77</v>
      </c>
      <c r="B3" s="41" t="s">
        <v>133</v>
      </c>
      <c r="C3" s="42" t="s">
        <v>134</v>
      </c>
      <c r="D3" s="43" t="s">
        <v>135</v>
      </c>
      <c r="E3" s="44" t="s">
        <v>155</v>
      </c>
      <c r="F3" s="41" t="s">
        <v>133</v>
      </c>
      <c r="G3" s="42" t="s">
        <v>134</v>
      </c>
      <c r="H3" s="43" t="s">
        <v>135</v>
      </c>
      <c r="I3" s="44" t="s">
        <v>155</v>
      </c>
      <c r="J3" s="7" t="s">
        <v>156</v>
      </c>
    </row>
    <row r="4" spans="1:10">
      <c r="A4" s="28">
        <v>1</v>
      </c>
      <c r="B4" s="29">
        <v>5</v>
      </c>
      <c r="C4" s="29">
        <v>4</v>
      </c>
      <c r="D4" s="29">
        <v>3</v>
      </c>
      <c r="E4" s="29">
        <v>1</v>
      </c>
      <c r="F4" s="29">
        <v>5</v>
      </c>
      <c r="G4" s="29">
        <v>4</v>
      </c>
      <c r="H4" s="29">
        <v>3</v>
      </c>
      <c r="I4" s="29">
        <v>1</v>
      </c>
      <c r="J4" s="29">
        <v>0.5</v>
      </c>
    </row>
    <row r="5" spans="1:10">
      <c r="A5" s="28">
        <v>2</v>
      </c>
      <c r="B5" s="29">
        <v>15</v>
      </c>
      <c r="C5" s="29">
        <v>8</v>
      </c>
      <c r="D5" s="29">
        <v>6</v>
      </c>
      <c r="E5" s="29">
        <v>2</v>
      </c>
      <c r="F5" s="29">
        <v>20</v>
      </c>
      <c r="G5" s="29">
        <v>12</v>
      </c>
      <c r="H5" s="29">
        <v>9</v>
      </c>
      <c r="I5" s="29">
        <v>3</v>
      </c>
      <c r="J5" s="29">
        <v>0.6</v>
      </c>
    </row>
    <row r="6" spans="1:10">
      <c r="A6" s="28">
        <v>3</v>
      </c>
      <c r="B6" s="29">
        <v>30</v>
      </c>
      <c r="C6" s="29">
        <v>20</v>
      </c>
      <c r="D6" s="29">
        <v>15</v>
      </c>
      <c r="E6" s="29">
        <v>3</v>
      </c>
      <c r="F6" s="29">
        <v>50</v>
      </c>
      <c r="G6" s="29">
        <v>32</v>
      </c>
      <c r="H6" s="29">
        <v>24</v>
      </c>
      <c r="I6" s="29">
        <v>6</v>
      </c>
      <c r="J6" s="29">
        <v>0.7</v>
      </c>
    </row>
    <row r="7" spans="1:10">
      <c r="A7" s="28">
        <v>4</v>
      </c>
      <c r="B7" s="29">
        <v>60</v>
      </c>
      <c r="C7" s="29">
        <v>40</v>
      </c>
      <c r="D7" s="29">
        <v>30</v>
      </c>
      <c r="E7" s="29">
        <v>5</v>
      </c>
      <c r="F7" s="29">
        <v>110</v>
      </c>
      <c r="G7" s="29">
        <v>72</v>
      </c>
      <c r="H7" s="29">
        <v>54</v>
      </c>
      <c r="I7" s="29">
        <v>11</v>
      </c>
      <c r="J7" s="29">
        <v>0.8</v>
      </c>
    </row>
    <row r="8" spans="1:10">
      <c r="A8" s="28">
        <v>5</v>
      </c>
      <c r="B8" s="29">
        <v>120</v>
      </c>
      <c r="C8" s="29">
        <v>72</v>
      </c>
      <c r="D8" s="29">
        <v>42</v>
      </c>
      <c r="E8" s="29">
        <v>7</v>
      </c>
      <c r="F8" s="29">
        <v>230</v>
      </c>
      <c r="G8" s="29">
        <v>144</v>
      </c>
      <c r="H8" s="29">
        <v>96</v>
      </c>
      <c r="I8" s="29">
        <v>18</v>
      </c>
      <c r="J8" s="29">
        <v>0.9</v>
      </c>
    </row>
    <row r="9" spans="1:10">
      <c r="A9" s="28">
        <v>6</v>
      </c>
      <c r="B9" s="29">
        <v>216</v>
      </c>
      <c r="C9" s="29">
        <v>104</v>
      </c>
      <c r="D9" s="29">
        <v>54</v>
      </c>
      <c r="E9" s="29">
        <v>9</v>
      </c>
      <c r="F9" s="29">
        <v>446</v>
      </c>
      <c r="G9" s="29">
        <v>248</v>
      </c>
      <c r="H9" s="29">
        <v>150</v>
      </c>
      <c r="I9" s="29">
        <v>27</v>
      </c>
      <c r="J9" s="29">
        <v>1</v>
      </c>
    </row>
    <row r="10" spans="1:10">
      <c r="A10" s="28">
        <v>7</v>
      </c>
      <c r="B10" s="29">
        <v>312</v>
      </c>
      <c r="C10" s="29">
        <v>136</v>
      </c>
      <c r="D10" s="29">
        <v>66</v>
      </c>
      <c r="E10" s="29">
        <v>11</v>
      </c>
      <c r="F10" s="29">
        <v>758</v>
      </c>
      <c r="G10" s="29">
        <v>384</v>
      </c>
      <c r="H10" s="29">
        <v>216</v>
      </c>
      <c r="I10" s="29">
        <v>38</v>
      </c>
      <c r="J10" s="29">
        <v>1.1</v>
      </c>
    </row>
    <row r="11" spans="1:10">
      <c r="A11" s="28">
        <v>8</v>
      </c>
      <c r="B11" s="29">
        <v>408</v>
      </c>
      <c r="C11" s="29">
        <v>168</v>
      </c>
      <c r="D11" s="29">
        <v>78</v>
      </c>
      <c r="E11" s="29">
        <v>13</v>
      </c>
      <c r="F11" s="29">
        <v>1166</v>
      </c>
      <c r="G11" s="29">
        <v>552</v>
      </c>
      <c r="H11" s="29">
        <v>294</v>
      </c>
      <c r="I11" s="29">
        <v>51</v>
      </c>
      <c r="J11" s="29">
        <v>1.2</v>
      </c>
    </row>
    <row r="12" spans="1:10">
      <c r="A12" s="28">
        <v>9</v>
      </c>
      <c r="B12" s="29">
        <v>504</v>
      </c>
      <c r="C12" s="29">
        <v>200</v>
      </c>
      <c r="D12" s="29">
        <v>90</v>
      </c>
      <c r="E12" s="29">
        <v>15</v>
      </c>
      <c r="F12" s="29">
        <v>1670</v>
      </c>
      <c r="G12" s="29">
        <v>752</v>
      </c>
      <c r="H12" s="29">
        <v>384</v>
      </c>
      <c r="I12" s="29">
        <v>66</v>
      </c>
      <c r="J12" s="29">
        <v>1.3</v>
      </c>
    </row>
    <row r="13" spans="1:10">
      <c r="A13" s="28">
        <v>10</v>
      </c>
      <c r="B13" s="29">
        <v>600</v>
      </c>
      <c r="C13" s="29">
        <v>232</v>
      </c>
      <c r="D13" s="29">
        <v>102</v>
      </c>
      <c r="E13" s="29">
        <v>17</v>
      </c>
      <c r="F13" s="29">
        <v>2270</v>
      </c>
      <c r="G13" s="29">
        <v>984</v>
      </c>
      <c r="H13" s="29">
        <v>486</v>
      </c>
      <c r="I13" s="29">
        <v>83</v>
      </c>
      <c r="J13" s="29">
        <v>1.4</v>
      </c>
    </row>
    <row r="14" spans="1:10">
      <c r="A14" s="28">
        <v>11</v>
      </c>
      <c r="B14" s="29">
        <v>696</v>
      </c>
      <c r="C14" s="29">
        <v>264</v>
      </c>
      <c r="D14" s="29">
        <v>114</v>
      </c>
      <c r="E14" s="29">
        <v>19</v>
      </c>
      <c r="F14" s="29">
        <v>2966</v>
      </c>
      <c r="G14" s="29">
        <v>1248</v>
      </c>
      <c r="H14" s="29">
        <v>600</v>
      </c>
      <c r="I14" s="29">
        <v>102</v>
      </c>
      <c r="J14" s="29">
        <v>1.5</v>
      </c>
    </row>
    <row r="15" spans="1:10">
      <c r="A15" s="28">
        <v>12</v>
      </c>
      <c r="B15" s="29">
        <v>792</v>
      </c>
      <c r="C15" s="29">
        <v>296</v>
      </c>
      <c r="D15" s="29">
        <v>126</v>
      </c>
      <c r="E15" s="29">
        <v>21</v>
      </c>
      <c r="F15" s="29">
        <v>3758</v>
      </c>
      <c r="G15" s="29">
        <v>1544</v>
      </c>
      <c r="H15" s="29">
        <v>726</v>
      </c>
      <c r="I15" s="29">
        <v>123</v>
      </c>
      <c r="J15" s="29">
        <v>1.6</v>
      </c>
    </row>
    <row r="16" spans="1:10">
      <c r="A16" s="28">
        <v>13</v>
      </c>
      <c r="B16" s="29">
        <v>888</v>
      </c>
      <c r="C16" s="29">
        <v>328</v>
      </c>
      <c r="D16" s="29">
        <v>138</v>
      </c>
      <c r="E16" s="29">
        <v>23</v>
      </c>
      <c r="F16" s="29">
        <v>4646</v>
      </c>
      <c r="G16" s="29">
        <v>1872</v>
      </c>
      <c r="H16" s="29">
        <v>864</v>
      </c>
      <c r="I16" s="29">
        <v>146</v>
      </c>
      <c r="J16" s="29">
        <v>1.7</v>
      </c>
    </row>
    <row r="17" spans="1:10">
      <c r="A17" s="28">
        <v>14</v>
      </c>
      <c r="B17" s="29">
        <v>984</v>
      </c>
      <c r="C17" s="29">
        <v>360</v>
      </c>
      <c r="D17" s="29">
        <v>150</v>
      </c>
      <c r="E17" s="29">
        <v>25</v>
      </c>
      <c r="F17" s="29">
        <v>5630</v>
      </c>
      <c r="G17" s="29">
        <v>2232</v>
      </c>
      <c r="H17" s="29">
        <v>1014</v>
      </c>
      <c r="I17" s="29">
        <v>171</v>
      </c>
      <c r="J17" s="29">
        <v>1.8</v>
      </c>
    </row>
    <row r="18" spans="1:10">
      <c r="A18" s="28">
        <v>15</v>
      </c>
      <c r="B18" s="29">
        <v>1080</v>
      </c>
      <c r="C18" s="29">
        <v>392</v>
      </c>
      <c r="D18" s="29">
        <v>162</v>
      </c>
      <c r="E18" s="29">
        <v>27</v>
      </c>
      <c r="F18" s="29">
        <v>6710</v>
      </c>
      <c r="G18" s="29">
        <v>2624</v>
      </c>
      <c r="H18" s="29">
        <v>1176</v>
      </c>
      <c r="I18" s="29">
        <v>198</v>
      </c>
      <c r="J18" s="29">
        <v>1.9</v>
      </c>
    </row>
    <row r="19" spans="1:10">
      <c r="A19" s="28">
        <v>16</v>
      </c>
      <c r="B19" s="29">
        <v>1176</v>
      </c>
      <c r="C19" s="29">
        <v>424</v>
      </c>
      <c r="D19" s="29">
        <v>174</v>
      </c>
      <c r="E19" s="29">
        <v>29</v>
      </c>
      <c r="F19" s="29">
        <v>7886</v>
      </c>
      <c r="G19" s="29">
        <v>3048</v>
      </c>
      <c r="H19" s="29">
        <v>1350</v>
      </c>
      <c r="I19" s="29">
        <v>227</v>
      </c>
      <c r="J19" s="29">
        <v>2</v>
      </c>
    </row>
    <row r="20" spans="1:10">
      <c r="A20" s="28">
        <v>17</v>
      </c>
      <c r="B20" s="29">
        <v>1272</v>
      </c>
      <c r="C20" s="29">
        <v>456</v>
      </c>
      <c r="D20" s="29">
        <v>186</v>
      </c>
      <c r="E20" s="29">
        <v>31</v>
      </c>
      <c r="F20" s="29">
        <v>9158</v>
      </c>
      <c r="G20" s="29">
        <v>3504</v>
      </c>
      <c r="H20" s="29">
        <v>1536</v>
      </c>
      <c r="I20" s="29">
        <v>258</v>
      </c>
      <c r="J20" s="29">
        <v>2.1</v>
      </c>
    </row>
    <row r="21" spans="1:10">
      <c r="A21" s="28">
        <v>18</v>
      </c>
      <c r="B21" s="29">
        <v>1368</v>
      </c>
      <c r="C21" s="29">
        <v>488</v>
      </c>
      <c r="D21" s="29">
        <v>198</v>
      </c>
      <c r="E21" s="29">
        <v>33</v>
      </c>
      <c r="F21" s="29">
        <v>10526</v>
      </c>
      <c r="G21" s="29">
        <v>3992</v>
      </c>
      <c r="H21" s="29">
        <v>1734</v>
      </c>
      <c r="I21" s="29">
        <v>291</v>
      </c>
      <c r="J21" s="29">
        <v>2.2</v>
      </c>
    </row>
    <row r="22" spans="1:10">
      <c r="A22" s="28">
        <v>19</v>
      </c>
      <c r="B22" s="29">
        <v>1464</v>
      </c>
      <c r="C22" s="29">
        <v>520</v>
      </c>
      <c r="D22" s="29">
        <v>210</v>
      </c>
      <c r="E22" s="29">
        <v>35</v>
      </c>
      <c r="F22" s="29">
        <v>11990</v>
      </c>
      <c r="G22" s="29">
        <v>4512</v>
      </c>
      <c r="H22" s="29">
        <v>1944</v>
      </c>
      <c r="I22" s="29">
        <v>326</v>
      </c>
      <c r="J22" s="29">
        <v>2.3</v>
      </c>
    </row>
    <row r="23" spans="1:10">
      <c r="A23" s="28">
        <v>20</v>
      </c>
      <c r="B23" s="29">
        <v>1560</v>
      </c>
      <c r="C23" s="29">
        <v>552</v>
      </c>
      <c r="D23" s="29">
        <v>222</v>
      </c>
      <c r="E23" s="29">
        <v>37</v>
      </c>
      <c r="F23" s="29">
        <v>13550</v>
      </c>
      <c r="G23" s="29">
        <v>5064</v>
      </c>
      <c r="H23" s="29">
        <v>2166</v>
      </c>
      <c r="I23" s="29">
        <v>363</v>
      </c>
      <c r="J23" s="29">
        <v>2.4</v>
      </c>
    </row>
    <row r="24" spans="1:10">
      <c r="A24" s="28">
        <v>21</v>
      </c>
      <c r="B24" s="29">
        <v>1656</v>
      </c>
      <c r="C24" s="29">
        <v>584</v>
      </c>
      <c r="D24" s="29">
        <v>234</v>
      </c>
      <c r="E24" s="29">
        <v>39</v>
      </c>
      <c r="F24" s="29">
        <v>15206</v>
      </c>
      <c r="G24" s="29">
        <v>5648</v>
      </c>
      <c r="H24" s="29">
        <v>2400</v>
      </c>
      <c r="I24" s="29">
        <v>402</v>
      </c>
      <c r="J24" s="29">
        <v>2.5</v>
      </c>
    </row>
    <row r="25" spans="1:10">
      <c r="A25" s="28">
        <v>22</v>
      </c>
      <c r="B25" s="29">
        <v>1752</v>
      </c>
      <c r="C25" s="29">
        <v>616</v>
      </c>
      <c r="D25" s="29">
        <v>246</v>
      </c>
      <c r="E25" s="29">
        <v>41</v>
      </c>
      <c r="F25" s="29">
        <v>16958</v>
      </c>
      <c r="G25" s="29">
        <v>6264</v>
      </c>
      <c r="H25" s="29">
        <v>2646</v>
      </c>
      <c r="I25" s="29">
        <v>443</v>
      </c>
      <c r="J25" s="29">
        <v>2.6</v>
      </c>
    </row>
    <row r="26" spans="1:10">
      <c r="A26" s="28">
        <v>23</v>
      </c>
      <c r="B26" s="29">
        <v>1848</v>
      </c>
      <c r="C26" s="29">
        <v>648</v>
      </c>
      <c r="D26" s="29">
        <v>258</v>
      </c>
      <c r="E26" s="29">
        <v>43</v>
      </c>
      <c r="F26" s="29">
        <v>18806</v>
      </c>
      <c r="G26" s="29">
        <v>6912</v>
      </c>
      <c r="H26" s="29">
        <v>2904</v>
      </c>
      <c r="I26" s="29">
        <v>486</v>
      </c>
      <c r="J26" s="29">
        <v>2.7</v>
      </c>
    </row>
    <row r="27" spans="1:10">
      <c r="A27" s="28">
        <v>24</v>
      </c>
      <c r="B27" s="29">
        <v>1944</v>
      </c>
      <c r="C27" s="29">
        <v>680</v>
      </c>
      <c r="D27" s="29">
        <v>270</v>
      </c>
      <c r="E27" s="29">
        <v>45</v>
      </c>
      <c r="F27" s="29">
        <v>20750</v>
      </c>
      <c r="G27" s="29">
        <v>7592</v>
      </c>
      <c r="H27" s="29">
        <v>3174</v>
      </c>
      <c r="I27" s="29">
        <v>531</v>
      </c>
      <c r="J27" s="29">
        <v>2.8</v>
      </c>
    </row>
    <row r="28" spans="1:10">
      <c r="A28" s="28">
        <v>25</v>
      </c>
      <c r="B28" s="29">
        <v>2040</v>
      </c>
      <c r="C28" s="29">
        <v>712</v>
      </c>
      <c r="D28" s="29">
        <v>282</v>
      </c>
      <c r="E28" s="29">
        <v>47</v>
      </c>
      <c r="F28" s="29">
        <v>22790</v>
      </c>
      <c r="G28" s="29">
        <v>8304</v>
      </c>
      <c r="H28" s="29">
        <v>3456</v>
      </c>
      <c r="I28" s="29">
        <v>578</v>
      </c>
      <c r="J28" s="29">
        <v>2.9</v>
      </c>
    </row>
    <row r="29" spans="1:10">
      <c r="A29" s="28">
        <v>26</v>
      </c>
      <c r="B29" s="29">
        <v>2136</v>
      </c>
      <c r="C29" s="29">
        <v>744</v>
      </c>
      <c r="D29" s="29">
        <v>294</v>
      </c>
      <c r="E29" s="29">
        <v>49</v>
      </c>
      <c r="F29" s="29">
        <v>24926</v>
      </c>
      <c r="G29" s="29">
        <v>9048</v>
      </c>
      <c r="H29" s="29">
        <v>3750</v>
      </c>
      <c r="I29" s="29">
        <v>627</v>
      </c>
      <c r="J29" s="29">
        <v>3</v>
      </c>
    </row>
    <row r="30" spans="1:10">
      <c r="A30" s="28">
        <v>27</v>
      </c>
      <c r="B30" s="29">
        <v>2232</v>
      </c>
      <c r="C30" s="29">
        <v>776</v>
      </c>
      <c r="D30" s="29">
        <v>306</v>
      </c>
      <c r="E30" s="29">
        <v>51</v>
      </c>
      <c r="F30" s="29">
        <v>27158</v>
      </c>
      <c r="G30" s="29">
        <v>9824</v>
      </c>
      <c r="H30" s="29">
        <v>4056</v>
      </c>
      <c r="I30" s="29">
        <v>678</v>
      </c>
      <c r="J30" s="29">
        <v>3.1</v>
      </c>
    </row>
    <row r="31" spans="1:10">
      <c r="A31" s="28">
        <v>28</v>
      </c>
      <c r="B31" s="29">
        <v>2328</v>
      </c>
      <c r="C31" s="29">
        <v>808</v>
      </c>
      <c r="D31" s="29">
        <v>318</v>
      </c>
      <c r="E31" s="29">
        <v>53</v>
      </c>
      <c r="F31" s="29">
        <v>29486</v>
      </c>
      <c r="G31" s="29">
        <v>10632</v>
      </c>
      <c r="H31" s="29">
        <v>4374</v>
      </c>
      <c r="I31" s="29">
        <v>731</v>
      </c>
      <c r="J31" s="29">
        <v>3.2</v>
      </c>
    </row>
    <row r="32" spans="1:10">
      <c r="A32" s="28">
        <v>29</v>
      </c>
      <c r="B32" s="29">
        <v>2424</v>
      </c>
      <c r="C32" s="29">
        <v>840</v>
      </c>
      <c r="D32" s="29">
        <v>330</v>
      </c>
      <c r="E32" s="29">
        <v>55</v>
      </c>
      <c r="F32" s="29">
        <v>31910</v>
      </c>
      <c r="G32" s="29">
        <v>11472</v>
      </c>
      <c r="H32" s="29">
        <v>4704</v>
      </c>
      <c r="I32" s="29">
        <v>786</v>
      </c>
      <c r="J32" s="29">
        <v>3.3</v>
      </c>
    </row>
    <row r="33" spans="1:10">
      <c r="A33" s="28">
        <v>30</v>
      </c>
      <c r="B33" s="29">
        <v>2520</v>
      </c>
      <c r="C33" s="29">
        <v>872</v>
      </c>
      <c r="D33" s="29">
        <v>342</v>
      </c>
      <c r="E33" s="29">
        <v>57</v>
      </c>
      <c r="F33" s="29">
        <v>34430</v>
      </c>
      <c r="G33" s="29">
        <v>12344</v>
      </c>
      <c r="H33" s="29">
        <v>5046</v>
      </c>
      <c r="I33" s="29">
        <v>843</v>
      </c>
      <c r="J33" s="29">
        <v>3.4</v>
      </c>
    </row>
    <row r="34" spans="1:10">
      <c r="A34" s="28">
        <v>31</v>
      </c>
      <c r="B34" s="29">
        <v>2616</v>
      </c>
      <c r="C34" s="29">
        <v>904</v>
      </c>
      <c r="D34" s="29">
        <v>354</v>
      </c>
      <c r="E34" s="29">
        <v>59</v>
      </c>
      <c r="F34" s="29">
        <v>37046</v>
      </c>
      <c r="G34" s="29">
        <v>13248</v>
      </c>
      <c r="H34" s="29">
        <v>5400</v>
      </c>
      <c r="I34" s="29">
        <v>902</v>
      </c>
      <c r="J34" s="29">
        <v>3.5</v>
      </c>
    </row>
    <row r="35" spans="1:10">
      <c r="A35" s="28">
        <v>32</v>
      </c>
      <c r="B35" s="29">
        <v>2712</v>
      </c>
      <c r="C35" s="29">
        <v>936</v>
      </c>
      <c r="D35" s="29">
        <v>366</v>
      </c>
      <c r="E35" s="29">
        <v>61</v>
      </c>
      <c r="F35" s="29">
        <v>39758</v>
      </c>
      <c r="G35" s="29">
        <v>14184</v>
      </c>
      <c r="H35" s="29">
        <v>5766</v>
      </c>
      <c r="I35" s="29">
        <v>963</v>
      </c>
      <c r="J35" s="29">
        <v>3.6</v>
      </c>
    </row>
    <row r="36" spans="1:10">
      <c r="A36" s="28">
        <v>33</v>
      </c>
      <c r="B36" s="29">
        <v>2808</v>
      </c>
      <c r="C36" s="29">
        <v>968</v>
      </c>
      <c r="D36" s="29">
        <v>378</v>
      </c>
      <c r="E36" s="29">
        <v>63</v>
      </c>
      <c r="F36" s="29">
        <v>42566</v>
      </c>
      <c r="G36" s="29">
        <v>15152</v>
      </c>
      <c r="H36" s="29">
        <v>6144</v>
      </c>
      <c r="I36" s="29">
        <v>1026</v>
      </c>
      <c r="J36" s="29">
        <v>3.7</v>
      </c>
    </row>
    <row r="37" spans="1:10">
      <c r="A37" s="28">
        <v>34</v>
      </c>
      <c r="B37" s="29">
        <v>2904</v>
      </c>
      <c r="C37" s="29">
        <v>1000</v>
      </c>
      <c r="D37" s="29">
        <v>390</v>
      </c>
      <c r="E37" s="29">
        <v>65</v>
      </c>
      <c r="F37" s="29">
        <v>45470</v>
      </c>
      <c r="G37" s="29">
        <v>16152</v>
      </c>
      <c r="H37" s="29">
        <v>6534</v>
      </c>
      <c r="I37" s="29">
        <v>1091</v>
      </c>
      <c r="J37" s="29">
        <v>3.8</v>
      </c>
    </row>
    <row r="38" spans="1:10">
      <c r="A38" s="28">
        <v>35</v>
      </c>
      <c r="B38" s="29">
        <v>3000</v>
      </c>
      <c r="C38" s="29">
        <v>1032</v>
      </c>
      <c r="D38" s="29">
        <v>402</v>
      </c>
      <c r="E38" s="29">
        <v>67</v>
      </c>
      <c r="F38" s="29">
        <v>48470</v>
      </c>
      <c r="G38" s="29">
        <v>17184</v>
      </c>
      <c r="H38" s="29">
        <v>6936</v>
      </c>
      <c r="I38" s="29">
        <v>1158</v>
      </c>
      <c r="J38" s="29">
        <v>3.9</v>
      </c>
    </row>
    <row r="39" spans="1:10">
      <c r="A39" s="28">
        <v>36</v>
      </c>
      <c r="B39" s="29">
        <v>3096</v>
      </c>
      <c r="C39" s="29">
        <v>1064</v>
      </c>
      <c r="D39" s="29">
        <v>414</v>
      </c>
      <c r="E39" s="29">
        <v>69</v>
      </c>
      <c r="F39" s="29">
        <v>51566</v>
      </c>
      <c r="G39" s="29">
        <v>18248</v>
      </c>
      <c r="H39" s="29">
        <v>7350</v>
      </c>
      <c r="I39" s="29">
        <v>1227</v>
      </c>
      <c r="J39" s="29">
        <v>4</v>
      </c>
    </row>
    <row r="40" spans="1:10">
      <c r="A40" s="28">
        <v>37</v>
      </c>
      <c r="B40" s="29">
        <v>3192</v>
      </c>
      <c r="C40" s="29">
        <v>1096</v>
      </c>
      <c r="D40" s="29">
        <v>426</v>
      </c>
      <c r="E40" s="29">
        <v>71</v>
      </c>
      <c r="F40" s="29">
        <v>54758</v>
      </c>
      <c r="G40" s="29">
        <v>19344</v>
      </c>
      <c r="H40" s="29">
        <v>7776</v>
      </c>
      <c r="I40" s="29">
        <v>1298</v>
      </c>
      <c r="J40" s="29">
        <v>4.1</v>
      </c>
    </row>
    <row r="41" spans="1:10">
      <c r="A41" s="28">
        <v>38</v>
      </c>
      <c r="B41" s="29">
        <v>3288</v>
      </c>
      <c r="C41" s="29">
        <v>1128</v>
      </c>
      <c r="D41" s="29">
        <v>438</v>
      </c>
      <c r="E41" s="29">
        <v>73</v>
      </c>
      <c r="F41" s="29">
        <v>58046</v>
      </c>
      <c r="G41" s="29">
        <v>20472</v>
      </c>
      <c r="H41" s="29">
        <v>8214</v>
      </c>
      <c r="I41" s="29">
        <v>1371</v>
      </c>
      <c r="J41" s="29">
        <v>4.2</v>
      </c>
    </row>
    <row r="42" spans="1:10">
      <c r="A42" s="28">
        <v>39</v>
      </c>
      <c r="B42" s="29">
        <v>3384</v>
      </c>
      <c r="C42" s="29">
        <v>1160</v>
      </c>
      <c r="D42" s="29">
        <v>450</v>
      </c>
      <c r="E42" s="29">
        <v>75</v>
      </c>
      <c r="F42" s="29">
        <v>61430</v>
      </c>
      <c r="G42" s="29">
        <v>21632</v>
      </c>
      <c r="H42" s="29">
        <v>8664</v>
      </c>
      <c r="I42" s="29">
        <v>1446</v>
      </c>
      <c r="J42" s="29">
        <v>4.3</v>
      </c>
    </row>
    <row r="43" spans="1:10">
      <c r="A43" s="28">
        <v>40</v>
      </c>
      <c r="B43" s="29">
        <v>3480</v>
      </c>
      <c r="C43" s="29">
        <v>1192</v>
      </c>
      <c r="D43" s="29">
        <v>462</v>
      </c>
      <c r="E43" s="29">
        <v>77</v>
      </c>
      <c r="F43" s="29">
        <v>64910</v>
      </c>
      <c r="G43" s="29">
        <v>22824</v>
      </c>
      <c r="H43" s="29">
        <v>9126</v>
      </c>
      <c r="I43" s="29">
        <v>1523</v>
      </c>
      <c r="J43" s="29">
        <v>4.4</v>
      </c>
    </row>
    <row r="44" spans="1:10">
      <c r="A44" s="28">
        <v>41</v>
      </c>
      <c r="B44" s="29">
        <v>3576</v>
      </c>
      <c r="C44" s="29">
        <v>1224</v>
      </c>
      <c r="D44" s="29">
        <v>474</v>
      </c>
      <c r="E44" s="29">
        <v>79</v>
      </c>
      <c r="F44" s="29">
        <v>68486</v>
      </c>
      <c r="G44" s="29">
        <v>24048</v>
      </c>
      <c r="H44" s="29">
        <v>9600</v>
      </c>
      <c r="I44" s="29">
        <v>1602</v>
      </c>
      <c r="J44" s="29">
        <v>4.5</v>
      </c>
    </row>
    <row r="45" spans="1:10">
      <c r="A45" s="28">
        <v>42</v>
      </c>
      <c r="B45" s="29">
        <v>3672</v>
      </c>
      <c r="C45" s="29">
        <v>1256</v>
      </c>
      <c r="D45" s="29">
        <v>486</v>
      </c>
      <c r="E45" s="29">
        <v>81</v>
      </c>
      <c r="F45" s="29">
        <v>72158</v>
      </c>
      <c r="G45" s="29">
        <v>25304</v>
      </c>
      <c r="H45" s="29">
        <v>10086</v>
      </c>
      <c r="I45" s="29">
        <v>1683</v>
      </c>
      <c r="J45" s="29">
        <v>4.6</v>
      </c>
    </row>
    <row r="46" spans="1:10">
      <c r="A46" s="28">
        <v>43</v>
      </c>
      <c r="B46" s="29">
        <v>3768</v>
      </c>
      <c r="C46" s="29">
        <v>1288</v>
      </c>
      <c r="D46" s="29">
        <v>498</v>
      </c>
      <c r="E46" s="29">
        <v>83</v>
      </c>
      <c r="F46" s="29">
        <v>75926</v>
      </c>
      <c r="G46" s="29">
        <v>26592</v>
      </c>
      <c r="H46" s="29">
        <v>10584</v>
      </c>
      <c r="I46" s="29">
        <v>1766</v>
      </c>
      <c r="J46" s="29">
        <v>4.7</v>
      </c>
    </row>
    <row r="47" spans="1:10">
      <c r="A47" s="28">
        <v>44</v>
      </c>
      <c r="B47" s="29">
        <v>3864</v>
      </c>
      <c r="C47" s="29">
        <v>1320</v>
      </c>
      <c r="D47" s="29">
        <v>510</v>
      </c>
      <c r="E47" s="29">
        <v>85</v>
      </c>
      <c r="F47" s="29">
        <v>79790</v>
      </c>
      <c r="G47" s="29">
        <v>27912</v>
      </c>
      <c r="H47" s="29">
        <v>11094</v>
      </c>
      <c r="I47" s="29">
        <v>1851</v>
      </c>
      <c r="J47" s="29">
        <v>4.8</v>
      </c>
    </row>
    <row r="48" spans="1:10">
      <c r="A48" s="28">
        <v>45</v>
      </c>
      <c r="B48" s="29">
        <v>3960</v>
      </c>
      <c r="C48" s="29">
        <v>1352</v>
      </c>
      <c r="D48" s="29">
        <v>522</v>
      </c>
      <c r="E48" s="29">
        <v>87</v>
      </c>
      <c r="F48" s="29">
        <v>83750</v>
      </c>
      <c r="G48" s="29">
        <v>29264</v>
      </c>
      <c r="H48" s="29">
        <v>11616</v>
      </c>
      <c r="I48" s="29">
        <v>1938</v>
      </c>
      <c r="J48" s="29">
        <v>4.9</v>
      </c>
    </row>
    <row r="49" spans="1:10">
      <c r="A49" s="28">
        <v>46</v>
      </c>
      <c r="B49" s="29">
        <v>4056</v>
      </c>
      <c r="C49" s="29">
        <v>1384</v>
      </c>
      <c r="D49" s="29">
        <v>534</v>
      </c>
      <c r="E49" s="29">
        <v>89</v>
      </c>
      <c r="F49" s="29">
        <v>87806</v>
      </c>
      <c r="G49" s="29">
        <v>30648</v>
      </c>
      <c r="H49" s="29">
        <v>12150</v>
      </c>
      <c r="I49" s="29">
        <v>2027</v>
      </c>
      <c r="J49" s="29">
        <v>5</v>
      </c>
    </row>
    <row r="50" spans="1:10">
      <c r="A50" s="28">
        <v>47</v>
      </c>
      <c r="B50" s="29">
        <v>4152</v>
      </c>
      <c r="C50" s="29">
        <v>1416</v>
      </c>
      <c r="D50" s="29">
        <v>546</v>
      </c>
      <c r="E50" s="29">
        <v>91</v>
      </c>
      <c r="F50" s="29">
        <v>91958</v>
      </c>
      <c r="G50" s="29">
        <v>32064</v>
      </c>
      <c r="H50" s="29">
        <v>12696</v>
      </c>
      <c r="I50" s="29">
        <v>2118</v>
      </c>
      <c r="J50" s="29">
        <v>5.1</v>
      </c>
    </row>
    <row r="51" spans="1:10">
      <c r="A51" s="28">
        <v>48</v>
      </c>
      <c r="B51" s="29">
        <v>4248</v>
      </c>
      <c r="C51" s="29">
        <v>1448</v>
      </c>
      <c r="D51" s="29">
        <v>558</v>
      </c>
      <c r="E51" s="29">
        <v>93</v>
      </c>
      <c r="F51" s="29">
        <v>96206</v>
      </c>
      <c r="G51" s="29">
        <v>33512</v>
      </c>
      <c r="H51" s="29">
        <v>13254</v>
      </c>
      <c r="I51" s="29">
        <v>2211</v>
      </c>
      <c r="J51" s="29">
        <v>5.2</v>
      </c>
    </row>
    <row r="52" spans="1:10">
      <c r="A52" s="28">
        <v>49</v>
      </c>
      <c r="B52" s="29">
        <v>4344</v>
      </c>
      <c r="C52" s="29">
        <v>1480</v>
      </c>
      <c r="D52" s="29">
        <v>570</v>
      </c>
      <c r="E52" s="29">
        <v>95</v>
      </c>
      <c r="F52" s="29">
        <v>100550</v>
      </c>
      <c r="G52" s="29">
        <v>34992</v>
      </c>
      <c r="H52" s="29">
        <v>13824</v>
      </c>
      <c r="I52" s="29">
        <v>2306</v>
      </c>
      <c r="J52" s="29">
        <v>5.3</v>
      </c>
    </row>
    <row r="53" spans="1:10">
      <c r="A53" s="28">
        <v>50</v>
      </c>
      <c r="B53" s="29">
        <v>4440</v>
      </c>
      <c r="C53" s="29">
        <v>1512</v>
      </c>
      <c r="D53" s="29">
        <v>582</v>
      </c>
      <c r="E53" s="29">
        <v>97</v>
      </c>
      <c r="F53" s="29">
        <v>104990</v>
      </c>
      <c r="G53" s="29">
        <v>36504</v>
      </c>
      <c r="H53" s="29">
        <v>14406</v>
      </c>
      <c r="I53" s="29">
        <v>2403</v>
      </c>
      <c r="J53" s="29">
        <v>5.4</v>
      </c>
    </row>
    <row r="54" spans="1:10">
      <c r="A54" s="28">
        <v>51</v>
      </c>
      <c r="B54" s="29">
        <v>4536</v>
      </c>
      <c r="C54" s="29">
        <v>1544</v>
      </c>
      <c r="D54" s="29">
        <v>594</v>
      </c>
      <c r="E54" s="29">
        <v>99</v>
      </c>
      <c r="F54" s="29">
        <v>109526</v>
      </c>
      <c r="G54" s="29">
        <v>38048</v>
      </c>
      <c r="H54" s="29">
        <v>15000</v>
      </c>
      <c r="I54" s="29">
        <v>2502</v>
      </c>
      <c r="J54" s="29">
        <v>5.5</v>
      </c>
    </row>
    <row r="55" spans="1:10">
      <c r="A55" s="28">
        <v>52</v>
      </c>
      <c r="B55" s="29">
        <v>4632</v>
      </c>
      <c r="C55" s="29">
        <v>1576</v>
      </c>
      <c r="D55" s="29">
        <v>606</v>
      </c>
      <c r="E55" s="29">
        <v>101</v>
      </c>
      <c r="F55" s="29">
        <v>114158</v>
      </c>
      <c r="G55" s="29">
        <v>39624</v>
      </c>
      <c r="H55" s="29">
        <v>15606</v>
      </c>
      <c r="I55" s="29">
        <v>2603</v>
      </c>
      <c r="J55" s="29">
        <v>5.6</v>
      </c>
    </row>
    <row r="56" spans="1:10">
      <c r="A56" s="28">
        <v>53</v>
      </c>
      <c r="B56" s="29">
        <v>4728</v>
      </c>
      <c r="C56" s="29">
        <v>1608</v>
      </c>
      <c r="D56" s="29">
        <v>618</v>
      </c>
      <c r="E56" s="29">
        <v>103</v>
      </c>
      <c r="F56" s="29">
        <v>118886</v>
      </c>
      <c r="G56" s="29">
        <v>41232</v>
      </c>
      <c r="H56" s="29">
        <v>16224</v>
      </c>
      <c r="I56" s="29">
        <v>2706</v>
      </c>
      <c r="J56" s="29">
        <v>5.7</v>
      </c>
    </row>
    <row r="57" spans="1:10">
      <c r="A57" s="28">
        <v>54</v>
      </c>
      <c r="B57" s="29">
        <v>4824</v>
      </c>
      <c r="C57" s="29">
        <v>1640</v>
      </c>
      <c r="D57" s="29">
        <v>630</v>
      </c>
      <c r="E57" s="29">
        <v>105</v>
      </c>
      <c r="F57" s="29">
        <v>123710</v>
      </c>
      <c r="G57" s="29">
        <v>42872</v>
      </c>
      <c r="H57" s="29">
        <v>16854</v>
      </c>
      <c r="I57" s="29">
        <v>2811</v>
      </c>
      <c r="J57" s="29">
        <v>5.8</v>
      </c>
    </row>
    <row r="58" spans="1:10">
      <c r="A58" s="28">
        <v>55</v>
      </c>
      <c r="B58" s="29">
        <v>4920</v>
      </c>
      <c r="C58" s="29">
        <v>1672</v>
      </c>
      <c r="D58" s="29">
        <v>642</v>
      </c>
      <c r="E58" s="29">
        <v>107</v>
      </c>
      <c r="F58" s="29">
        <v>128630</v>
      </c>
      <c r="G58" s="29">
        <v>44544</v>
      </c>
      <c r="H58" s="29">
        <v>17496</v>
      </c>
      <c r="I58" s="29">
        <v>2918</v>
      </c>
      <c r="J58" s="29">
        <v>5.9</v>
      </c>
    </row>
    <row r="59" spans="1:10">
      <c r="A59" s="28">
        <v>56</v>
      </c>
      <c r="B59" s="29">
        <v>5016</v>
      </c>
      <c r="C59" s="29">
        <v>1704</v>
      </c>
      <c r="D59" s="29">
        <v>654</v>
      </c>
      <c r="E59" s="29">
        <v>109</v>
      </c>
      <c r="F59" s="29">
        <v>133646</v>
      </c>
      <c r="G59" s="29">
        <v>46248</v>
      </c>
      <c r="H59" s="29">
        <v>18150</v>
      </c>
      <c r="I59" s="29">
        <v>3027</v>
      </c>
      <c r="J59" s="29">
        <v>6</v>
      </c>
    </row>
    <row r="60" spans="1:10">
      <c r="A60" s="28">
        <v>57</v>
      </c>
      <c r="B60" s="29">
        <v>5112</v>
      </c>
      <c r="C60" s="29">
        <v>1736</v>
      </c>
      <c r="D60" s="29">
        <v>666</v>
      </c>
      <c r="E60" s="29">
        <v>111</v>
      </c>
      <c r="F60" s="29">
        <v>138758</v>
      </c>
      <c r="G60" s="29">
        <v>47984</v>
      </c>
      <c r="H60" s="29">
        <v>18816</v>
      </c>
      <c r="I60" s="29">
        <v>3138</v>
      </c>
      <c r="J60" s="29">
        <v>6.1</v>
      </c>
    </row>
    <row r="61" spans="1:10">
      <c r="A61" s="28">
        <v>58</v>
      </c>
      <c r="B61" s="29">
        <v>5208</v>
      </c>
      <c r="C61" s="29">
        <v>1768</v>
      </c>
      <c r="D61" s="29">
        <v>678</v>
      </c>
      <c r="E61" s="29">
        <v>113</v>
      </c>
      <c r="F61" s="29">
        <v>143966</v>
      </c>
      <c r="G61" s="29">
        <v>49752</v>
      </c>
      <c r="H61" s="29">
        <v>19494</v>
      </c>
      <c r="I61" s="29">
        <v>3251</v>
      </c>
      <c r="J61" s="29">
        <v>6.2</v>
      </c>
    </row>
    <row r="62" spans="1:10">
      <c r="A62" s="28">
        <v>59</v>
      </c>
      <c r="B62" s="29">
        <v>5304</v>
      </c>
      <c r="C62" s="29">
        <v>1800</v>
      </c>
      <c r="D62" s="29">
        <v>690</v>
      </c>
      <c r="E62" s="29">
        <v>115</v>
      </c>
      <c r="F62" s="29">
        <v>149270</v>
      </c>
      <c r="G62" s="29">
        <v>51552</v>
      </c>
      <c r="H62" s="29">
        <v>20184</v>
      </c>
      <c r="I62" s="29">
        <v>3366</v>
      </c>
      <c r="J62" s="29">
        <v>6.3</v>
      </c>
    </row>
    <row r="63" spans="1:10">
      <c r="A63" s="28">
        <v>60</v>
      </c>
      <c r="B63" s="29">
        <v>5400</v>
      </c>
      <c r="C63" s="29">
        <v>1832</v>
      </c>
      <c r="D63" s="29">
        <v>702</v>
      </c>
      <c r="E63" s="29">
        <v>117</v>
      </c>
      <c r="F63" s="29">
        <v>154670</v>
      </c>
      <c r="G63" s="29">
        <v>53384</v>
      </c>
      <c r="H63" s="29">
        <v>20886</v>
      </c>
      <c r="I63" s="29">
        <v>3483</v>
      </c>
      <c r="J63" s="29">
        <v>6.4</v>
      </c>
    </row>
    <row r="64" spans="1:10">
      <c r="A64" s="28">
        <v>61</v>
      </c>
      <c r="B64" s="29">
        <v>5496</v>
      </c>
      <c r="C64" s="29">
        <v>1864</v>
      </c>
      <c r="D64" s="29">
        <v>714</v>
      </c>
      <c r="E64" s="29">
        <v>119</v>
      </c>
      <c r="F64" s="29">
        <v>160166</v>
      </c>
      <c r="G64" s="29">
        <v>55248</v>
      </c>
      <c r="H64" s="29">
        <v>21600</v>
      </c>
      <c r="I64" s="29">
        <v>3602</v>
      </c>
      <c r="J64" s="29">
        <v>6.5</v>
      </c>
    </row>
    <row r="65" spans="1:10">
      <c r="A65" s="28">
        <v>62</v>
      </c>
      <c r="B65" s="29">
        <v>5592</v>
      </c>
      <c r="C65" s="29">
        <v>1896</v>
      </c>
      <c r="D65" s="29">
        <v>726</v>
      </c>
      <c r="E65" s="29">
        <v>121</v>
      </c>
      <c r="F65" s="29">
        <v>165758</v>
      </c>
      <c r="G65" s="29">
        <v>57144</v>
      </c>
      <c r="H65" s="29">
        <v>22326</v>
      </c>
      <c r="I65" s="29">
        <v>3723</v>
      </c>
      <c r="J65" s="29">
        <v>6.6</v>
      </c>
    </row>
    <row r="66" spans="1:10">
      <c r="A66" s="28">
        <v>63</v>
      </c>
      <c r="B66" s="29">
        <v>5688</v>
      </c>
      <c r="C66" s="29">
        <v>1928</v>
      </c>
      <c r="D66" s="29">
        <v>738</v>
      </c>
      <c r="E66" s="29">
        <v>123</v>
      </c>
      <c r="F66" s="29">
        <v>171446</v>
      </c>
      <c r="G66" s="29">
        <v>59072</v>
      </c>
      <c r="H66" s="29">
        <v>23064</v>
      </c>
      <c r="I66" s="29">
        <v>3846</v>
      </c>
      <c r="J66" s="29">
        <v>6.7</v>
      </c>
    </row>
    <row r="67" spans="1:10">
      <c r="A67" s="28">
        <v>64</v>
      </c>
      <c r="B67" s="29">
        <v>5784</v>
      </c>
      <c r="C67" s="29">
        <v>1960</v>
      </c>
      <c r="D67" s="29">
        <v>750</v>
      </c>
      <c r="E67" s="29">
        <v>125</v>
      </c>
      <c r="F67" s="29">
        <v>177230</v>
      </c>
      <c r="G67" s="29">
        <v>61032</v>
      </c>
      <c r="H67" s="29">
        <v>23814</v>
      </c>
      <c r="I67" s="29">
        <v>3971</v>
      </c>
      <c r="J67" s="29">
        <v>6.8</v>
      </c>
    </row>
    <row r="68" spans="1:10">
      <c r="A68" s="28">
        <v>65</v>
      </c>
      <c r="B68" s="29">
        <v>5880</v>
      </c>
      <c r="C68" s="29">
        <v>1992</v>
      </c>
      <c r="D68" s="29">
        <v>762</v>
      </c>
      <c r="E68" s="29">
        <v>127</v>
      </c>
      <c r="F68" s="29">
        <v>183110</v>
      </c>
      <c r="G68" s="29">
        <v>63024</v>
      </c>
      <c r="H68" s="29">
        <v>24576</v>
      </c>
      <c r="I68" s="29">
        <v>4098</v>
      </c>
      <c r="J68" s="29">
        <v>6.9</v>
      </c>
    </row>
    <row r="69" spans="1:10">
      <c r="A69" s="28">
        <v>66</v>
      </c>
      <c r="B69" s="29">
        <v>5976</v>
      </c>
      <c r="C69" s="29">
        <v>2024</v>
      </c>
      <c r="D69" s="29">
        <v>774</v>
      </c>
      <c r="E69" s="29">
        <v>129</v>
      </c>
      <c r="F69" s="29">
        <v>189086</v>
      </c>
      <c r="G69" s="29">
        <v>65048</v>
      </c>
      <c r="H69" s="29">
        <v>25350</v>
      </c>
      <c r="I69" s="29">
        <v>4227</v>
      </c>
      <c r="J69" s="29">
        <v>7</v>
      </c>
    </row>
    <row r="70" spans="1:10">
      <c r="A70" s="28">
        <v>67</v>
      </c>
      <c r="B70" s="29">
        <v>6072</v>
      </c>
      <c r="C70" s="29">
        <v>2056</v>
      </c>
      <c r="D70" s="29">
        <v>786</v>
      </c>
      <c r="E70" s="29">
        <v>131</v>
      </c>
      <c r="F70" s="29">
        <v>195158</v>
      </c>
      <c r="G70" s="29">
        <v>67104</v>
      </c>
      <c r="H70" s="29">
        <v>26136</v>
      </c>
      <c r="I70" s="29">
        <v>4358</v>
      </c>
      <c r="J70" s="29">
        <v>7.1</v>
      </c>
    </row>
    <row r="71" spans="1:10">
      <c r="A71" s="28">
        <v>68</v>
      </c>
      <c r="B71" s="29">
        <v>6168</v>
      </c>
      <c r="C71" s="29">
        <v>2088</v>
      </c>
      <c r="D71" s="29">
        <v>798</v>
      </c>
      <c r="E71" s="29">
        <v>133</v>
      </c>
      <c r="F71" s="29">
        <v>201326</v>
      </c>
      <c r="G71" s="29">
        <v>69192</v>
      </c>
      <c r="H71" s="29">
        <v>26934</v>
      </c>
      <c r="I71" s="29">
        <v>4491</v>
      </c>
      <c r="J71" s="29">
        <v>7.2</v>
      </c>
    </row>
    <row r="72" spans="1:10">
      <c r="A72" s="28">
        <v>69</v>
      </c>
      <c r="B72" s="29">
        <v>6264</v>
      </c>
      <c r="C72" s="29">
        <v>2120</v>
      </c>
      <c r="D72" s="29">
        <v>810</v>
      </c>
      <c r="E72" s="29">
        <v>135</v>
      </c>
      <c r="F72" s="29">
        <v>207590</v>
      </c>
      <c r="G72" s="29">
        <v>71312</v>
      </c>
      <c r="H72" s="29">
        <v>27744</v>
      </c>
      <c r="I72" s="29">
        <v>4626</v>
      </c>
      <c r="J72" s="29">
        <v>7.3</v>
      </c>
    </row>
    <row r="73" spans="1:10">
      <c r="A73" s="28">
        <v>70</v>
      </c>
      <c r="B73" s="29">
        <v>6360</v>
      </c>
      <c r="C73" s="29">
        <v>2152</v>
      </c>
      <c r="D73" s="29">
        <v>822</v>
      </c>
      <c r="E73" s="29">
        <v>137</v>
      </c>
      <c r="F73" s="29">
        <v>213950</v>
      </c>
      <c r="G73" s="29">
        <v>73464</v>
      </c>
      <c r="H73" s="29">
        <v>28566</v>
      </c>
      <c r="I73" s="29">
        <v>4763</v>
      </c>
      <c r="J73" s="29">
        <v>7.4</v>
      </c>
    </row>
    <row r="74" spans="1:10">
      <c r="A74" s="28">
        <v>71</v>
      </c>
      <c r="B74" s="29">
        <v>6456</v>
      </c>
      <c r="C74" s="29">
        <v>2184</v>
      </c>
      <c r="D74" s="29">
        <v>834</v>
      </c>
      <c r="E74" s="29">
        <v>139</v>
      </c>
      <c r="F74" s="29">
        <v>220406</v>
      </c>
      <c r="G74" s="29">
        <v>75648</v>
      </c>
      <c r="H74" s="29">
        <v>29400</v>
      </c>
      <c r="I74" s="29">
        <v>4902</v>
      </c>
      <c r="J74" s="29">
        <v>7.5</v>
      </c>
    </row>
    <row r="75" spans="1:10">
      <c r="A75" s="28">
        <v>72</v>
      </c>
      <c r="B75" s="29">
        <v>6552</v>
      </c>
      <c r="C75" s="29">
        <v>2216</v>
      </c>
      <c r="D75" s="29">
        <v>846</v>
      </c>
      <c r="E75" s="29">
        <v>141</v>
      </c>
      <c r="F75" s="29">
        <v>226958</v>
      </c>
      <c r="G75" s="29">
        <v>77864</v>
      </c>
      <c r="H75" s="29">
        <v>30246</v>
      </c>
      <c r="I75" s="29">
        <v>5043</v>
      </c>
      <c r="J75" s="29">
        <v>7.6</v>
      </c>
    </row>
    <row r="76" spans="1:10">
      <c r="A76" s="28">
        <v>73</v>
      </c>
      <c r="B76" s="29">
        <v>6648</v>
      </c>
      <c r="C76" s="29">
        <v>2248</v>
      </c>
      <c r="D76" s="29">
        <v>858</v>
      </c>
      <c r="E76" s="29">
        <v>143</v>
      </c>
      <c r="F76" s="29">
        <v>233606</v>
      </c>
      <c r="G76" s="29">
        <v>80112</v>
      </c>
      <c r="H76" s="29">
        <v>31104</v>
      </c>
      <c r="I76" s="29">
        <v>5186</v>
      </c>
      <c r="J76" s="29">
        <v>7.7</v>
      </c>
    </row>
    <row r="77" spans="1:10">
      <c r="A77" s="28">
        <v>74</v>
      </c>
      <c r="B77" s="29">
        <v>6744</v>
      </c>
      <c r="C77" s="29">
        <v>2280</v>
      </c>
      <c r="D77" s="29">
        <v>870</v>
      </c>
      <c r="E77" s="29">
        <v>145</v>
      </c>
      <c r="F77" s="29">
        <v>240350</v>
      </c>
      <c r="G77" s="29">
        <v>82392</v>
      </c>
      <c r="H77" s="29">
        <v>31974</v>
      </c>
      <c r="I77" s="29">
        <v>5331</v>
      </c>
      <c r="J77" s="29">
        <v>7.8</v>
      </c>
    </row>
    <row r="78" spans="1:10">
      <c r="A78" s="28">
        <v>75</v>
      </c>
      <c r="B78" s="29">
        <v>6840</v>
      </c>
      <c r="C78" s="29">
        <v>2312</v>
      </c>
      <c r="D78" s="29">
        <v>882</v>
      </c>
      <c r="E78" s="29">
        <v>147</v>
      </c>
      <c r="F78" s="29">
        <v>247190</v>
      </c>
      <c r="G78" s="29">
        <v>84704</v>
      </c>
      <c r="H78" s="29">
        <v>32856</v>
      </c>
      <c r="I78" s="29">
        <v>5478</v>
      </c>
      <c r="J78" s="29">
        <v>7.9</v>
      </c>
    </row>
    <row r="79" spans="1:10">
      <c r="A79" s="28">
        <v>76</v>
      </c>
      <c r="B79" s="29">
        <v>6936</v>
      </c>
      <c r="C79" s="29">
        <v>2344</v>
      </c>
      <c r="D79" s="29">
        <v>894</v>
      </c>
      <c r="E79" s="29">
        <v>149</v>
      </c>
      <c r="F79" s="29">
        <v>254126</v>
      </c>
      <c r="G79" s="29">
        <v>87048</v>
      </c>
      <c r="H79" s="29">
        <v>33750</v>
      </c>
      <c r="I79" s="29">
        <v>5627</v>
      </c>
      <c r="J79" s="29">
        <v>8</v>
      </c>
    </row>
    <row r="80" spans="1:10">
      <c r="A80" s="28">
        <v>77</v>
      </c>
      <c r="B80" s="29">
        <v>7032</v>
      </c>
      <c r="C80" s="29">
        <v>2376</v>
      </c>
      <c r="D80" s="29">
        <v>906</v>
      </c>
      <c r="E80" s="29">
        <v>151</v>
      </c>
      <c r="F80" s="29">
        <v>261158</v>
      </c>
      <c r="G80" s="29">
        <v>89424</v>
      </c>
      <c r="H80" s="29">
        <v>34656</v>
      </c>
      <c r="I80" s="29">
        <v>5778</v>
      </c>
      <c r="J80" s="29">
        <v>8.1</v>
      </c>
    </row>
    <row r="81" spans="1:10">
      <c r="A81" s="28">
        <v>78</v>
      </c>
      <c r="B81" s="29">
        <v>7128</v>
      </c>
      <c r="C81" s="29">
        <v>2408</v>
      </c>
      <c r="D81" s="29">
        <v>918</v>
      </c>
      <c r="E81" s="29">
        <v>153</v>
      </c>
      <c r="F81" s="29">
        <v>268286</v>
      </c>
      <c r="G81" s="29">
        <v>91832</v>
      </c>
      <c r="H81" s="29">
        <v>35574</v>
      </c>
      <c r="I81" s="29">
        <v>5931</v>
      </c>
      <c r="J81" s="29">
        <v>8.2</v>
      </c>
    </row>
    <row r="82" spans="1:10">
      <c r="A82" s="28">
        <v>79</v>
      </c>
      <c r="B82" s="29">
        <v>7224</v>
      </c>
      <c r="C82" s="29">
        <v>2440</v>
      </c>
      <c r="D82" s="29">
        <v>930</v>
      </c>
      <c r="E82" s="29">
        <v>155</v>
      </c>
      <c r="F82" s="29">
        <v>275510</v>
      </c>
      <c r="G82" s="29">
        <v>94272</v>
      </c>
      <c r="H82" s="29">
        <v>36504</v>
      </c>
      <c r="I82" s="29">
        <v>6086</v>
      </c>
      <c r="J82" s="29">
        <v>8.3</v>
      </c>
    </row>
    <row r="83" spans="1:10">
      <c r="A83" s="28">
        <v>80</v>
      </c>
      <c r="B83" s="29">
        <v>7320</v>
      </c>
      <c r="C83" s="29">
        <v>2472</v>
      </c>
      <c r="D83" s="29">
        <v>942</v>
      </c>
      <c r="E83" s="29">
        <v>157</v>
      </c>
      <c r="F83" s="29">
        <v>282830</v>
      </c>
      <c r="G83" s="29">
        <v>96744</v>
      </c>
      <c r="H83" s="29">
        <v>37446</v>
      </c>
      <c r="I83" s="29">
        <v>6243</v>
      </c>
      <c r="J83" s="29">
        <v>8.4</v>
      </c>
    </row>
    <row r="84" spans="1:10">
      <c r="A84" s="28">
        <v>81</v>
      </c>
      <c r="B84" s="29">
        <v>7416</v>
      </c>
      <c r="C84" s="29">
        <v>2504</v>
      </c>
      <c r="D84" s="29">
        <v>954</v>
      </c>
      <c r="E84" s="29">
        <v>159</v>
      </c>
      <c r="F84" s="29">
        <v>290246</v>
      </c>
      <c r="G84" s="29">
        <v>99248</v>
      </c>
      <c r="H84" s="29">
        <v>38400</v>
      </c>
      <c r="I84" s="29">
        <v>6402</v>
      </c>
      <c r="J84" s="29">
        <v>8.5</v>
      </c>
    </row>
    <row r="85" spans="1:10">
      <c r="A85" s="28">
        <v>82</v>
      </c>
      <c r="B85" s="29">
        <v>7512</v>
      </c>
      <c r="C85" s="29">
        <v>2536</v>
      </c>
      <c r="D85" s="29">
        <v>966</v>
      </c>
      <c r="E85" s="29">
        <v>161</v>
      </c>
      <c r="F85" s="29">
        <v>297758</v>
      </c>
      <c r="G85" s="29">
        <v>101784</v>
      </c>
      <c r="H85" s="29">
        <v>39366</v>
      </c>
      <c r="I85" s="29">
        <v>6563</v>
      </c>
      <c r="J85" s="29">
        <v>8.6</v>
      </c>
    </row>
    <row r="86" spans="1:10">
      <c r="A86" s="28">
        <v>83</v>
      </c>
      <c r="B86" s="29">
        <v>7608</v>
      </c>
      <c r="C86" s="29">
        <v>2568</v>
      </c>
      <c r="D86" s="29">
        <v>978</v>
      </c>
      <c r="E86" s="29">
        <v>163</v>
      </c>
      <c r="F86" s="29">
        <v>305366</v>
      </c>
      <c r="G86" s="29">
        <v>104352</v>
      </c>
      <c r="H86" s="29">
        <v>40344</v>
      </c>
      <c r="I86" s="29">
        <v>6726</v>
      </c>
      <c r="J86" s="29">
        <v>8.7</v>
      </c>
    </row>
    <row r="87" spans="1:10">
      <c r="A87" s="28">
        <v>84</v>
      </c>
      <c r="B87" s="29">
        <v>7704</v>
      </c>
      <c r="C87" s="29">
        <v>2600</v>
      </c>
      <c r="D87" s="29">
        <v>990</v>
      </c>
      <c r="E87" s="29">
        <v>165</v>
      </c>
      <c r="F87" s="29">
        <v>313070</v>
      </c>
      <c r="G87" s="29">
        <v>106952</v>
      </c>
      <c r="H87" s="29">
        <v>41334</v>
      </c>
      <c r="I87" s="29">
        <v>6891</v>
      </c>
      <c r="J87" s="29">
        <v>8.8</v>
      </c>
    </row>
    <row r="88" spans="1:10">
      <c r="A88" s="28">
        <v>85</v>
      </c>
      <c r="B88" s="29">
        <v>7800</v>
      </c>
      <c r="C88" s="29">
        <v>2632</v>
      </c>
      <c r="D88" s="29">
        <v>1002</v>
      </c>
      <c r="E88" s="29">
        <v>167</v>
      </c>
      <c r="F88" s="29">
        <v>320870</v>
      </c>
      <c r="G88" s="29">
        <v>109584</v>
      </c>
      <c r="H88" s="29">
        <v>42336</v>
      </c>
      <c r="I88" s="29">
        <v>7058</v>
      </c>
      <c r="J88" s="29">
        <v>8.9</v>
      </c>
    </row>
    <row r="89" spans="1:10">
      <c r="A89" s="28">
        <v>86</v>
      </c>
      <c r="B89" s="29">
        <v>7896</v>
      </c>
      <c r="C89" s="29">
        <v>2664</v>
      </c>
      <c r="D89" s="29">
        <v>1014</v>
      </c>
      <c r="E89" s="29">
        <v>169</v>
      </c>
      <c r="F89" s="29">
        <v>328766</v>
      </c>
      <c r="G89" s="29">
        <v>112248</v>
      </c>
      <c r="H89" s="29">
        <v>43350</v>
      </c>
      <c r="I89" s="29">
        <v>7227</v>
      </c>
      <c r="J89" s="29">
        <v>9</v>
      </c>
    </row>
    <row r="90" spans="1:10">
      <c r="A90" s="28">
        <v>87</v>
      </c>
      <c r="B90" s="29">
        <v>7992</v>
      </c>
      <c r="C90" s="29">
        <v>2696</v>
      </c>
      <c r="D90" s="29">
        <v>1026</v>
      </c>
      <c r="E90" s="29">
        <v>171</v>
      </c>
      <c r="F90" s="29">
        <v>336758</v>
      </c>
      <c r="G90" s="29">
        <v>114944</v>
      </c>
      <c r="H90" s="29">
        <v>44376</v>
      </c>
      <c r="I90" s="29">
        <v>7398</v>
      </c>
      <c r="J90" s="29">
        <v>9.1</v>
      </c>
    </row>
    <row r="91" spans="1:10">
      <c r="A91" s="28">
        <v>88</v>
      </c>
      <c r="B91" s="29">
        <v>8088</v>
      </c>
      <c r="C91" s="29">
        <v>2728</v>
      </c>
      <c r="D91" s="29">
        <v>1038</v>
      </c>
      <c r="E91" s="29">
        <v>173</v>
      </c>
      <c r="F91" s="29">
        <v>344846</v>
      </c>
      <c r="G91" s="29">
        <v>117672</v>
      </c>
      <c r="H91" s="29">
        <v>45414</v>
      </c>
      <c r="I91" s="29">
        <v>7571</v>
      </c>
      <c r="J91" s="29">
        <v>9.2</v>
      </c>
    </row>
    <row r="92" spans="1:10">
      <c r="A92" s="28">
        <v>89</v>
      </c>
      <c r="B92" s="29">
        <v>8184</v>
      </c>
      <c r="C92" s="29">
        <v>2760</v>
      </c>
      <c r="D92" s="29">
        <v>1050</v>
      </c>
      <c r="E92" s="29">
        <v>175</v>
      </c>
      <c r="F92" s="29">
        <v>353030</v>
      </c>
      <c r="G92" s="29">
        <v>120432</v>
      </c>
      <c r="H92" s="29">
        <v>46464</v>
      </c>
      <c r="I92" s="29">
        <v>7746</v>
      </c>
      <c r="J92" s="29">
        <v>9.3</v>
      </c>
    </row>
    <row r="93" spans="1:10">
      <c r="A93" s="28">
        <v>90</v>
      </c>
      <c r="B93" s="29">
        <v>8280</v>
      </c>
      <c r="C93" s="29">
        <v>2792</v>
      </c>
      <c r="D93" s="29">
        <v>1062</v>
      </c>
      <c r="E93" s="29">
        <v>177</v>
      </c>
      <c r="F93" s="29">
        <v>361310</v>
      </c>
      <c r="G93" s="29">
        <v>123224</v>
      </c>
      <c r="H93" s="29">
        <v>47526</v>
      </c>
      <c r="I93" s="29">
        <v>7923</v>
      </c>
      <c r="J93" s="29">
        <v>9.4</v>
      </c>
    </row>
    <row r="94" spans="1:10">
      <c r="A94" s="28">
        <v>91</v>
      </c>
      <c r="B94" s="29">
        <v>8376</v>
      </c>
      <c r="C94" s="29">
        <v>2824</v>
      </c>
      <c r="D94" s="29">
        <v>1074</v>
      </c>
      <c r="E94" s="29">
        <v>179</v>
      </c>
      <c r="F94" s="29">
        <v>369686</v>
      </c>
      <c r="G94" s="29">
        <v>126048</v>
      </c>
      <c r="H94" s="29">
        <v>48600</v>
      </c>
      <c r="I94" s="29">
        <v>8102</v>
      </c>
      <c r="J94" s="29">
        <v>9.5</v>
      </c>
    </row>
    <row r="95" spans="1:10">
      <c r="A95" s="28">
        <v>92</v>
      </c>
      <c r="B95" s="29">
        <v>8472</v>
      </c>
      <c r="C95" s="29">
        <v>2856</v>
      </c>
      <c r="D95" s="29">
        <v>1086</v>
      </c>
      <c r="E95" s="29">
        <v>181</v>
      </c>
      <c r="F95" s="29">
        <v>378158</v>
      </c>
      <c r="G95" s="29">
        <v>128904</v>
      </c>
      <c r="H95" s="29">
        <v>49686</v>
      </c>
      <c r="I95" s="29">
        <v>8283</v>
      </c>
      <c r="J95" s="29">
        <v>9.6</v>
      </c>
    </row>
    <row r="96" spans="1:10">
      <c r="A96" s="28">
        <v>93</v>
      </c>
      <c r="B96" s="29">
        <v>8568</v>
      </c>
      <c r="C96" s="29">
        <v>2888</v>
      </c>
      <c r="D96" s="29">
        <v>1098</v>
      </c>
      <c r="E96" s="29">
        <v>183</v>
      </c>
      <c r="F96" s="29">
        <v>386726</v>
      </c>
      <c r="G96" s="29">
        <v>131792</v>
      </c>
      <c r="H96" s="29">
        <v>50784</v>
      </c>
      <c r="I96" s="29">
        <v>8466</v>
      </c>
      <c r="J96" s="29">
        <v>9.7</v>
      </c>
    </row>
    <row r="97" spans="1:10">
      <c r="A97" s="28">
        <v>94</v>
      </c>
      <c r="B97" s="29">
        <v>8664</v>
      </c>
      <c r="C97" s="29">
        <v>2920</v>
      </c>
      <c r="D97" s="29">
        <v>1110</v>
      </c>
      <c r="E97" s="29">
        <v>185</v>
      </c>
      <c r="F97" s="29">
        <v>395390</v>
      </c>
      <c r="G97" s="29">
        <v>134712</v>
      </c>
      <c r="H97" s="29">
        <v>51894</v>
      </c>
      <c r="I97" s="29">
        <v>8651</v>
      </c>
      <c r="J97" s="29">
        <v>9.8</v>
      </c>
    </row>
    <row r="98" spans="1:10">
      <c r="A98" s="28">
        <v>95</v>
      </c>
      <c r="B98" s="29">
        <v>8760</v>
      </c>
      <c r="C98" s="29">
        <v>2952</v>
      </c>
      <c r="D98" s="29">
        <v>1122</v>
      </c>
      <c r="E98" s="29">
        <v>187</v>
      </c>
      <c r="F98" s="29">
        <v>404150</v>
      </c>
      <c r="G98" s="29">
        <v>137664</v>
      </c>
      <c r="H98" s="29">
        <v>53016</v>
      </c>
      <c r="I98" s="29">
        <v>8838</v>
      </c>
      <c r="J98" s="29">
        <v>9.9</v>
      </c>
    </row>
    <row r="99" spans="1:10">
      <c r="A99" s="28">
        <v>96</v>
      </c>
      <c r="B99" s="29">
        <v>8856</v>
      </c>
      <c r="C99" s="29">
        <v>2984</v>
      </c>
      <c r="D99" s="29">
        <v>1134</v>
      </c>
      <c r="E99" s="29">
        <v>189</v>
      </c>
      <c r="F99" s="29">
        <v>413006</v>
      </c>
      <c r="G99" s="29">
        <v>140648</v>
      </c>
      <c r="H99" s="29">
        <v>54150</v>
      </c>
      <c r="I99" s="29">
        <v>9027</v>
      </c>
      <c r="J99" s="29">
        <v>10</v>
      </c>
    </row>
    <row r="100" spans="1:10">
      <c r="A100" s="28">
        <v>97</v>
      </c>
      <c r="B100" s="29">
        <v>8952</v>
      </c>
      <c r="C100" s="29">
        <v>3016</v>
      </c>
      <c r="D100" s="29">
        <v>1146</v>
      </c>
      <c r="E100" s="29">
        <v>191</v>
      </c>
      <c r="F100" s="29">
        <v>421958</v>
      </c>
      <c r="G100" s="29">
        <v>143664</v>
      </c>
      <c r="H100" s="29">
        <v>55296</v>
      </c>
      <c r="I100" s="29">
        <v>9218</v>
      </c>
      <c r="J100" s="29">
        <v>10.1</v>
      </c>
    </row>
    <row r="101" spans="1:10">
      <c r="A101" s="28">
        <v>98</v>
      </c>
      <c r="B101" s="29">
        <v>9048</v>
      </c>
      <c r="C101" s="29">
        <v>3048</v>
      </c>
      <c r="D101" s="29">
        <v>1158</v>
      </c>
      <c r="E101" s="29">
        <v>193</v>
      </c>
      <c r="F101" s="29">
        <v>431006</v>
      </c>
      <c r="G101" s="29">
        <v>146712</v>
      </c>
      <c r="H101" s="29">
        <v>56454</v>
      </c>
      <c r="I101" s="29">
        <v>9411</v>
      </c>
      <c r="J101" s="29">
        <v>10.2</v>
      </c>
    </row>
    <row r="102" spans="1:10">
      <c r="A102" s="28">
        <v>99</v>
      </c>
      <c r="B102" s="29">
        <v>9144</v>
      </c>
      <c r="C102" s="29">
        <v>3080</v>
      </c>
      <c r="D102" s="29">
        <v>1170</v>
      </c>
      <c r="E102" s="29">
        <v>195</v>
      </c>
      <c r="F102" s="29">
        <v>440150</v>
      </c>
      <c r="G102" s="29">
        <v>149792</v>
      </c>
      <c r="H102" s="29">
        <v>57624</v>
      </c>
      <c r="I102" s="29">
        <v>9606</v>
      </c>
      <c r="J102" s="29">
        <v>10.3</v>
      </c>
    </row>
    <row r="103" spans="1:10">
      <c r="A103" s="28">
        <v>100</v>
      </c>
      <c r="B103" s="29">
        <v>9240</v>
      </c>
      <c r="C103" s="29">
        <v>3112</v>
      </c>
      <c r="D103" s="29">
        <v>1182</v>
      </c>
      <c r="E103" s="29">
        <v>197</v>
      </c>
      <c r="F103" s="29">
        <v>449390</v>
      </c>
      <c r="G103" s="29">
        <v>152904</v>
      </c>
      <c r="H103" s="29">
        <v>58806</v>
      </c>
      <c r="I103" s="29">
        <v>9803</v>
      </c>
      <c r="J103" s="29">
        <v>10.4</v>
      </c>
    </row>
    <row r="104" spans="1:10">
      <c r="A104" s="28">
        <v>101</v>
      </c>
      <c r="B104" s="29">
        <v>9336</v>
      </c>
      <c r="C104" s="29">
        <v>3144</v>
      </c>
      <c r="D104" s="29">
        <v>1194</v>
      </c>
      <c r="E104" s="29">
        <v>199</v>
      </c>
      <c r="F104" s="29">
        <v>458726</v>
      </c>
      <c r="G104" s="29">
        <v>156048</v>
      </c>
      <c r="H104" s="29">
        <v>60000</v>
      </c>
      <c r="I104" s="29">
        <v>10002</v>
      </c>
      <c r="J104" s="29">
        <v>10.5</v>
      </c>
    </row>
    <row r="105" spans="1:10">
      <c r="A105" s="28">
        <v>102</v>
      </c>
      <c r="B105" s="29">
        <v>9432</v>
      </c>
      <c r="C105" s="29">
        <v>3176</v>
      </c>
      <c r="D105" s="29">
        <v>1206</v>
      </c>
      <c r="E105" s="29">
        <v>201</v>
      </c>
      <c r="F105" s="29">
        <v>468158</v>
      </c>
      <c r="G105" s="29">
        <v>159224</v>
      </c>
      <c r="H105" s="29">
        <v>61206</v>
      </c>
      <c r="I105" s="29">
        <v>10203</v>
      </c>
      <c r="J105" s="29">
        <v>10.6</v>
      </c>
    </row>
    <row r="106" spans="1:10">
      <c r="A106" s="28">
        <v>103</v>
      </c>
      <c r="B106" s="29">
        <v>9528</v>
      </c>
      <c r="C106" s="29">
        <v>3208</v>
      </c>
      <c r="D106" s="29">
        <v>1218</v>
      </c>
      <c r="E106" s="29">
        <v>203</v>
      </c>
      <c r="F106" s="29">
        <v>477686</v>
      </c>
      <c r="G106" s="29">
        <v>162432</v>
      </c>
      <c r="H106" s="29">
        <v>62424</v>
      </c>
      <c r="I106" s="29">
        <v>10406</v>
      </c>
      <c r="J106" s="29">
        <v>10.7</v>
      </c>
    </row>
    <row r="107" spans="1:10">
      <c r="A107" s="28">
        <v>104</v>
      </c>
      <c r="B107" s="29">
        <v>9624</v>
      </c>
      <c r="C107" s="29">
        <v>3240</v>
      </c>
      <c r="D107" s="29">
        <v>1230</v>
      </c>
      <c r="E107" s="29">
        <v>205</v>
      </c>
      <c r="F107" s="29">
        <v>487310</v>
      </c>
      <c r="G107" s="29">
        <v>165672</v>
      </c>
      <c r="H107" s="29">
        <v>63654</v>
      </c>
      <c r="I107" s="29">
        <v>10611</v>
      </c>
      <c r="J107" s="29">
        <v>10.8</v>
      </c>
    </row>
    <row r="108" spans="1:10">
      <c r="A108" s="28">
        <v>105</v>
      </c>
      <c r="B108" s="29">
        <v>9720</v>
      </c>
      <c r="C108" s="29">
        <v>3272</v>
      </c>
      <c r="D108" s="29">
        <v>1242</v>
      </c>
      <c r="E108" s="29">
        <v>207</v>
      </c>
      <c r="F108" s="29">
        <v>497030</v>
      </c>
      <c r="G108" s="29">
        <v>168944</v>
      </c>
      <c r="H108" s="29">
        <v>64896</v>
      </c>
      <c r="I108" s="29">
        <v>10818</v>
      </c>
      <c r="J108" s="29">
        <v>10.9</v>
      </c>
    </row>
    <row r="109" spans="1:10">
      <c r="A109" s="28">
        <v>106</v>
      </c>
      <c r="B109" s="29">
        <v>9816</v>
      </c>
      <c r="C109" s="29">
        <v>3304</v>
      </c>
      <c r="D109" s="29">
        <v>1254</v>
      </c>
      <c r="E109" s="29">
        <v>209</v>
      </c>
      <c r="F109" s="29">
        <v>506846</v>
      </c>
      <c r="G109" s="29">
        <v>172248</v>
      </c>
      <c r="H109" s="29">
        <v>66150</v>
      </c>
      <c r="I109" s="29">
        <v>11027</v>
      </c>
      <c r="J109" s="29">
        <v>11</v>
      </c>
    </row>
    <row r="110" spans="1:10">
      <c r="A110" s="28">
        <v>107</v>
      </c>
      <c r="B110" s="29">
        <v>9912</v>
      </c>
      <c r="C110" s="29">
        <v>3336</v>
      </c>
      <c r="D110" s="29">
        <v>1266</v>
      </c>
      <c r="E110" s="29">
        <v>211</v>
      </c>
      <c r="F110" s="29">
        <v>516758</v>
      </c>
      <c r="G110" s="29">
        <v>175584</v>
      </c>
      <c r="H110" s="29">
        <v>67416</v>
      </c>
      <c r="I110" s="29">
        <v>11238</v>
      </c>
      <c r="J110" s="29">
        <v>11.1</v>
      </c>
    </row>
    <row r="111" spans="1:10">
      <c r="A111" s="28">
        <v>108</v>
      </c>
      <c r="B111" s="29">
        <v>10008</v>
      </c>
      <c r="C111" s="29">
        <v>3368</v>
      </c>
      <c r="D111" s="29">
        <v>1278</v>
      </c>
      <c r="E111" s="29">
        <v>213</v>
      </c>
      <c r="F111" s="29">
        <v>526766</v>
      </c>
      <c r="G111" s="29">
        <v>178952</v>
      </c>
      <c r="H111" s="29">
        <v>68694</v>
      </c>
      <c r="I111" s="29">
        <v>11451</v>
      </c>
      <c r="J111" s="29">
        <v>11.2</v>
      </c>
    </row>
    <row r="112" spans="1:10">
      <c r="A112" s="28">
        <v>109</v>
      </c>
      <c r="B112" s="29">
        <v>10104</v>
      </c>
      <c r="C112" s="29">
        <v>3400</v>
      </c>
      <c r="D112" s="29">
        <v>1290</v>
      </c>
      <c r="E112" s="29">
        <v>215</v>
      </c>
      <c r="F112" s="29">
        <v>536870</v>
      </c>
      <c r="G112" s="29">
        <v>182352</v>
      </c>
      <c r="H112" s="29">
        <v>69984</v>
      </c>
      <c r="I112" s="29">
        <v>11666</v>
      </c>
      <c r="J112" s="29">
        <v>11.3</v>
      </c>
    </row>
    <row r="113" spans="1:10">
      <c r="A113" s="28">
        <v>110</v>
      </c>
      <c r="B113" s="29">
        <v>10200</v>
      </c>
      <c r="C113" s="29">
        <v>3432</v>
      </c>
      <c r="D113" s="29">
        <v>1302</v>
      </c>
      <c r="E113" s="29">
        <v>217</v>
      </c>
      <c r="F113" s="29">
        <v>547070</v>
      </c>
      <c r="G113" s="29">
        <v>185784</v>
      </c>
      <c r="H113" s="29">
        <v>71286</v>
      </c>
      <c r="I113" s="29">
        <v>11883</v>
      </c>
      <c r="J113" s="29">
        <v>11.4</v>
      </c>
    </row>
    <row r="114" spans="1:10">
      <c r="A114" s="28">
        <v>111</v>
      </c>
      <c r="B114" s="29">
        <v>10296</v>
      </c>
      <c r="C114" s="29">
        <v>3464</v>
      </c>
      <c r="D114" s="29">
        <v>1314</v>
      </c>
      <c r="E114" s="29">
        <v>219</v>
      </c>
      <c r="F114" s="29">
        <v>557366</v>
      </c>
      <c r="G114" s="29">
        <v>189248</v>
      </c>
      <c r="H114" s="29">
        <v>72600</v>
      </c>
      <c r="I114" s="29">
        <v>12102</v>
      </c>
      <c r="J114" s="29">
        <v>11.5</v>
      </c>
    </row>
    <row r="115" spans="1:10">
      <c r="A115" s="28">
        <v>112</v>
      </c>
      <c r="B115" s="29">
        <v>10392</v>
      </c>
      <c r="C115" s="29">
        <v>3496</v>
      </c>
      <c r="D115" s="29">
        <v>1326</v>
      </c>
      <c r="E115" s="29">
        <v>221</v>
      </c>
      <c r="F115" s="29">
        <v>567758</v>
      </c>
      <c r="G115" s="29">
        <v>192744</v>
      </c>
      <c r="H115" s="29">
        <v>73926</v>
      </c>
      <c r="I115" s="29">
        <v>12323</v>
      </c>
      <c r="J115" s="29">
        <v>11.6</v>
      </c>
    </row>
    <row r="116" spans="1:10">
      <c r="A116" s="28">
        <v>113</v>
      </c>
      <c r="B116" s="29">
        <v>10488</v>
      </c>
      <c r="C116" s="29">
        <v>3528</v>
      </c>
      <c r="D116" s="29">
        <v>1338</v>
      </c>
      <c r="E116" s="29">
        <v>223</v>
      </c>
      <c r="F116" s="29">
        <v>578246</v>
      </c>
      <c r="G116" s="29">
        <v>196272</v>
      </c>
      <c r="H116" s="29">
        <v>75264</v>
      </c>
      <c r="I116" s="29">
        <v>12546</v>
      </c>
      <c r="J116" s="29">
        <v>11.7</v>
      </c>
    </row>
    <row r="117" spans="1:10">
      <c r="A117" s="28">
        <v>114</v>
      </c>
      <c r="B117" s="29">
        <v>10584</v>
      </c>
      <c r="C117" s="29">
        <v>3560</v>
      </c>
      <c r="D117" s="29">
        <v>1350</v>
      </c>
      <c r="E117" s="29">
        <v>225</v>
      </c>
      <c r="F117" s="29">
        <v>588830</v>
      </c>
      <c r="G117" s="29">
        <v>199832</v>
      </c>
      <c r="H117" s="29">
        <v>76614</v>
      </c>
      <c r="I117" s="29">
        <v>12771</v>
      </c>
      <c r="J117" s="29">
        <v>11.8</v>
      </c>
    </row>
    <row r="118" spans="1:10">
      <c r="A118" s="28">
        <v>115</v>
      </c>
      <c r="B118" s="29">
        <v>10680</v>
      </c>
      <c r="C118" s="29">
        <v>3592</v>
      </c>
      <c r="D118" s="29">
        <v>1362</v>
      </c>
      <c r="E118" s="29">
        <v>227</v>
      </c>
      <c r="F118" s="29">
        <v>599510</v>
      </c>
      <c r="G118" s="29">
        <v>203424</v>
      </c>
      <c r="H118" s="29">
        <v>77976</v>
      </c>
      <c r="I118" s="29">
        <v>12998</v>
      </c>
      <c r="J118" s="29">
        <v>11.9</v>
      </c>
    </row>
    <row r="119" spans="1:10">
      <c r="A119" s="28">
        <v>116</v>
      </c>
      <c r="B119" s="29">
        <v>10776</v>
      </c>
      <c r="C119" s="29">
        <v>3624</v>
      </c>
      <c r="D119" s="29">
        <v>1374</v>
      </c>
      <c r="E119" s="29">
        <v>229</v>
      </c>
      <c r="F119" s="29">
        <v>610286</v>
      </c>
      <c r="G119" s="29">
        <v>207048</v>
      </c>
      <c r="H119" s="29">
        <v>79350</v>
      </c>
      <c r="I119" s="29">
        <v>13227</v>
      </c>
      <c r="J119" s="29">
        <v>12</v>
      </c>
    </row>
    <row r="120" spans="1:10">
      <c r="A120" s="28">
        <v>117</v>
      </c>
      <c r="B120" s="29">
        <v>10872</v>
      </c>
      <c r="C120" s="29">
        <v>3656</v>
      </c>
      <c r="D120" s="29">
        <v>1386</v>
      </c>
      <c r="E120" s="29">
        <v>231</v>
      </c>
      <c r="F120" s="29">
        <v>621158</v>
      </c>
      <c r="G120" s="29">
        <v>210704</v>
      </c>
      <c r="H120" s="29">
        <v>80736</v>
      </c>
      <c r="I120" s="29">
        <v>13458</v>
      </c>
      <c r="J120" s="29">
        <v>12.1</v>
      </c>
    </row>
    <row r="121" spans="1:10">
      <c r="A121" s="28">
        <v>118</v>
      </c>
      <c r="B121" s="29">
        <v>10968</v>
      </c>
      <c r="C121" s="29">
        <v>3688</v>
      </c>
      <c r="D121" s="29">
        <v>1398</v>
      </c>
      <c r="E121" s="29">
        <v>233</v>
      </c>
      <c r="F121" s="29">
        <v>632126</v>
      </c>
      <c r="G121" s="29">
        <v>214392</v>
      </c>
      <c r="H121" s="29">
        <v>82134</v>
      </c>
      <c r="I121" s="29">
        <v>13691</v>
      </c>
      <c r="J121" s="29">
        <v>12.2</v>
      </c>
    </row>
    <row r="122" spans="1:10">
      <c r="A122" s="28">
        <v>119</v>
      </c>
      <c r="B122" s="29">
        <v>11064</v>
      </c>
      <c r="C122" s="29">
        <v>3720</v>
      </c>
      <c r="D122" s="29">
        <v>1410</v>
      </c>
      <c r="E122" s="29">
        <v>235</v>
      </c>
      <c r="F122" s="29">
        <v>643190</v>
      </c>
      <c r="G122" s="29">
        <v>218112</v>
      </c>
      <c r="H122" s="29">
        <v>83544</v>
      </c>
      <c r="I122" s="29">
        <v>13926</v>
      </c>
      <c r="J122" s="29">
        <v>12.3</v>
      </c>
    </row>
    <row r="123" spans="1:10">
      <c r="A123" s="28">
        <v>120</v>
      </c>
      <c r="B123" s="29">
        <v>11160</v>
      </c>
      <c r="C123" s="29">
        <v>3752</v>
      </c>
      <c r="D123" s="29">
        <v>1422</v>
      </c>
      <c r="E123" s="29">
        <v>237</v>
      </c>
      <c r="F123" s="29">
        <v>654350</v>
      </c>
      <c r="G123" s="29">
        <v>221864</v>
      </c>
      <c r="H123" s="29">
        <v>84966</v>
      </c>
      <c r="I123" s="29">
        <v>14163</v>
      </c>
      <c r="J123" s="29">
        <v>12.4</v>
      </c>
    </row>
    <row r="124" spans="1:10">
      <c r="A124" s="28">
        <v>121</v>
      </c>
      <c r="B124" s="29">
        <v>11256</v>
      </c>
      <c r="C124" s="29">
        <v>3784</v>
      </c>
      <c r="D124" s="29">
        <v>1434</v>
      </c>
      <c r="E124" s="29">
        <v>239</v>
      </c>
      <c r="F124" s="29">
        <v>665606</v>
      </c>
      <c r="G124" s="29">
        <v>225648</v>
      </c>
      <c r="H124" s="29">
        <v>86400</v>
      </c>
      <c r="I124" s="29">
        <v>14402</v>
      </c>
      <c r="J124" s="29">
        <v>12.5</v>
      </c>
    </row>
    <row r="125" spans="1:10">
      <c r="A125" s="28">
        <v>122</v>
      </c>
      <c r="B125" s="29">
        <v>11352</v>
      </c>
      <c r="C125" s="29">
        <v>3816</v>
      </c>
      <c r="D125" s="29">
        <v>1446</v>
      </c>
      <c r="E125" s="29">
        <v>241</v>
      </c>
      <c r="F125" s="29">
        <v>676958</v>
      </c>
      <c r="G125" s="29">
        <v>229464</v>
      </c>
      <c r="H125" s="29">
        <v>87846</v>
      </c>
      <c r="I125" s="29">
        <v>14643</v>
      </c>
      <c r="J125" s="29">
        <v>12.6</v>
      </c>
    </row>
    <row r="126" spans="1:10">
      <c r="A126" s="28">
        <v>123</v>
      </c>
      <c r="B126" s="29">
        <v>11448</v>
      </c>
      <c r="C126" s="29">
        <v>3848</v>
      </c>
      <c r="D126" s="29">
        <v>1458</v>
      </c>
      <c r="E126" s="29">
        <v>243</v>
      </c>
      <c r="F126" s="29">
        <v>688406</v>
      </c>
      <c r="G126" s="29">
        <v>233312</v>
      </c>
      <c r="H126" s="29">
        <v>89304</v>
      </c>
      <c r="I126" s="29">
        <v>14886</v>
      </c>
      <c r="J126" s="29">
        <v>12.7</v>
      </c>
    </row>
    <row r="127" spans="1:10">
      <c r="A127" s="28">
        <v>124</v>
      </c>
      <c r="B127" s="29">
        <v>11544</v>
      </c>
      <c r="C127" s="29">
        <v>3880</v>
      </c>
      <c r="D127" s="29">
        <v>1470</v>
      </c>
      <c r="E127" s="29">
        <v>245</v>
      </c>
      <c r="F127" s="29">
        <v>699950</v>
      </c>
      <c r="G127" s="29">
        <v>237192</v>
      </c>
      <c r="H127" s="29">
        <v>90774</v>
      </c>
      <c r="I127" s="29">
        <v>15131</v>
      </c>
      <c r="J127" s="29">
        <v>12.8</v>
      </c>
    </row>
    <row r="128" spans="1:10">
      <c r="A128" s="28">
        <v>125</v>
      </c>
      <c r="B128" s="29">
        <v>11640</v>
      </c>
      <c r="C128" s="29">
        <v>3912</v>
      </c>
      <c r="D128" s="29">
        <v>1482</v>
      </c>
      <c r="E128" s="29">
        <v>247</v>
      </c>
      <c r="F128" s="29">
        <v>711590</v>
      </c>
      <c r="G128" s="29">
        <v>241104</v>
      </c>
      <c r="H128" s="29">
        <v>92256</v>
      </c>
      <c r="I128" s="29">
        <v>15378</v>
      </c>
      <c r="J128" s="29">
        <v>12.9</v>
      </c>
    </row>
    <row r="129" spans="1:10">
      <c r="A129" s="28">
        <v>126</v>
      </c>
      <c r="B129" s="29">
        <v>11736</v>
      </c>
      <c r="C129" s="29">
        <v>3944</v>
      </c>
      <c r="D129" s="29">
        <v>1494</v>
      </c>
      <c r="E129" s="29">
        <v>249</v>
      </c>
      <c r="F129" s="29">
        <v>723326</v>
      </c>
      <c r="G129" s="29">
        <v>245048</v>
      </c>
      <c r="H129" s="29">
        <v>93750</v>
      </c>
      <c r="I129" s="29">
        <v>15627</v>
      </c>
      <c r="J129" s="29">
        <v>13</v>
      </c>
    </row>
    <row r="130" spans="1:10">
      <c r="A130" s="28">
        <v>127</v>
      </c>
      <c r="B130" s="29">
        <v>11832</v>
      </c>
      <c r="C130" s="29">
        <v>3976</v>
      </c>
      <c r="D130" s="29">
        <v>1506</v>
      </c>
      <c r="E130" s="29">
        <v>251</v>
      </c>
      <c r="F130" s="29">
        <v>735158</v>
      </c>
      <c r="G130" s="29">
        <v>249024</v>
      </c>
      <c r="H130" s="29">
        <v>95256</v>
      </c>
      <c r="I130" s="29">
        <v>15878</v>
      </c>
      <c r="J130" s="29">
        <v>13.1</v>
      </c>
    </row>
    <row r="131" spans="1:10">
      <c r="A131" s="28">
        <v>128</v>
      </c>
      <c r="B131" s="29">
        <v>11928</v>
      </c>
      <c r="C131" s="29">
        <v>4008</v>
      </c>
      <c r="D131" s="29">
        <v>1518</v>
      </c>
      <c r="E131" s="29">
        <v>253</v>
      </c>
      <c r="F131" s="29">
        <v>747086</v>
      </c>
      <c r="G131" s="29">
        <v>253032</v>
      </c>
      <c r="H131" s="29">
        <v>96774</v>
      </c>
      <c r="I131" s="29">
        <v>16131</v>
      </c>
      <c r="J131" s="29">
        <v>13.2</v>
      </c>
    </row>
    <row r="132" spans="1:10">
      <c r="A132" s="28">
        <v>129</v>
      </c>
      <c r="B132" s="29">
        <v>12024</v>
      </c>
      <c r="C132" s="29">
        <v>4040</v>
      </c>
      <c r="D132" s="29">
        <v>1530</v>
      </c>
      <c r="E132" s="29">
        <v>255</v>
      </c>
      <c r="F132" s="29">
        <v>759110</v>
      </c>
      <c r="G132" s="29">
        <v>257072</v>
      </c>
      <c r="H132" s="29">
        <v>98304</v>
      </c>
      <c r="I132" s="29">
        <v>16386</v>
      </c>
      <c r="J132" s="29">
        <v>13.3</v>
      </c>
    </row>
    <row r="133" spans="1:10">
      <c r="A133" s="28">
        <v>130</v>
      </c>
      <c r="B133" s="29">
        <v>12120</v>
      </c>
      <c r="C133" s="29">
        <v>4072</v>
      </c>
      <c r="D133" s="29">
        <v>1542</v>
      </c>
      <c r="E133" s="29">
        <v>257</v>
      </c>
      <c r="F133" s="29">
        <v>771230</v>
      </c>
      <c r="G133" s="29">
        <v>261144</v>
      </c>
      <c r="H133" s="29">
        <v>99846</v>
      </c>
      <c r="I133" s="29">
        <v>16643</v>
      </c>
      <c r="J133" s="29">
        <v>13.4</v>
      </c>
    </row>
    <row r="134" spans="1:10">
      <c r="A134" s="28">
        <v>131</v>
      </c>
      <c r="B134" s="29">
        <v>12216</v>
      </c>
      <c r="C134" s="29">
        <v>4104</v>
      </c>
      <c r="D134" s="29">
        <v>1554</v>
      </c>
      <c r="E134" s="29">
        <v>259</v>
      </c>
      <c r="F134" s="29">
        <v>783446</v>
      </c>
      <c r="G134" s="29">
        <v>265248</v>
      </c>
      <c r="H134" s="29">
        <v>101400</v>
      </c>
      <c r="I134" s="29">
        <v>16902</v>
      </c>
      <c r="J134" s="29">
        <v>13.5</v>
      </c>
    </row>
    <row r="135" spans="1:10">
      <c r="A135" s="28">
        <v>132</v>
      </c>
      <c r="B135" s="29">
        <v>12312</v>
      </c>
      <c r="C135" s="29">
        <v>4136</v>
      </c>
      <c r="D135" s="29">
        <v>1566</v>
      </c>
      <c r="E135" s="29">
        <v>261</v>
      </c>
      <c r="F135" s="29">
        <v>795758</v>
      </c>
      <c r="G135" s="29">
        <v>269384</v>
      </c>
      <c r="H135" s="29">
        <v>102966</v>
      </c>
      <c r="I135" s="29">
        <v>17163</v>
      </c>
      <c r="J135" s="29">
        <v>13.6</v>
      </c>
    </row>
    <row r="136" spans="1:10">
      <c r="A136" s="28">
        <v>133</v>
      </c>
      <c r="B136" s="29">
        <v>12408</v>
      </c>
      <c r="C136" s="29">
        <v>4168</v>
      </c>
      <c r="D136" s="29">
        <v>1578</v>
      </c>
      <c r="E136" s="29">
        <v>263</v>
      </c>
      <c r="F136" s="29">
        <v>808166</v>
      </c>
      <c r="G136" s="29">
        <v>273552</v>
      </c>
      <c r="H136" s="29">
        <v>104544</v>
      </c>
      <c r="I136" s="29">
        <v>17426</v>
      </c>
      <c r="J136" s="29">
        <v>13.7</v>
      </c>
    </row>
    <row r="137" spans="1:10">
      <c r="A137" s="28">
        <v>134</v>
      </c>
      <c r="B137" s="29">
        <v>12504</v>
      </c>
      <c r="C137" s="29">
        <v>4200</v>
      </c>
      <c r="D137" s="29">
        <v>1590</v>
      </c>
      <c r="E137" s="29">
        <v>265</v>
      </c>
      <c r="F137" s="29">
        <v>820670</v>
      </c>
      <c r="G137" s="29">
        <v>277752</v>
      </c>
      <c r="H137" s="29">
        <v>106134</v>
      </c>
      <c r="I137" s="29">
        <v>17691</v>
      </c>
      <c r="J137" s="29">
        <v>13.8</v>
      </c>
    </row>
    <row r="138" spans="1:10">
      <c r="A138" s="28">
        <v>135</v>
      </c>
      <c r="B138" s="29">
        <v>12600</v>
      </c>
      <c r="C138" s="29">
        <v>4232</v>
      </c>
      <c r="D138" s="29">
        <v>1602</v>
      </c>
      <c r="E138" s="29">
        <v>267</v>
      </c>
      <c r="F138" s="29">
        <v>833270</v>
      </c>
      <c r="G138" s="29">
        <v>281984</v>
      </c>
      <c r="H138" s="29">
        <v>107736</v>
      </c>
      <c r="I138" s="29">
        <v>17958</v>
      </c>
      <c r="J138" s="29">
        <v>13.9</v>
      </c>
    </row>
    <row r="139" spans="1:10">
      <c r="A139" s="28">
        <v>136</v>
      </c>
      <c r="B139" s="29">
        <v>12696</v>
      </c>
      <c r="C139" s="29">
        <v>4264</v>
      </c>
      <c r="D139" s="29">
        <v>1614</v>
      </c>
      <c r="E139" s="29">
        <v>269</v>
      </c>
      <c r="F139" s="29">
        <v>845966</v>
      </c>
      <c r="G139" s="29">
        <v>286248</v>
      </c>
      <c r="H139" s="29">
        <v>109350</v>
      </c>
      <c r="I139" s="29">
        <v>18227</v>
      </c>
      <c r="J139" s="29">
        <v>14</v>
      </c>
    </row>
    <row r="140" spans="1:10">
      <c r="A140" s="28">
        <v>137</v>
      </c>
      <c r="B140" s="29">
        <v>12792</v>
      </c>
      <c r="C140" s="29">
        <v>4296</v>
      </c>
      <c r="D140" s="29">
        <v>1626</v>
      </c>
      <c r="E140" s="29">
        <v>271</v>
      </c>
      <c r="F140" s="29">
        <v>858758</v>
      </c>
      <c r="G140" s="29">
        <v>290544</v>
      </c>
      <c r="H140" s="29">
        <v>110976</v>
      </c>
      <c r="I140" s="29">
        <v>18498</v>
      </c>
      <c r="J140" s="29">
        <v>14.1</v>
      </c>
    </row>
    <row r="141" spans="1:10">
      <c r="A141" s="28">
        <v>138</v>
      </c>
      <c r="B141" s="29">
        <v>12888</v>
      </c>
      <c r="C141" s="29">
        <v>4328</v>
      </c>
      <c r="D141" s="29">
        <v>1638</v>
      </c>
      <c r="E141" s="29">
        <v>273</v>
      </c>
      <c r="F141" s="29">
        <v>871646</v>
      </c>
      <c r="G141" s="29">
        <v>294872</v>
      </c>
      <c r="H141" s="29">
        <v>112614</v>
      </c>
      <c r="I141" s="29">
        <v>18771</v>
      </c>
      <c r="J141" s="29">
        <v>14.2</v>
      </c>
    </row>
    <row r="142" spans="1:10">
      <c r="A142" s="28">
        <v>139</v>
      </c>
      <c r="B142" s="29">
        <v>12984</v>
      </c>
      <c r="C142" s="29">
        <v>4360</v>
      </c>
      <c r="D142" s="29">
        <v>1650</v>
      </c>
      <c r="E142" s="29">
        <v>275</v>
      </c>
      <c r="F142" s="29">
        <v>884630</v>
      </c>
      <c r="G142" s="29">
        <v>299232</v>
      </c>
      <c r="H142" s="29">
        <v>114264</v>
      </c>
      <c r="I142" s="29">
        <v>19046</v>
      </c>
      <c r="J142" s="29">
        <v>14.3</v>
      </c>
    </row>
    <row r="143" spans="1:10">
      <c r="A143" s="28">
        <v>140</v>
      </c>
      <c r="B143" s="29">
        <v>13080</v>
      </c>
      <c r="C143" s="29">
        <v>4392</v>
      </c>
      <c r="D143" s="29">
        <v>1662</v>
      </c>
      <c r="E143" s="29">
        <v>277</v>
      </c>
      <c r="F143" s="29">
        <v>897710</v>
      </c>
      <c r="G143" s="29">
        <v>303624</v>
      </c>
      <c r="H143" s="29">
        <v>115926</v>
      </c>
      <c r="I143" s="29">
        <v>19323</v>
      </c>
      <c r="J143" s="29">
        <v>14.4</v>
      </c>
    </row>
    <row r="144" spans="1:10">
      <c r="A144" s="28">
        <v>141</v>
      </c>
      <c r="B144" s="29">
        <v>13176</v>
      </c>
      <c r="C144" s="29">
        <v>4424</v>
      </c>
      <c r="D144" s="29">
        <v>1674</v>
      </c>
      <c r="E144" s="29">
        <v>279</v>
      </c>
      <c r="F144" s="29">
        <v>910886</v>
      </c>
      <c r="G144" s="29">
        <v>308048</v>
      </c>
      <c r="H144" s="29">
        <v>117600</v>
      </c>
      <c r="I144" s="29">
        <v>19602</v>
      </c>
      <c r="J144" s="29">
        <v>14.5</v>
      </c>
    </row>
    <row r="145" spans="1:10">
      <c r="A145" s="28">
        <v>142</v>
      </c>
      <c r="B145" s="29">
        <v>13272</v>
      </c>
      <c r="C145" s="29">
        <v>4456</v>
      </c>
      <c r="D145" s="29">
        <v>1686</v>
      </c>
      <c r="E145" s="29">
        <v>281</v>
      </c>
      <c r="F145" s="29">
        <v>924158</v>
      </c>
      <c r="G145" s="29">
        <v>312504</v>
      </c>
      <c r="H145" s="29">
        <v>119286</v>
      </c>
      <c r="I145" s="29">
        <v>19883</v>
      </c>
      <c r="J145" s="29">
        <v>14.6</v>
      </c>
    </row>
    <row r="146" spans="1:10">
      <c r="A146" s="28">
        <v>143</v>
      </c>
      <c r="B146" s="29">
        <v>13368</v>
      </c>
      <c r="C146" s="29">
        <v>4488</v>
      </c>
      <c r="D146" s="29">
        <v>1698</v>
      </c>
      <c r="E146" s="29">
        <v>283</v>
      </c>
      <c r="F146" s="29">
        <v>937526</v>
      </c>
      <c r="G146" s="29">
        <v>316992</v>
      </c>
      <c r="H146" s="29">
        <v>120984</v>
      </c>
      <c r="I146" s="29">
        <v>20166</v>
      </c>
      <c r="J146" s="29">
        <v>14.7</v>
      </c>
    </row>
    <row r="147" spans="1:10">
      <c r="A147" s="28">
        <v>144</v>
      </c>
      <c r="B147" s="29">
        <v>13464</v>
      </c>
      <c r="C147" s="29">
        <v>4520</v>
      </c>
      <c r="D147" s="29">
        <v>1710</v>
      </c>
      <c r="E147" s="29">
        <v>285</v>
      </c>
      <c r="F147" s="29">
        <v>950990</v>
      </c>
      <c r="G147" s="29">
        <v>321512</v>
      </c>
      <c r="H147" s="29">
        <v>122694</v>
      </c>
      <c r="I147" s="29">
        <v>20451</v>
      </c>
      <c r="J147" s="29">
        <v>14.8</v>
      </c>
    </row>
    <row r="148" spans="1:10">
      <c r="A148" s="28">
        <v>145</v>
      </c>
      <c r="B148" s="29">
        <v>13560</v>
      </c>
      <c r="C148" s="29">
        <v>4552</v>
      </c>
      <c r="D148" s="29">
        <v>1722</v>
      </c>
      <c r="E148" s="29">
        <v>287</v>
      </c>
      <c r="F148" s="29">
        <v>964550</v>
      </c>
      <c r="G148" s="29">
        <v>326064</v>
      </c>
      <c r="H148" s="29">
        <v>124416</v>
      </c>
      <c r="I148" s="29">
        <v>20738</v>
      </c>
      <c r="J148" s="29">
        <v>14.9</v>
      </c>
    </row>
    <row r="149" spans="1:10">
      <c r="A149" s="28">
        <v>146</v>
      </c>
      <c r="B149" s="29">
        <v>13656</v>
      </c>
      <c r="C149" s="29">
        <v>4584</v>
      </c>
      <c r="D149" s="29">
        <v>1734</v>
      </c>
      <c r="E149" s="29">
        <v>289</v>
      </c>
      <c r="F149" s="29">
        <v>978206</v>
      </c>
      <c r="G149" s="29">
        <v>330648</v>
      </c>
      <c r="H149" s="29">
        <v>126150</v>
      </c>
      <c r="I149" s="29">
        <v>21027</v>
      </c>
      <c r="J149" s="29">
        <v>15</v>
      </c>
    </row>
    <row r="150" spans="1:10">
      <c r="A150" s="28">
        <v>147</v>
      </c>
      <c r="B150" s="29">
        <v>13752</v>
      </c>
      <c r="C150" s="29">
        <v>4616</v>
      </c>
      <c r="D150" s="29">
        <v>1746</v>
      </c>
      <c r="E150" s="29">
        <v>291</v>
      </c>
      <c r="F150" s="29">
        <v>991958</v>
      </c>
      <c r="G150" s="29">
        <v>335264</v>
      </c>
      <c r="H150" s="29">
        <v>127896</v>
      </c>
      <c r="I150" s="29">
        <v>21318</v>
      </c>
      <c r="J150" s="29">
        <v>15.1</v>
      </c>
    </row>
    <row r="151" spans="1:10">
      <c r="A151" s="28">
        <v>148</v>
      </c>
      <c r="B151" s="29">
        <v>13848</v>
      </c>
      <c r="C151" s="29">
        <v>4648</v>
      </c>
      <c r="D151" s="29">
        <v>1758</v>
      </c>
      <c r="E151" s="29">
        <v>293</v>
      </c>
      <c r="F151" s="29">
        <v>1005806</v>
      </c>
      <c r="G151" s="29">
        <v>339912</v>
      </c>
      <c r="H151" s="29">
        <v>129654</v>
      </c>
      <c r="I151" s="29">
        <v>21611</v>
      </c>
      <c r="J151" s="29">
        <v>15.2</v>
      </c>
    </row>
    <row r="152" spans="1:10">
      <c r="A152" s="28">
        <v>149</v>
      </c>
      <c r="B152" s="29">
        <v>13944</v>
      </c>
      <c r="C152" s="29">
        <v>4680</v>
      </c>
      <c r="D152" s="29">
        <v>1770</v>
      </c>
      <c r="E152" s="29">
        <v>295</v>
      </c>
      <c r="F152" s="29">
        <v>1019750</v>
      </c>
      <c r="G152" s="29">
        <v>344592</v>
      </c>
      <c r="H152" s="29">
        <v>131424</v>
      </c>
      <c r="I152" s="29">
        <v>21906</v>
      </c>
      <c r="J152" s="29">
        <v>15.3</v>
      </c>
    </row>
    <row r="153" spans="1:10">
      <c r="A153" s="28">
        <v>150</v>
      </c>
      <c r="B153" s="29">
        <v>14040</v>
      </c>
      <c r="C153" s="29">
        <v>4712</v>
      </c>
      <c r="D153" s="29">
        <v>1782</v>
      </c>
      <c r="E153" s="29">
        <v>297</v>
      </c>
      <c r="F153" s="29">
        <v>1033790</v>
      </c>
      <c r="G153" s="29">
        <v>349304</v>
      </c>
      <c r="H153" s="29">
        <v>133206</v>
      </c>
      <c r="I153" s="29">
        <v>22203</v>
      </c>
      <c r="J153" s="29">
        <v>15.4</v>
      </c>
    </row>
    <row r="154" spans="1:10">
      <c r="A154" s="28">
        <v>151</v>
      </c>
      <c r="B154" s="29">
        <v>14136</v>
      </c>
      <c r="C154" s="29">
        <v>4744</v>
      </c>
      <c r="D154" s="29">
        <v>1794</v>
      </c>
      <c r="E154" s="29">
        <v>299</v>
      </c>
      <c r="F154" s="29">
        <v>1047926</v>
      </c>
      <c r="G154" s="29">
        <v>354048</v>
      </c>
      <c r="H154" s="29">
        <v>135000</v>
      </c>
      <c r="I154" s="29">
        <v>22502</v>
      </c>
      <c r="J154" s="29">
        <v>15.5</v>
      </c>
    </row>
    <row r="155" spans="1:10">
      <c r="A155" s="28">
        <v>152</v>
      </c>
      <c r="B155" s="29">
        <v>14232</v>
      </c>
      <c r="C155" s="29">
        <v>4776</v>
      </c>
      <c r="D155" s="29">
        <v>1806</v>
      </c>
      <c r="E155" s="29">
        <v>301</v>
      </c>
      <c r="F155" s="29">
        <v>1062158</v>
      </c>
      <c r="G155" s="29">
        <v>358824</v>
      </c>
      <c r="H155" s="29">
        <v>136806</v>
      </c>
      <c r="I155" s="29">
        <v>22803</v>
      </c>
      <c r="J155" s="29">
        <v>15.6</v>
      </c>
    </row>
    <row r="156" spans="1:10">
      <c r="A156" s="28">
        <v>153</v>
      </c>
      <c r="B156" s="29">
        <v>14328</v>
      </c>
      <c r="C156" s="29">
        <v>4808</v>
      </c>
      <c r="D156" s="29">
        <v>1818</v>
      </c>
      <c r="E156" s="29">
        <v>303</v>
      </c>
      <c r="F156" s="29">
        <v>1076486</v>
      </c>
      <c r="G156" s="29">
        <v>363632</v>
      </c>
      <c r="H156" s="29">
        <v>138624</v>
      </c>
      <c r="I156" s="29">
        <v>23106</v>
      </c>
      <c r="J156" s="29">
        <v>15.7</v>
      </c>
    </row>
    <row r="157" spans="1:10">
      <c r="A157" s="28">
        <v>154</v>
      </c>
      <c r="B157" s="29">
        <v>14424</v>
      </c>
      <c r="C157" s="29">
        <v>4840</v>
      </c>
      <c r="D157" s="29">
        <v>1830</v>
      </c>
      <c r="E157" s="29">
        <v>305</v>
      </c>
      <c r="F157" s="29">
        <v>1090910</v>
      </c>
      <c r="G157" s="29">
        <v>368472</v>
      </c>
      <c r="H157" s="29">
        <v>140454</v>
      </c>
      <c r="I157" s="29">
        <v>23411</v>
      </c>
      <c r="J157" s="29">
        <v>15.8</v>
      </c>
    </row>
    <row r="158" spans="1:10">
      <c r="A158" s="28">
        <v>155</v>
      </c>
      <c r="B158" s="29">
        <v>14520</v>
      </c>
      <c r="C158" s="29">
        <v>4872</v>
      </c>
      <c r="D158" s="29">
        <v>1842</v>
      </c>
      <c r="E158" s="29">
        <v>307</v>
      </c>
      <c r="F158" s="29">
        <v>1105430</v>
      </c>
      <c r="G158" s="29">
        <v>373344</v>
      </c>
      <c r="H158" s="29">
        <v>142296</v>
      </c>
      <c r="I158" s="29">
        <v>23718</v>
      </c>
      <c r="J158" s="29">
        <v>15.9</v>
      </c>
    </row>
    <row r="159" spans="1:10">
      <c r="A159" s="28">
        <v>156</v>
      </c>
      <c r="B159" s="29">
        <v>14616</v>
      </c>
      <c r="C159" s="29">
        <v>4904</v>
      </c>
      <c r="D159" s="29">
        <v>1854</v>
      </c>
      <c r="E159" s="29">
        <v>309</v>
      </c>
      <c r="F159" s="29">
        <v>1120046</v>
      </c>
      <c r="G159" s="29">
        <v>378248</v>
      </c>
      <c r="H159" s="29">
        <v>144150</v>
      </c>
      <c r="I159" s="29">
        <v>24027</v>
      </c>
      <c r="J159" s="29">
        <v>16</v>
      </c>
    </row>
    <row r="160" spans="1:10">
      <c r="A160" s="28">
        <v>157</v>
      </c>
      <c r="B160" s="29">
        <v>14712</v>
      </c>
      <c r="C160" s="29">
        <v>4936</v>
      </c>
      <c r="D160" s="29">
        <v>1866</v>
      </c>
      <c r="E160" s="29">
        <v>311</v>
      </c>
      <c r="F160" s="29">
        <v>1134758</v>
      </c>
      <c r="G160" s="29">
        <v>383184</v>
      </c>
      <c r="H160" s="29">
        <v>146016</v>
      </c>
      <c r="I160" s="29">
        <v>24338</v>
      </c>
      <c r="J160" s="29">
        <v>16.1</v>
      </c>
    </row>
    <row r="161" spans="1:10">
      <c r="A161" s="28">
        <v>158</v>
      </c>
      <c r="B161" s="29">
        <v>14808</v>
      </c>
      <c r="C161" s="29">
        <v>4968</v>
      </c>
      <c r="D161" s="29">
        <v>1878</v>
      </c>
      <c r="E161" s="29">
        <v>313</v>
      </c>
      <c r="F161" s="29">
        <v>1149566</v>
      </c>
      <c r="G161" s="29">
        <v>388152</v>
      </c>
      <c r="H161" s="29">
        <v>147894</v>
      </c>
      <c r="I161" s="29">
        <v>24651</v>
      </c>
      <c r="J161" s="29">
        <v>16.2</v>
      </c>
    </row>
    <row r="162" spans="1:10">
      <c r="A162" s="28">
        <v>159</v>
      </c>
      <c r="B162" s="29">
        <v>14904</v>
      </c>
      <c r="C162" s="29">
        <v>5000</v>
      </c>
      <c r="D162" s="29">
        <v>1890</v>
      </c>
      <c r="E162" s="29">
        <v>315</v>
      </c>
      <c r="F162" s="29">
        <v>1164470</v>
      </c>
      <c r="G162" s="29">
        <v>393152</v>
      </c>
      <c r="H162" s="29">
        <v>149784</v>
      </c>
      <c r="I162" s="29">
        <v>24966</v>
      </c>
      <c r="J162" s="29">
        <v>16.3</v>
      </c>
    </row>
    <row r="163" spans="1:10">
      <c r="A163" s="28">
        <v>160</v>
      </c>
      <c r="B163" s="29">
        <v>15000</v>
      </c>
      <c r="C163" s="29">
        <v>5032</v>
      </c>
      <c r="D163" s="29">
        <v>1902</v>
      </c>
      <c r="E163" s="29">
        <v>317</v>
      </c>
      <c r="F163" s="29">
        <v>1179470</v>
      </c>
      <c r="G163" s="29">
        <v>398184</v>
      </c>
      <c r="H163" s="29">
        <v>151686</v>
      </c>
      <c r="I163" s="29">
        <v>25283</v>
      </c>
      <c r="J163" s="29">
        <v>16.4</v>
      </c>
    </row>
    <row r="164" spans="1:10">
      <c r="A164" s="28">
        <v>161</v>
      </c>
      <c r="B164" s="29">
        <v>15096</v>
      </c>
      <c r="C164" s="29">
        <v>5064</v>
      </c>
      <c r="D164" s="29">
        <v>1914</v>
      </c>
      <c r="E164" s="29">
        <v>319</v>
      </c>
      <c r="F164" s="29">
        <v>1194566</v>
      </c>
      <c r="G164" s="29">
        <v>403248</v>
      </c>
      <c r="H164" s="29">
        <v>153600</v>
      </c>
      <c r="I164" s="29">
        <v>25602</v>
      </c>
      <c r="J164" s="29">
        <v>16.5</v>
      </c>
    </row>
    <row r="165" spans="1:10">
      <c r="A165" s="28">
        <v>162</v>
      </c>
      <c r="B165" s="29">
        <v>15192</v>
      </c>
      <c r="C165" s="29">
        <v>5096</v>
      </c>
      <c r="D165" s="29">
        <v>1926</v>
      </c>
      <c r="E165" s="29">
        <v>321</v>
      </c>
      <c r="F165" s="29">
        <v>1209758</v>
      </c>
      <c r="G165" s="29">
        <v>408344</v>
      </c>
      <c r="H165" s="29">
        <v>155526</v>
      </c>
      <c r="I165" s="29">
        <v>25923</v>
      </c>
      <c r="J165" s="29">
        <v>16.6</v>
      </c>
    </row>
    <row r="166" spans="1:10">
      <c r="A166" s="28">
        <v>163</v>
      </c>
      <c r="B166" s="29">
        <v>15288</v>
      </c>
      <c r="C166" s="29">
        <v>5128</v>
      </c>
      <c r="D166" s="29">
        <v>1938</v>
      </c>
      <c r="E166" s="29">
        <v>323</v>
      </c>
      <c r="F166" s="29">
        <v>1225046</v>
      </c>
      <c r="G166" s="29">
        <v>413472</v>
      </c>
      <c r="H166" s="29">
        <v>157464</v>
      </c>
      <c r="I166" s="29">
        <v>26246</v>
      </c>
      <c r="J166" s="29">
        <v>16.7</v>
      </c>
    </row>
    <row r="167" spans="1:10">
      <c r="A167" s="28">
        <v>164</v>
      </c>
      <c r="B167" s="29">
        <v>15384</v>
      </c>
      <c r="C167" s="29">
        <v>5160</v>
      </c>
      <c r="D167" s="29">
        <v>1950</v>
      </c>
      <c r="E167" s="29">
        <v>325</v>
      </c>
      <c r="F167" s="29">
        <v>1240430</v>
      </c>
      <c r="G167" s="29">
        <v>418632</v>
      </c>
      <c r="H167" s="29">
        <v>159414</v>
      </c>
      <c r="I167" s="29">
        <v>26571</v>
      </c>
      <c r="J167" s="29">
        <v>16.8</v>
      </c>
    </row>
    <row r="168" spans="1:10">
      <c r="A168" s="28">
        <v>165</v>
      </c>
      <c r="B168" s="29">
        <v>15480</v>
      </c>
      <c r="C168" s="29">
        <v>5192</v>
      </c>
      <c r="D168" s="29">
        <v>1962</v>
      </c>
      <c r="E168" s="29">
        <v>327</v>
      </c>
      <c r="F168" s="29">
        <v>1255910</v>
      </c>
      <c r="G168" s="29">
        <v>423824</v>
      </c>
      <c r="H168" s="29">
        <v>161376</v>
      </c>
      <c r="I168" s="29">
        <v>26898</v>
      </c>
      <c r="J168" s="29">
        <v>16.9</v>
      </c>
    </row>
    <row r="169" spans="1:10">
      <c r="A169" s="28">
        <v>166</v>
      </c>
      <c r="B169" s="29">
        <v>15576</v>
      </c>
      <c r="C169" s="29">
        <v>5224</v>
      </c>
      <c r="D169" s="29">
        <v>1974</v>
      </c>
      <c r="E169" s="29">
        <v>329</v>
      </c>
      <c r="F169" s="29">
        <v>1271486</v>
      </c>
      <c r="G169" s="29">
        <v>429048</v>
      </c>
      <c r="H169" s="29">
        <v>163350</v>
      </c>
      <c r="I169" s="29">
        <v>27227</v>
      </c>
      <c r="J169" s="29">
        <v>17</v>
      </c>
    </row>
    <row r="170" spans="1:10">
      <c r="A170" s="28">
        <v>167</v>
      </c>
      <c r="B170" s="29">
        <v>15672</v>
      </c>
      <c r="C170" s="29">
        <v>5256</v>
      </c>
      <c r="D170" s="29">
        <v>1986</v>
      </c>
      <c r="E170" s="29">
        <v>331</v>
      </c>
      <c r="F170" s="29">
        <v>1287158</v>
      </c>
      <c r="G170" s="29">
        <v>434304</v>
      </c>
      <c r="H170" s="29">
        <v>165336</v>
      </c>
      <c r="I170" s="29">
        <v>27558</v>
      </c>
      <c r="J170" s="29">
        <v>17.1</v>
      </c>
    </row>
    <row r="171" spans="1:10">
      <c r="A171" s="28">
        <v>168</v>
      </c>
      <c r="B171" s="29">
        <v>15768</v>
      </c>
      <c r="C171" s="29">
        <v>5288</v>
      </c>
      <c r="D171" s="29">
        <v>1998</v>
      </c>
      <c r="E171" s="29">
        <v>333</v>
      </c>
      <c r="F171" s="29">
        <v>1302926</v>
      </c>
      <c r="G171" s="29">
        <v>439592</v>
      </c>
      <c r="H171" s="29">
        <v>167334</v>
      </c>
      <c r="I171" s="29">
        <v>27891</v>
      </c>
      <c r="J171" s="29">
        <v>17.2</v>
      </c>
    </row>
    <row r="172" spans="1:10">
      <c r="A172" s="28">
        <v>169</v>
      </c>
      <c r="B172" s="29">
        <v>15864</v>
      </c>
      <c r="C172" s="29">
        <v>5320</v>
      </c>
      <c r="D172" s="29">
        <v>2010</v>
      </c>
      <c r="E172" s="29">
        <v>335</v>
      </c>
      <c r="F172" s="29">
        <v>1318790</v>
      </c>
      <c r="G172" s="29">
        <v>444912</v>
      </c>
      <c r="H172" s="29">
        <v>169344</v>
      </c>
      <c r="I172" s="29">
        <v>28226</v>
      </c>
      <c r="J172" s="29">
        <v>17.3</v>
      </c>
    </row>
    <row r="173" spans="1:10">
      <c r="A173" s="28">
        <v>170</v>
      </c>
      <c r="B173" s="29">
        <v>15960</v>
      </c>
      <c r="C173" s="29">
        <v>5352</v>
      </c>
      <c r="D173" s="29">
        <v>2022</v>
      </c>
      <c r="E173" s="29">
        <v>337</v>
      </c>
      <c r="F173" s="29">
        <v>1334750</v>
      </c>
      <c r="G173" s="29">
        <v>450264</v>
      </c>
      <c r="H173" s="29">
        <v>171366</v>
      </c>
      <c r="I173" s="29">
        <v>28563</v>
      </c>
      <c r="J173" s="29">
        <v>17.4</v>
      </c>
    </row>
    <row r="174" spans="1:10">
      <c r="A174" s="28">
        <v>171</v>
      </c>
      <c r="B174" s="29">
        <v>16056</v>
      </c>
      <c r="C174" s="29">
        <v>5384</v>
      </c>
      <c r="D174" s="29">
        <v>2034</v>
      </c>
      <c r="E174" s="29">
        <v>339</v>
      </c>
      <c r="F174" s="29">
        <v>1350806</v>
      </c>
      <c r="G174" s="29">
        <v>455648</v>
      </c>
      <c r="H174" s="29">
        <v>173400</v>
      </c>
      <c r="I174" s="29">
        <v>28902</v>
      </c>
      <c r="J174" s="29">
        <v>17.5</v>
      </c>
    </row>
    <row r="175" spans="1:10">
      <c r="A175" s="28">
        <v>172</v>
      </c>
      <c r="B175" s="29">
        <v>16152</v>
      </c>
      <c r="C175" s="29">
        <v>5416</v>
      </c>
      <c r="D175" s="29">
        <v>2046</v>
      </c>
      <c r="E175" s="29">
        <v>341</v>
      </c>
      <c r="F175" s="29">
        <v>1366958</v>
      </c>
      <c r="G175" s="29">
        <v>461064</v>
      </c>
      <c r="H175" s="29">
        <v>175446</v>
      </c>
      <c r="I175" s="29">
        <v>29243</v>
      </c>
      <c r="J175" s="29">
        <v>17.6</v>
      </c>
    </row>
    <row r="176" spans="1:10">
      <c r="A176" s="28">
        <v>173</v>
      </c>
      <c r="B176" s="29">
        <v>16248</v>
      </c>
      <c r="C176" s="29">
        <v>5448</v>
      </c>
      <c r="D176" s="29">
        <v>2058</v>
      </c>
      <c r="E176" s="29">
        <v>343</v>
      </c>
      <c r="F176" s="29">
        <v>1383206</v>
      </c>
      <c r="G176" s="29">
        <v>466512</v>
      </c>
      <c r="H176" s="29">
        <v>177504</v>
      </c>
      <c r="I176" s="29">
        <v>29586</v>
      </c>
      <c r="J176" s="29">
        <v>17.7</v>
      </c>
    </row>
    <row r="177" spans="1:10">
      <c r="A177" s="28">
        <v>174</v>
      </c>
      <c r="B177" s="29">
        <v>16344</v>
      </c>
      <c r="C177" s="29">
        <v>5480</v>
      </c>
      <c r="D177" s="29">
        <v>2070</v>
      </c>
      <c r="E177" s="29">
        <v>345</v>
      </c>
      <c r="F177" s="29">
        <v>1399550</v>
      </c>
      <c r="G177" s="29">
        <v>471992</v>
      </c>
      <c r="H177" s="29">
        <v>179574</v>
      </c>
      <c r="I177" s="29">
        <v>29931</v>
      </c>
      <c r="J177" s="29">
        <v>17.8</v>
      </c>
    </row>
    <row r="178" spans="1:10">
      <c r="A178" s="28">
        <v>175</v>
      </c>
      <c r="B178" s="29">
        <v>16440</v>
      </c>
      <c r="C178" s="29">
        <v>5512</v>
      </c>
      <c r="D178" s="29">
        <v>2082</v>
      </c>
      <c r="E178" s="29">
        <v>347</v>
      </c>
      <c r="F178" s="29">
        <v>1415990</v>
      </c>
      <c r="G178" s="29">
        <v>477504</v>
      </c>
      <c r="H178" s="29">
        <v>181656</v>
      </c>
      <c r="I178" s="29">
        <v>30278</v>
      </c>
      <c r="J178" s="29">
        <v>17.9</v>
      </c>
    </row>
    <row r="179" spans="1:10">
      <c r="A179" s="28">
        <v>176</v>
      </c>
      <c r="B179" s="29">
        <v>16536</v>
      </c>
      <c r="C179" s="29">
        <v>5544</v>
      </c>
      <c r="D179" s="29">
        <v>2094</v>
      </c>
      <c r="E179" s="29">
        <v>349</v>
      </c>
      <c r="F179" s="29">
        <v>1432526</v>
      </c>
      <c r="G179" s="29">
        <v>483048</v>
      </c>
      <c r="H179" s="29">
        <v>183750</v>
      </c>
      <c r="I179" s="29">
        <v>30627</v>
      </c>
      <c r="J179" s="29">
        <v>18</v>
      </c>
    </row>
    <row r="180" spans="1:10">
      <c r="A180" s="28">
        <v>177</v>
      </c>
      <c r="B180" s="29">
        <v>16632</v>
      </c>
      <c r="C180" s="29">
        <v>5576</v>
      </c>
      <c r="D180" s="29">
        <v>2106</v>
      </c>
      <c r="E180" s="29">
        <v>351</v>
      </c>
      <c r="F180" s="29">
        <v>1449158</v>
      </c>
      <c r="G180" s="29">
        <v>488624</v>
      </c>
      <c r="H180" s="29">
        <v>185856</v>
      </c>
      <c r="I180" s="29">
        <v>30978</v>
      </c>
      <c r="J180" s="29">
        <v>18.1</v>
      </c>
    </row>
    <row r="181" spans="1:10">
      <c r="A181" s="28">
        <v>178</v>
      </c>
      <c r="B181" s="29">
        <v>16728</v>
      </c>
      <c r="C181" s="29">
        <v>5608</v>
      </c>
      <c r="D181" s="29">
        <v>2118</v>
      </c>
      <c r="E181" s="29">
        <v>353</v>
      </c>
      <c r="F181" s="29">
        <v>1465886</v>
      </c>
      <c r="G181" s="29">
        <v>494232</v>
      </c>
      <c r="H181" s="29">
        <v>187974</v>
      </c>
      <c r="I181" s="29">
        <v>31331</v>
      </c>
      <c r="J181" s="29">
        <v>18.2</v>
      </c>
    </row>
    <row r="182" spans="1:10">
      <c r="A182" s="28">
        <v>179</v>
      </c>
      <c r="B182" s="29">
        <v>16824</v>
      </c>
      <c r="C182" s="29">
        <v>5640</v>
      </c>
      <c r="D182" s="29">
        <v>2130</v>
      </c>
      <c r="E182" s="29">
        <v>355</v>
      </c>
      <c r="F182" s="29">
        <v>1482710</v>
      </c>
      <c r="G182" s="29">
        <v>499872</v>
      </c>
      <c r="H182" s="29">
        <v>190104</v>
      </c>
      <c r="I182" s="29">
        <v>31686</v>
      </c>
      <c r="J182" s="29">
        <v>18.3</v>
      </c>
    </row>
    <row r="183" spans="1:10">
      <c r="A183" s="28">
        <v>180</v>
      </c>
      <c r="B183" s="29">
        <v>16920</v>
      </c>
      <c r="C183" s="29">
        <v>5672</v>
      </c>
      <c r="D183" s="29">
        <v>2142</v>
      </c>
      <c r="E183" s="29">
        <v>357</v>
      </c>
      <c r="F183" s="29">
        <v>1499630</v>
      </c>
      <c r="G183" s="29">
        <v>505544</v>
      </c>
      <c r="H183" s="29">
        <v>192246</v>
      </c>
      <c r="I183" s="29">
        <v>32043</v>
      </c>
      <c r="J183" s="29">
        <v>18.4</v>
      </c>
    </row>
    <row r="184" spans="1:10">
      <c r="A184" s="28">
        <v>181</v>
      </c>
      <c r="B184" s="29">
        <v>17016</v>
      </c>
      <c r="C184" s="29">
        <v>5704</v>
      </c>
      <c r="D184" s="29">
        <v>2154</v>
      </c>
      <c r="E184" s="29">
        <v>359</v>
      </c>
      <c r="F184" s="29">
        <v>1516646</v>
      </c>
      <c r="G184" s="29">
        <v>511248</v>
      </c>
      <c r="H184" s="29">
        <v>194400</v>
      </c>
      <c r="I184" s="29">
        <v>32402</v>
      </c>
      <c r="J184" s="29">
        <v>18.5</v>
      </c>
    </row>
    <row r="185" spans="1:10">
      <c r="A185" s="28">
        <v>182</v>
      </c>
      <c r="B185" s="29">
        <v>17112</v>
      </c>
      <c r="C185" s="29">
        <v>5736</v>
      </c>
      <c r="D185" s="29">
        <v>2166</v>
      </c>
      <c r="E185" s="29">
        <v>361</v>
      </c>
      <c r="F185" s="29">
        <v>1533758</v>
      </c>
      <c r="G185" s="29">
        <v>516984</v>
      </c>
      <c r="H185" s="29">
        <v>196566</v>
      </c>
      <c r="I185" s="29">
        <v>32763</v>
      </c>
      <c r="J185" s="29">
        <v>18.6</v>
      </c>
    </row>
    <row r="186" spans="1:10">
      <c r="A186" s="28">
        <v>183</v>
      </c>
      <c r="B186" s="29">
        <v>17208</v>
      </c>
      <c r="C186" s="29">
        <v>5768</v>
      </c>
      <c r="D186" s="29">
        <v>2178</v>
      </c>
      <c r="E186" s="29">
        <v>363</v>
      </c>
      <c r="F186" s="29">
        <v>1550966</v>
      </c>
      <c r="G186" s="29">
        <v>522752</v>
      </c>
      <c r="H186" s="29">
        <v>198744</v>
      </c>
      <c r="I186" s="29">
        <v>33126</v>
      </c>
      <c r="J186" s="29">
        <v>18.7</v>
      </c>
    </row>
    <row r="187" spans="1:10">
      <c r="A187" s="28">
        <v>184</v>
      </c>
      <c r="B187" s="29">
        <v>17304</v>
      </c>
      <c r="C187" s="29">
        <v>5800</v>
      </c>
      <c r="D187" s="29">
        <v>2190</v>
      </c>
      <c r="E187" s="29">
        <v>365</v>
      </c>
      <c r="F187" s="29">
        <v>1568270</v>
      </c>
      <c r="G187" s="29">
        <v>528552</v>
      </c>
      <c r="H187" s="29">
        <v>200934</v>
      </c>
      <c r="I187" s="29">
        <v>33491</v>
      </c>
      <c r="J187" s="29">
        <v>18.8</v>
      </c>
    </row>
    <row r="188" spans="1:10">
      <c r="A188" s="28">
        <v>185</v>
      </c>
      <c r="B188" s="29">
        <v>17400</v>
      </c>
      <c r="C188" s="29">
        <v>5832</v>
      </c>
      <c r="D188" s="29">
        <v>2202</v>
      </c>
      <c r="E188" s="29">
        <v>367</v>
      </c>
      <c r="F188" s="29">
        <v>1585670</v>
      </c>
      <c r="G188" s="29">
        <v>534384</v>
      </c>
      <c r="H188" s="29">
        <v>203136</v>
      </c>
      <c r="I188" s="29">
        <v>33858</v>
      </c>
      <c r="J188" s="29">
        <v>18.9</v>
      </c>
    </row>
    <row r="189" spans="1:10">
      <c r="A189" s="28">
        <v>186</v>
      </c>
      <c r="B189" s="29">
        <v>17496</v>
      </c>
      <c r="C189" s="29">
        <v>5864</v>
      </c>
      <c r="D189" s="29">
        <v>2214</v>
      </c>
      <c r="E189" s="29">
        <v>369</v>
      </c>
      <c r="F189" s="29">
        <v>1603166</v>
      </c>
      <c r="G189" s="29">
        <v>540248</v>
      </c>
      <c r="H189" s="29">
        <v>205350</v>
      </c>
      <c r="I189" s="29">
        <v>34227</v>
      </c>
      <c r="J189" s="29">
        <v>19</v>
      </c>
    </row>
    <row r="190" spans="1:10">
      <c r="A190" s="28">
        <v>187</v>
      </c>
      <c r="B190" s="29">
        <v>17592</v>
      </c>
      <c r="C190" s="29">
        <v>5896</v>
      </c>
      <c r="D190" s="29">
        <v>2226</v>
      </c>
      <c r="E190" s="29">
        <v>371</v>
      </c>
      <c r="F190" s="29">
        <v>1620758</v>
      </c>
      <c r="G190" s="29">
        <v>546144</v>
      </c>
      <c r="H190" s="29">
        <v>207576</v>
      </c>
      <c r="I190" s="29">
        <v>34598</v>
      </c>
      <c r="J190" s="29">
        <v>19.1</v>
      </c>
    </row>
    <row r="191" spans="1:10">
      <c r="A191" s="28">
        <v>188</v>
      </c>
      <c r="B191" s="29">
        <v>17688</v>
      </c>
      <c r="C191" s="29">
        <v>5928</v>
      </c>
      <c r="D191" s="29">
        <v>2238</v>
      </c>
      <c r="E191" s="29">
        <v>373</v>
      </c>
      <c r="F191" s="29">
        <v>1638446</v>
      </c>
      <c r="G191" s="29">
        <v>552072</v>
      </c>
      <c r="H191" s="29">
        <v>209814</v>
      </c>
      <c r="I191" s="29">
        <v>34971</v>
      </c>
      <c r="J191" s="29">
        <v>19.2</v>
      </c>
    </row>
    <row r="192" spans="1:10">
      <c r="A192" s="28">
        <v>189</v>
      </c>
      <c r="B192" s="29">
        <v>17784</v>
      </c>
      <c r="C192" s="29">
        <v>5960</v>
      </c>
      <c r="D192" s="29">
        <v>2250</v>
      </c>
      <c r="E192" s="29">
        <v>375</v>
      </c>
      <c r="F192" s="29">
        <v>1656230</v>
      </c>
      <c r="G192" s="29">
        <v>558032</v>
      </c>
      <c r="H192" s="29">
        <v>212064</v>
      </c>
      <c r="I192" s="29">
        <v>35346</v>
      </c>
      <c r="J192" s="29">
        <v>19.3</v>
      </c>
    </row>
    <row r="193" spans="1:10">
      <c r="A193" s="28">
        <v>190</v>
      </c>
      <c r="B193" s="29">
        <v>17880</v>
      </c>
      <c r="C193" s="29">
        <v>5992</v>
      </c>
      <c r="D193" s="29">
        <v>2262</v>
      </c>
      <c r="E193" s="29">
        <v>377</v>
      </c>
      <c r="F193" s="29">
        <v>1674110</v>
      </c>
      <c r="G193" s="29">
        <v>564024</v>
      </c>
      <c r="H193" s="29">
        <v>214326</v>
      </c>
      <c r="I193" s="29">
        <v>35723</v>
      </c>
      <c r="J193" s="29">
        <v>19.4</v>
      </c>
    </row>
    <row r="194" spans="1:10">
      <c r="A194" s="28">
        <v>191</v>
      </c>
      <c r="B194" s="29">
        <v>17976</v>
      </c>
      <c r="C194" s="29">
        <v>6024</v>
      </c>
      <c r="D194" s="29">
        <v>2274</v>
      </c>
      <c r="E194" s="29">
        <v>379</v>
      </c>
      <c r="F194" s="29">
        <v>1692086</v>
      </c>
      <c r="G194" s="29">
        <v>570048</v>
      </c>
      <c r="H194" s="29">
        <v>216600</v>
      </c>
      <c r="I194" s="29">
        <v>36102</v>
      </c>
      <c r="J194" s="29">
        <v>19.5</v>
      </c>
    </row>
    <row r="195" spans="1:10">
      <c r="A195" s="28">
        <v>192</v>
      </c>
      <c r="B195" s="29">
        <v>18072</v>
      </c>
      <c r="C195" s="29">
        <v>6056</v>
      </c>
      <c r="D195" s="29">
        <v>2286</v>
      </c>
      <c r="E195" s="29">
        <v>381</v>
      </c>
      <c r="F195" s="29">
        <v>1710158</v>
      </c>
      <c r="G195" s="29">
        <v>576104</v>
      </c>
      <c r="H195" s="29">
        <v>218886</v>
      </c>
      <c r="I195" s="29">
        <v>36483</v>
      </c>
      <c r="J195" s="29">
        <v>19.6</v>
      </c>
    </row>
    <row r="196" spans="1:10">
      <c r="A196" s="28">
        <v>193</v>
      </c>
      <c r="B196" s="29">
        <v>18168</v>
      </c>
      <c r="C196" s="29">
        <v>6088</v>
      </c>
      <c r="D196" s="29">
        <v>2298</v>
      </c>
      <c r="E196" s="29">
        <v>383</v>
      </c>
      <c r="F196" s="29">
        <v>1728326</v>
      </c>
      <c r="G196" s="29">
        <v>582192</v>
      </c>
      <c r="H196" s="29">
        <v>221184</v>
      </c>
      <c r="I196" s="29">
        <v>36866</v>
      </c>
      <c r="J196" s="29">
        <v>19.7</v>
      </c>
    </row>
    <row r="197" spans="1:10">
      <c r="A197" s="28">
        <v>194</v>
      </c>
      <c r="B197" s="29">
        <v>18264</v>
      </c>
      <c r="C197" s="29">
        <v>6120</v>
      </c>
      <c r="D197" s="29">
        <v>2310</v>
      </c>
      <c r="E197" s="29">
        <v>385</v>
      </c>
      <c r="F197" s="29">
        <v>1746590</v>
      </c>
      <c r="G197" s="29">
        <v>588312</v>
      </c>
      <c r="H197" s="29">
        <v>223494</v>
      </c>
      <c r="I197" s="29">
        <v>37251</v>
      </c>
      <c r="J197" s="29">
        <v>19.8</v>
      </c>
    </row>
    <row r="198" spans="1:10">
      <c r="A198" s="28">
        <v>195</v>
      </c>
      <c r="B198" s="29">
        <v>18360</v>
      </c>
      <c r="C198" s="29">
        <v>6152</v>
      </c>
      <c r="D198" s="29">
        <v>2322</v>
      </c>
      <c r="E198" s="29">
        <v>387</v>
      </c>
      <c r="F198" s="29">
        <v>1764950</v>
      </c>
      <c r="G198" s="29">
        <v>594464</v>
      </c>
      <c r="H198" s="29">
        <v>225816</v>
      </c>
      <c r="I198" s="29">
        <v>37638</v>
      </c>
      <c r="J198" s="29">
        <v>19.9</v>
      </c>
    </row>
    <row r="199" spans="1:10">
      <c r="A199" s="28">
        <v>196</v>
      </c>
      <c r="B199" s="29">
        <v>18456</v>
      </c>
      <c r="C199" s="29">
        <v>6184</v>
      </c>
      <c r="D199" s="29">
        <v>2334</v>
      </c>
      <c r="E199" s="29">
        <v>389</v>
      </c>
      <c r="F199" s="29">
        <v>1783406</v>
      </c>
      <c r="G199" s="29">
        <v>600648</v>
      </c>
      <c r="H199" s="29">
        <v>228150</v>
      </c>
      <c r="I199" s="29">
        <v>38027</v>
      </c>
      <c r="J199" s="29">
        <v>20</v>
      </c>
    </row>
    <row r="200" spans="1:10">
      <c r="A200" s="28">
        <v>197</v>
      </c>
      <c r="B200" s="29">
        <v>18552</v>
      </c>
      <c r="C200" s="29">
        <v>6216</v>
      </c>
      <c r="D200" s="29">
        <v>2346</v>
      </c>
      <c r="E200" s="29">
        <v>391</v>
      </c>
      <c r="F200" s="29">
        <v>1801958</v>
      </c>
      <c r="G200" s="29">
        <v>606864</v>
      </c>
      <c r="H200" s="29">
        <v>230496</v>
      </c>
      <c r="I200" s="29">
        <v>38418</v>
      </c>
      <c r="J200" s="29">
        <v>20.1</v>
      </c>
    </row>
    <row r="201" spans="1:10">
      <c r="A201" s="28">
        <v>198</v>
      </c>
      <c r="B201" s="29">
        <v>18648</v>
      </c>
      <c r="C201" s="29">
        <v>6248</v>
      </c>
      <c r="D201" s="29">
        <v>2358</v>
      </c>
      <c r="E201" s="29">
        <v>393</v>
      </c>
      <c r="F201" s="29">
        <v>1820606</v>
      </c>
      <c r="G201" s="29">
        <v>613112</v>
      </c>
      <c r="H201" s="29">
        <v>232854</v>
      </c>
      <c r="I201" s="29">
        <v>38811</v>
      </c>
      <c r="J201" s="29">
        <v>20.2</v>
      </c>
    </row>
    <row r="202" spans="1:10">
      <c r="A202" s="28">
        <v>199</v>
      </c>
      <c r="B202" s="29">
        <v>18744</v>
      </c>
      <c r="C202" s="29">
        <v>6280</v>
      </c>
      <c r="D202" s="29">
        <v>2370</v>
      </c>
      <c r="E202" s="29">
        <v>395</v>
      </c>
      <c r="F202" s="29">
        <v>1839350</v>
      </c>
      <c r="G202" s="29">
        <v>619392</v>
      </c>
      <c r="H202" s="29">
        <v>235224</v>
      </c>
      <c r="I202" s="29">
        <v>39206</v>
      </c>
      <c r="J202" s="29">
        <v>20.3</v>
      </c>
    </row>
    <row r="203" spans="1:10">
      <c r="A203" s="28">
        <v>200</v>
      </c>
      <c r="B203" s="29">
        <v>18840</v>
      </c>
      <c r="C203" s="29">
        <v>6312</v>
      </c>
      <c r="D203" s="29">
        <v>2382</v>
      </c>
      <c r="E203" s="29">
        <v>397</v>
      </c>
      <c r="F203" s="29">
        <v>1858190</v>
      </c>
      <c r="G203" s="29">
        <v>625704</v>
      </c>
      <c r="H203" s="29">
        <v>237606</v>
      </c>
      <c r="I203" s="29">
        <v>39603</v>
      </c>
      <c r="J203" s="29">
        <v>20.4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050"/>
  <sheetViews>
    <sheetView topLeftCell="A2" workbookViewId="0">
      <selection activeCell="K3" sqref="K3:K1049"/>
    </sheetView>
  </sheetViews>
  <sheetFormatPr defaultColWidth="8.88888888888889" defaultRowHeight="13.8"/>
  <cols>
    <col min="1" max="3" width="8.88888888888889" style="1"/>
    <col min="4" max="4" width="9.11111111111111" style="1"/>
    <col min="5" max="10" width="8.88888888888889" style="1"/>
    <col min="11" max="11" width="11.1111111111111" style="1" customWidth="1"/>
    <col min="12" max="12" width="11.8888888888889" style="1" customWidth="1"/>
    <col min="13" max="13" width="11.7777777777778" style="1" customWidth="1"/>
    <col min="14" max="15" width="8.88888888888889" style="1"/>
    <col min="16" max="16" width="12.8888888888889" style="1"/>
    <col min="17" max="17" width="12.3611111111111" style="1" customWidth="1"/>
    <col min="18" max="18" width="13.0555555555556" style="1" customWidth="1"/>
    <col min="20" max="20" width="8.88888888888889" style="12"/>
    <col min="26" max="26" width="12.1111111111111" style="2" customWidth="1"/>
    <col min="27" max="27" width="11.5555555555556" customWidth="1"/>
    <col min="28" max="28" width="11.1111111111111" customWidth="1"/>
    <col min="29" max="29" width="11.5555555555556" customWidth="1"/>
    <col min="30" max="30" width="13.1111111111111" customWidth="1"/>
    <col min="31" max="31" width="14" customWidth="1"/>
    <col min="32" max="32" width="16.8888888888889" customWidth="1"/>
    <col min="33" max="33" width="12.7777777777778" customWidth="1"/>
    <col min="34" max="34" width="13.3333333333333" customWidth="1"/>
    <col min="35" max="35" width="14.8888888888889" customWidth="1"/>
    <col min="36" max="36" width="12.2222222222222" customWidth="1"/>
    <col min="37" max="37" width="11.5555555555556" customWidth="1"/>
    <col min="38" max="38" width="12.2222222222222" customWidth="1"/>
    <col min="41" max="41" width="8.88888888888889" style="1"/>
    <col min="42" max="42" width="14.3333333333333" style="1" customWidth="1"/>
    <col min="43" max="43" width="24.7777777777778" style="1" customWidth="1"/>
    <col min="44" max="44" width="10.8888888888889" style="1" customWidth="1"/>
    <col min="53" max="53" width="8.88888888888889" style="1"/>
    <col min="54" max="54" width="22.6666666666667" customWidth="1"/>
    <col min="55" max="55" width="10.8888888888889" style="1" customWidth="1"/>
  </cols>
  <sheetData>
    <row r="1" spans="1:55">
      <c r="A1" s="3"/>
      <c r="B1" s="3"/>
      <c r="C1" s="3"/>
      <c r="D1" s="3"/>
      <c r="E1" s="3" t="s">
        <v>78</v>
      </c>
      <c r="F1" s="3"/>
      <c r="G1" s="3"/>
      <c r="H1" s="3" t="s">
        <v>157</v>
      </c>
      <c r="I1" s="3"/>
      <c r="J1" s="3"/>
      <c r="K1" s="3"/>
      <c r="L1" s="3"/>
      <c r="M1" s="3"/>
      <c r="N1" s="3"/>
      <c r="O1" s="3"/>
      <c r="P1" s="3"/>
      <c r="Q1" s="3"/>
      <c r="R1" s="3"/>
      <c r="S1" s="13" t="s">
        <v>158</v>
      </c>
      <c r="T1" s="14">
        <v>100</v>
      </c>
      <c r="U1" s="13"/>
      <c r="V1" s="13"/>
      <c r="W1" s="13"/>
      <c r="X1" s="13"/>
      <c r="Y1" s="13"/>
      <c r="Z1" s="4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3"/>
      <c r="AP1" s="3"/>
      <c r="AQ1" s="3"/>
      <c r="AR1" s="3"/>
      <c r="AS1" s="13"/>
      <c r="AT1" s="13"/>
      <c r="AU1" s="13"/>
      <c r="AV1" s="13"/>
      <c r="AW1" s="13"/>
      <c r="AX1" s="13"/>
      <c r="AY1" s="13"/>
      <c r="AZ1" s="13"/>
      <c r="BA1" s="3"/>
      <c r="BB1" s="13"/>
      <c r="BC1" s="3"/>
    </row>
    <row r="2" ht="16.2" spans="1:55">
      <c r="A2" s="5" t="s">
        <v>77</v>
      </c>
      <c r="B2" s="5" t="s">
        <v>159</v>
      </c>
      <c r="C2" s="5" t="s">
        <v>160</v>
      </c>
      <c r="D2" s="5" t="s">
        <v>161</v>
      </c>
      <c r="E2" s="5" t="s">
        <v>162</v>
      </c>
      <c r="F2" s="5" t="s">
        <v>163</v>
      </c>
      <c r="G2" s="5" t="s">
        <v>164</v>
      </c>
      <c r="H2" s="5" t="s">
        <v>162</v>
      </c>
      <c r="I2" s="5" t="s">
        <v>163</v>
      </c>
      <c r="J2" s="5" t="s">
        <v>164</v>
      </c>
      <c r="K2" s="5" t="s">
        <v>165</v>
      </c>
      <c r="L2" s="5" t="s">
        <v>166</v>
      </c>
      <c r="M2" s="5" t="s">
        <v>167</v>
      </c>
      <c r="N2" s="5" t="s">
        <v>168</v>
      </c>
      <c r="O2" s="5" t="s">
        <v>31</v>
      </c>
      <c r="P2" s="5" t="s">
        <v>169</v>
      </c>
      <c r="Q2" s="15" t="s">
        <v>113</v>
      </c>
      <c r="R2" s="15" t="s">
        <v>114</v>
      </c>
      <c r="S2" s="13"/>
      <c r="T2" s="14" t="s">
        <v>170</v>
      </c>
      <c r="U2" s="13"/>
      <c r="V2" s="13"/>
      <c r="W2" s="13"/>
      <c r="X2" s="13"/>
      <c r="Y2" s="13"/>
      <c r="Z2" s="5" t="s">
        <v>159</v>
      </c>
      <c r="AA2" s="5" t="s">
        <v>171</v>
      </c>
      <c r="AB2" s="5" t="s">
        <v>172</v>
      </c>
      <c r="AC2" s="5" t="s">
        <v>173</v>
      </c>
      <c r="AD2" s="5" t="s">
        <v>166</v>
      </c>
      <c r="AE2" s="5" t="s">
        <v>174</v>
      </c>
      <c r="AF2" s="5" t="s">
        <v>175</v>
      </c>
      <c r="AG2" s="5" t="s">
        <v>176</v>
      </c>
      <c r="AH2" s="5" t="s">
        <v>177</v>
      </c>
      <c r="AI2" s="5" t="s">
        <v>178</v>
      </c>
      <c r="AJ2" s="5" t="s">
        <v>179</v>
      </c>
      <c r="AK2" s="5" t="s">
        <v>180</v>
      </c>
      <c r="AL2" s="5" t="s">
        <v>181</v>
      </c>
      <c r="AM2" s="13"/>
      <c r="AN2" s="13"/>
      <c r="AO2" s="5" t="s">
        <v>77</v>
      </c>
      <c r="AP2" s="5" t="s">
        <v>182</v>
      </c>
      <c r="AQ2" s="18" t="s">
        <v>183</v>
      </c>
      <c r="AR2" s="5" t="s">
        <v>6</v>
      </c>
      <c r="AS2" s="13"/>
      <c r="AT2" s="13"/>
      <c r="AU2" s="19" t="s">
        <v>77</v>
      </c>
      <c r="AV2" s="19" t="s">
        <v>184</v>
      </c>
      <c r="AW2" s="19" t="s">
        <v>185</v>
      </c>
      <c r="AX2" s="19" t="s">
        <v>186</v>
      </c>
      <c r="AY2" s="19" t="s">
        <v>187</v>
      </c>
      <c r="AZ2" s="13"/>
      <c r="BA2" s="6" t="s">
        <v>188</v>
      </c>
      <c r="BB2" s="36" t="s">
        <v>189</v>
      </c>
      <c r="BC2" s="7" t="s">
        <v>190</v>
      </c>
    </row>
    <row r="3" spans="1:55">
      <c r="A3" s="3">
        <v>1</v>
      </c>
      <c r="B3" s="3">
        <v>1</v>
      </c>
      <c r="C3" s="3">
        <v>1</v>
      </c>
      <c r="D3" s="3">
        <f>IF(E3="","",(E3-10)*1000)</f>
        <v>0</v>
      </c>
      <c r="E3" s="3">
        <v>10</v>
      </c>
      <c r="F3" s="3"/>
      <c r="G3" s="3"/>
      <c r="H3" s="3">
        <v>200</v>
      </c>
      <c r="I3" s="3"/>
      <c r="J3" s="3"/>
      <c r="K3" s="3">
        <v>200</v>
      </c>
      <c r="L3" s="3">
        <v>100</v>
      </c>
      <c r="M3" s="3">
        <v>1</v>
      </c>
      <c r="N3" s="3">
        <v>1</v>
      </c>
      <c r="O3" s="3">
        <v>40</v>
      </c>
      <c r="P3" s="3">
        <f>ROUND($T$1*(1+D3/10000)*(1+F3/10000)*(1+G3/10000),2)</f>
        <v>100</v>
      </c>
      <c r="Q3" s="3">
        <f>SUMIFS($AX:$AX,$AU:$AU,$AU$3,$AW:$AW,3,$AT:$AT,"&lt;="&amp;A3)</f>
        <v>0</v>
      </c>
      <c r="R3" s="3">
        <v>0</v>
      </c>
      <c r="S3" s="13"/>
      <c r="T3" s="14"/>
      <c r="U3" s="13"/>
      <c r="V3" s="13"/>
      <c r="W3" s="13"/>
      <c r="X3" s="13"/>
      <c r="Y3" s="13"/>
      <c r="Z3" s="3">
        <v>1</v>
      </c>
      <c r="AA3" s="3">
        <v>10</v>
      </c>
      <c r="AB3" s="3">
        <v>0</v>
      </c>
      <c r="AC3" s="3">
        <v>0</v>
      </c>
      <c r="AD3" s="3">
        <v>1</v>
      </c>
      <c r="AE3" s="3">
        <v>10</v>
      </c>
      <c r="AF3" s="3">
        <v>5</v>
      </c>
      <c r="AG3" s="3">
        <v>200</v>
      </c>
      <c r="AH3" s="3">
        <v>200</v>
      </c>
      <c r="AI3" s="3">
        <v>200</v>
      </c>
      <c r="AJ3" s="3">
        <v>75</v>
      </c>
      <c r="AK3" s="3">
        <v>30</v>
      </c>
      <c r="AL3" s="3">
        <v>30</v>
      </c>
      <c r="AM3" s="13"/>
      <c r="AN3" s="13"/>
      <c r="AO3" s="20">
        <v>10</v>
      </c>
      <c r="AP3" s="21" t="s">
        <v>191</v>
      </c>
      <c r="AQ3" s="22"/>
      <c r="AR3" s="21">
        <v>0</v>
      </c>
      <c r="AS3" s="13"/>
      <c r="AT3" s="13"/>
      <c r="AU3" s="23">
        <v>10</v>
      </c>
      <c r="AV3" s="24">
        <v>1</v>
      </c>
      <c r="AW3" s="24"/>
      <c r="AX3" s="24">
        <v>104</v>
      </c>
      <c r="AY3" s="24">
        <v>10</v>
      </c>
      <c r="AZ3" s="13"/>
      <c r="BA3" s="28">
        <v>98</v>
      </c>
      <c r="BB3" s="37" t="s">
        <v>192</v>
      </c>
      <c r="BC3" s="29">
        <v>220</v>
      </c>
    </row>
    <row r="4" spans="1:55">
      <c r="A4" s="3">
        <v>2</v>
      </c>
      <c r="B4" s="3">
        <v>1</v>
      </c>
      <c r="C4" s="3">
        <v>1</v>
      </c>
      <c r="D4" s="3">
        <f t="shared" ref="D4:D67" si="0">IF(E4="","",(E4-10)*1000)</f>
        <v>1000</v>
      </c>
      <c r="E4" s="3">
        <v>11</v>
      </c>
      <c r="F4" s="3"/>
      <c r="G4" s="3"/>
      <c r="H4" s="3">
        <v>275</v>
      </c>
      <c r="I4" s="3"/>
      <c r="J4" s="3"/>
      <c r="K4" s="3">
        <v>475</v>
      </c>
      <c r="L4" s="3">
        <v>110</v>
      </c>
      <c r="M4" s="3">
        <v>1</v>
      </c>
      <c r="N4" s="3">
        <v>1</v>
      </c>
      <c r="O4" s="3">
        <v>95</v>
      </c>
      <c r="P4" s="3">
        <v>110</v>
      </c>
      <c r="Q4" s="3">
        <v>0</v>
      </c>
      <c r="R4" s="3">
        <v>0</v>
      </c>
      <c r="S4" s="13"/>
      <c r="T4" s="14"/>
      <c r="U4" s="13"/>
      <c r="V4" s="13"/>
      <c r="W4" s="13"/>
      <c r="X4" s="13"/>
      <c r="Y4" s="13"/>
      <c r="Z4" s="3">
        <v>2</v>
      </c>
      <c r="AA4" s="3">
        <v>20</v>
      </c>
      <c r="AB4" s="3">
        <v>100</v>
      </c>
      <c r="AC4" s="3">
        <v>50</v>
      </c>
      <c r="AD4" s="3">
        <v>2</v>
      </c>
      <c r="AE4" s="3">
        <v>10</v>
      </c>
      <c r="AF4" s="3">
        <v>5</v>
      </c>
      <c r="AG4" s="3">
        <v>1000</v>
      </c>
      <c r="AH4" s="3">
        <v>500</v>
      </c>
      <c r="AI4" s="3">
        <v>500</v>
      </c>
      <c r="AJ4" s="3">
        <v>100</v>
      </c>
      <c r="AK4" s="3">
        <v>40</v>
      </c>
      <c r="AL4" s="3">
        <v>40</v>
      </c>
      <c r="AM4" s="13"/>
      <c r="AN4" s="13"/>
      <c r="AO4" s="25">
        <v>20</v>
      </c>
      <c r="AP4" s="26" t="s">
        <v>193</v>
      </c>
      <c r="AQ4" s="27" t="s">
        <v>194</v>
      </c>
      <c r="AR4" s="26">
        <v>0</v>
      </c>
      <c r="AS4" s="13"/>
      <c r="AT4" s="13"/>
      <c r="AU4" s="28">
        <v>20</v>
      </c>
      <c r="AV4" s="29">
        <v>2</v>
      </c>
      <c r="AW4" s="29"/>
      <c r="AX4" s="29">
        <v>8</v>
      </c>
      <c r="AY4" s="29">
        <v>1</v>
      </c>
      <c r="AZ4" s="13"/>
      <c r="BA4" s="28">
        <v>99</v>
      </c>
      <c r="BB4" s="37" t="s">
        <v>195</v>
      </c>
      <c r="BC4" s="29">
        <v>30</v>
      </c>
    </row>
    <row r="5" spans="1:55">
      <c r="A5" s="3">
        <v>3</v>
      </c>
      <c r="B5" s="3">
        <v>1</v>
      </c>
      <c r="C5" s="3">
        <v>1</v>
      </c>
      <c r="D5" s="3">
        <f t="shared" si="0"/>
        <v>2000</v>
      </c>
      <c r="E5" s="3">
        <v>12</v>
      </c>
      <c r="F5" s="3"/>
      <c r="G5" s="3"/>
      <c r="H5" s="3">
        <v>350</v>
      </c>
      <c r="I5" s="3"/>
      <c r="J5" s="3"/>
      <c r="K5" s="3">
        <v>825</v>
      </c>
      <c r="L5" s="3">
        <v>120</v>
      </c>
      <c r="M5" s="3">
        <v>1</v>
      </c>
      <c r="N5" s="3">
        <v>1</v>
      </c>
      <c r="O5" s="3">
        <v>165</v>
      </c>
      <c r="P5" s="3">
        <v>120</v>
      </c>
      <c r="Q5" s="3">
        <v>0</v>
      </c>
      <c r="R5" s="3">
        <v>0</v>
      </c>
      <c r="S5" s="13"/>
      <c r="T5" s="14" t="s">
        <v>196</v>
      </c>
      <c r="U5" s="13"/>
      <c r="V5" s="13"/>
      <c r="W5" s="13"/>
      <c r="X5" s="13"/>
      <c r="Y5" s="13"/>
      <c r="Z5" s="3">
        <v>3</v>
      </c>
      <c r="AA5" s="3">
        <v>40</v>
      </c>
      <c r="AB5" s="3">
        <v>200</v>
      </c>
      <c r="AC5" s="3">
        <v>100</v>
      </c>
      <c r="AD5" s="3">
        <v>3</v>
      </c>
      <c r="AE5" s="3">
        <v>10</v>
      </c>
      <c r="AF5" s="3">
        <v>5</v>
      </c>
      <c r="AG5" s="3">
        <v>2000</v>
      </c>
      <c r="AH5" s="3">
        <v>1000</v>
      </c>
      <c r="AI5" s="3">
        <v>1000</v>
      </c>
      <c r="AJ5" s="3">
        <v>100</v>
      </c>
      <c r="AK5" s="3">
        <v>50</v>
      </c>
      <c r="AL5" s="3">
        <v>100</v>
      </c>
      <c r="AM5" s="13"/>
      <c r="AN5" s="13"/>
      <c r="AO5" s="30">
        <v>30</v>
      </c>
      <c r="AP5" s="31" t="s">
        <v>185</v>
      </c>
      <c r="AQ5" s="32"/>
      <c r="AR5" s="31">
        <v>0</v>
      </c>
      <c r="AS5" s="13"/>
      <c r="AT5" s="13"/>
      <c r="AU5" s="33">
        <v>30</v>
      </c>
      <c r="AV5" s="32">
        <v>4</v>
      </c>
      <c r="AW5" s="32" t="s">
        <v>197</v>
      </c>
      <c r="AX5" s="32"/>
      <c r="AY5" s="32"/>
      <c r="AZ5" s="13"/>
      <c r="BA5" s="28">
        <v>3</v>
      </c>
      <c r="BB5" s="37" t="s">
        <v>6</v>
      </c>
      <c r="BC5" s="29">
        <v>40801</v>
      </c>
    </row>
    <row r="6" spans="1:55">
      <c r="A6" s="3">
        <v>4</v>
      </c>
      <c r="B6" s="3">
        <v>1</v>
      </c>
      <c r="C6" s="3">
        <v>1</v>
      </c>
      <c r="D6" s="3">
        <f t="shared" si="0"/>
        <v>3000</v>
      </c>
      <c r="E6" s="3">
        <v>13</v>
      </c>
      <c r="F6" s="3"/>
      <c r="G6" s="3"/>
      <c r="H6" s="3">
        <v>425</v>
      </c>
      <c r="I6" s="3"/>
      <c r="J6" s="3"/>
      <c r="K6" s="3">
        <v>1250</v>
      </c>
      <c r="L6" s="3">
        <v>130</v>
      </c>
      <c r="M6" s="3">
        <v>1</v>
      </c>
      <c r="N6" s="3">
        <v>1</v>
      </c>
      <c r="O6" s="3">
        <v>250</v>
      </c>
      <c r="P6" s="3">
        <v>130</v>
      </c>
      <c r="Q6" s="3">
        <v>0</v>
      </c>
      <c r="R6" s="3">
        <v>0</v>
      </c>
      <c r="S6" s="13"/>
      <c r="T6" s="14" t="s">
        <v>198</v>
      </c>
      <c r="U6" s="13"/>
      <c r="V6" s="13"/>
      <c r="W6" s="13"/>
      <c r="X6" s="13"/>
      <c r="Y6" s="13"/>
      <c r="Z6" s="3">
        <v>4</v>
      </c>
      <c r="AA6" s="3">
        <v>70</v>
      </c>
      <c r="AB6" s="3">
        <v>300</v>
      </c>
      <c r="AC6" s="3">
        <v>150</v>
      </c>
      <c r="AD6" s="3">
        <v>4</v>
      </c>
      <c r="AE6" s="3">
        <v>10</v>
      </c>
      <c r="AF6" s="3">
        <v>5</v>
      </c>
      <c r="AG6" s="3">
        <v>3200</v>
      </c>
      <c r="AH6" s="3">
        <v>1500</v>
      </c>
      <c r="AI6" s="3">
        <v>2000</v>
      </c>
      <c r="AJ6" s="3">
        <v>100</v>
      </c>
      <c r="AK6" s="3">
        <v>60</v>
      </c>
      <c r="AL6" s="3">
        <v>100</v>
      </c>
      <c r="AM6" s="13"/>
      <c r="AN6" s="13"/>
      <c r="AO6" s="25">
        <v>40</v>
      </c>
      <c r="AP6" s="26" t="s">
        <v>199</v>
      </c>
      <c r="AQ6" s="27"/>
      <c r="AR6" s="26">
        <v>50</v>
      </c>
      <c r="AS6" s="13"/>
      <c r="AT6" s="13"/>
      <c r="AU6" s="33">
        <v>40</v>
      </c>
      <c r="AV6" s="32">
        <v>1</v>
      </c>
      <c r="AW6" s="32"/>
      <c r="AX6" s="32">
        <v>3</v>
      </c>
      <c r="AY6" s="32">
        <v>50</v>
      </c>
      <c r="AZ6" s="13"/>
      <c r="BA6" s="3"/>
      <c r="BB6" s="13"/>
      <c r="BC6" s="3"/>
    </row>
    <row r="7" spans="1:55">
      <c r="A7" s="3">
        <v>5</v>
      </c>
      <c r="B7" s="3">
        <v>1</v>
      </c>
      <c r="C7" s="3">
        <v>1</v>
      </c>
      <c r="D7" s="3">
        <f t="shared" si="0"/>
        <v>4000</v>
      </c>
      <c r="E7" s="3">
        <v>14</v>
      </c>
      <c r="F7" s="3"/>
      <c r="G7" s="3"/>
      <c r="H7" s="3">
        <v>500</v>
      </c>
      <c r="I7" s="3"/>
      <c r="J7" s="3"/>
      <c r="K7" s="3">
        <v>1750</v>
      </c>
      <c r="L7" s="3">
        <v>140</v>
      </c>
      <c r="M7" s="3">
        <v>1</v>
      </c>
      <c r="N7" s="3">
        <v>1</v>
      </c>
      <c r="O7" s="3">
        <v>350</v>
      </c>
      <c r="P7" s="3">
        <v>140</v>
      </c>
      <c r="Q7" s="3">
        <v>0</v>
      </c>
      <c r="R7" s="3">
        <v>0</v>
      </c>
      <c r="S7" s="13"/>
      <c r="T7" s="14" t="s">
        <v>200</v>
      </c>
      <c r="U7" s="13"/>
      <c r="V7" s="13"/>
      <c r="W7" s="13"/>
      <c r="X7" s="13"/>
      <c r="Y7" s="13"/>
      <c r="Z7" s="3">
        <v>5</v>
      </c>
      <c r="AA7" s="3">
        <v>110</v>
      </c>
      <c r="AB7" s="3">
        <v>400</v>
      </c>
      <c r="AC7" s="3">
        <v>200</v>
      </c>
      <c r="AD7" s="3">
        <v>5</v>
      </c>
      <c r="AE7" s="3">
        <v>10</v>
      </c>
      <c r="AF7" s="3">
        <v>5</v>
      </c>
      <c r="AG7" s="3">
        <v>4200</v>
      </c>
      <c r="AH7" s="3">
        <v>2100</v>
      </c>
      <c r="AI7" s="3">
        <v>3000</v>
      </c>
      <c r="AJ7" s="3">
        <v>100</v>
      </c>
      <c r="AK7" s="3">
        <v>70</v>
      </c>
      <c r="AL7" s="3">
        <v>100</v>
      </c>
      <c r="AM7" s="13"/>
      <c r="AN7" s="13"/>
      <c r="AO7" s="25">
        <v>50</v>
      </c>
      <c r="AP7" s="26" t="s">
        <v>193</v>
      </c>
      <c r="AQ7" s="27" t="s">
        <v>201</v>
      </c>
      <c r="AR7" s="26">
        <v>50</v>
      </c>
      <c r="AS7" s="13"/>
      <c r="AT7" s="13"/>
      <c r="AU7" s="33">
        <v>50</v>
      </c>
      <c r="AV7" s="32">
        <v>2</v>
      </c>
      <c r="AW7" s="32"/>
      <c r="AX7" s="38">
        <v>16</v>
      </c>
      <c r="AY7" s="32">
        <v>1</v>
      </c>
      <c r="AZ7" s="13"/>
      <c r="BA7" s="3"/>
      <c r="BB7" s="13"/>
      <c r="BC7" s="3"/>
    </row>
    <row r="8" spans="1:55">
      <c r="A8" s="3">
        <v>6</v>
      </c>
      <c r="B8" s="3">
        <v>1</v>
      </c>
      <c r="C8" s="3">
        <v>1</v>
      </c>
      <c r="D8" s="3">
        <f t="shared" si="0"/>
        <v>5000</v>
      </c>
      <c r="E8" s="3">
        <v>15</v>
      </c>
      <c r="F8" s="3"/>
      <c r="G8" s="3"/>
      <c r="H8" s="3">
        <v>575</v>
      </c>
      <c r="I8" s="3"/>
      <c r="J8" s="3"/>
      <c r="K8" s="3">
        <v>2325</v>
      </c>
      <c r="L8" s="3">
        <v>150</v>
      </c>
      <c r="M8" s="3">
        <v>1</v>
      </c>
      <c r="N8" s="3">
        <v>1</v>
      </c>
      <c r="O8" s="3">
        <v>465</v>
      </c>
      <c r="P8" s="3">
        <v>150</v>
      </c>
      <c r="Q8" s="3">
        <v>0</v>
      </c>
      <c r="R8" s="3">
        <v>0</v>
      </c>
      <c r="S8" s="13"/>
      <c r="T8" s="14"/>
      <c r="U8" s="13"/>
      <c r="V8" s="13"/>
      <c r="W8" s="13"/>
      <c r="X8" s="13"/>
      <c r="Y8" s="13"/>
      <c r="Z8" s="3">
        <v>6</v>
      </c>
      <c r="AA8" s="3">
        <v>160</v>
      </c>
      <c r="AB8" s="3">
        <v>500</v>
      </c>
      <c r="AC8" s="3">
        <v>250</v>
      </c>
      <c r="AD8" s="3">
        <v>6</v>
      </c>
      <c r="AE8" s="3">
        <v>10</v>
      </c>
      <c r="AF8" s="3">
        <v>5</v>
      </c>
      <c r="AG8" s="3">
        <v>5200</v>
      </c>
      <c r="AH8" s="3">
        <v>2800</v>
      </c>
      <c r="AI8" s="3">
        <v>4000</v>
      </c>
      <c r="AJ8" s="3">
        <v>100</v>
      </c>
      <c r="AK8" s="3">
        <v>80</v>
      </c>
      <c r="AL8" s="3">
        <v>100</v>
      </c>
      <c r="AM8" s="13"/>
      <c r="AN8" s="13"/>
      <c r="AO8" s="30">
        <v>60</v>
      </c>
      <c r="AP8" s="31" t="s">
        <v>185</v>
      </c>
      <c r="AQ8" s="32"/>
      <c r="AR8" s="31">
        <v>50</v>
      </c>
      <c r="AS8" s="13"/>
      <c r="AT8" s="13"/>
      <c r="AU8" s="33">
        <v>60</v>
      </c>
      <c r="AV8" s="32">
        <v>4</v>
      </c>
      <c r="AW8" s="32" t="s">
        <v>202</v>
      </c>
      <c r="AX8" s="32"/>
      <c r="AY8" s="32"/>
      <c r="AZ8" s="13"/>
      <c r="BA8" s="3"/>
      <c r="BB8" s="13"/>
      <c r="BC8" s="3"/>
    </row>
    <row r="9" spans="1:55">
      <c r="A9" s="3">
        <v>7</v>
      </c>
      <c r="B9" s="3">
        <v>1</v>
      </c>
      <c r="C9" s="3">
        <v>1</v>
      </c>
      <c r="D9" s="3">
        <f t="shared" si="0"/>
        <v>6000</v>
      </c>
      <c r="E9" s="3">
        <v>16</v>
      </c>
      <c r="F9" s="3"/>
      <c r="G9" s="3"/>
      <c r="H9" s="3">
        <v>650</v>
      </c>
      <c r="I9" s="3"/>
      <c r="J9" s="3"/>
      <c r="K9" s="3">
        <v>2975</v>
      </c>
      <c r="L9" s="3">
        <v>160</v>
      </c>
      <c r="M9" s="3">
        <v>1</v>
      </c>
      <c r="N9" s="3">
        <v>1</v>
      </c>
      <c r="O9" s="3">
        <v>595</v>
      </c>
      <c r="P9" s="3">
        <v>160</v>
      </c>
      <c r="Q9" s="3">
        <v>0</v>
      </c>
      <c r="R9" s="3">
        <v>0</v>
      </c>
      <c r="S9" s="13"/>
      <c r="T9" s="14"/>
      <c r="U9" s="13"/>
      <c r="V9" s="13"/>
      <c r="W9" s="13"/>
      <c r="X9" s="13"/>
      <c r="Y9" s="13"/>
      <c r="Z9" s="3">
        <v>7</v>
      </c>
      <c r="AA9" s="3">
        <v>220</v>
      </c>
      <c r="AB9" s="3">
        <v>600</v>
      </c>
      <c r="AC9" s="3">
        <v>300</v>
      </c>
      <c r="AD9" s="3">
        <v>7</v>
      </c>
      <c r="AE9" s="3">
        <v>10</v>
      </c>
      <c r="AF9" s="3">
        <v>5</v>
      </c>
      <c r="AG9" s="3">
        <v>6200</v>
      </c>
      <c r="AH9" s="3">
        <v>3800</v>
      </c>
      <c r="AI9" s="3">
        <v>5000</v>
      </c>
      <c r="AJ9" s="3">
        <v>100</v>
      </c>
      <c r="AK9" s="3">
        <v>90</v>
      </c>
      <c r="AL9" s="3">
        <v>100</v>
      </c>
      <c r="AM9" s="13"/>
      <c r="AN9" s="13"/>
      <c r="AO9" s="25">
        <v>70</v>
      </c>
      <c r="AP9" s="26" t="s">
        <v>203</v>
      </c>
      <c r="AQ9" s="27"/>
      <c r="AR9" s="26">
        <v>50</v>
      </c>
      <c r="AS9" s="13"/>
      <c r="AT9" s="13"/>
      <c r="AU9" s="33">
        <v>70</v>
      </c>
      <c r="AV9" s="32">
        <v>1</v>
      </c>
      <c r="AW9" s="32"/>
      <c r="AX9" s="32">
        <v>106</v>
      </c>
      <c r="AY9" s="32">
        <v>5</v>
      </c>
      <c r="AZ9" s="13"/>
      <c r="BA9" s="3"/>
      <c r="BB9" s="13"/>
      <c r="BC9" s="3"/>
    </row>
    <row r="10" spans="1:55">
      <c r="A10" s="3">
        <v>8</v>
      </c>
      <c r="B10" s="3">
        <v>1</v>
      </c>
      <c r="C10" s="3">
        <v>1</v>
      </c>
      <c r="D10" s="3">
        <f t="shared" si="0"/>
        <v>7000</v>
      </c>
      <c r="E10" s="3">
        <v>17</v>
      </c>
      <c r="F10" s="3"/>
      <c r="G10" s="3"/>
      <c r="H10" s="3">
        <v>725</v>
      </c>
      <c r="I10" s="3"/>
      <c r="J10" s="3"/>
      <c r="K10" s="3">
        <v>3700</v>
      </c>
      <c r="L10" s="3">
        <v>170</v>
      </c>
      <c r="M10" s="3">
        <v>1</v>
      </c>
      <c r="N10" s="3">
        <v>1</v>
      </c>
      <c r="O10" s="3">
        <v>740</v>
      </c>
      <c r="P10" s="3">
        <v>170</v>
      </c>
      <c r="Q10" s="3">
        <v>0</v>
      </c>
      <c r="R10" s="3">
        <v>0</v>
      </c>
      <c r="S10" s="13"/>
      <c r="T10" s="14"/>
      <c r="U10" s="13"/>
      <c r="V10" s="13"/>
      <c r="W10" s="13"/>
      <c r="X10" s="13"/>
      <c r="Y10" s="13"/>
      <c r="Z10" s="3">
        <v>8</v>
      </c>
      <c r="AA10" s="3">
        <v>290</v>
      </c>
      <c r="AB10" s="3">
        <v>700</v>
      </c>
      <c r="AC10" s="3">
        <v>350</v>
      </c>
      <c r="AD10" s="3">
        <v>8</v>
      </c>
      <c r="AE10" s="3">
        <v>10</v>
      </c>
      <c r="AF10" s="3">
        <v>5</v>
      </c>
      <c r="AG10" s="3">
        <v>7200</v>
      </c>
      <c r="AH10" s="3">
        <v>5000</v>
      </c>
      <c r="AI10" s="3">
        <v>6000</v>
      </c>
      <c r="AJ10" s="3">
        <v>100</v>
      </c>
      <c r="AK10" s="3">
        <v>100</v>
      </c>
      <c r="AL10" s="3">
        <v>100</v>
      </c>
      <c r="AM10" s="13"/>
      <c r="AN10" s="13"/>
      <c r="AO10" s="25">
        <v>80</v>
      </c>
      <c r="AP10" s="26" t="s">
        <v>204</v>
      </c>
      <c r="AQ10" s="27" t="s">
        <v>205</v>
      </c>
      <c r="AR10" s="26">
        <v>50</v>
      </c>
      <c r="AS10" s="13"/>
      <c r="AT10" s="13"/>
      <c r="AU10" s="33">
        <v>80</v>
      </c>
      <c r="AV10" s="32">
        <v>3</v>
      </c>
      <c r="AW10" s="32"/>
      <c r="AX10" s="32">
        <v>99</v>
      </c>
      <c r="AY10" s="32">
        <v>1</v>
      </c>
      <c r="AZ10" s="13"/>
      <c r="BA10" s="3"/>
      <c r="BB10" s="13"/>
      <c r="BC10" s="3"/>
    </row>
    <row r="11" spans="1:55">
      <c r="A11" s="3">
        <v>9</v>
      </c>
      <c r="B11" s="3">
        <v>1</v>
      </c>
      <c r="C11" s="3">
        <v>1</v>
      </c>
      <c r="D11" s="3">
        <f t="shared" si="0"/>
        <v>8000</v>
      </c>
      <c r="E11" s="3">
        <v>18</v>
      </c>
      <c r="F11" s="3"/>
      <c r="G11" s="3"/>
      <c r="H11" s="3">
        <v>800</v>
      </c>
      <c r="I11" s="3"/>
      <c r="J11" s="3"/>
      <c r="K11" s="3">
        <v>4500</v>
      </c>
      <c r="L11" s="3">
        <v>180</v>
      </c>
      <c r="M11" s="3">
        <v>1</v>
      </c>
      <c r="N11" s="3">
        <v>1</v>
      </c>
      <c r="O11" s="3">
        <v>900</v>
      </c>
      <c r="P11" s="3">
        <v>180</v>
      </c>
      <c r="Q11" s="3">
        <v>0</v>
      </c>
      <c r="R11" s="3">
        <v>0</v>
      </c>
      <c r="S11" s="13"/>
      <c r="T11" s="14"/>
      <c r="U11" s="13"/>
      <c r="V11" s="13"/>
      <c r="W11" s="13"/>
      <c r="X11" s="13"/>
      <c r="Y11" s="13"/>
      <c r="Z11" s="3">
        <v>9</v>
      </c>
      <c r="AA11" s="3">
        <v>370</v>
      </c>
      <c r="AB11" s="3">
        <v>800</v>
      </c>
      <c r="AC11" s="3">
        <v>400</v>
      </c>
      <c r="AD11" s="3">
        <v>9</v>
      </c>
      <c r="AE11" s="3">
        <v>10</v>
      </c>
      <c r="AF11" s="3">
        <v>5</v>
      </c>
      <c r="AG11" s="3">
        <v>8200</v>
      </c>
      <c r="AH11" s="3">
        <v>6200</v>
      </c>
      <c r="AI11" s="3">
        <v>7000</v>
      </c>
      <c r="AJ11" s="3">
        <v>100</v>
      </c>
      <c r="AK11" s="3">
        <v>110</v>
      </c>
      <c r="AL11" s="3">
        <v>100</v>
      </c>
      <c r="AM11" s="13"/>
      <c r="AN11" s="13"/>
      <c r="AO11" s="30">
        <v>90</v>
      </c>
      <c r="AP11" s="31" t="s">
        <v>185</v>
      </c>
      <c r="AQ11" s="32"/>
      <c r="AR11" s="31">
        <v>50</v>
      </c>
      <c r="AS11" s="13"/>
      <c r="AT11" s="13"/>
      <c r="AU11" s="33">
        <v>90</v>
      </c>
      <c r="AV11" s="32">
        <v>4</v>
      </c>
      <c r="AW11" s="32" t="s">
        <v>206</v>
      </c>
      <c r="AX11" s="32"/>
      <c r="AY11" s="32"/>
      <c r="AZ11" s="13"/>
      <c r="BA11" s="3"/>
      <c r="BB11" s="13"/>
      <c r="BC11" s="3"/>
    </row>
    <row r="12" spans="1:55">
      <c r="A12" s="3">
        <v>10</v>
      </c>
      <c r="B12" s="3">
        <v>1</v>
      </c>
      <c r="C12" s="3">
        <v>1</v>
      </c>
      <c r="D12" s="3">
        <f t="shared" si="0"/>
        <v>9000</v>
      </c>
      <c r="E12" s="3">
        <v>19</v>
      </c>
      <c r="F12" s="3"/>
      <c r="G12" s="3"/>
      <c r="H12" s="3">
        <v>875</v>
      </c>
      <c r="I12" s="3"/>
      <c r="J12" s="3"/>
      <c r="K12" s="3">
        <v>5375</v>
      </c>
      <c r="L12" s="3">
        <v>190</v>
      </c>
      <c r="M12" s="3">
        <v>1</v>
      </c>
      <c r="N12" s="3">
        <v>1</v>
      </c>
      <c r="O12" s="3">
        <v>1075</v>
      </c>
      <c r="P12" s="3">
        <v>190</v>
      </c>
      <c r="Q12" s="3">
        <v>0</v>
      </c>
      <c r="R12" s="3">
        <v>0</v>
      </c>
      <c r="S12" s="13"/>
      <c r="T12" s="14"/>
      <c r="U12" s="16"/>
      <c r="V12" s="16"/>
      <c r="W12" s="13"/>
      <c r="X12" s="13"/>
      <c r="Y12" s="13"/>
      <c r="Z12" s="3">
        <v>10</v>
      </c>
      <c r="AA12" s="3">
        <v>460</v>
      </c>
      <c r="AB12" s="3">
        <v>900</v>
      </c>
      <c r="AC12" s="3">
        <v>450</v>
      </c>
      <c r="AD12" s="3">
        <v>10</v>
      </c>
      <c r="AE12" s="3">
        <v>10</v>
      </c>
      <c r="AF12" s="3">
        <v>5</v>
      </c>
      <c r="AG12" s="3">
        <v>9200</v>
      </c>
      <c r="AH12" s="3">
        <v>7500</v>
      </c>
      <c r="AI12" s="3">
        <v>8000</v>
      </c>
      <c r="AJ12" s="3">
        <v>100</v>
      </c>
      <c r="AK12" s="3">
        <v>120</v>
      </c>
      <c r="AL12" s="3">
        <v>100</v>
      </c>
      <c r="AM12" s="13"/>
      <c r="AN12" s="13"/>
      <c r="AO12" s="25">
        <v>100</v>
      </c>
      <c r="AP12" s="26" t="s">
        <v>207</v>
      </c>
      <c r="AQ12" s="27"/>
      <c r="AR12" s="26">
        <v>200</v>
      </c>
      <c r="AS12" s="13"/>
      <c r="AT12" s="13"/>
      <c r="AU12" s="33">
        <v>100</v>
      </c>
      <c r="AV12" s="32">
        <v>1</v>
      </c>
      <c r="AW12" s="32"/>
      <c r="AX12" s="32">
        <v>3</v>
      </c>
      <c r="AY12" s="32">
        <v>150</v>
      </c>
      <c r="AZ12" s="13"/>
      <c r="BA12" s="3" t="s">
        <v>208</v>
      </c>
      <c r="BB12" s="13" t="s">
        <v>209</v>
      </c>
      <c r="BC12" s="3">
        <v>7</v>
      </c>
    </row>
    <row r="13" spans="1:55">
      <c r="A13" s="3">
        <v>11</v>
      </c>
      <c r="B13" s="3">
        <v>1</v>
      </c>
      <c r="C13" s="3">
        <v>2</v>
      </c>
      <c r="D13" s="3" t="str">
        <f t="shared" si="0"/>
        <v/>
      </c>
      <c r="E13" s="3"/>
      <c r="F13" s="3">
        <v>0</v>
      </c>
      <c r="G13" s="3"/>
      <c r="H13" s="3"/>
      <c r="I13" s="3">
        <v>200</v>
      </c>
      <c r="J13" s="3"/>
      <c r="K13" s="3">
        <v>5508</v>
      </c>
      <c r="L13" s="3">
        <v>190</v>
      </c>
      <c r="M13" s="3">
        <v>1</v>
      </c>
      <c r="N13" s="3">
        <v>1</v>
      </c>
      <c r="O13" s="3">
        <v>1115</v>
      </c>
      <c r="P13" s="3">
        <v>190</v>
      </c>
      <c r="Q13" s="3">
        <v>0</v>
      </c>
      <c r="R13" s="3">
        <v>0</v>
      </c>
      <c r="S13" s="13"/>
      <c r="T13" s="14"/>
      <c r="U13" s="13"/>
      <c r="V13" s="13"/>
      <c r="W13" s="13"/>
      <c r="X13" s="13"/>
      <c r="Y13" s="3"/>
      <c r="Z13" s="3">
        <v>11</v>
      </c>
      <c r="AA13" s="3">
        <v>560</v>
      </c>
      <c r="AB13" s="3">
        <v>1000</v>
      </c>
      <c r="AC13" s="3">
        <v>500</v>
      </c>
      <c r="AD13" s="3">
        <v>11</v>
      </c>
      <c r="AE13" s="3">
        <v>10</v>
      </c>
      <c r="AF13" s="3">
        <v>5</v>
      </c>
      <c r="AG13" s="3">
        <v>10200</v>
      </c>
      <c r="AH13" s="3">
        <v>8800</v>
      </c>
      <c r="AI13" s="3">
        <v>9000</v>
      </c>
      <c r="AJ13" s="3">
        <v>100</v>
      </c>
      <c r="AK13" s="3">
        <v>130</v>
      </c>
      <c r="AL13" s="3">
        <v>100</v>
      </c>
      <c r="AM13" s="13"/>
      <c r="AN13" s="13"/>
      <c r="AO13" s="25">
        <v>110</v>
      </c>
      <c r="AP13" s="26" t="s">
        <v>193</v>
      </c>
      <c r="AQ13" s="27" t="s">
        <v>210</v>
      </c>
      <c r="AR13" s="26">
        <v>200</v>
      </c>
      <c r="AS13" s="13"/>
      <c r="AT13" s="13"/>
      <c r="AU13" s="33">
        <v>110</v>
      </c>
      <c r="AV13" s="32">
        <v>2</v>
      </c>
      <c r="AW13" s="32"/>
      <c r="AX13" s="39">
        <v>17</v>
      </c>
      <c r="AY13" s="32">
        <v>1</v>
      </c>
      <c r="AZ13" s="13"/>
      <c r="BA13" s="3" t="s">
        <v>211</v>
      </c>
      <c r="BB13" s="13" t="s">
        <v>212</v>
      </c>
      <c r="BC13" s="3">
        <v>15</v>
      </c>
    </row>
    <row r="14" spans="1:55">
      <c r="A14" s="3">
        <v>12</v>
      </c>
      <c r="B14" s="3">
        <v>1</v>
      </c>
      <c r="C14" s="3">
        <v>2</v>
      </c>
      <c r="D14" s="3" t="str">
        <f t="shared" si="0"/>
        <v/>
      </c>
      <c r="E14" s="3"/>
      <c r="F14" s="3">
        <v>10</v>
      </c>
      <c r="G14" s="3"/>
      <c r="H14" s="3"/>
      <c r="I14" s="3">
        <v>230</v>
      </c>
      <c r="J14" s="3"/>
      <c r="K14" s="3">
        <v>5661</v>
      </c>
      <c r="L14" s="3">
        <v>190</v>
      </c>
      <c r="M14" s="3">
        <v>1.001</v>
      </c>
      <c r="N14" s="3">
        <v>1</v>
      </c>
      <c r="O14" s="3">
        <v>1161</v>
      </c>
      <c r="P14" s="3">
        <v>190.19</v>
      </c>
      <c r="Q14" s="3">
        <v>0</v>
      </c>
      <c r="R14" s="3">
        <v>0</v>
      </c>
      <c r="S14" s="13"/>
      <c r="T14" s="14"/>
      <c r="U14" s="13"/>
      <c r="V14" s="13"/>
      <c r="W14" s="13"/>
      <c r="X14" s="13"/>
      <c r="Y14" s="3"/>
      <c r="Z14" s="3">
        <v>12</v>
      </c>
      <c r="AA14" s="3">
        <v>670</v>
      </c>
      <c r="AB14" s="3">
        <v>1100</v>
      </c>
      <c r="AC14" s="3">
        <v>550</v>
      </c>
      <c r="AD14" s="3">
        <v>12</v>
      </c>
      <c r="AE14" s="3">
        <v>10</v>
      </c>
      <c r="AF14" s="3">
        <v>5</v>
      </c>
      <c r="AG14" s="3">
        <v>11200</v>
      </c>
      <c r="AH14" s="3">
        <v>10500</v>
      </c>
      <c r="AI14" s="3">
        <v>10500</v>
      </c>
      <c r="AJ14" s="3">
        <v>100</v>
      </c>
      <c r="AK14" s="3">
        <v>140</v>
      </c>
      <c r="AL14" s="3">
        <v>200</v>
      </c>
      <c r="AM14" s="13"/>
      <c r="AN14" s="13"/>
      <c r="AO14" s="30">
        <v>120</v>
      </c>
      <c r="AP14" s="31" t="s">
        <v>185</v>
      </c>
      <c r="AQ14" s="32"/>
      <c r="AR14" s="31">
        <v>200</v>
      </c>
      <c r="AS14" s="13"/>
      <c r="AT14" s="13"/>
      <c r="AU14" s="33">
        <v>120</v>
      </c>
      <c r="AV14" s="32">
        <v>4</v>
      </c>
      <c r="AW14" s="32" t="s">
        <v>213</v>
      </c>
      <c r="AX14" s="32"/>
      <c r="AY14" s="32"/>
      <c r="AZ14" s="13"/>
      <c r="BA14" s="3" t="s">
        <v>214</v>
      </c>
      <c r="BB14" s="13" t="s">
        <v>215</v>
      </c>
      <c r="BC14" s="3">
        <v>18</v>
      </c>
    </row>
    <row r="15" spans="1:55">
      <c r="A15" s="3">
        <v>13</v>
      </c>
      <c r="B15" s="3">
        <v>1</v>
      </c>
      <c r="C15" s="3">
        <v>2</v>
      </c>
      <c r="D15" s="3" t="str">
        <f t="shared" si="0"/>
        <v/>
      </c>
      <c r="E15" s="3"/>
      <c r="F15" s="3">
        <v>20</v>
      </c>
      <c r="G15" s="3"/>
      <c r="H15" s="3"/>
      <c r="I15" s="3">
        <v>260</v>
      </c>
      <c r="J15" s="3"/>
      <c r="K15" s="3">
        <v>5834</v>
      </c>
      <c r="L15" s="3">
        <v>190</v>
      </c>
      <c r="M15" s="3">
        <v>1.002</v>
      </c>
      <c r="N15" s="3">
        <v>1</v>
      </c>
      <c r="O15" s="3">
        <v>1213</v>
      </c>
      <c r="P15" s="3">
        <v>190.38</v>
      </c>
      <c r="Q15" s="3">
        <v>0</v>
      </c>
      <c r="R15" s="3">
        <v>0</v>
      </c>
      <c r="S15" s="13"/>
      <c r="T15" s="14"/>
      <c r="U15" s="13"/>
      <c r="V15" s="13"/>
      <c r="W15" s="13"/>
      <c r="X15" s="13"/>
      <c r="Y15" s="13"/>
      <c r="Z15" s="3">
        <v>13</v>
      </c>
      <c r="AA15" s="3">
        <v>790</v>
      </c>
      <c r="AB15" s="3">
        <v>1200</v>
      </c>
      <c r="AC15" s="3">
        <v>600</v>
      </c>
      <c r="AD15" s="3">
        <v>13</v>
      </c>
      <c r="AE15" s="3">
        <v>10</v>
      </c>
      <c r="AF15" s="3">
        <v>5</v>
      </c>
      <c r="AG15" s="3">
        <v>12200</v>
      </c>
      <c r="AH15" s="3">
        <v>11900</v>
      </c>
      <c r="AI15" s="3">
        <v>12500</v>
      </c>
      <c r="AJ15" s="3">
        <v>150</v>
      </c>
      <c r="AK15" s="3">
        <v>150</v>
      </c>
      <c r="AL15" s="3">
        <v>200</v>
      </c>
      <c r="AM15" s="13"/>
      <c r="AN15" s="13"/>
      <c r="AO15" s="25">
        <v>130</v>
      </c>
      <c r="AP15" s="26" t="s">
        <v>216</v>
      </c>
      <c r="AQ15" s="27"/>
      <c r="AR15" s="26">
        <v>400</v>
      </c>
      <c r="AS15" s="13"/>
      <c r="AT15" s="13"/>
      <c r="AU15" s="33">
        <v>130</v>
      </c>
      <c r="AV15" s="32">
        <v>1</v>
      </c>
      <c r="AW15" s="32"/>
      <c r="AX15" s="32">
        <v>3</v>
      </c>
      <c r="AY15" s="32">
        <v>200</v>
      </c>
      <c r="AZ15" s="13"/>
      <c r="BA15" s="3" t="s">
        <v>217</v>
      </c>
      <c r="BB15" s="13" t="s">
        <v>218</v>
      </c>
      <c r="BC15" s="3">
        <v>10</v>
      </c>
    </row>
    <row r="16" spans="1:55">
      <c r="A16" s="3">
        <v>14</v>
      </c>
      <c r="B16" s="3">
        <v>1</v>
      </c>
      <c r="C16" s="3">
        <v>2</v>
      </c>
      <c r="D16" s="3" t="str">
        <f t="shared" si="0"/>
        <v/>
      </c>
      <c r="E16" s="3"/>
      <c r="F16" s="3">
        <v>30</v>
      </c>
      <c r="G16" s="3"/>
      <c r="H16" s="3"/>
      <c r="I16" s="3">
        <v>290</v>
      </c>
      <c r="J16" s="3"/>
      <c r="K16" s="3">
        <v>6027</v>
      </c>
      <c r="L16" s="3">
        <v>190</v>
      </c>
      <c r="M16" s="3">
        <v>1.003</v>
      </c>
      <c r="N16" s="3">
        <v>1</v>
      </c>
      <c r="O16" s="3">
        <v>1271</v>
      </c>
      <c r="P16" s="3">
        <v>190.57</v>
      </c>
      <c r="Q16" s="3">
        <v>0</v>
      </c>
      <c r="R16" s="3">
        <v>0</v>
      </c>
      <c r="S16" s="13"/>
      <c r="T16" s="14"/>
      <c r="U16" s="13"/>
      <c r="V16" s="13"/>
      <c r="W16" s="13"/>
      <c r="X16" s="13"/>
      <c r="Y16" s="13"/>
      <c r="Z16" s="3">
        <v>14</v>
      </c>
      <c r="AA16" s="3">
        <v>920</v>
      </c>
      <c r="AB16" s="3">
        <v>1300</v>
      </c>
      <c r="AC16" s="3">
        <v>650</v>
      </c>
      <c r="AD16" s="3">
        <v>14</v>
      </c>
      <c r="AE16" s="3">
        <v>10</v>
      </c>
      <c r="AF16" s="3">
        <v>5</v>
      </c>
      <c r="AG16" s="3">
        <v>14800</v>
      </c>
      <c r="AH16" s="3">
        <v>14800</v>
      </c>
      <c r="AI16" s="3">
        <v>14800</v>
      </c>
      <c r="AJ16" s="3">
        <v>160</v>
      </c>
      <c r="AK16" s="3">
        <v>160</v>
      </c>
      <c r="AL16" s="3">
        <v>300</v>
      </c>
      <c r="AM16" s="13"/>
      <c r="AN16" s="13"/>
      <c r="AO16" s="25">
        <v>140</v>
      </c>
      <c r="AP16" s="26" t="s">
        <v>219</v>
      </c>
      <c r="AQ16" s="27" t="s">
        <v>220</v>
      </c>
      <c r="AR16" s="26">
        <v>400</v>
      </c>
      <c r="AS16" s="13"/>
      <c r="AT16" s="13"/>
      <c r="AU16" s="34">
        <v>140</v>
      </c>
      <c r="AV16" s="35">
        <v>3</v>
      </c>
      <c r="AW16" s="35"/>
      <c r="AX16" s="35">
        <v>98</v>
      </c>
      <c r="AY16" s="35">
        <v>1</v>
      </c>
      <c r="AZ16" s="13"/>
      <c r="BA16" s="3" t="s">
        <v>221</v>
      </c>
      <c r="BB16" s="13" t="s">
        <v>222</v>
      </c>
      <c r="BC16" s="3">
        <v>14</v>
      </c>
    </row>
    <row r="17" spans="1:55">
      <c r="A17" s="3">
        <v>15</v>
      </c>
      <c r="B17" s="3">
        <v>1</v>
      </c>
      <c r="C17" s="3">
        <v>2</v>
      </c>
      <c r="D17" s="3" t="str">
        <f t="shared" si="0"/>
        <v/>
      </c>
      <c r="E17" s="3"/>
      <c r="F17" s="3">
        <v>40</v>
      </c>
      <c r="G17" s="3"/>
      <c r="H17" s="3"/>
      <c r="I17" s="3">
        <v>320</v>
      </c>
      <c r="J17" s="3"/>
      <c r="K17" s="3">
        <v>6240</v>
      </c>
      <c r="L17" s="3">
        <v>190</v>
      </c>
      <c r="M17" s="3">
        <v>1.004</v>
      </c>
      <c r="N17" s="3">
        <v>1</v>
      </c>
      <c r="O17" s="3">
        <v>1335</v>
      </c>
      <c r="P17" s="3">
        <v>190.76</v>
      </c>
      <c r="Q17" s="3">
        <v>0</v>
      </c>
      <c r="R17" s="3">
        <v>0</v>
      </c>
      <c r="S17" s="13"/>
      <c r="T17" s="14"/>
      <c r="U17" s="16"/>
      <c r="V17" s="16"/>
      <c r="W17" s="13"/>
      <c r="X17" s="13"/>
      <c r="Y17" s="13"/>
      <c r="Z17" s="3">
        <v>15</v>
      </c>
      <c r="AA17" s="17">
        <v>1060</v>
      </c>
      <c r="AB17" s="3">
        <v>1400</v>
      </c>
      <c r="AC17" s="3">
        <v>700</v>
      </c>
      <c r="AD17" s="3">
        <v>15</v>
      </c>
      <c r="AE17" s="3">
        <v>10</v>
      </c>
      <c r="AF17" s="3">
        <v>5</v>
      </c>
      <c r="AG17" s="3">
        <v>17500</v>
      </c>
      <c r="AH17" s="3">
        <v>17500</v>
      </c>
      <c r="AI17" s="3">
        <v>17800</v>
      </c>
      <c r="AJ17" s="3">
        <v>170</v>
      </c>
      <c r="AK17" s="3">
        <v>170</v>
      </c>
      <c r="AL17" s="3">
        <v>300</v>
      </c>
      <c r="AM17" s="13"/>
      <c r="AN17" s="13"/>
      <c r="AO17" s="30">
        <v>150</v>
      </c>
      <c r="AP17" s="31" t="s">
        <v>185</v>
      </c>
      <c r="AQ17" s="32"/>
      <c r="AR17" s="31">
        <v>400</v>
      </c>
      <c r="AS17" s="13"/>
      <c r="AT17" s="13"/>
      <c r="AU17" s="33">
        <v>150</v>
      </c>
      <c r="AV17" s="32">
        <v>4</v>
      </c>
      <c r="AW17" s="32" t="s">
        <v>223</v>
      </c>
      <c r="AX17" s="32"/>
      <c r="AY17" s="32"/>
      <c r="AZ17" s="13"/>
      <c r="BA17" s="3" t="s">
        <v>224</v>
      </c>
      <c r="BB17" s="13" t="s">
        <v>225</v>
      </c>
      <c r="BC17" s="3">
        <v>17</v>
      </c>
    </row>
    <row r="18" spans="1:55">
      <c r="A18" s="3">
        <v>16</v>
      </c>
      <c r="B18" s="3">
        <v>1</v>
      </c>
      <c r="C18" s="3">
        <v>2</v>
      </c>
      <c r="D18" s="3" t="str">
        <f t="shared" si="0"/>
        <v/>
      </c>
      <c r="E18" s="3"/>
      <c r="F18" s="3">
        <v>50</v>
      </c>
      <c r="G18" s="3"/>
      <c r="H18" s="3"/>
      <c r="I18" s="3">
        <v>350</v>
      </c>
      <c r="J18" s="3"/>
      <c r="K18" s="3">
        <v>6473</v>
      </c>
      <c r="L18" s="3">
        <v>190</v>
      </c>
      <c r="M18" s="3">
        <v>1.005</v>
      </c>
      <c r="N18" s="3">
        <v>1</v>
      </c>
      <c r="O18" s="3">
        <v>1405</v>
      </c>
      <c r="P18" s="3">
        <v>190.95</v>
      </c>
      <c r="Q18" s="3">
        <v>0</v>
      </c>
      <c r="R18" s="3">
        <v>0</v>
      </c>
      <c r="S18" s="13"/>
      <c r="T18" s="14"/>
      <c r="U18" s="13"/>
      <c r="V18" s="13"/>
      <c r="W18" s="13"/>
      <c r="X18" s="13"/>
      <c r="Y18" s="13"/>
      <c r="Z18" s="3">
        <v>16</v>
      </c>
      <c r="AA18" s="17">
        <v>1210</v>
      </c>
      <c r="AB18" s="3">
        <v>1500</v>
      </c>
      <c r="AC18" s="3">
        <v>750</v>
      </c>
      <c r="AD18" s="3">
        <v>16</v>
      </c>
      <c r="AE18" s="3">
        <v>10</v>
      </c>
      <c r="AF18" s="3">
        <v>5</v>
      </c>
      <c r="AG18" s="3">
        <v>20500</v>
      </c>
      <c r="AH18" s="3">
        <v>20500</v>
      </c>
      <c r="AI18" s="3">
        <v>20800</v>
      </c>
      <c r="AJ18" s="3">
        <v>180</v>
      </c>
      <c r="AK18" s="3">
        <v>180</v>
      </c>
      <c r="AL18" s="3">
        <v>300</v>
      </c>
      <c r="AM18" s="3"/>
      <c r="AN18" s="3"/>
      <c r="AO18" s="25">
        <v>160</v>
      </c>
      <c r="AP18" s="26" t="s">
        <v>226</v>
      </c>
      <c r="AQ18" s="27"/>
      <c r="AR18" s="26">
        <v>400</v>
      </c>
      <c r="AS18" s="13"/>
      <c r="AT18" s="13"/>
      <c r="AU18" s="33">
        <v>160</v>
      </c>
      <c r="AV18" s="32">
        <v>1</v>
      </c>
      <c r="AW18" s="32"/>
      <c r="AX18" s="32">
        <v>106</v>
      </c>
      <c r="AY18" s="32">
        <v>10</v>
      </c>
      <c r="AZ18" s="13"/>
      <c r="BA18" s="3" t="s">
        <v>227</v>
      </c>
      <c r="BB18" s="13" t="s">
        <v>228</v>
      </c>
      <c r="BC18" s="3">
        <v>8</v>
      </c>
    </row>
    <row r="19" spans="1:55">
      <c r="A19" s="3">
        <v>17</v>
      </c>
      <c r="B19" s="3">
        <v>1</v>
      </c>
      <c r="C19" s="3">
        <v>2</v>
      </c>
      <c r="D19" s="3" t="str">
        <f t="shared" si="0"/>
        <v/>
      </c>
      <c r="E19" s="3"/>
      <c r="F19" s="3">
        <v>60</v>
      </c>
      <c r="G19" s="3"/>
      <c r="H19" s="3"/>
      <c r="I19" s="3">
        <v>380</v>
      </c>
      <c r="J19" s="3"/>
      <c r="K19" s="3">
        <v>6726</v>
      </c>
      <c r="L19" s="3">
        <v>190</v>
      </c>
      <c r="M19" s="3">
        <v>1.006</v>
      </c>
      <c r="N19" s="3">
        <v>1</v>
      </c>
      <c r="O19" s="3">
        <v>1481</v>
      </c>
      <c r="P19" s="3">
        <v>191.14</v>
      </c>
      <c r="Q19" s="3">
        <v>0</v>
      </c>
      <c r="R19" s="3">
        <v>0</v>
      </c>
      <c r="S19" s="13"/>
      <c r="T19" s="14"/>
      <c r="U19" s="13"/>
      <c r="V19" s="13"/>
      <c r="W19" s="13"/>
      <c r="X19" s="13"/>
      <c r="Y19" s="13"/>
      <c r="Z19" s="3">
        <v>17</v>
      </c>
      <c r="AA19" s="17">
        <v>1370</v>
      </c>
      <c r="AB19" s="3">
        <v>1600</v>
      </c>
      <c r="AC19" s="3">
        <v>800</v>
      </c>
      <c r="AD19" s="3">
        <v>17</v>
      </c>
      <c r="AE19" s="3">
        <v>10</v>
      </c>
      <c r="AF19" s="3">
        <v>5</v>
      </c>
      <c r="AG19" s="3">
        <v>24000</v>
      </c>
      <c r="AH19" s="3">
        <v>24000</v>
      </c>
      <c r="AI19" s="3">
        <v>23800</v>
      </c>
      <c r="AJ19" s="3">
        <v>190</v>
      </c>
      <c r="AK19" s="3">
        <v>190</v>
      </c>
      <c r="AL19" s="3">
        <v>300</v>
      </c>
      <c r="AM19" s="3"/>
      <c r="AN19" s="3"/>
      <c r="AO19" s="25">
        <v>170</v>
      </c>
      <c r="AP19" s="26" t="s">
        <v>193</v>
      </c>
      <c r="AQ19" s="27" t="s">
        <v>229</v>
      </c>
      <c r="AR19" s="26">
        <v>400</v>
      </c>
      <c r="AS19" s="13"/>
      <c r="AT19" s="13"/>
      <c r="AU19" s="33">
        <v>170</v>
      </c>
      <c r="AV19" s="32">
        <v>2</v>
      </c>
      <c r="AW19" s="32"/>
      <c r="AX19" s="32">
        <v>18</v>
      </c>
      <c r="AY19" s="32">
        <v>1</v>
      </c>
      <c r="AZ19" s="13"/>
      <c r="BA19" s="3" t="s">
        <v>230</v>
      </c>
      <c r="BB19" s="13" t="s">
        <v>231</v>
      </c>
      <c r="BC19" s="3">
        <v>16</v>
      </c>
    </row>
    <row r="20" spans="1:55">
      <c r="A20" s="3">
        <v>18</v>
      </c>
      <c r="B20" s="3">
        <v>1</v>
      </c>
      <c r="C20" s="3">
        <v>2</v>
      </c>
      <c r="D20" s="3" t="str">
        <f t="shared" si="0"/>
        <v/>
      </c>
      <c r="E20" s="3"/>
      <c r="F20" s="3">
        <v>70</v>
      </c>
      <c r="G20" s="3"/>
      <c r="H20" s="3"/>
      <c r="I20" s="3">
        <v>410</v>
      </c>
      <c r="J20" s="3"/>
      <c r="K20" s="3">
        <v>6999</v>
      </c>
      <c r="L20" s="3">
        <v>190</v>
      </c>
      <c r="M20" s="3">
        <v>1.007</v>
      </c>
      <c r="N20" s="3">
        <v>1</v>
      </c>
      <c r="O20" s="3">
        <v>1563</v>
      </c>
      <c r="P20" s="3">
        <v>191.33</v>
      </c>
      <c r="Q20" s="3">
        <v>0</v>
      </c>
      <c r="R20" s="3">
        <v>0</v>
      </c>
      <c r="S20" s="13"/>
      <c r="T20" s="14"/>
      <c r="U20" s="13"/>
      <c r="V20" s="13"/>
      <c r="W20" s="13"/>
      <c r="X20" s="13"/>
      <c r="Y20" s="13"/>
      <c r="Z20" s="3">
        <v>18</v>
      </c>
      <c r="AA20" s="17">
        <v>1540</v>
      </c>
      <c r="AB20" s="3">
        <v>1700</v>
      </c>
      <c r="AC20" s="3">
        <v>850</v>
      </c>
      <c r="AD20" s="3">
        <v>18</v>
      </c>
      <c r="AE20" s="3">
        <v>10</v>
      </c>
      <c r="AF20" s="3">
        <v>5</v>
      </c>
      <c r="AG20" s="3">
        <v>28000</v>
      </c>
      <c r="AH20" s="3">
        <v>28000</v>
      </c>
      <c r="AI20" s="3">
        <v>26800</v>
      </c>
      <c r="AJ20" s="3">
        <v>200</v>
      </c>
      <c r="AK20" s="3">
        <v>200</v>
      </c>
      <c r="AL20" s="3">
        <v>300</v>
      </c>
      <c r="AM20" s="3"/>
      <c r="AN20" s="3"/>
      <c r="AO20" s="30">
        <v>180</v>
      </c>
      <c r="AP20" s="31" t="s">
        <v>185</v>
      </c>
      <c r="AQ20" s="32"/>
      <c r="AR20" s="31">
        <v>400</v>
      </c>
      <c r="AS20" s="13"/>
      <c r="AT20" s="13"/>
      <c r="AU20" s="33">
        <v>180</v>
      </c>
      <c r="AV20" s="32">
        <v>4</v>
      </c>
      <c r="AW20" s="32" t="s">
        <v>232</v>
      </c>
      <c r="AX20" s="32"/>
      <c r="AY20" s="32"/>
      <c r="AZ20" s="13"/>
      <c r="BA20" s="40" t="s">
        <v>233</v>
      </c>
      <c r="BB20" s="13" t="s">
        <v>234</v>
      </c>
      <c r="BC20" s="3">
        <v>23</v>
      </c>
    </row>
    <row r="21" spans="1:55">
      <c r="A21" s="3">
        <v>19</v>
      </c>
      <c r="B21" s="3">
        <v>1</v>
      </c>
      <c r="C21" s="3">
        <v>2</v>
      </c>
      <c r="D21" s="3" t="str">
        <f t="shared" si="0"/>
        <v/>
      </c>
      <c r="E21" s="3"/>
      <c r="F21" s="3">
        <v>80</v>
      </c>
      <c r="G21" s="3"/>
      <c r="H21" s="3"/>
      <c r="I21" s="3">
        <v>440</v>
      </c>
      <c r="J21" s="3"/>
      <c r="K21" s="3">
        <v>7292</v>
      </c>
      <c r="L21" s="3">
        <v>190</v>
      </c>
      <c r="M21" s="3">
        <v>1.008</v>
      </c>
      <c r="N21" s="3">
        <v>1</v>
      </c>
      <c r="O21" s="3">
        <v>1651</v>
      </c>
      <c r="P21" s="3">
        <v>191.52</v>
      </c>
      <c r="Q21" s="3">
        <v>0</v>
      </c>
      <c r="R21" s="3">
        <v>0</v>
      </c>
      <c r="S21" s="13"/>
      <c r="T21" s="14"/>
      <c r="U21" s="13"/>
      <c r="V21" s="13"/>
      <c r="W21" s="13"/>
      <c r="X21" s="13"/>
      <c r="Y21" s="13"/>
      <c r="Z21" s="3">
        <v>19</v>
      </c>
      <c r="AA21" s="17">
        <v>1720</v>
      </c>
      <c r="AB21" s="3">
        <v>1800</v>
      </c>
      <c r="AC21" s="3">
        <v>900</v>
      </c>
      <c r="AD21" s="3">
        <v>19</v>
      </c>
      <c r="AE21" s="3">
        <v>10</v>
      </c>
      <c r="AF21" s="3">
        <v>5</v>
      </c>
      <c r="AG21" s="3">
        <v>33500</v>
      </c>
      <c r="AH21" s="3">
        <v>33500</v>
      </c>
      <c r="AI21" s="3">
        <v>33500</v>
      </c>
      <c r="AJ21" s="3">
        <v>210</v>
      </c>
      <c r="AK21" s="3">
        <v>210</v>
      </c>
      <c r="AL21" s="3">
        <v>220</v>
      </c>
      <c r="AM21" s="3"/>
      <c r="AN21" s="3"/>
      <c r="AO21" s="25">
        <v>190</v>
      </c>
      <c r="AP21" s="26" t="s">
        <v>235</v>
      </c>
      <c r="AQ21" s="27"/>
      <c r="AR21" s="26">
        <v>650</v>
      </c>
      <c r="AS21" s="13"/>
      <c r="AT21" s="13"/>
      <c r="AU21" s="33">
        <v>190</v>
      </c>
      <c r="AV21" s="32">
        <v>1</v>
      </c>
      <c r="AW21" s="32"/>
      <c r="AX21" s="32">
        <v>3</v>
      </c>
      <c r="AY21" s="32">
        <v>250</v>
      </c>
      <c r="AZ21" s="13"/>
      <c r="BA21" s="3"/>
      <c r="BB21" s="13"/>
      <c r="BC21" s="3"/>
    </row>
    <row r="22" spans="1:55">
      <c r="A22" s="3">
        <v>20</v>
      </c>
      <c r="B22" s="3">
        <v>1</v>
      </c>
      <c r="C22" s="3">
        <v>2</v>
      </c>
      <c r="D22" s="3" t="str">
        <f t="shared" si="0"/>
        <v/>
      </c>
      <c r="E22" s="3"/>
      <c r="F22" s="3">
        <v>90</v>
      </c>
      <c r="G22" s="3"/>
      <c r="H22" s="3"/>
      <c r="I22" s="3">
        <v>470</v>
      </c>
      <c r="J22" s="3"/>
      <c r="K22" s="3">
        <v>7605</v>
      </c>
      <c r="L22" s="3">
        <v>190</v>
      </c>
      <c r="M22" s="3">
        <v>1.009</v>
      </c>
      <c r="N22" s="3">
        <v>1</v>
      </c>
      <c r="O22" s="3">
        <v>1745</v>
      </c>
      <c r="P22" s="3">
        <v>191.71</v>
      </c>
      <c r="Q22" s="3">
        <v>0</v>
      </c>
      <c r="R22" s="3">
        <v>0</v>
      </c>
      <c r="S22" s="13"/>
      <c r="T22" s="14"/>
      <c r="U22" s="13"/>
      <c r="V22" s="13"/>
      <c r="W22" s="13"/>
      <c r="X22" s="13"/>
      <c r="Y22" s="13"/>
      <c r="Z22" s="3">
        <v>20</v>
      </c>
      <c r="AA22" s="17">
        <v>1910</v>
      </c>
      <c r="AB22" s="3">
        <v>1900</v>
      </c>
      <c r="AC22" s="3">
        <v>950</v>
      </c>
      <c r="AD22" s="3">
        <v>20</v>
      </c>
      <c r="AE22" s="3">
        <v>10</v>
      </c>
      <c r="AF22" s="3">
        <v>5</v>
      </c>
      <c r="AG22" s="3">
        <v>40000</v>
      </c>
      <c r="AH22" s="3">
        <v>40000</v>
      </c>
      <c r="AI22" s="3">
        <v>40000</v>
      </c>
      <c r="AJ22" s="3">
        <v>220</v>
      </c>
      <c r="AK22" s="3">
        <v>220</v>
      </c>
      <c r="AL22" s="3">
        <v>220</v>
      </c>
      <c r="AM22" s="3"/>
      <c r="AN22" s="3"/>
      <c r="AO22" s="25">
        <v>200</v>
      </c>
      <c r="AP22" s="26" t="s">
        <v>204</v>
      </c>
      <c r="AQ22" s="27" t="s">
        <v>205</v>
      </c>
      <c r="AR22" s="26">
        <v>650</v>
      </c>
      <c r="AS22" s="13"/>
      <c r="AT22" s="13"/>
      <c r="AU22" s="33">
        <v>200</v>
      </c>
      <c r="AV22" s="32">
        <v>3</v>
      </c>
      <c r="AW22" s="32"/>
      <c r="AX22" s="32">
        <v>99</v>
      </c>
      <c r="AY22" s="32">
        <v>1</v>
      </c>
      <c r="AZ22" s="13"/>
      <c r="BA22" s="3"/>
      <c r="BB22" s="13"/>
      <c r="BC22" s="3"/>
    </row>
    <row r="23" spans="1:55">
      <c r="A23" s="3">
        <v>21</v>
      </c>
      <c r="B23" s="3">
        <v>1</v>
      </c>
      <c r="C23" s="3">
        <v>3</v>
      </c>
      <c r="D23" s="3" t="str">
        <f t="shared" si="0"/>
        <v/>
      </c>
      <c r="E23" s="3"/>
      <c r="F23" s="3"/>
      <c r="G23" s="3">
        <v>0</v>
      </c>
      <c r="H23" s="3"/>
      <c r="I23" s="3"/>
      <c r="J23" s="3">
        <v>200</v>
      </c>
      <c r="K23" s="3">
        <v>7705</v>
      </c>
      <c r="L23" s="3">
        <v>190</v>
      </c>
      <c r="M23" s="3">
        <v>1.009</v>
      </c>
      <c r="N23" s="3">
        <v>1</v>
      </c>
      <c r="O23" s="3">
        <v>1785</v>
      </c>
      <c r="P23" s="3">
        <v>191.71</v>
      </c>
      <c r="Q23" s="3">
        <v>0</v>
      </c>
      <c r="R23" s="3">
        <v>0</v>
      </c>
      <c r="S23" s="13"/>
      <c r="T23" s="14"/>
      <c r="U23" s="13"/>
      <c r="V23" s="13"/>
      <c r="W23" s="13"/>
      <c r="X23" s="13"/>
      <c r="Y23" s="13"/>
      <c r="Z23" s="3">
        <v>21</v>
      </c>
      <c r="AA23" s="17">
        <v>2110</v>
      </c>
      <c r="AB23" s="3">
        <v>2000</v>
      </c>
      <c r="AC23" s="3">
        <v>1000</v>
      </c>
      <c r="AD23" s="3">
        <v>21</v>
      </c>
      <c r="AE23" s="3">
        <v>10</v>
      </c>
      <c r="AF23" s="3">
        <v>5</v>
      </c>
      <c r="AG23" s="3">
        <v>42200</v>
      </c>
      <c r="AH23" s="3">
        <v>42200</v>
      </c>
      <c r="AI23" s="3">
        <v>42200</v>
      </c>
      <c r="AJ23" s="3">
        <v>220</v>
      </c>
      <c r="AK23" s="3">
        <v>220</v>
      </c>
      <c r="AL23" s="3">
        <v>220</v>
      </c>
      <c r="AM23" s="3"/>
      <c r="AN23" s="3"/>
      <c r="AO23" s="30">
        <v>210</v>
      </c>
      <c r="AP23" s="31" t="s">
        <v>185</v>
      </c>
      <c r="AQ23" s="32"/>
      <c r="AR23" s="31">
        <v>650</v>
      </c>
      <c r="AS23" s="13"/>
      <c r="AT23" s="13"/>
      <c r="AU23" s="33">
        <v>210</v>
      </c>
      <c r="AV23" s="32">
        <v>4</v>
      </c>
      <c r="AW23" s="32" t="s">
        <v>236</v>
      </c>
      <c r="AX23" s="32"/>
      <c r="AY23" s="32"/>
      <c r="AZ23" s="13"/>
      <c r="BA23" s="3"/>
      <c r="BB23" s="13"/>
      <c r="BC23" s="3"/>
    </row>
    <row r="24" spans="1:55">
      <c r="A24" s="3">
        <v>22</v>
      </c>
      <c r="B24" s="3">
        <v>1</v>
      </c>
      <c r="C24" s="3">
        <v>3</v>
      </c>
      <c r="D24" s="3" t="str">
        <f t="shared" si="0"/>
        <v/>
      </c>
      <c r="E24" s="3"/>
      <c r="F24" s="3"/>
      <c r="G24" s="3">
        <v>5</v>
      </c>
      <c r="H24" s="3"/>
      <c r="I24" s="3"/>
      <c r="J24" s="3">
        <v>230</v>
      </c>
      <c r="K24" s="3">
        <v>7820</v>
      </c>
      <c r="L24" s="3">
        <v>190</v>
      </c>
      <c r="M24" s="3">
        <v>1.009</v>
      </c>
      <c r="N24" s="3">
        <v>1.0005</v>
      </c>
      <c r="O24" s="3">
        <v>1831</v>
      </c>
      <c r="P24" s="3">
        <v>191.805855</v>
      </c>
      <c r="Q24" s="3">
        <v>0</v>
      </c>
      <c r="R24" s="3">
        <v>0</v>
      </c>
      <c r="S24" s="13"/>
      <c r="T24" s="14"/>
      <c r="U24" s="13"/>
      <c r="V24" s="13"/>
      <c r="W24" s="13"/>
      <c r="X24" s="13"/>
      <c r="Y24" s="13"/>
      <c r="Z24" s="3">
        <v>22</v>
      </c>
      <c r="AA24" s="17">
        <v>2320</v>
      </c>
      <c r="AB24" s="3">
        <v>2100</v>
      </c>
      <c r="AC24" s="3">
        <v>1050</v>
      </c>
      <c r="AD24" s="3">
        <v>22</v>
      </c>
      <c r="AE24" s="3">
        <v>10</v>
      </c>
      <c r="AF24" s="3">
        <v>5</v>
      </c>
      <c r="AG24" s="3">
        <v>44400</v>
      </c>
      <c r="AH24" s="3">
        <v>44400</v>
      </c>
      <c r="AI24" s="3">
        <v>44400</v>
      </c>
      <c r="AJ24" s="3">
        <v>220</v>
      </c>
      <c r="AK24" s="3">
        <v>220</v>
      </c>
      <c r="AL24" s="3">
        <v>220</v>
      </c>
      <c r="AM24" s="3"/>
      <c r="AN24" s="3"/>
      <c r="AO24" s="25">
        <v>220</v>
      </c>
      <c r="AP24" s="26" t="s">
        <v>237</v>
      </c>
      <c r="AQ24" s="27"/>
      <c r="AR24" s="26">
        <v>950</v>
      </c>
      <c r="AS24" s="13"/>
      <c r="AT24" s="13"/>
      <c r="AU24" s="33">
        <v>220</v>
      </c>
      <c r="AV24" s="32">
        <v>1</v>
      </c>
      <c r="AW24" s="32"/>
      <c r="AX24" s="32">
        <v>3</v>
      </c>
      <c r="AY24" s="32">
        <v>300</v>
      </c>
      <c r="AZ24" s="13"/>
      <c r="BA24" s="3"/>
      <c r="BB24" s="13"/>
      <c r="BC24" s="3"/>
    </row>
    <row r="25" spans="1:55">
      <c r="A25" s="3">
        <v>23</v>
      </c>
      <c r="B25" s="3">
        <v>1</v>
      </c>
      <c r="C25" s="3">
        <v>3</v>
      </c>
      <c r="D25" s="3" t="str">
        <f t="shared" si="0"/>
        <v/>
      </c>
      <c r="E25" s="3"/>
      <c r="F25" s="3"/>
      <c r="G25" s="3">
        <v>10</v>
      </c>
      <c r="H25" s="3"/>
      <c r="I25" s="3"/>
      <c r="J25" s="3">
        <v>260</v>
      </c>
      <c r="K25" s="3">
        <v>7950</v>
      </c>
      <c r="L25" s="3">
        <v>190</v>
      </c>
      <c r="M25" s="3">
        <v>1.009</v>
      </c>
      <c r="N25" s="3">
        <v>1.001</v>
      </c>
      <c r="O25" s="3">
        <v>1883</v>
      </c>
      <c r="P25" s="3">
        <v>191.90171</v>
      </c>
      <c r="Q25" s="3">
        <v>0</v>
      </c>
      <c r="R25" s="3">
        <v>0</v>
      </c>
      <c r="S25" s="13"/>
      <c r="T25" s="14"/>
      <c r="U25" s="13"/>
      <c r="V25" s="13"/>
      <c r="W25" s="13"/>
      <c r="X25" s="13"/>
      <c r="Y25" s="13"/>
      <c r="Z25" s="3">
        <v>23</v>
      </c>
      <c r="AA25" s="17">
        <v>2540</v>
      </c>
      <c r="AB25" s="3">
        <v>2200</v>
      </c>
      <c r="AC25" s="3">
        <v>1100</v>
      </c>
      <c r="AD25" s="3">
        <v>23</v>
      </c>
      <c r="AE25" s="3">
        <v>10</v>
      </c>
      <c r="AF25" s="3">
        <v>5</v>
      </c>
      <c r="AG25" s="3">
        <v>46600</v>
      </c>
      <c r="AH25" s="3">
        <v>46600</v>
      </c>
      <c r="AI25" s="3">
        <v>46600</v>
      </c>
      <c r="AJ25" s="3">
        <v>220</v>
      </c>
      <c r="AK25" s="3">
        <v>220</v>
      </c>
      <c r="AL25" s="3">
        <v>220</v>
      </c>
      <c r="AM25" s="3"/>
      <c r="AN25" s="3"/>
      <c r="AO25" s="25">
        <v>230</v>
      </c>
      <c r="AP25" s="26" t="s">
        <v>193</v>
      </c>
      <c r="AQ25" s="27" t="s">
        <v>238</v>
      </c>
      <c r="AR25" s="26">
        <v>950</v>
      </c>
      <c r="AS25" s="13"/>
      <c r="AT25" s="13"/>
      <c r="AU25" s="33">
        <v>230</v>
      </c>
      <c r="AV25" s="32">
        <v>2</v>
      </c>
      <c r="AW25" s="32"/>
      <c r="AX25" s="32">
        <v>3</v>
      </c>
      <c r="AY25" s="32">
        <v>1</v>
      </c>
      <c r="AZ25" s="13"/>
      <c r="BA25" s="3"/>
      <c r="BB25" s="13"/>
      <c r="BC25" s="3"/>
    </row>
    <row r="26" spans="1:55">
      <c r="A26" s="3">
        <v>24</v>
      </c>
      <c r="B26" s="3">
        <v>1</v>
      </c>
      <c r="C26" s="3">
        <v>3</v>
      </c>
      <c r="D26" s="3" t="str">
        <f t="shared" si="0"/>
        <v/>
      </c>
      <c r="E26" s="3"/>
      <c r="F26" s="3"/>
      <c r="G26" s="3">
        <v>15</v>
      </c>
      <c r="H26" s="3"/>
      <c r="I26" s="3"/>
      <c r="J26" s="3">
        <v>290</v>
      </c>
      <c r="K26" s="3">
        <v>8095</v>
      </c>
      <c r="L26" s="3">
        <v>190</v>
      </c>
      <c r="M26" s="3">
        <v>1.009</v>
      </c>
      <c r="N26" s="3">
        <v>1.0015</v>
      </c>
      <c r="O26" s="3">
        <v>1941</v>
      </c>
      <c r="P26" s="3">
        <v>191.997565</v>
      </c>
      <c r="Q26" s="3">
        <v>0</v>
      </c>
      <c r="R26" s="3">
        <v>0</v>
      </c>
      <c r="S26" s="13"/>
      <c r="T26" s="14"/>
      <c r="U26" s="13"/>
      <c r="V26" s="13"/>
      <c r="W26" s="13"/>
      <c r="X26" s="13"/>
      <c r="Y26" s="13"/>
      <c r="Z26" s="3">
        <v>24</v>
      </c>
      <c r="AA26" s="17">
        <v>2770</v>
      </c>
      <c r="AB26" s="3">
        <v>2300</v>
      </c>
      <c r="AC26" s="3">
        <v>1150</v>
      </c>
      <c r="AD26" s="3">
        <v>24</v>
      </c>
      <c r="AE26" s="3">
        <v>10</v>
      </c>
      <c r="AF26" s="3">
        <v>5</v>
      </c>
      <c r="AG26" s="3">
        <v>48800</v>
      </c>
      <c r="AH26" s="3">
        <v>48800</v>
      </c>
      <c r="AI26" s="3">
        <v>48800</v>
      </c>
      <c r="AJ26" s="3">
        <v>220</v>
      </c>
      <c r="AK26" s="3">
        <v>220</v>
      </c>
      <c r="AL26" s="3">
        <v>220</v>
      </c>
      <c r="AM26" s="3"/>
      <c r="AN26" s="3"/>
      <c r="AO26" s="30">
        <v>240</v>
      </c>
      <c r="AP26" s="31" t="s">
        <v>185</v>
      </c>
      <c r="AQ26" s="32"/>
      <c r="AR26" s="31">
        <v>950</v>
      </c>
      <c r="AS26" s="13"/>
      <c r="AT26" s="13"/>
      <c r="AU26" s="33">
        <v>240</v>
      </c>
      <c r="AV26" s="32">
        <v>4</v>
      </c>
      <c r="AW26" s="32" t="s">
        <v>239</v>
      </c>
      <c r="AX26" s="32"/>
      <c r="AY26" s="32"/>
      <c r="AZ26" s="13"/>
      <c r="BA26" s="3"/>
      <c r="BB26" s="13"/>
      <c r="BC26" s="3"/>
    </row>
    <row r="27" spans="1:55">
      <c r="A27" s="3">
        <v>25</v>
      </c>
      <c r="B27" s="3">
        <v>1</v>
      </c>
      <c r="C27" s="3">
        <v>3</v>
      </c>
      <c r="D27" s="3" t="str">
        <f t="shared" si="0"/>
        <v/>
      </c>
      <c r="E27" s="3"/>
      <c r="F27" s="3"/>
      <c r="G27" s="3">
        <v>20</v>
      </c>
      <c r="H27" s="3"/>
      <c r="I27" s="3"/>
      <c r="J27" s="3">
        <v>320</v>
      </c>
      <c r="K27" s="3">
        <v>8255</v>
      </c>
      <c r="L27" s="3">
        <v>190</v>
      </c>
      <c r="M27" s="3">
        <v>1.009</v>
      </c>
      <c r="N27" s="3">
        <v>1.002</v>
      </c>
      <c r="O27" s="3">
        <v>2005</v>
      </c>
      <c r="P27" s="3">
        <v>192.09342</v>
      </c>
      <c r="Q27" s="3">
        <v>0</v>
      </c>
      <c r="R27" s="3">
        <v>0</v>
      </c>
      <c r="S27" s="13"/>
      <c r="T27" s="14"/>
      <c r="U27" s="13"/>
      <c r="V27" s="13"/>
      <c r="W27" s="13"/>
      <c r="X27" s="13"/>
      <c r="Y27" s="13"/>
      <c r="Z27" s="3">
        <v>25</v>
      </c>
      <c r="AA27" s="17">
        <v>3010</v>
      </c>
      <c r="AB27" s="3">
        <v>2400</v>
      </c>
      <c r="AC27" s="3">
        <v>1200</v>
      </c>
      <c r="AD27" s="3">
        <v>25</v>
      </c>
      <c r="AE27" s="3">
        <v>10</v>
      </c>
      <c r="AF27" s="3">
        <v>5</v>
      </c>
      <c r="AG27" s="3">
        <v>51000</v>
      </c>
      <c r="AH27" s="3">
        <v>51000</v>
      </c>
      <c r="AI27" s="3">
        <v>51000</v>
      </c>
      <c r="AJ27" s="3">
        <v>220</v>
      </c>
      <c r="AK27" s="3">
        <v>220</v>
      </c>
      <c r="AL27" s="3">
        <v>220</v>
      </c>
      <c r="AM27" s="13"/>
      <c r="AN27" s="13"/>
      <c r="AO27" s="25">
        <v>250</v>
      </c>
      <c r="AP27" s="26" t="s">
        <v>240</v>
      </c>
      <c r="AQ27" s="27"/>
      <c r="AR27" s="26">
        <v>1300</v>
      </c>
      <c r="AS27" s="13"/>
      <c r="AT27" s="13"/>
      <c r="AU27" s="33">
        <v>250</v>
      </c>
      <c r="AV27" s="32">
        <v>1</v>
      </c>
      <c r="AW27" s="32"/>
      <c r="AX27" s="32">
        <v>3</v>
      </c>
      <c r="AY27" s="32">
        <v>350</v>
      </c>
      <c r="AZ27" s="13"/>
      <c r="BA27" s="3"/>
      <c r="BB27" s="13"/>
      <c r="BC27" s="3"/>
    </row>
    <row r="28" spans="1:55">
      <c r="A28" s="3">
        <v>26</v>
      </c>
      <c r="B28" s="3">
        <v>1</v>
      </c>
      <c r="C28" s="3">
        <v>3</v>
      </c>
      <c r="D28" s="3" t="str">
        <f t="shared" si="0"/>
        <v/>
      </c>
      <c r="E28" s="3"/>
      <c r="F28" s="3"/>
      <c r="G28" s="3">
        <v>25</v>
      </c>
      <c r="H28" s="3"/>
      <c r="I28" s="3"/>
      <c r="J28" s="3">
        <v>350</v>
      </c>
      <c r="K28" s="3">
        <v>8430</v>
      </c>
      <c r="L28" s="3">
        <v>190</v>
      </c>
      <c r="M28" s="3">
        <v>1.009</v>
      </c>
      <c r="N28" s="3">
        <v>1.0025</v>
      </c>
      <c r="O28" s="3">
        <v>2075</v>
      </c>
      <c r="P28" s="3">
        <v>192.189275</v>
      </c>
      <c r="Q28" s="3">
        <v>0</v>
      </c>
      <c r="R28" s="3">
        <v>0</v>
      </c>
      <c r="S28" s="13"/>
      <c r="T28" s="14"/>
      <c r="U28" s="13"/>
      <c r="V28" s="13"/>
      <c r="W28" s="13"/>
      <c r="X28" s="13"/>
      <c r="Y28" s="13"/>
      <c r="Z28" s="3">
        <v>26</v>
      </c>
      <c r="AA28" s="17">
        <v>3260</v>
      </c>
      <c r="AB28" s="3">
        <v>2500</v>
      </c>
      <c r="AC28" s="3">
        <v>1250</v>
      </c>
      <c r="AD28" s="3">
        <v>26</v>
      </c>
      <c r="AE28" s="3">
        <v>10</v>
      </c>
      <c r="AF28" s="3">
        <v>5</v>
      </c>
      <c r="AG28" s="3">
        <v>53200</v>
      </c>
      <c r="AH28" s="3">
        <v>53200</v>
      </c>
      <c r="AI28" s="3">
        <v>53200</v>
      </c>
      <c r="AJ28" s="3">
        <v>220</v>
      </c>
      <c r="AK28" s="3">
        <v>220</v>
      </c>
      <c r="AL28" s="3">
        <v>220</v>
      </c>
      <c r="AM28" s="13"/>
      <c r="AN28" s="13"/>
      <c r="AO28" s="25">
        <v>260</v>
      </c>
      <c r="AP28" s="26" t="s">
        <v>241</v>
      </c>
      <c r="AQ28" s="27" t="s">
        <v>220</v>
      </c>
      <c r="AR28" s="26">
        <v>1300</v>
      </c>
      <c r="AS28" s="13"/>
      <c r="AT28" s="13"/>
      <c r="AU28" s="33">
        <v>260</v>
      </c>
      <c r="AV28" s="32">
        <v>3</v>
      </c>
      <c r="AW28" s="32"/>
      <c r="AX28" s="32">
        <v>98</v>
      </c>
      <c r="AY28" s="32">
        <v>1</v>
      </c>
      <c r="AZ28" s="13"/>
      <c r="BA28" s="3"/>
      <c r="BB28" s="13"/>
      <c r="BC28" s="3"/>
    </row>
    <row r="29" spans="1:55">
      <c r="A29" s="3">
        <v>27</v>
      </c>
      <c r="B29" s="3">
        <v>1</v>
      </c>
      <c r="C29" s="3">
        <v>3</v>
      </c>
      <c r="D29" s="3" t="str">
        <f t="shared" si="0"/>
        <v/>
      </c>
      <c r="E29" s="3"/>
      <c r="F29" s="3"/>
      <c r="G29" s="3">
        <v>30</v>
      </c>
      <c r="H29" s="3"/>
      <c r="I29" s="3"/>
      <c r="J29" s="3">
        <v>380</v>
      </c>
      <c r="K29" s="3">
        <v>8620</v>
      </c>
      <c r="L29" s="3">
        <v>190</v>
      </c>
      <c r="M29" s="3">
        <v>1.009</v>
      </c>
      <c r="N29" s="3">
        <v>1.003</v>
      </c>
      <c r="O29" s="3">
        <v>2151</v>
      </c>
      <c r="P29" s="3">
        <v>192.28513</v>
      </c>
      <c r="Q29" s="3">
        <v>0</v>
      </c>
      <c r="R29" s="3">
        <v>0</v>
      </c>
      <c r="S29" s="13"/>
      <c r="T29" s="14"/>
      <c r="U29" s="13"/>
      <c r="V29" s="13"/>
      <c r="W29" s="13"/>
      <c r="X29" s="13"/>
      <c r="Y29" s="13"/>
      <c r="Z29" s="3">
        <v>27</v>
      </c>
      <c r="AA29" s="17">
        <v>3520</v>
      </c>
      <c r="AB29" s="3">
        <v>2600</v>
      </c>
      <c r="AC29" s="3">
        <v>1300</v>
      </c>
      <c r="AD29" s="3">
        <v>27</v>
      </c>
      <c r="AE29" s="3">
        <v>10</v>
      </c>
      <c r="AF29" s="3">
        <v>5</v>
      </c>
      <c r="AG29" s="3">
        <v>55400</v>
      </c>
      <c r="AH29" s="3">
        <v>55400</v>
      </c>
      <c r="AI29" s="3">
        <v>55400</v>
      </c>
      <c r="AJ29" s="3">
        <v>220</v>
      </c>
      <c r="AK29" s="3">
        <v>220</v>
      </c>
      <c r="AL29" s="3">
        <v>220</v>
      </c>
      <c r="AM29" s="13"/>
      <c r="AN29" s="13"/>
      <c r="AO29" s="30">
        <v>270</v>
      </c>
      <c r="AP29" s="31" t="s">
        <v>185</v>
      </c>
      <c r="AQ29" s="32"/>
      <c r="AR29" s="31">
        <v>1300</v>
      </c>
      <c r="AS29" s="13"/>
      <c r="AT29" s="13"/>
      <c r="AU29" s="33">
        <v>270</v>
      </c>
      <c r="AV29" s="32">
        <v>4</v>
      </c>
      <c r="AW29" s="32" t="s">
        <v>242</v>
      </c>
      <c r="AX29" s="32"/>
      <c r="AY29" s="32"/>
      <c r="AZ29" s="13"/>
      <c r="BA29" s="3"/>
      <c r="BB29" s="13"/>
      <c r="BC29" s="3"/>
    </row>
    <row r="30" spans="1:55">
      <c r="A30" s="3">
        <v>28</v>
      </c>
      <c r="B30" s="3">
        <v>1</v>
      </c>
      <c r="C30" s="3">
        <v>3</v>
      </c>
      <c r="D30" s="3" t="str">
        <f t="shared" si="0"/>
        <v/>
      </c>
      <c r="E30" s="3"/>
      <c r="F30" s="3"/>
      <c r="G30" s="3">
        <v>35</v>
      </c>
      <c r="H30" s="3"/>
      <c r="I30" s="3"/>
      <c r="J30" s="3">
        <v>410</v>
      </c>
      <c r="K30" s="3">
        <v>8825</v>
      </c>
      <c r="L30" s="3">
        <v>190</v>
      </c>
      <c r="M30" s="3">
        <v>1.009</v>
      </c>
      <c r="N30" s="3">
        <v>1.0035</v>
      </c>
      <c r="O30" s="3">
        <v>2233</v>
      </c>
      <c r="P30" s="3">
        <v>192.380985</v>
      </c>
      <c r="Q30" s="3">
        <v>0</v>
      </c>
      <c r="R30" s="3">
        <v>0</v>
      </c>
      <c r="S30" s="13"/>
      <c r="T30" s="14"/>
      <c r="U30" s="13"/>
      <c r="V30" s="13"/>
      <c r="W30" s="13"/>
      <c r="X30" s="13"/>
      <c r="Y30" s="13"/>
      <c r="Z30" s="3">
        <v>28</v>
      </c>
      <c r="AA30" s="17">
        <v>3790</v>
      </c>
      <c r="AB30" s="3">
        <v>2700</v>
      </c>
      <c r="AC30" s="3">
        <v>1350</v>
      </c>
      <c r="AD30" s="3">
        <v>28</v>
      </c>
      <c r="AE30" s="3">
        <v>10</v>
      </c>
      <c r="AF30" s="3">
        <v>5</v>
      </c>
      <c r="AG30" s="3">
        <v>57600</v>
      </c>
      <c r="AH30" s="3">
        <v>57600</v>
      </c>
      <c r="AI30" s="3">
        <v>57600</v>
      </c>
      <c r="AJ30" s="3">
        <v>220</v>
      </c>
      <c r="AK30" s="3">
        <v>220</v>
      </c>
      <c r="AL30" s="3">
        <v>220</v>
      </c>
      <c r="AM30" s="13"/>
      <c r="AN30" s="13"/>
      <c r="AO30" s="25">
        <v>280</v>
      </c>
      <c r="AP30" s="26" t="s">
        <v>243</v>
      </c>
      <c r="AQ30" s="27"/>
      <c r="AR30" s="26">
        <v>1700</v>
      </c>
      <c r="AS30" s="13"/>
      <c r="AT30" s="13"/>
      <c r="AU30" s="33">
        <v>280</v>
      </c>
      <c r="AV30" s="32">
        <v>1</v>
      </c>
      <c r="AW30" s="32"/>
      <c r="AX30" s="32">
        <v>3</v>
      </c>
      <c r="AY30" s="32">
        <v>400</v>
      </c>
      <c r="AZ30" s="13"/>
      <c r="BA30" s="3"/>
      <c r="BB30" s="13"/>
      <c r="BC30" s="3"/>
    </row>
    <row r="31" spans="1:55">
      <c r="A31" s="3">
        <v>29</v>
      </c>
      <c r="B31" s="3">
        <v>1</v>
      </c>
      <c r="C31" s="3">
        <v>3</v>
      </c>
      <c r="D31" s="3" t="str">
        <f t="shared" si="0"/>
        <v/>
      </c>
      <c r="E31" s="3"/>
      <c r="F31" s="3"/>
      <c r="G31" s="3">
        <v>40</v>
      </c>
      <c r="H31" s="3"/>
      <c r="I31" s="3"/>
      <c r="J31" s="3">
        <v>440</v>
      </c>
      <c r="K31" s="3">
        <v>9045</v>
      </c>
      <c r="L31" s="3">
        <v>190</v>
      </c>
      <c r="M31" s="3">
        <v>1.009</v>
      </c>
      <c r="N31" s="3">
        <v>1.004</v>
      </c>
      <c r="O31" s="3">
        <v>2321</v>
      </c>
      <c r="P31" s="3">
        <v>192.47684</v>
      </c>
      <c r="Q31" s="3">
        <v>0</v>
      </c>
      <c r="R31" s="3">
        <v>0</v>
      </c>
      <c r="S31" s="13"/>
      <c r="T31" s="14"/>
      <c r="U31" s="13"/>
      <c r="V31" s="13"/>
      <c r="W31" s="13"/>
      <c r="X31" s="13"/>
      <c r="Y31" s="13"/>
      <c r="Z31" s="3">
        <v>29</v>
      </c>
      <c r="AA31" s="17">
        <v>4070</v>
      </c>
      <c r="AB31" s="3">
        <v>2800</v>
      </c>
      <c r="AC31" s="3">
        <v>1400</v>
      </c>
      <c r="AD31" s="3">
        <v>29</v>
      </c>
      <c r="AE31" s="3">
        <v>10</v>
      </c>
      <c r="AF31" s="3">
        <v>5</v>
      </c>
      <c r="AG31" s="3">
        <v>59800</v>
      </c>
      <c r="AH31" s="3">
        <v>59800</v>
      </c>
      <c r="AI31" s="3">
        <v>59800</v>
      </c>
      <c r="AJ31" s="3">
        <v>220</v>
      </c>
      <c r="AK31" s="3">
        <v>220</v>
      </c>
      <c r="AL31" s="3">
        <v>220</v>
      </c>
      <c r="AM31" s="13"/>
      <c r="AN31" s="13"/>
      <c r="AO31" s="25">
        <v>290</v>
      </c>
      <c r="AP31" s="26"/>
      <c r="AQ31" s="27" t="s">
        <v>220</v>
      </c>
      <c r="AR31" s="26">
        <v>1700</v>
      </c>
      <c r="AS31" s="13"/>
      <c r="AT31" s="13"/>
      <c r="AU31" s="33">
        <v>290</v>
      </c>
      <c r="AV31" s="32">
        <v>3</v>
      </c>
      <c r="AW31" s="32"/>
      <c r="AX31" s="35">
        <v>98</v>
      </c>
      <c r="AY31" s="35">
        <v>1</v>
      </c>
      <c r="AZ31" s="13"/>
      <c r="BA31" s="3"/>
      <c r="BB31" s="13"/>
      <c r="BC31" s="3"/>
    </row>
    <row r="32" spans="1:55">
      <c r="A32" s="3">
        <v>30</v>
      </c>
      <c r="B32" s="3">
        <v>1</v>
      </c>
      <c r="C32" s="3">
        <v>3</v>
      </c>
      <c r="D32" s="3" t="str">
        <f t="shared" si="0"/>
        <v/>
      </c>
      <c r="E32" s="3"/>
      <c r="F32" s="3"/>
      <c r="G32" s="3">
        <v>45</v>
      </c>
      <c r="H32" s="3"/>
      <c r="I32" s="3"/>
      <c r="J32" s="3">
        <v>470</v>
      </c>
      <c r="K32" s="3">
        <v>9280</v>
      </c>
      <c r="L32" s="3">
        <v>190</v>
      </c>
      <c r="M32" s="3">
        <v>1.009</v>
      </c>
      <c r="N32" s="3">
        <v>1.0045</v>
      </c>
      <c r="O32" s="3">
        <v>2415</v>
      </c>
      <c r="P32" s="3">
        <v>192.572695</v>
      </c>
      <c r="Q32" s="3">
        <v>0</v>
      </c>
      <c r="R32" s="3">
        <v>0</v>
      </c>
      <c r="S32" s="13"/>
      <c r="T32" s="14"/>
      <c r="U32" s="13"/>
      <c r="V32" s="13"/>
      <c r="W32" s="13"/>
      <c r="X32" s="13"/>
      <c r="Y32" s="13"/>
      <c r="Z32" s="3">
        <v>30</v>
      </c>
      <c r="AA32" s="17">
        <v>4360</v>
      </c>
      <c r="AB32" s="3">
        <v>2900</v>
      </c>
      <c r="AC32" s="3">
        <v>1450</v>
      </c>
      <c r="AD32" s="3">
        <v>30</v>
      </c>
      <c r="AE32" s="3">
        <v>10</v>
      </c>
      <c r="AF32" s="3">
        <v>5</v>
      </c>
      <c r="AG32" s="3">
        <v>62000</v>
      </c>
      <c r="AH32" s="3">
        <v>62000</v>
      </c>
      <c r="AI32" s="3">
        <v>62000</v>
      </c>
      <c r="AJ32" s="3">
        <v>220</v>
      </c>
      <c r="AK32" s="3">
        <v>220</v>
      </c>
      <c r="AL32" s="3">
        <v>220</v>
      </c>
      <c r="AM32" s="13"/>
      <c r="AN32" s="13"/>
      <c r="AO32" s="30">
        <v>300</v>
      </c>
      <c r="AP32" s="31" t="s">
        <v>185</v>
      </c>
      <c r="AQ32" s="32"/>
      <c r="AR32" s="31">
        <v>1700</v>
      </c>
      <c r="AS32" s="13"/>
      <c r="AT32" s="13"/>
      <c r="AU32" s="33">
        <v>300</v>
      </c>
      <c r="AV32" s="32">
        <v>4</v>
      </c>
      <c r="AW32" s="32" t="s">
        <v>244</v>
      </c>
      <c r="AX32" s="32"/>
      <c r="AY32" s="32"/>
      <c r="AZ32" s="13"/>
      <c r="BA32" s="3"/>
      <c r="BB32" s="13"/>
      <c r="BC32" s="3"/>
    </row>
    <row r="33" spans="1:55">
      <c r="A33" s="3">
        <v>31</v>
      </c>
      <c r="B33" s="3">
        <v>2</v>
      </c>
      <c r="C33" s="3">
        <v>1</v>
      </c>
      <c r="D33" s="3">
        <f t="shared" si="0"/>
        <v>10000</v>
      </c>
      <c r="E33" s="3">
        <v>20</v>
      </c>
      <c r="F33" s="3"/>
      <c r="G33" s="3"/>
      <c r="H33" s="3">
        <v>1000</v>
      </c>
      <c r="I33" s="3"/>
      <c r="J33" s="3"/>
      <c r="K33" s="3">
        <v>10280</v>
      </c>
      <c r="L33" s="3">
        <v>200</v>
      </c>
      <c r="M33" s="3">
        <v>1.009</v>
      </c>
      <c r="N33" s="3">
        <v>1.0045</v>
      </c>
      <c r="O33" s="3">
        <v>2615</v>
      </c>
      <c r="P33" s="3">
        <v>202.7081</v>
      </c>
      <c r="Q33" s="3">
        <v>0</v>
      </c>
      <c r="R33" s="3">
        <v>0</v>
      </c>
      <c r="S33" s="13"/>
      <c r="T33" s="14"/>
      <c r="U33" s="13"/>
      <c r="V33" s="13"/>
      <c r="W33" s="13"/>
      <c r="X33" s="13"/>
      <c r="Y33" s="13"/>
      <c r="Z33" s="3">
        <v>31</v>
      </c>
      <c r="AA33" s="17">
        <v>4660</v>
      </c>
      <c r="AB33" s="3">
        <v>3000</v>
      </c>
      <c r="AC33" s="3">
        <v>1500</v>
      </c>
      <c r="AD33" s="3">
        <v>31</v>
      </c>
      <c r="AE33" s="3">
        <v>10</v>
      </c>
      <c r="AF33" s="3">
        <v>5</v>
      </c>
      <c r="AG33" s="3">
        <v>64200</v>
      </c>
      <c r="AH33" s="3">
        <v>64200</v>
      </c>
      <c r="AI33" s="3">
        <v>64200</v>
      </c>
      <c r="AJ33" s="3">
        <v>220</v>
      </c>
      <c r="AK33" s="3">
        <v>220</v>
      </c>
      <c r="AL33" s="3">
        <v>220</v>
      </c>
      <c r="AM33" s="13"/>
      <c r="AN33" s="13"/>
      <c r="AO33" s="25">
        <v>310</v>
      </c>
      <c r="AP33" s="26" t="s">
        <v>245</v>
      </c>
      <c r="AQ33" s="27"/>
      <c r="AR33" s="26">
        <v>2150</v>
      </c>
      <c r="AS33" s="13"/>
      <c r="AT33" s="13"/>
      <c r="AU33" s="33">
        <v>310</v>
      </c>
      <c r="AV33" s="32">
        <v>1</v>
      </c>
      <c r="AW33" s="32"/>
      <c r="AX33" s="32">
        <v>3</v>
      </c>
      <c r="AY33" s="32">
        <v>450</v>
      </c>
      <c r="AZ33" s="13"/>
      <c r="BA33" s="3"/>
      <c r="BB33" s="13"/>
      <c r="BC33" s="3"/>
    </row>
    <row r="34" spans="1:55">
      <c r="A34" s="3">
        <v>32</v>
      </c>
      <c r="B34" s="3">
        <v>2</v>
      </c>
      <c r="C34" s="3">
        <v>1</v>
      </c>
      <c r="D34" s="3">
        <f t="shared" si="0"/>
        <v>12000</v>
      </c>
      <c r="E34" s="3">
        <v>22</v>
      </c>
      <c r="F34" s="3"/>
      <c r="G34" s="3"/>
      <c r="H34" s="3">
        <v>1100</v>
      </c>
      <c r="I34" s="3"/>
      <c r="J34" s="3"/>
      <c r="K34" s="3">
        <v>11380</v>
      </c>
      <c r="L34" s="3">
        <v>220</v>
      </c>
      <c r="M34" s="3">
        <v>1.009</v>
      </c>
      <c r="N34" s="3">
        <v>1.0045</v>
      </c>
      <c r="O34" s="3">
        <v>2835</v>
      </c>
      <c r="P34" s="3">
        <v>222.97891</v>
      </c>
      <c r="Q34" s="3">
        <v>0</v>
      </c>
      <c r="R34" s="3">
        <v>0</v>
      </c>
      <c r="S34" s="13"/>
      <c r="T34" s="14"/>
      <c r="U34" s="13"/>
      <c r="V34" s="13"/>
      <c r="W34" s="13"/>
      <c r="X34" s="13"/>
      <c r="Y34" s="13"/>
      <c r="Z34" s="3">
        <v>32</v>
      </c>
      <c r="AA34" s="17">
        <v>4970</v>
      </c>
      <c r="AB34" s="3">
        <v>3100</v>
      </c>
      <c r="AC34" s="3">
        <v>1550</v>
      </c>
      <c r="AD34" s="3">
        <v>32</v>
      </c>
      <c r="AE34" s="3">
        <v>10</v>
      </c>
      <c r="AF34" s="3">
        <v>5</v>
      </c>
      <c r="AG34" s="3">
        <v>66400</v>
      </c>
      <c r="AH34" s="3">
        <v>66400</v>
      </c>
      <c r="AI34" s="3">
        <v>66400</v>
      </c>
      <c r="AJ34" s="3">
        <v>220</v>
      </c>
      <c r="AK34" s="3">
        <v>220</v>
      </c>
      <c r="AL34" s="3">
        <v>220</v>
      </c>
      <c r="AM34" s="13"/>
      <c r="AN34" s="13"/>
      <c r="AO34" s="25">
        <v>320</v>
      </c>
      <c r="AP34" s="26" t="s">
        <v>204</v>
      </c>
      <c r="AQ34" s="27" t="s">
        <v>205</v>
      </c>
      <c r="AR34" s="26">
        <v>2150</v>
      </c>
      <c r="AS34" s="13"/>
      <c r="AT34" s="13"/>
      <c r="AU34" s="33">
        <v>320</v>
      </c>
      <c r="AV34" s="32">
        <v>3</v>
      </c>
      <c r="AW34" s="32"/>
      <c r="AX34" s="32">
        <v>99</v>
      </c>
      <c r="AY34" s="32">
        <v>1</v>
      </c>
      <c r="AZ34" s="13"/>
      <c r="BA34" s="3"/>
      <c r="BB34" s="13"/>
      <c r="BC34" s="3"/>
    </row>
    <row r="35" spans="1:55">
      <c r="A35" s="3">
        <v>33</v>
      </c>
      <c r="B35" s="3">
        <v>2</v>
      </c>
      <c r="C35" s="3">
        <v>1</v>
      </c>
      <c r="D35" s="3">
        <f t="shared" si="0"/>
        <v>14000</v>
      </c>
      <c r="E35" s="3">
        <v>24</v>
      </c>
      <c r="F35" s="3"/>
      <c r="G35" s="3"/>
      <c r="H35" s="3">
        <v>1200</v>
      </c>
      <c r="I35" s="3"/>
      <c r="J35" s="3"/>
      <c r="K35" s="3">
        <v>12580</v>
      </c>
      <c r="L35" s="3">
        <v>240</v>
      </c>
      <c r="M35" s="3">
        <v>1.009</v>
      </c>
      <c r="N35" s="3">
        <v>1.0045</v>
      </c>
      <c r="O35" s="3">
        <v>3075</v>
      </c>
      <c r="P35" s="3">
        <v>243.24972</v>
      </c>
      <c r="Q35" s="3">
        <v>0</v>
      </c>
      <c r="R35" s="3">
        <v>0</v>
      </c>
      <c r="S35" s="13"/>
      <c r="T35" s="14"/>
      <c r="U35" s="13"/>
      <c r="V35" s="13"/>
      <c r="W35" s="13"/>
      <c r="X35" s="13"/>
      <c r="Y35" s="13"/>
      <c r="Z35" s="3">
        <v>33</v>
      </c>
      <c r="AA35" s="17">
        <v>5290</v>
      </c>
      <c r="AB35" s="3">
        <v>3200</v>
      </c>
      <c r="AC35" s="3">
        <v>1600</v>
      </c>
      <c r="AD35" s="3">
        <v>33</v>
      </c>
      <c r="AE35" s="3">
        <v>10</v>
      </c>
      <c r="AF35" s="3">
        <v>5</v>
      </c>
      <c r="AG35" s="3">
        <v>68600</v>
      </c>
      <c r="AH35" s="3">
        <v>68600</v>
      </c>
      <c r="AI35" s="3">
        <v>68600</v>
      </c>
      <c r="AJ35" s="3">
        <v>220</v>
      </c>
      <c r="AK35" s="3">
        <v>220</v>
      </c>
      <c r="AL35" s="3">
        <v>220</v>
      </c>
      <c r="AM35" s="13"/>
      <c r="AN35" s="13"/>
      <c r="AO35" s="30">
        <v>330</v>
      </c>
      <c r="AP35" s="31" t="s">
        <v>185</v>
      </c>
      <c r="AQ35" s="32"/>
      <c r="AR35" s="31">
        <v>2150</v>
      </c>
      <c r="AS35" s="13"/>
      <c r="AT35" s="13"/>
      <c r="AU35" s="33">
        <v>330</v>
      </c>
      <c r="AV35" s="32">
        <v>4</v>
      </c>
      <c r="AW35" s="32" t="s">
        <v>246</v>
      </c>
      <c r="AX35" s="32"/>
      <c r="AY35" s="32"/>
      <c r="AZ35" s="13"/>
      <c r="BA35" s="3"/>
      <c r="BB35" s="13"/>
      <c r="BC35" s="3"/>
    </row>
    <row r="36" spans="1:55">
      <c r="A36" s="3">
        <v>34</v>
      </c>
      <c r="B36" s="3">
        <v>2</v>
      </c>
      <c r="C36" s="3">
        <v>1</v>
      </c>
      <c r="D36" s="3">
        <f t="shared" si="0"/>
        <v>16000</v>
      </c>
      <c r="E36" s="3">
        <v>26</v>
      </c>
      <c r="F36" s="3"/>
      <c r="G36" s="3"/>
      <c r="H36" s="3">
        <v>1300</v>
      </c>
      <c r="I36" s="3"/>
      <c r="J36" s="3"/>
      <c r="K36" s="3">
        <v>13880</v>
      </c>
      <c r="L36" s="3">
        <v>260</v>
      </c>
      <c r="M36" s="3">
        <v>1.009</v>
      </c>
      <c r="N36" s="3">
        <v>1.0045</v>
      </c>
      <c r="O36" s="3">
        <v>3335</v>
      </c>
      <c r="P36" s="3">
        <v>263.52053</v>
      </c>
      <c r="Q36" s="3">
        <v>0</v>
      </c>
      <c r="R36" s="3">
        <v>0</v>
      </c>
      <c r="S36" s="13"/>
      <c r="T36" s="14"/>
      <c r="U36" s="13"/>
      <c r="V36" s="13"/>
      <c r="W36" s="13"/>
      <c r="X36" s="13"/>
      <c r="Y36" s="13"/>
      <c r="Z36" s="3">
        <v>34</v>
      </c>
      <c r="AA36" s="17">
        <v>5620</v>
      </c>
      <c r="AB36" s="3">
        <v>3300</v>
      </c>
      <c r="AC36" s="3">
        <v>1650</v>
      </c>
      <c r="AD36" s="3">
        <v>34</v>
      </c>
      <c r="AE36" s="3">
        <v>10</v>
      </c>
      <c r="AF36" s="3">
        <v>5</v>
      </c>
      <c r="AG36" s="3">
        <v>70800</v>
      </c>
      <c r="AH36" s="3">
        <v>70800</v>
      </c>
      <c r="AI36" s="3">
        <v>70800</v>
      </c>
      <c r="AJ36" s="3">
        <v>220</v>
      </c>
      <c r="AK36" s="3">
        <v>220</v>
      </c>
      <c r="AL36" s="3">
        <v>220</v>
      </c>
      <c r="AM36" s="13"/>
      <c r="AN36" s="13"/>
      <c r="AO36" s="25">
        <v>340</v>
      </c>
      <c r="AP36" s="26" t="s">
        <v>247</v>
      </c>
      <c r="AQ36" s="27"/>
      <c r="AR36" s="26">
        <v>2650</v>
      </c>
      <c r="AS36" s="13"/>
      <c r="AT36" s="13"/>
      <c r="AU36" s="33">
        <v>340</v>
      </c>
      <c r="AV36" s="32">
        <v>1</v>
      </c>
      <c r="AW36" s="32"/>
      <c r="AX36" s="32">
        <v>3</v>
      </c>
      <c r="AY36" s="32">
        <v>500</v>
      </c>
      <c r="AZ36" s="13"/>
      <c r="BA36" s="3"/>
      <c r="BB36" s="13"/>
      <c r="BC36" s="3"/>
    </row>
    <row r="37" spans="1:55">
      <c r="A37" s="3">
        <v>35</v>
      </c>
      <c r="B37" s="3">
        <v>2</v>
      </c>
      <c r="C37" s="3">
        <v>1</v>
      </c>
      <c r="D37" s="3">
        <f t="shared" si="0"/>
        <v>18000</v>
      </c>
      <c r="E37" s="3">
        <v>28</v>
      </c>
      <c r="F37" s="3"/>
      <c r="G37" s="3"/>
      <c r="H37" s="3">
        <v>1400</v>
      </c>
      <c r="I37" s="3"/>
      <c r="J37" s="3"/>
      <c r="K37" s="3">
        <v>15280</v>
      </c>
      <c r="L37" s="3">
        <v>280</v>
      </c>
      <c r="M37" s="3">
        <v>1.009</v>
      </c>
      <c r="N37" s="3">
        <v>1.0045</v>
      </c>
      <c r="O37" s="3">
        <v>3615</v>
      </c>
      <c r="P37" s="3">
        <v>283.79134</v>
      </c>
      <c r="Q37" s="3">
        <v>0</v>
      </c>
      <c r="R37" s="3">
        <v>0</v>
      </c>
      <c r="S37" s="13"/>
      <c r="T37" s="14"/>
      <c r="U37" s="13"/>
      <c r="V37" s="13"/>
      <c r="W37" s="13"/>
      <c r="X37" s="13"/>
      <c r="Y37" s="13"/>
      <c r="Z37" s="3">
        <v>35</v>
      </c>
      <c r="AA37" s="17">
        <v>5960</v>
      </c>
      <c r="AB37" s="3">
        <v>3400</v>
      </c>
      <c r="AC37" s="3">
        <v>1700</v>
      </c>
      <c r="AD37" s="3">
        <v>35</v>
      </c>
      <c r="AE37" s="3">
        <v>10</v>
      </c>
      <c r="AF37" s="3">
        <v>5</v>
      </c>
      <c r="AG37" s="3">
        <v>73000</v>
      </c>
      <c r="AH37" s="3">
        <v>73000</v>
      </c>
      <c r="AI37" s="3">
        <v>73000</v>
      </c>
      <c r="AJ37" s="3">
        <v>220</v>
      </c>
      <c r="AK37" s="3">
        <v>220</v>
      </c>
      <c r="AL37" s="3">
        <v>220</v>
      </c>
      <c r="AM37" s="13"/>
      <c r="AN37" s="13"/>
      <c r="AO37" s="25">
        <v>350</v>
      </c>
      <c r="AP37" s="26" t="s">
        <v>219</v>
      </c>
      <c r="AQ37" s="27" t="s">
        <v>220</v>
      </c>
      <c r="AR37" s="26">
        <v>2650</v>
      </c>
      <c r="AS37" s="13"/>
      <c r="AT37" s="13"/>
      <c r="AU37" s="33">
        <v>350</v>
      </c>
      <c r="AV37" s="32">
        <v>3</v>
      </c>
      <c r="AW37" s="32"/>
      <c r="AX37" s="35">
        <v>98</v>
      </c>
      <c r="AY37" s="35">
        <v>1</v>
      </c>
      <c r="AZ37" s="13"/>
      <c r="BA37" s="3"/>
      <c r="BB37" s="13"/>
      <c r="BC37" s="3"/>
    </row>
    <row r="38" spans="1:55">
      <c r="A38" s="3">
        <v>36</v>
      </c>
      <c r="B38" s="3">
        <v>2</v>
      </c>
      <c r="C38" s="3">
        <v>1</v>
      </c>
      <c r="D38" s="3">
        <f t="shared" si="0"/>
        <v>20000</v>
      </c>
      <c r="E38" s="3">
        <v>30</v>
      </c>
      <c r="F38" s="3"/>
      <c r="G38" s="3"/>
      <c r="H38" s="3">
        <v>1500</v>
      </c>
      <c r="I38" s="3"/>
      <c r="J38" s="3"/>
      <c r="K38" s="3">
        <v>16780</v>
      </c>
      <c r="L38" s="3">
        <v>300</v>
      </c>
      <c r="M38" s="3">
        <v>1.009</v>
      </c>
      <c r="N38" s="3">
        <v>1.0045</v>
      </c>
      <c r="O38" s="3">
        <v>3915</v>
      </c>
      <c r="P38" s="3">
        <v>304.06215</v>
      </c>
      <c r="Q38" s="3">
        <v>0</v>
      </c>
      <c r="R38" s="3">
        <v>0</v>
      </c>
      <c r="S38" s="13"/>
      <c r="T38" s="14"/>
      <c r="U38" s="13"/>
      <c r="V38" s="13"/>
      <c r="W38" s="13"/>
      <c r="X38" s="13"/>
      <c r="Y38" s="13"/>
      <c r="Z38" s="3">
        <v>36</v>
      </c>
      <c r="AA38" s="17">
        <v>6310</v>
      </c>
      <c r="AB38" s="3">
        <v>3500</v>
      </c>
      <c r="AC38" s="3">
        <v>1750</v>
      </c>
      <c r="AD38" s="3">
        <v>36</v>
      </c>
      <c r="AE38" s="3">
        <v>10</v>
      </c>
      <c r="AF38" s="3">
        <v>5</v>
      </c>
      <c r="AG38" s="3">
        <v>75200</v>
      </c>
      <c r="AH38" s="3">
        <v>75200</v>
      </c>
      <c r="AI38" s="3">
        <v>75200</v>
      </c>
      <c r="AJ38" s="3">
        <v>220</v>
      </c>
      <c r="AK38" s="3">
        <v>220</v>
      </c>
      <c r="AL38" s="3">
        <v>220</v>
      </c>
      <c r="AM38" s="13"/>
      <c r="AN38" s="13"/>
      <c r="AO38" s="30">
        <v>360</v>
      </c>
      <c r="AP38" s="31" t="s">
        <v>185</v>
      </c>
      <c r="AQ38" s="32"/>
      <c r="AR38" s="31">
        <v>2650</v>
      </c>
      <c r="AS38" s="13"/>
      <c r="AT38" s="13"/>
      <c r="AU38" s="33">
        <v>360</v>
      </c>
      <c r="AV38" s="32">
        <v>4</v>
      </c>
      <c r="AW38" s="32" t="s">
        <v>248</v>
      </c>
      <c r="AX38" s="32"/>
      <c r="AY38" s="32"/>
      <c r="AZ38" s="13"/>
      <c r="BA38" s="3"/>
      <c r="BB38" s="13"/>
      <c r="BC38" s="3"/>
    </row>
    <row r="39" spans="1:55">
      <c r="A39" s="3">
        <v>37</v>
      </c>
      <c r="B39" s="3">
        <v>2</v>
      </c>
      <c r="C39" s="3">
        <v>1</v>
      </c>
      <c r="D39" s="3">
        <f t="shared" si="0"/>
        <v>22000</v>
      </c>
      <c r="E39" s="3">
        <v>32</v>
      </c>
      <c r="F39" s="3"/>
      <c r="G39" s="3"/>
      <c r="H39" s="3">
        <v>1600</v>
      </c>
      <c r="I39" s="3"/>
      <c r="J39" s="3"/>
      <c r="K39" s="3">
        <v>18380</v>
      </c>
      <c r="L39" s="3">
        <v>320</v>
      </c>
      <c r="M39" s="3">
        <v>1.009</v>
      </c>
      <c r="N39" s="3">
        <v>1.0045</v>
      </c>
      <c r="O39" s="3">
        <v>4235</v>
      </c>
      <c r="P39" s="3">
        <v>324.33296</v>
      </c>
      <c r="Q39" s="3">
        <v>0</v>
      </c>
      <c r="R39" s="3">
        <v>0</v>
      </c>
      <c r="S39" s="13"/>
      <c r="T39" s="14"/>
      <c r="U39" s="13"/>
      <c r="V39" s="13"/>
      <c r="W39" s="13"/>
      <c r="X39" s="13"/>
      <c r="Y39" s="13"/>
      <c r="Z39" s="3">
        <v>37</v>
      </c>
      <c r="AA39" s="17">
        <v>6670</v>
      </c>
      <c r="AB39" s="3">
        <v>3600</v>
      </c>
      <c r="AC39" s="3">
        <v>1800</v>
      </c>
      <c r="AD39" s="3">
        <v>37</v>
      </c>
      <c r="AE39" s="3">
        <v>10</v>
      </c>
      <c r="AF39" s="3">
        <v>5</v>
      </c>
      <c r="AG39" s="3">
        <v>77400</v>
      </c>
      <c r="AH39" s="3">
        <v>77400</v>
      </c>
      <c r="AI39" s="3">
        <v>77400</v>
      </c>
      <c r="AJ39" s="3">
        <v>220</v>
      </c>
      <c r="AK39" s="3">
        <v>220</v>
      </c>
      <c r="AL39" s="3">
        <v>220</v>
      </c>
      <c r="AM39" s="13"/>
      <c r="AN39" s="13"/>
      <c r="AO39" s="25">
        <v>370</v>
      </c>
      <c r="AP39" s="26" t="s">
        <v>249</v>
      </c>
      <c r="AQ39" s="27"/>
      <c r="AR39" s="26">
        <v>3200</v>
      </c>
      <c r="AS39" s="13"/>
      <c r="AT39" s="13"/>
      <c r="AU39" s="33">
        <v>370</v>
      </c>
      <c r="AV39" s="32">
        <v>1</v>
      </c>
      <c r="AW39" s="32"/>
      <c r="AX39" s="32">
        <v>3</v>
      </c>
      <c r="AY39" s="32">
        <v>550</v>
      </c>
      <c r="AZ39" s="13"/>
      <c r="BA39" s="3"/>
      <c r="BB39" s="13"/>
      <c r="BC39" s="3"/>
    </row>
    <row r="40" spans="1:55">
      <c r="A40" s="3">
        <v>38</v>
      </c>
      <c r="B40" s="3">
        <v>2</v>
      </c>
      <c r="C40" s="3">
        <v>1</v>
      </c>
      <c r="D40" s="3">
        <f t="shared" si="0"/>
        <v>24000</v>
      </c>
      <c r="E40" s="3">
        <v>34</v>
      </c>
      <c r="F40" s="3"/>
      <c r="G40" s="3"/>
      <c r="H40" s="3">
        <v>1700</v>
      </c>
      <c r="I40" s="3"/>
      <c r="J40" s="3"/>
      <c r="K40" s="3">
        <v>20080</v>
      </c>
      <c r="L40" s="3">
        <v>340</v>
      </c>
      <c r="M40" s="3">
        <v>1.009</v>
      </c>
      <c r="N40" s="3">
        <v>1.0045</v>
      </c>
      <c r="O40" s="3">
        <v>4575</v>
      </c>
      <c r="P40" s="3">
        <v>344.60377</v>
      </c>
      <c r="Q40" s="3">
        <v>0</v>
      </c>
      <c r="R40" s="3">
        <v>0</v>
      </c>
      <c r="S40" s="13"/>
      <c r="T40" s="14"/>
      <c r="U40" s="13"/>
      <c r="V40" s="13"/>
      <c r="W40" s="13"/>
      <c r="X40" s="13"/>
      <c r="Y40" s="13"/>
      <c r="Z40" s="3">
        <v>38</v>
      </c>
      <c r="AA40" s="17">
        <v>7040</v>
      </c>
      <c r="AB40" s="3">
        <v>3700</v>
      </c>
      <c r="AC40" s="3">
        <v>1850</v>
      </c>
      <c r="AD40" s="3">
        <v>38</v>
      </c>
      <c r="AE40" s="3">
        <v>10</v>
      </c>
      <c r="AF40" s="3">
        <v>5</v>
      </c>
      <c r="AG40" s="3">
        <v>79600</v>
      </c>
      <c r="AH40" s="3">
        <v>79600</v>
      </c>
      <c r="AI40" s="3">
        <v>79600</v>
      </c>
      <c r="AJ40" s="3">
        <v>220</v>
      </c>
      <c r="AK40" s="3">
        <v>220</v>
      </c>
      <c r="AL40" s="3">
        <v>220</v>
      </c>
      <c r="AM40" s="13"/>
      <c r="AN40" s="13"/>
      <c r="AO40" s="25">
        <v>380</v>
      </c>
      <c r="AP40" s="26" t="s">
        <v>204</v>
      </c>
      <c r="AQ40" s="27" t="s">
        <v>205</v>
      </c>
      <c r="AR40" s="26">
        <v>3200</v>
      </c>
      <c r="AS40" s="13"/>
      <c r="AT40" s="13"/>
      <c r="AU40" s="33">
        <v>380</v>
      </c>
      <c r="AV40" s="32">
        <v>3</v>
      </c>
      <c r="AW40" s="32"/>
      <c r="AX40" s="35">
        <v>98</v>
      </c>
      <c r="AY40" s="35">
        <v>1</v>
      </c>
      <c r="AZ40" s="13"/>
      <c r="BA40" s="3"/>
      <c r="BB40" s="13"/>
      <c r="BC40" s="3"/>
    </row>
    <row r="41" spans="1:55">
      <c r="A41" s="3">
        <v>39</v>
      </c>
      <c r="B41" s="3">
        <v>2</v>
      </c>
      <c r="C41" s="3">
        <v>1</v>
      </c>
      <c r="D41" s="3">
        <f t="shared" si="0"/>
        <v>26000</v>
      </c>
      <c r="E41" s="3">
        <v>36</v>
      </c>
      <c r="F41" s="3"/>
      <c r="G41" s="3"/>
      <c r="H41" s="3">
        <v>1800</v>
      </c>
      <c r="I41" s="3"/>
      <c r="J41" s="3"/>
      <c r="K41" s="3">
        <v>21880</v>
      </c>
      <c r="L41" s="3">
        <v>360</v>
      </c>
      <c r="M41" s="3">
        <v>1.009</v>
      </c>
      <c r="N41" s="3">
        <v>1.0045</v>
      </c>
      <c r="O41" s="3">
        <v>4935</v>
      </c>
      <c r="P41" s="3">
        <v>364.87458</v>
      </c>
      <c r="Q41" s="3">
        <v>0</v>
      </c>
      <c r="R41" s="3">
        <v>0</v>
      </c>
      <c r="S41" s="13"/>
      <c r="T41" s="14"/>
      <c r="U41" s="13"/>
      <c r="V41" s="13"/>
      <c r="W41" s="13"/>
      <c r="X41" s="13"/>
      <c r="Y41" s="13"/>
      <c r="Z41" s="3">
        <v>39</v>
      </c>
      <c r="AA41" s="17">
        <v>7420</v>
      </c>
      <c r="AB41" s="3">
        <v>3800</v>
      </c>
      <c r="AC41" s="3">
        <v>1900</v>
      </c>
      <c r="AD41" s="3">
        <v>39</v>
      </c>
      <c r="AE41" s="3">
        <v>10</v>
      </c>
      <c r="AF41" s="3">
        <v>5</v>
      </c>
      <c r="AG41" s="3">
        <v>81800</v>
      </c>
      <c r="AH41" s="3">
        <v>81800</v>
      </c>
      <c r="AI41" s="3">
        <v>81800</v>
      </c>
      <c r="AJ41" s="3">
        <v>220</v>
      </c>
      <c r="AK41" s="3">
        <v>220</v>
      </c>
      <c r="AL41" s="3">
        <v>220</v>
      </c>
      <c r="AM41" s="13"/>
      <c r="AN41" s="13"/>
      <c r="AO41" s="30">
        <v>390</v>
      </c>
      <c r="AP41" s="31" t="s">
        <v>185</v>
      </c>
      <c r="AQ41" s="32"/>
      <c r="AR41" s="31">
        <v>3200</v>
      </c>
      <c r="AS41" s="13"/>
      <c r="AT41" s="13"/>
      <c r="AU41" s="33">
        <v>390</v>
      </c>
      <c r="AV41" s="32">
        <v>4</v>
      </c>
      <c r="AW41" s="32" t="s">
        <v>250</v>
      </c>
      <c r="AX41" s="32"/>
      <c r="AY41" s="32"/>
      <c r="AZ41" s="13"/>
      <c r="BA41" s="3"/>
      <c r="BB41" s="13"/>
      <c r="BC41" s="3"/>
    </row>
    <row r="42" spans="1:55">
      <c r="A42" s="3">
        <v>40</v>
      </c>
      <c r="B42" s="3">
        <v>2</v>
      </c>
      <c r="C42" s="3">
        <v>1</v>
      </c>
      <c r="D42" s="3">
        <f t="shared" si="0"/>
        <v>28000</v>
      </c>
      <c r="E42" s="3">
        <v>38</v>
      </c>
      <c r="F42" s="3"/>
      <c r="G42" s="3"/>
      <c r="H42" s="3">
        <v>1900</v>
      </c>
      <c r="I42" s="3"/>
      <c r="J42" s="3"/>
      <c r="K42" s="3">
        <v>23780</v>
      </c>
      <c r="L42" s="3">
        <v>380</v>
      </c>
      <c r="M42" s="3">
        <v>1.009</v>
      </c>
      <c r="N42" s="3">
        <v>1.0045</v>
      </c>
      <c r="O42" s="3">
        <v>5315</v>
      </c>
      <c r="P42" s="3">
        <v>385.14539</v>
      </c>
      <c r="Q42" s="3">
        <v>50</v>
      </c>
      <c r="R42" s="3">
        <v>0</v>
      </c>
      <c r="S42" s="13"/>
      <c r="T42" s="14"/>
      <c r="U42" s="13"/>
      <c r="V42" s="13"/>
      <c r="W42" s="13"/>
      <c r="X42" s="13"/>
      <c r="Y42" s="13"/>
      <c r="Z42" s="3">
        <v>40</v>
      </c>
      <c r="AA42" s="17">
        <v>7810</v>
      </c>
      <c r="AB42" s="3">
        <v>3900</v>
      </c>
      <c r="AC42" s="3">
        <v>1950</v>
      </c>
      <c r="AD42" s="3">
        <v>40</v>
      </c>
      <c r="AE42" s="3">
        <v>10</v>
      </c>
      <c r="AF42" s="3">
        <v>5</v>
      </c>
      <c r="AG42" s="3">
        <v>84000</v>
      </c>
      <c r="AH42" s="3">
        <v>84000</v>
      </c>
      <c r="AI42" s="3">
        <v>84000</v>
      </c>
      <c r="AJ42" s="3">
        <v>220</v>
      </c>
      <c r="AK42" s="3">
        <v>220</v>
      </c>
      <c r="AL42" s="3">
        <v>220</v>
      </c>
      <c r="AM42" s="13"/>
      <c r="AN42" s="13"/>
      <c r="AO42" s="25">
        <v>400</v>
      </c>
      <c r="AP42" s="26" t="s">
        <v>251</v>
      </c>
      <c r="AQ42" s="27"/>
      <c r="AR42" s="26">
        <v>3800</v>
      </c>
      <c r="AS42" s="13"/>
      <c r="AT42" s="13"/>
      <c r="AU42" s="33">
        <v>400</v>
      </c>
      <c r="AV42" s="32">
        <v>1</v>
      </c>
      <c r="AW42" s="32"/>
      <c r="AX42" s="32">
        <v>3</v>
      </c>
      <c r="AY42" s="32">
        <v>600</v>
      </c>
      <c r="AZ42" s="13"/>
      <c r="BA42" s="3"/>
      <c r="BB42" s="13"/>
      <c r="BC42" s="3"/>
    </row>
    <row r="43" spans="1:55">
      <c r="A43" s="3">
        <v>41</v>
      </c>
      <c r="B43" s="3">
        <v>2</v>
      </c>
      <c r="C43" s="3">
        <v>2</v>
      </c>
      <c r="D43" s="3" t="str">
        <f t="shared" si="0"/>
        <v/>
      </c>
      <c r="E43" s="3"/>
      <c r="F43" s="3">
        <v>100</v>
      </c>
      <c r="G43" s="3"/>
      <c r="H43" s="3"/>
      <c r="I43" s="3">
        <v>500</v>
      </c>
      <c r="J43" s="3"/>
      <c r="K43" s="3">
        <v>24113</v>
      </c>
      <c r="L43" s="3">
        <v>380</v>
      </c>
      <c r="M43" s="3">
        <v>1.01</v>
      </c>
      <c r="N43" s="3">
        <v>1.0045</v>
      </c>
      <c r="O43" s="3">
        <v>5415</v>
      </c>
      <c r="P43" s="3">
        <v>385.5271</v>
      </c>
      <c r="Q43" s="3">
        <v>50</v>
      </c>
      <c r="R43" s="3">
        <v>0</v>
      </c>
      <c r="S43" s="13"/>
      <c r="T43" s="14"/>
      <c r="U43" s="13"/>
      <c r="V43" s="13"/>
      <c r="W43" s="13"/>
      <c r="X43" s="13"/>
      <c r="Y43" s="13"/>
      <c r="Z43" s="3">
        <v>41</v>
      </c>
      <c r="AA43" s="17">
        <v>8210</v>
      </c>
      <c r="AB43" s="3">
        <v>4000</v>
      </c>
      <c r="AC43" s="3">
        <v>2000</v>
      </c>
      <c r="AD43" s="3">
        <v>41</v>
      </c>
      <c r="AE43" s="3">
        <v>10</v>
      </c>
      <c r="AF43" s="3">
        <v>5</v>
      </c>
      <c r="AG43" s="3">
        <v>86200</v>
      </c>
      <c r="AH43" s="3">
        <v>86200</v>
      </c>
      <c r="AI43" s="3">
        <v>86200</v>
      </c>
      <c r="AJ43" s="3">
        <v>220</v>
      </c>
      <c r="AK43" s="3">
        <v>220</v>
      </c>
      <c r="AL43" s="3">
        <v>220</v>
      </c>
      <c r="AM43" s="13"/>
      <c r="AN43" s="13"/>
      <c r="AO43" s="25">
        <v>410</v>
      </c>
      <c r="AP43" s="26" t="s">
        <v>219</v>
      </c>
      <c r="AQ43" s="27" t="s">
        <v>220</v>
      </c>
      <c r="AR43" s="26">
        <v>3800</v>
      </c>
      <c r="AS43" s="13"/>
      <c r="AT43" s="13"/>
      <c r="AU43" s="33">
        <v>410</v>
      </c>
      <c r="AV43" s="32">
        <v>3</v>
      </c>
      <c r="AW43" s="32"/>
      <c r="AX43" s="35">
        <v>98</v>
      </c>
      <c r="AY43" s="35">
        <v>1</v>
      </c>
      <c r="AZ43" s="13"/>
      <c r="BA43" s="3"/>
      <c r="BB43" s="13"/>
      <c r="BC43" s="3"/>
    </row>
    <row r="44" spans="1:55">
      <c r="A44" s="3">
        <v>42</v>
      </c>
      <c r="B44" s="3">
        <v>2</v>
      </c>
      <c r="C44" s="3">
        <v>2</v>
      </c>
      <c r="D44" s="3" t="str">
        <f t="shared" si="0"/>
        <v/>
      </c>
      <c r="E44" s="3"/>
      <c r="F44" s="3">
        <v>110</v>
      </c>
      <c r="G44" s="3"/>
      <c r="H44" s="3"/>
      <c r="I44" s="3">
        <v>540</v>
      </c>
      <c r="J44" s="3"/>
      <c r="K44" s="3">
        <v>24473</v>
      </c>
      <c r="L44" s="3">
        <v>380</v>
      </c>
      <c r="M44" s="3">
        <v>1.011</v>
      </c>
      <c r="N44" s="3">
        <v>1.0045</v>
      </c>
      <c r="O44" s="3">
        <v>5523</v>
      </c>
      <c r="P44" s="3">
        <v>385.90881</v>
      </c>
      <c r="Q44" s="3">
        <v>50</v>
      </c>
      <c r="R44" s="3">
        <v>0</v>
      </c>
      <c r="S44" s="13"/>
      <c r="T44" s="14"/>
      <c r="U44" s="13"/>
      <c r="V44" s="13"/>
      <c r="W44" s="13"/>
      <c r="X44" s="13"/>
      <c r="Y44" s="13"/>
      <c r="Z44" s="3">
        <v>42</v>
      </c>
      <c r="AA44" s="17">
        <v>8620</v>
      </c>
      <c r="AB44" s="3">
        <v>4100</v>
      </c>
      <c r="AC44" s="3">
        <v>2050</v>
      </c>
      <c r="AD44" s="3">
        <v>42</v>
      </c>
      <c r="AE44" s="3">
        <v>10</v>
      </c>
      <c r="AF44" s="3">
        <v>5</v>
      </c>
      <c r="AG44" s="3">
        <v>88400</v>
      </c>
      <c r="AH44" s="3">
        <v>88400</v>
      </c>
      <c r="AI44" s="3">
        <v>88400</v>
      </c>
      <c r="AJ44" s="3">
        <v>220</v>
      </c>
      <c r="AK44" s="3">
        <v>220</v>
      </c>
      <c r="AL44" s="3">
        <v>220</v>
      </c>
      <c r="AM44" s="13"/>
      <c r="AN44" s="13"/>
      <c r="AO44" s="30">
        <v>420</v>
      </c>
      <c r="AP44" s="31" t="s">
        <v>185</v>
      </c>
      <c r="AQ44" s="32"/>
      <c r="AR44" s="31">
        <v>3800</v>
      </c>
      <c r="AS44" s="13"/>
      <c r="AT44" s="13"/>
      <c r="AU44" s="33">
        <v>420</v>
      </c>
      <c r="AV44" s="32">
        <v>4</v>
      </c>
      <c r="AW44" s="32" t="s">
        <v>252</v>
      </c>
      <c r="AX44" s="32"/>
      <c r="AY44" s="32"/>
      <c r="AZ44" s="13"/>
      <c r="BA44" s="3"/>
      <c r="BB44" s="13"/>
      <c r="BC44" s="3"/>
    </row>
    <row r="45" spans="1:55">
      <c r="A45" s="3">
        <v>43</v>
      </c>
      <c r="B45" s="3">
        <v>2</v>
      </c>
      <c r="C45" s="3">
        <v>2</v>
      </c>
      <c r="D45" s="3" t="str">
        <f t="shared" si="0"/>
        <v/>
      </c>
      <c r="E45" s="3"/>
      <c r="F45" s="3">
        <v>120</v>
      </c>
      <c r="G45" s="3"/>
      <c r="H45" s="3"/>
      <c r="I45" s="3">
        <v>580</v>
      </c>
      <c r="J45" s="3"/>
      <c r="K45" s="3">
        <v>24860</v>
      </c>
      <c r="L45" s="3">
        <v>380</v>
      </c>
      <c r="M45" s="3">
        <v>1.012</v>
      </c>
      <c r="N45" s="3">
        <v>1.0045</v>
      </c>
      <c r="O45" s="3">
        <v>5639</v>
      </c>
      <c r="P45" s="3">
        <v>386.29052</v>
      </c>
      <c r="Q45" s="3">
        <v>50</v>
      </c>
      <c r="R45" s="3">
        <v>0</v>
      </c>
      <c r="S45" s="13"/>
      <c r="T45" s="14"/>
      <c r="U45" s="13"/>
      <c r="V45" s="13"/>
      <c r="W45" s="13"/>
      <c r="X45" s="13"/>
      <c r="Y45" s="13"/>
      <c r="Z45" s="3">
        <v>43</v>
      </c>
      <c r="AA45" s="17">
        <v>9040</v>
      </c>
      <c r="AB45" s="3">
        <v>4200</v>
      </c>
      <c r="AC45" s="3">
        <v>2100</v>
      </c>
      <c r="AD45" s="3">
        <v>43</v>
      </c>
      <c r="AE45" s="3">
        <v>10</v>
      </c>
      <c r="AF45" s="3">
        <v>5</v>
      </c>
      <c r="AG45" s="3">
        <v>90600</v>
      </c>
      <c r="AH45" s="3">
        <v>90600</v>
      </c>
      <c r="AI45" s="3">
        <v>90600</v>
      </c>
      <c r="AJ45" s="3">
        <v>220</v>
      </c>
      <c r="AK45" s="3">
        <v>220</v>
      </c>
      <c r="AL45" s="3">
        <v>220</v>
      </c>
      <c r="AM45" s="13"/>
      <c r="AN45" s="13"/>
      <c r="AO45" s="25">
        <v>430</v>
      </c>
      <c r="AP45" s="26" t="s">
        <v>253</v>
      </c>
      <c r="AQ45" s="27"/>
      <c r="AR45" s="26">
        <v>4450</v>
      </c>
      <c r="AS45" s="13"/>
      <c r="AT45" s="13"/>
      <c r="AU45" s="33">
        <v>430</v>
      </c>
      <c r="AV45" s="32">
        <v>1</v>
      </c>
      <c r="AW45" s="32"/>
      <c r="AX45" s="32">
        <v>3</v>
      </c>
      <c r="AY45" s="32">
        <v>650</v>
      </c>
      <c r="AZ45" s="13"/>
      <c r="BA45" s="3"/>
      <c r="BB45" s="13"/>
      <c r="BC45" s="3"/>
    </row>
    <row r="46" spans="1:55">
      <c r="A46" s="3">
        <v>44</v>
      </c>
      <c r="B46" s="3">
        <v>2</v>
      </c>
      <c r="C46" s="3">
        <v>2</v>
      </c>
      <c r="D46" s="3" t="str">
        <f t="shared" si="0"/>
        <v/>
      </c>
      <c r="E46" s="3"/>
      <c r="F46" s="3">
        <v>130</v>
      </c>
      <c r="G46" s="3"/>
      <c r="H46" s="3"/>
      <c r="I46" s="3">
        <v>620</v>
      </c>
      <c r="J46" s="3"/>
      <c r="K46" s="3">
        <v>25274</v>
      </c>
      <c r="L46" s="3">
        <v>380</v>
      </c>
      <c r="M46" s="3">
        <v>1.013</v>
      </c>
      <c r="N46" s="3">
        <v>1.0045</v>
      </c>
      <c r="O46" s="3">
        <v>5763</v>
      </c>
      <c r="P46" s="3">
        <v>386.67223</v>
      </c>
      <c r="Q46" s="3">
        <v>50</v>
      </c>
      <c r="R46" s="3">
        <v>0</v>
      </c>
      <c r="S46" s="13"/>
      <c r="T46" s="14"/>
      <c r="U46" s="13"/>
      <c r="V46" s="13"/>
      <c r="W46" s="13"/>
      <c r="X46" s="13"/>
      <c r="Y46" s="13"/>
      <c r="Z46" s="4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25">
        <v>440</v>
      </c>
      <c r="AP46" s="26"/>
      <c r="AQ46" s="27" t="s">
        <v>220</v>
      </c>
      <c r="AR46" s="26">
        <v>4450</v>
      </c>
      <c r="AS46" s="13"/>
      <c r="AT46" s="13"/>
      <c r="AU46" s="33">
        <v>440</v>
      </c>
      <c r="AV46" s="32">
        <v>3</v>
      </c>
      <c r="AW46" s="32"/>
      <c r="AX46" s="35">
        <v>98</v>
      </c>
      <c r="AY46" s="35">
        <v>1</v>
      </c>
      <c r="AZ46" s="13"/>
      <c r="BA46" s="3"/>
      <c r="BB46" s="13"/>
      <c r="BC46" s="3"/>
    </row>
    <row r="47" spans="1:55">
      <c r="A47" s="3">
        <v>45</v>
      </c>
      <c r="B47" s="3">
        <v>2</v>
      </c>
      <c r="C47" s="3">
        <v>2</v>
      </c>
      <c r="D47" s="3" t="str">
        <f t="shared" si="0"/>
        <v/>
      </c>
      <c r="E47" s="3"/>
      <c r="F47" s="3">
        <v>140</v>
      </c>
      <c r="G47" s="3"/>
      <c r="H47" s="3"/>
      <c r="I47" s="3">
        <v>660</v>
      </c>
      <c r="J47" s="3"/>
      <c r="K47" s="3">
        <v>25715</v>
      </c>
      <c r="L47" s="3">
        <v>380</v>
      </c>
      <c r="M47" s="3">
        <v>1.014</v>
      </c>
      <c r="N47" s="3">
        <v>1.0045</v>
      </c>
      <c r="O47" s="3">
        <v>5895</v>
      </c>
      <c r="P47" s="3">
        <v>387.05394</v>
      </c>
      <c r="Q47" s="3">
        <v>50</v>
      </c>
      <c r="R47" s="3">
        <v>0</v>
      </c>
      <c r="S47" s="13"/>
      <c r="T47" s="14"/>
      <c r="U47" s="13"/>
      <c r="V47" s="13"/>
      <c r="W47" s="13"/>
      <c r="X47" s="13"/>
      <c r="Y47" s="13"/>
      <c r="Z47" s="4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30">
        <v>450</v>
      </c>
      <c r="AP47" s="31" t="s">
        <v>185</v>
      </c>
      <c r="AQ47" s="32"/>
      <c r="AR47" s="31">
        <v>4450</v>
      </c>
      <c r="AS47" s="13"/>
      <c r="AT47" s="13"/>
      <c r="AU47" s="33">
        <v>450</v>
      </c>
      <c r="AV47" s="32">
        <v>4</v>
      </c>
      <c r="AW47" s="32" t="s">
        <v>254</v>
      </c>
      <c r="AX47" s="32"/>
      <c r="AY47" s="32"/>
      <c r="AZ47" s="13"/>
      <c r="BA47" s="3"/>
      <c r="BB47" s="13"/>
      <c r="BC47" s="3"/>
    </row>
    <row r="48" spans="1:55">
      <c r="A48" s="3">
        <v>46</v>
      </c>
      <c r="B48" s="3">
        <v>2</v>
      </c>
      <c r="C48" s="3">
        <v>2</v>
      </c>
      <c r="D48" s="3" t="str">
        <f t="shared" si="0"/>
        <v/>
      </c>
      <c r="E48" s="3"/>
      <c r="F48" s="3">
        <v>150</v>
      </c>
      <c r="G48" s="3"/>
      <c r="H48" s="3"/>
      <c r="I48" s="3">
        <v>700</v>
      </c>
      <c r="J48" s="3"/>
      <c r="K48" s="3">
        <v>26183</v>
      </c>
      <c r="L48" s="3">
        <v>380</v>
      </c>
      <c r="M48" s="3">
        <v>1.015</v>
      </c>
      <c r="N48" s="3">
        <v>1.0045</v>
      </c>
      <c r="O48" s="3">
        <v>6035</v>
      </c>
      <c r="P48" s="3">
        <v>387.43565</v>
      </c>
      <c r="Q48" s="3">
        <v>50</v>
      </c>
      <c r="R48" s="3">
        <v>0</v>
      </c>
      <c r="S48" s="13"/>
      <c r="T48" s="14"/>
      <c r="U48" s="13"/>
      <c r="V48" s="13"/>
      <c r="W48" s="13"/>
      <c r="X48" s="13"/>
      <c r="Y48" s="13"/>
      <c r="Z48" s="4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25">
        <v>460</v>
      </c>
      <c r="AP48" s="26" t="s">
        <v>255</v>
      </c>
      <c r="AQ48" s="27"/>
      <c r="AR48" s="26">
        <v>5150</v>
      </c>
      <c r="AS48" s="13"/>
      <c r="AT48" s="13"/>
      <c r="AU48" s="33">
        <v>460</v>
      </c>
      <c r="AV48" s="32">
        <v>1</v>
      </c>
      <c r="AW48" s="32"/>
      <c r="AX48" s="32">
        <v>3</v>
      </c>
      <c r="AY48" s="32">
        <v>700</v>
      </c>
      <c r="AZ48" s="13"/>
      <c r="BA48" s="3"/>
      <c r="BB48" s="13"/>
      <c r="BC48" s="3"/>
    </row>
    <row r="49" spans="1:55">
      <c r="A49" s="3">
        <v>47</v>
      </c>
      <c r="B49" s="3">
        <v>2</v>
      </c>
      <c r="C49" s="3">
        <v>2</v>
      </c>
      <c r="D49" s="3" t="str">
        <f t="shared" si="0"/>
        <v/>
      </c>
      <c r="E49" s="3"/>
      <c r="F49" s="3">
        <v>160</v>
      </c>
      <c r="G49" s="3"/>
      <c r="H49" s="3"/>
      <c r="I49" s="3">
        <v>740</v>
      </c>
      <c r="J49" s="3"/>
      <c r="K49" s="3">
        <v>26678</v>
      </c>
      <c r="L49" s="3">
        <v>380</v>
      </c>
      <c r="M49" s="3">
        <v>1.016</v>
      </c>
      <c r="N49" s="3">
        <v>1.0045</v>
      </c>
      <c r="O49" s="3">
        <v>6183</v>
      </c>
      <c r="P49" s="3">
        <v>387.81736</v>
      </c>
      <c r="Q49" s="3">
        <v>50</v>
      </c>
      <c r="R49" s="3">
        <v>0</v>
      </c>
      <c r="S49" s="13"/>
      <c r="T49" s="14"/>
      <c r="U49" s="13"/>
      <c r="V49" s="13"/>
      <c r="W49" s="13"/>
      <c r="X49" s="13"/>
      <c r="Y49" s="13"/>
      <c r="Z49" s="4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25">
        <v>470</v>
      </c>
      <c r="AP49" s="26" t="s">
        <v>219</v>
      </c>
      <c r="AQ49" s="27" t="s">
        <v>220</v>
      </c>
      <c r="AR49" s="26">
        <v>5150</v>
      </c>
      <c r="AS49" s="13"/>
      <c r="AT49" s="13"/>
      <c r="AU49" s="33">
        <v>470</v>
      </c>
      <c r="AV49" s="32">
        <v>3</v>
      </c>
      <c r="AW49" s="32"/>
      <c r="AX49" s="35">
        <v>98</v>
      </c>
      <c r="AY49" s="35">
        <v>1</v>
      </c>
      <c r="AZ49" s="13"/>
      <c r="BA49" s="3"/>
      <c r="BB49" s="13"/>
      <c r="BC49" s="3"/>
    </row>
    <row r="50" spans="1:55">
      <c r="A50" s="3">
        <v>48</v>
      </c>
      <c r="B50" s="3">
        <v>2</v>
      </c>
      <c r="C50" s="3">
        <v>2</v>
      </c>
      <c r="D50" s="3" t="str">
        <f t="shared" si="0"/>
        <v/>
      </c>
      <c r="E50" s="3"/>
      <c r="F50" s="3">
        <v>170</v>
      </c>
      <c r="G50" s="3"/>
      <c r="H50" s="3"/>
      <c r="I50" s="3">
        <v>780</v>
      </c>
      <c r="J50" s="3"/>
      <c r="K50" s="3">
        <v>27200</v>
      </c>
      <c r="L50" s="3">
        <v>380</v>
      </c>
      <c r="M50" s="3">
        <v>1.017</v>
      </c>
      <c r="N50" s="3">
        <v>1.0045</v>
      </c>
      <c r="O50" s="3">
        <v>6339</v>
      </c>
      <c r="P50" s="3">
        <v>388.19907</v>
      </c>
      <c r="Q50" s="3">
        <v>50</v>
      </c>
      <c r="R50" s="3">
        <v>0</v>
      </c>
      <c r="S50" s="13"/>
      <c r="T50" s="14"/>
      <c r="U50" s="13"/>
      <c r="V50" s="13"/>
      <c r="W50" s="13"/>
      <c r="X50" s="13"/>
      <c r="Y50" s="13"/>
      <c r="Z50" s="4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30">
        <v>480</v>
      </c>
      <c r="AP50" s="31" t="s">
        <v>185</v>
      </c>
      <c r="AQ50" s="32"/>
      <c r="AR50" s="31">
        <v>5150</v>
      </c>
      <c r="AS50" s="13"/>
      <c r="AT50" s="13"/>
      <c r="AU50" s="33">
        <v>480</v>
      </c>
      <c r="AV50" s="32">
        <v>4</v>
      </c>
      <c r="AW50" s="32" t="s">
        <v>256</v>
      </c>
      <c r="AX50" s="32"/>
      <c r="AY50" s="32"/>
      <c r="AZ50" s="13"/>
      <c r="BA50" s="3"/>
      <c r="BB50" s="13"/>
      <c r="BC50" s="3"/>
    </row>
    <row r="51" spans="1:55">
      <c r="A51" s="3">
        <v>49</v>
      </c>
      <c r="B51" s="3">
        <v>2</v>
      </c>
      <c r="C51" s="3">
        <v>2</v>
      </c>
      <c r="D51" s="3" t="str">
        <f t="shared" si="0"/>
        <v/>
      </c>
      <c r="E51" s="3"/>
      <c r="F51" s="3">
        <v>180</v>
      </c>
      <c r="G51" s="3"/>
      <c r="H51" s="3"/>
      <c r="I51" s="3">
        <v>820</v>
      </c>
      <c r="J51" s="3"/>
      <c r="K51" s="3">
        <v>27749</v>
      </c>
      <c r="L51" s="3">
        <v>380</v>
      </c>
      <c r="M51" s="3">
        <v>1.018</v>
      </c>
      <c r="N51" s="3">
        <v>1.0045</v>
      </c>
      <c r="O51" s="3">
        <v>6503</v>
      </c>
      <c r="P51" s="3">
        <v>388.58078</v>
      </c>
      <c r="Q51" s="3">
        <v>50</v>
      </c>
      <c r="R51" s="3">
        <v>0</v>
      </c>
      <c r="S51" s="13"/>
      <c r="T51" s="14"/>
      <c r="U51" s="13"/>
      <c r="V51" s="13"/>
      <c r="W51" s="13"/>
      <c r="X51" s="13"/>
      <c r="Y51" s="13"/>
      <c r="Z51" s="4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25">
        <v>490</v>
      </c>
      <c r="AP51" s="26" t="s">
        <v>257</v>
      </c>
      <c r="AQ51" s="27"/>
      <c r="AR51" s="26">
        <v>5900</v>
      </c>
      <c r="AS51" s="13"/>
      <c r="AT51" s="13"/>
      <c r="AU51" s="33">
        <v>490</v>
      </c>
      <c r="AV51" s="32">
        <v>1</v>
      </c>
      <c r="AW51" s="32"/>
      <c r="AX51" s="32">
        <v>3</v>
      </c>
      <c r="AY51" s="32">
        <v>750</v>
      </c>
      <c r="AZ51" s="13"/>
      <c r="BA51" s="3"/>
      <c r="BB51" s="13"/>
      <c r="BC51" s="3"/>
    </row>
    <row r="52" spans="1:55">
      <c r="A52" s="3">
        <v>50</v>
      </c>
      <c r="B52" s="3">
        <v>2</v>
      </c>
      <c r="C52" s="3">
        <v>2</v>
      </c>
      <c r="D52" s="3" t="str">
        <f t="shared" si="0"/>
        <v/>
      </c>
      <c r="E52" s="3"/>
      <c r="F52" s="3">
        <v>190</v>
      </c>
      <c r="G52" s="3"/>
      <c r="H52" s="3"/>
      <c r="I52" s="3">
        <v>860</v>
      </c>
      <c r="J52" s="3"/>
      <c r="K52" s="3">
        <v>28325</v>
      </c>
      <c r="L52" s="3">
        <v>380</v>
      </c>
      <c r="M52" s="3">
        <v>1.019</v>
      </c>
      <c r="N52" s="3">
        <v>1.0045</v>
      </c>
      <c r="O52" s="3">
        <v>6675</v>
      </c>
      <c r="P52" s="3">
        <v>388.96249</v>
      </c>
      <c r="Q52" s="3">
        <v>50</v>
      </c>
      <c r="R52" s="3">
        <v>0</v>
      </c>
      <c r="S52" s="13"/>
      <c r="T52" s="14"/>
      <c r="U52" s="13"/>
      <c r="V52" s="13"/>
      <c r="W52" s="13"/>
      <c r="X52" s="13"/>
      <c r="Y52" s="13"/>
      <c r="Z52" s="4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25">
        <v>500</v>
      </c>
      <c r="AP52" s="26" t="s">
        <v>204</v>
      </c>
      <c r="AQ52" s="27" t="s">
        <v>205</v>
      </c>
      <c r="AR52" s="26">
        <v>5900</v>
      </c>
      <c r="AS52" s="13"/>
      <c r="AT52" s="13"/>
      <c r="AU52" s="33">
        <v>500</v>
      </c>
      <c r="AV52" s="32">
        <v>3</v>
      </c>
      <c r="AW52" s="32"/>
      <c r="AX52" s="32">
        <v>99</v>
      </c>
      <c r="AY52" s="32">
        <v>1</v>
      </c>
      <c r="AZ52" s="13"/>
      <c r="BA52" s="3"/>
      <c r="BB52" s="13"/>
      <c r="BC52" s="3"/>
    </row>
    <row r="53" spans="1:55">
      <c r="A53" s="3">
        <v>51</v>
      </c>
      <c r="B53" s="3">
        <v>2</v>
      </c>
      <c r="C53" s="3">
        <v>3</v>
      </c>
      <c r="D53" s="3" t="str">
        <f t="shared" si="0"/>
        <v/>
      </c>
      <c r="E53" s="3"/>
      <c r="F53" s="3"/>
      <c r="G53" s="3">
        <v>50</v>
      </c>
      <c r="H53" s="3"/>
      <c r="I53" s="3"/>
      <c r="J53" s="3">
        <v>500</v>
      </c>
      <c r="K53" s="3">
        <v>28575</v>
      </c>
      <c r="L53" s="3">
        <v>380</v>
      </c>
      <c r="M53" s="3">
        <v>1.019</v>
      </c>
      <c r="N53" s="3">
        <v>1.005</v>
      </c>
      <c r="O53" s="3">
        <v>6775</v>
      </c>
      <c r="P53" s="3">
        <v>389.1561</v>
      </c>
      <c r="Q53" s="3">
        <v>50</v>
      </c>
      <c r="R53" s="3">
        <v>0</v>
      </c>
      <c r="S53" s="13"/>
      <c r="T53" s="14"/>
      <c r="U53" s="13"/>
      <c r="V53" s="13"/>
      <c r="W53" s="13"/>
      <c r="X53" s="13"/>
      <c r="Y53" s="13"/>
      <c r="Z53" s="4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30">
        <v>510</v>
      </c>
      <c r="AP53" s="31" t="s">
        <v>185</v>
      </c>
      <c r="AQ53" s="32"/>
      <c r="AR53" s="31">
        <v>5900</v>
      </c>
      <c r="AS53" s="13"/>
      <c r="AT53" s="13"/>
      <c r="AU53" s="33">
        <v>510</v>
      </c>
      <c r="AV53" s="32">
        <v>4</v>
      </c>
      <c r="AW53" s="32" t="s">
        <v>258</v>
      </c>
      <c r="AX53" s="32"/>
      <c r="AY53" s="32"/>
      <c r="AZ53" s="13"/>
      <c r="BA53" s="3"/>
      <c r="BB53" s="13"/>
      <c r="BC53" s="3"/>
    </row>
    <row r="54" spans="1:55">
      <c r="A54" s="3">
        <v>52</v>
      </c>
      <c r="B54" s="3">
        <v>2</v>
      </c>
      <c r="C54" s="3">
        <v>3</v>
      </c>
      <c r="D54" s="3" t="str">
        <f t="shared" si="0"/>
        <v/>
      </c>
      <c r="E54" s="3"/>
      <c r="F54" s="3"/>
      <c r="G54" s="3">
        <v>55</v>
      </c>
      <c r="H54" s="3"/>
      <c r="I54" s="3"/>
      <c r="J54" s="3">
        <v>540</v>
      </c>
      <c r="K54" s="3">
        <v>28845</v>
      </c>
      <c r="L54" s="3">
        <v>380</v>
      </c>
      <c r="M54" s="3">
        <v>1.019</v>
      </c>
      <c r="N54" s="3">
        <v>1.0055</v>
      </c>
      <c r="O54" s="3">
        <v>6883</v>
      </c>
      <c r="P54" s="3">
        <v>389.34971</v>
      </c>
      <c r="Q54" s="3">
        <v>50</v>
      </c>
      <c r="R54" s="3">
        <v>0</v>
      </c>
      <c r="S54" s="13"/>
      <c r="T54" s="14"/>
      <c r="U54" s="13"/>
      <c r="V54" s="13"/>
      <c r="W54" s="13"/>
      <c r="X54" s="13"/>
      <c r="Y54" s="13"/>
      <c r="Z54" s="4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25">
        <v>520</v>
      </c>
      <c r="AP54" s="26" t="s">
        <v>259</v>
      </c>
      <c r="AQ54" s="27"/>
      <c r="AR54" s="26">
        <v>6700</v>
      </c>
      <c r="AS54" s="13"/>
      <c r="AT54" s="13"/>
      <c r="AU54" s="33">
        <v>520</v>
      </c>
      <c r="AV54" s="32">
        <v>1</v>
      </c>
      <c r="AW54" s="32"/>
      <c r="AX54" s="32">
        <v>3</v>
      </c>
      <c r="AY54" s="32">
        <v>800</v>
      </c>
      <c r="AZ54" s="13"/>
      <c r="BA54" s="3"/>
      <c r="BB54" s="13"/>
      <c r="BC54" s="3"/>
    </row>
    <row r="55" spans="1:55">
      <c r="A55" s="3">
        <v>53</v>
      </c>
      <c r="B55" s="3">
        <v>2</v>
      </c>
      <c r="C55" s="3">
        <v>3</v>
      </c>
      <c r="D55" s="3" t="str">
        <f t="shared" si="0"/>
        <v/>
      </c>
      <c r="E55" s="3"/>
      <c r="F55" s="3"/>
      <c r="G55" s="3">
        <v>60</v>
      </c>
      <c r="H55" s="3"/>
      <c r="I55" s="3"/>
      <c r="J55" s="3">
        <v>580</v>
      </c>
      <c r="K55" s="3">
        <v>29135</v>
      </c>
      <c r="L55" s="3">
        <v>380</v>
      </c>
      <c r="M55" s="3">
        <v>1.019</v>
      </c>
      <c r="N55" s="3">
        <v>1.006</v>
      </c>
      <c r="O55" s="3">
        <v>6999</v>
      </c>
      <c r="P55" s="3">
        <v>389.54332</v>
      </c>
      <c r="Q55" s="3">
        <v>50</v>
      </c>
      <c r="R55" s="3">
        <v>0</v>
      </c>
      <c r="S55" s="13"/>
      <c r="T55" s="14"/>
      <c r="U55" s="13"/>
      <c r="V55" s="13"/>
      <c r="W55" s="13"/>
      <c r="X55" s="13"/>
      <c r="Y55" s="13"/>
      <c r="Z55" s="4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25">
        <v>530</v>
      </c>
      <c r="AP55" s="26" t="s">
        <v>219</v>
      </c>
      <c r="AQ55" s="27" t="s">
        <v>220</v>
      </c>
      <c r="AR55" s="26">
        <v>6700</v>
      </c>
      <c r="AS55" s="13"/>
      <c r="AT55" s="13"/>
      <c r="AU55" s="33">
        <v>530</v>
      </c>
      <c r="AV55" s="32">
        <v>3</v>
      </c>
      <c r="AW55" s="32"/>
      <c r="AX55" s="35">
        <v>98</v>
      </c>
      <c r="AY55" s="35">
        <v>1</v>
      </c>
      <c r="AZ55" s="13"/>
      <c r="BA55" s="3"/>
      <c r="BB55" s="13"/>
      <c r="BC55" s="3"/>
    </row>
    <row r="56" spans="1:55">
      <c r="A56" s="3">
        <v>54</v>
      </c>
      <c r="B56" s="3">
        <v>2</v>
      </c>
      <c r="C56" s="3">
        <v>3</v>
      </c>
      <c r="D56" s="3" t="str">
        <f t="shared" si="0"/>
        <v/>
      </c>
      <c r="E56" s="3"/>
      <c r="F56" s="3"/>
      <c r="G56" s="3">
        <v>65</v>
      </c>
      <c r="H56" s="3"/>
      <c r="I56" s="3"/>
      <c r="J56" s="3">
        <v>620</v>
      </c>
      <c r="K56" s="3">
        <v>29445</v>
      </c>
      <c r="L56" s="3">
        <v>380</v>
      </c>
      <c r="M56" s="3">
        <v>1.019</v>
      </c>
      <c r="N56" s="3">
        <v>1.0065</v>
      </c>
      <c r="O56" s="3">
        <v>7123</v>
      </c>
      <c r="P56" s="3">
        <v>389.73693</v>
      </c>
      <c r="Q56" s="3">
        <v>50</v>
      </c>
      <c r="R56" s="3">
        <v>0</v>
      </c>
      <c r="S56" s="13"/>
      <c r="T56" s="14"/>
      <c r="U56" s="13"/>
      <c r="V56" s="13"/>
      <c r="W56" s="13"/>
      <c r="X56" s="13"/>
      <c r="Y56" s="13"/>
      <c r="Z56" s="4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30">
        <v>540</v>
      </c>
      <c r="AP56" s="31" t="s">
        <v>185</v>
      </c>
      <c r="AQ56" s="32"/>
      <c r="AR56" s="31">
        <v>6700</v>
      </c>
      <c r="AS56" s="13"/>
      <c r="AT56" s="13"/>
      <c r="AU56" s="33">
        <v>540</v>
      </c>
      <c r="AV56" s="32">
        <v>4</v>
      </c>
      <c r="AW56" s="32" t="s">
        <v>260</v>
      </c>
      <c r="AX56" s="32"/>
      <c r="AY56" s="32"/>
      <c r="AZ56" s="13"/>
      <c r="BA56" s="3"/>
      <c r="BB56" s="13"/>
      <c r="BC56" s="3"/>
    </row>
    <row r="57" spans="1:55">
      <c r="A57" s="3">
        <v>55</v>
      </c>
      <c r="B57" s="3">
        <v>2</v>
      </c>
      <c r="C57" s="3">
        <v>3</v>
      </c>
      <c r="D57" s="3" t="str">
        <f t="shared" si="0"/>
        <v/>
      </c>
      <c r="E57" s="3"/>
      <c r="F57" s="3"/>
      <c r="G57" s="3">
        <v>70</v>
      </c>
      <c r="H57" s="3"/>
      <c r="I57" s="3"/>
      <c r="J57" s="3">
        <v>660</v>
      </c>
      <c r="K57" s="3">
        <v>29775</v>
      </c>
      <c r="L57" s="3">
        <v>380</v>
      </c>
      <c r="M57" s="3">
        <v>1.019</v>
      </c>
      <c r="N57" s="3">
        <v>1.007</v>
      </c>
      <c r="O57" s="3">
        <v>7255</v>
      </c>
      <c r="P57" s="3">
        <v>389.93054</v>
      </c>
      <c r="Q57" s="3">
        <v>50</v>
      </c>
      <c r="R57" s="3">
        <v>0</v>
      </c>
      <c r="S57" s="13"/>
      <c r="T57" s="14"/>
      <c r="U57" s="13"/>
      <c r="V57" s="13"/>
      <c r="W57" s="13"/>
      <c r="X57" s="13"/>
      <c r="Y57" s="13"/>
      <c r="Z57" s="4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25">
        <v>550</v>
      </c>
      <c r="AP57" s="26" t="s">
        <v>261</v>
      </c>
      <c r="AQ57" s="27"/>
      <c r="AR57" s="26">
        <v>7700</v>
      </c>
      <c r="AS57" s="13"/>
      <c r="AT57" s="13"/>
      <c r="AU57" s="33">
        <v>550</v>
      </c>
      <c r="AV57" s="32">
        <v>1</v>
      </c>
      <c r="AW57" s="32"/>
      <c r="AX57" s="32">
        <v>3</v>
      </c>
      <c r="AY57" s="32">
        <v>1000</v>
      </c>
      <c r="AZ57" s="13"/>
      <c r="BA57" s="3"/>
      <c r="BB57" s="13"/>
      <c r="BC57" s="3"/>
    </row>
    <row r="58" spans="1:55">
      <c r="A58" s="3">
        <v>56</v>
      </c>
      <c r="B58" s="3">
        <v>2</v>
      </c>
      <c r="C58" s="3">
        <v>3</v>
      </c>
      <c r="D58" s="3" t="str">
        <f t="shared" si="0"/>
        <v/>
      </c>
      <c r="E58" s="3"/>
      <c r="F58" s="3"/>
      <c r="G58" s="3">
        <v>75</v>
      </c>
      <c r="H58" s="3"/>
      <c r="I58" s="3"/>
      <c r="J58" s="3">
        <v>700</v>
      </c>
      <c r="K58" s="3">
        <v>30125</v>
      </c>
      <c r="L58" s="3">
        <v>380</v>
      </c>
      <c r="M58" s="3">
        <v>1.019</v>
      </c>
      <c r="N58" s="3">
        <v>1.0075</v>
      </c>
      <c r="O58" s="3">
        <v>7395</v>
      </c>
      <c r="P58" s="3">
        <v>390.12415</v>
      </c>
      <c r="Q58" s="3">
        <v>50</v>
      </c>
      <c r="R58" s="3">
        <v>0</v>
      </c>
      <c r="S58" s="13"/>
      <c r="T58" s="14"/>
      <c r="U58" s="13"/>
      <c r="V58" s="13"/>
      <c r="W58" s="13"/>
      <c r="X58" s="13"/>
      <c r="Y58" s="13"/>
      <c r="Z58" s="4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25">
        <v>560</v>
      </c>
      <c r="AP58" s="26" t="s">
        <v>204</v>
      </c>
      <c r="AQ58" s="27" t="s">
        <v>205</v>
      </c>
      <c r="AR58" s="26">
        <v>7700</v>
      </c>
      <c r="AS58" s="13"/>
      <c r="AT58" s="13"/>
      <c r="AU58" s="33">
        <v>560</v>
      </c>
      <c r="AV58" s="32">
        <v>3</v>
      </c>
      <c r="AW58" s="32"/>
      <c r="AX58" s="32">
        <v>99</v>
      </c>
      <c r="AY58" s="32">
        <v>1</v>
      </c>
      <c r="AZ58" s="13"/>
      <c r="BA58" s="3"/>
      <c r="BB58" s="13"/>
      <c r="BC58" s="3"/>
    </row>
    <row r="59" spans="1:55">
      <c r="A59" s="3">
        <v>57</v>
      </c>
      <c r="B59" s="3">
        <v>2</v>
      </c>
      <c r="C59" s="3">
        <v>3</v>
      </c>
      <c r="D59" s="3" t="str">
        <f t="shared" si="0"/>
        <v/>
      </c>
      <c r="E59" s="3"/>
      <c r="F59" s="3"/>
      <c r="G59" s="3">
        <v>80</v>
      </c>
      <c r="H59" s="3"/>
      <c r="I59" s="3"/>
      <c r="J59" s="3">
        <v>740</v>
      </c>
      <c r="K59" s="3">
        <v>30495</v>
      </c>
      <c r="L59" s="3">
        <v>380</v>
      </c>
      <c r="M59" s="3">
        <v>1.019</v>
      </c>
      <c r="N59" s="3">
        <v>1.008</v>
      </c>
      <c r="O59" s="3">
        <v>7543</v>
      </c>
      <c r="P59" s="3">
        <v>390.31776</v>
      </c>
      <c r="Q59" s="3">
        <v>50</v>
      </c>
      <c r="R59" s="3">
        <v>0</v>
      </c>
      <c r="S59" s="13"/>
      <c r="T59" s="14"/>
      <c r="U59" s="13"/>
      <c r="V59" s="13"/>
      <c r="W59" s="13"/>
      <c r="X59" s="13"/>
      <c r="Y59" s="13"/>
      <c r="Z59" s="4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30">
        <v>570</v>
      </c>
      <c r="AP59" s="31" t="s">
        <v>185</v>
      </c>
      <c r="AQ59" s="32"/>
      <c r="AR59" s="31">
        <v>7700</v>
      </c>
      <c r="AS59" s="13"/>
      <c r="AT59" s="13"/>
      <c r="AU59" s="33">
        <v>570</v>
      </c>
      <c r="AV59" s="32">
        <v>4</v>
      </c>
      <c r="AW59" s="32" t="s">
        <v>262</v>
      </c>
      <c r="AX59" s="32"/>
      <c r="AY59" s="32"/>
      <c r="AZ59" s="13"/>
      <c r="BA59" s="3"/>
      <c r="BB59" s="13"/>
      <c r="BC59" s="3"/>
    </row>
    <row r="60" spans="1:55">
      <c r="A60" s="3">
        <v>58</v>
      </c>
      <c r="B60" s="3">
        <v>2</v>
      </c>
      <c r="C60" s="3">
        <v>3</v>
      </c>
      <c r="D60" s="3" t="str">
        <f t="shared" si="0"/>
        <v/>
      </c>
      <c r="E60" s="3"/>
      <c r="F60" s="3"/>
      <c r="G60" s="3">
        <v>85</v>
      </c>
      <c r="H60" s="3"/>
      <c r="I60" s="3"/>
      <c r="J60" s="3">
        <v>780</v>
      </c>
      <c r="K60" s="3">
        <v>30885</v>
      </c>
      <c r="L60" s="3">
        <v>380</v>
      </c>
      <c r="M60" s="3">
        <v>1.019</v>
      </c>
      <c r="N60" s="3">
        <v>1.0085</v>
      </c>
      <c r="O60" s="3">
        <v>7699</v>
      </c>
      <c r="P60" s="3">
        <v>390.51137</v>
      </c>
      <c r="Q60" s="3">
        <v>50</v>
      </c>
      <c r="R60" s="3">
        <v>0</v>
      </c>
      <c r="S60" s="13"/>
      <c r="T60" s="14"/>
      <c r="U60" s="13"/>
      <c r="V60" s="13"/>
      <c r="W60" s="13"/>
      <c r="X60" s="13"/>
      <c r="Y60" s="13"/>
      <c r="Z60" s="4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25">
        <v>580</v>
      </c>
      <c r="AP60" s="26" t="s">
        <v>263</v>
      </c>
      <c r="AQ60" s="27"/>
      <c r="AR60" s="26">
        <v>9200</v>
      </c>
      <c r="AS60" s="13"/>
      <c r="AT60" s="13"/>
      <c r="AU60" s="33">
        <v>580</v>
      </c>
      <c r="AV60" s="32">
        <v>1</v>
      </c>
      <c r="AW60" s="32"/>
      <c r="AX60" s="32">
        <v>3</v>
      </c>
      <c r="AY60" s="32">
        <v>1500</v>
      </c>
      <c r="AZ60" s="13"/>
      <c r="BA60" s="3"/>
      <c r="BB60" s="13"/>
      <c r="BC60" s="3"/>
    </row>
    <row r="61" spans="1:55">
      <c r="A61" s="3">
        <v>59</v>
      </c>
      <c r="B61" s="3">
        <v>2</v>
      </c>
      <c r="C61" s="3">
        <v>3</v>
      </c>
      <c r="D61" s="3" t="str">
        <f t="shared" si="0"/>
        <v/>
      </c>
      <c r="E61" s="3"/>
      <c r="F61" s="3"/>
      <c r="G61" s="3">
        <v>90</v>
      </c>
      <c r="H61" s="3"/>
      <c r="I61" s="3"/>
      <c r="J61" s="3">
        <v>820</v>
      </c>
      <c r="K61" s="3">
        <v>31295</v>
      </c>
      <c r="L61" s="3">
        <v>380</v>
      </c>
      <c r="M61" s="3">
        <v>1.019</v>
      </c>
      <c r="N61" s="3">
        <v>1.009</v>
      </c>
      <c r="O61" s="3">
        <v>7863</v>
      </c>
      <c r="P61" s="3">
        <v>390.70498</v>
      </c>
      <c r="Q61" s="3">
        <v>50</v>
      </c>
      <c r="R61" s="3">
        <v>0</v>
      </c>
      <c r="S61" s="13"/>
      <c r="T61" s="14"/>
      <c r="U61" s="13"/>
      <c r="V61" s="13"/>
      <c r="W61" s="13"/>
      <c r="X61" s="13"/>
      <c r="Y61" s="13"/>
      <c r="Z61" s="4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25">
        <v>590</v>
      </c>
      <c r="AP61" s="26" t="s">
        <v>204</v>
      </c>
      <c r="AQ61" s="27" t="s">
        <v>205</v>
      </c>
      <c r="AR61" s="26">
        <v>9200</v>
      </c>
      <c r="AS61" s="13"/>
      <c r="AT61" s="13"/>
      <c r="AU61" s="33">
        <v>590</v>
      </c>
      <c r="AV61" s="32">
        <v>3</v>
      </c>
      <c r="AW61" s="32"/>
      <c r="AX61" s="32">
        <v>99</v>
      </c>
      <c r="AY61" s="32">
        <v>1</v>
      </c>
      <c r="AZ61" s="13"/>
      <c r="BA61" s="3"/>
      <c r="BB61" s="13"/>
      <c r="BC61" s="3"/>
    </row>
    <row r="62" spans="1:55">
      <c r="A62" s="3">
        <v>60</v>
      </c>
      <c r="B62" s="3">
        <v>2</v>
      </c>
      <c r="C62" s="3">
        <v>3</v>
      </c>
      <c r="D62" s="3" t="str">
        <f t="shared" si="0"/>
        <v/>
      </c>
      <c r="E62" s="3"/>
      <c r="F62" s="3"/>
      <c r="G62" s="3">
        <v>95</v>
      </c>
      <c r="H62" s="3"/>
      <c r="I62" s="3"/>
      <c r="J62" s="3">
        <v>860</v>
      </c>
      <c r="K62" s="3">
        <v>31725</v>
      </c>
      <c r="L62" s="3">
        <v>380</v>
      </c>
      <c r="M62" s="3">
        <v>1.019</v>
      </c>
      <c r="N62" s="3">
        <v>1.0095</v>
      </c>
      <c r="O62" s="3">
        <v>8035</v>
      </c>
      <c r="P62" s="3">
        <v>390.89859</v>
      </c>
      <c r="Q62" s="3">
        <v>50</v>
      </c>
      <c r="R62" s="3">
        <v>0</v>
      </c>
      <c r="S62" s="13"/>
      <c r="T62" s="14"/>
      <c r="U62" s="13"/>
      <c r="V62" s="13"/>
      <c r="W62" s="13"/>
      <c r="X62" s="13"/>
      <c r="Y62" s="13"/>
      <c r="Z62" s="4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30">
        <v>600</v>
      </c>
      <c r="AP62" s="31" t="s">
        <v>185</v>
      </c>
      <c r="AQ62" s="32"/>
      <c r="AR62" s="31">
        <v>9200</v>
      </c>
      <c r="AS62" s="13"/>
      <c r="AT62" s="13"/>
      <c r="AU62" s="33">
        <v>600</v>
      </c>
      <c r="AV62" s="32">
        <v>4</v>
      </c>
      <c r="AW62" s="32" t="s">
        <v>264</v>
      </c>
      <c r="AX62" s="32"/>
      <c r="AY62" s="32"/>
      <c r="AZ62" s="13"/>
      <c r="BA62" s="3"/>
      <c r="BB62" s="13"/>
      <c r="BC62" s="3"/>
    </row>
    <row r="63" spans="1:55">
      <c r="A63" s="3">
        <v>61</v>
      </c>
      <c r="B63" s="3">
        <v>3</v>
      </c>
      <c r="C63" s="3">
        <v>1</v>
      </c>
      <c r="D63" s="3">
        <f t="shared" si="0"/>
        <v>30000</v>
      </c>
      <c r="E63" s="3">
        <v>40</v>
      </c>
      <c r="F63" s="3"/>
      <c r="G63" s="3"/>
      <c r="H63" s="3">
        <v>2000</v>
      </c>
      <c r="I63" s="3"/>
      <c r="J63" s="3"/>
      <c r="K63" s="3">
        <v>33725</v>
      </c>
      <c r="L63" s="3">
        <v>400</v>
      </c>
      <c r="M63" s="3">
        <v>1.019</v>
      </c>
      <c r="N63" s="3">
        <v>1.0095</v>
      </c>
      <c r="O63" s="3">
        <v>8435</v>
      </c>
      <c r="P63" s="3">
        <v>411.4722</v>
      </c>
      <c r="Q63" s="3">
        <v>50</v>
      </c>
      <c r="R63" s="3">
        <v>0</v>
      </c>
      <c r="S63" s="13"/>
      <c r="T63" s="14"/>
      <c r="U63" s="13"/>
      <c r="V63" s="13"/>
      <c r="W63" s="13"/>
      <c r="X63" s="13"/>
      <c r="Y63" s="13"/>
      <c r="Z63" s="4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25">
        <v>610</v>
      </c>
      <c r="AP63" s="26" t="s">
        <v>265</v>
      </c>
      <c r="AQ63" s="27"/>
      <c r="AR63" s="26">
        <v>10800</v>
      </c>
      <c r="AS63" s="13"/>
      <c r="AT63" s="13"/>
      <c r="AU63" s="33">
        <v>610</v>
      </c>
      <c r="AV63" s="32">
        <v>1</v>
      </c>
      <c r="AW63" s="32"/>
      <c r="AX63" s="32">
        <v>3</v>
      </c>
      <c r="AY63" s="32">
        <v>1600</v>
      </c>
      <c r="AZ63" s="13"/>
      <c r="BA63" s="3"/>
      <c r="BB63" s="13"/>
      <c r="BC63" s="3"/>
    </row>
    <row r="64" spans="1:55">
      <c r="A64" s="3">
        <v>62</v>
      </c>
      <c r="B64" s="3">
        <v>3</v>
      </c>
      <c r="C64" s="3">
        <v>1</v>
      </c>
      <c r="D64" s="3">
        <f t="shared" si="0"/>
        <v>33000</v>
      </c>
      <c r="E64" s="3">
        <v>43</v>
      </c>
      <c r="F64" s="3"/>
      <c r="G64" s="3"/>
      <c r="H64" s="3">
        <v>2100</v>
      </c>
      <c r="I64" s="3"/>
      <c r="J64" s="3"/>
      <c r="K64" s="3">
        <v>35825</v>
      </c>
      <c r="L64" s="3">
        <v>430</v>
      </c>
      <c r="M64" s="3">
        <v>1.019</v>
      </c>
      <c r="N64" s="3">
        <v>1.0095</v>
      </c>
      <c r="O64" s="3">
        <v>8855</v>
      </c>
      <c r="P64" s="3">
        <v>442.332615</v>
      </c>
      <c r="Q64" s="3">
        <v>50</v>
      </c>
      <c r="R64" s="3">
        <v>0</v>
      </c>
      <c r="S64" s="13"/>
      <c r="T64" s="14"/>
      <c r="U64" s="13"/>
      <c r="V64" s="13"/>
      <c r="W64" s="13"/>
      <c r="X64" s="13"/>
      <c r="Y64" s="13"/>
      <c r="Z64" s="4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25">
        <v>620</v>
      </c>
      <c r="AP64" s="26" t="s">
        <v>219</v>
      </c>
      <c r="AQ64" s="27" t="s">
        <v>220</v>
      </c>
      <c r="AR64" s="26">
        <v>10800</v>
      </c>
      <c r="AS64" s="13"/>
      <c r="AT64" s="13"/>
      <c r="AU64" s="33">
        <v>620</v>
      </c>
      <c r="AV64" s="32">
        <v>3</v>
      </c>
      <c r="AW64" s="32"/>
      <c r="AX64" s="35">
        <v>98</v>
      </c>
      <c r="AY64" s="35">
        <v>1</v>
      </c>
      <c r="AZ64" s="13"/>
      <c r="BA64" s="3"/>
      <c r="BB64" s="13"/>
      <c r="BC64" s="3"/>
    </row>
    <row r="65" spans="1:55">
      <c r="A65" s="3">
        <v>63</v>
      </c>
      <c r="B65" s="3">
        <v>3</v>
      </c>
      <c r="C65" s="3">
        <v>1</v>
      </c>
      <c r="D65" s="3">
        <f t="shared" si="0"/>
        <v>36000</v>
      </c>
      <c r="E65" s="3">
        <v>46</v>
      </c>
      <c r="F65" s="3"/>
      <c r="G65" s="3"/>
      <c r="H65" s="3">
        <v>2200</v>
      </c>
      <c r="I65" s="3"/>
      <c r="J65" s="3"/>
      <c r="K65" s="3">
        <v>38025</v>
      </c>
      <c r="L65" s="3">
        <v>460</v>
      </c>
      <c r="M65" s="3">
        <v>1.019</v>
      </c>
      <c r="N65" s="3">
        <v>1.0095</v>
      </c>
      <c r="O65" s="3">
        <v>9295</v>
      </c>
      <c r="P65" s="3">
        <v>473.19303</v>
      </c>
      <c r="Q65" s="3">
        <v>50</v>
      </c>
      <c r="R65" s="3">
        <v>0</v>
      </c>
      <c r="S65" s="13"/>
      <c r="T65" s="14"/>
      <c r="U65" s="13"/>
      <c r="V65" s="13"/>
      <c r="W65" s="13"/>
      <c r="X65" s="13"/>
      <c r="Y65" s="13"/>
      <c r="Z65" s="4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30">
        <v>630</v>
      </c>
      <c r="AP65" s="31" t="s">
        <v>185</v>
      </c>
      <c r="AQ65" s="32"/>
      <c r="AR65" s="31">
        <v>10800</v>
      </c>
      <c r="AS65" s="13"/>
      <c r="AT65" s="13"/>
      <c r="AU65" s="33">
        <v>630</v>
      </c>
      <c r="AV65" s="32">
        <v>4</v>
      </c>
      <c r="AW65" s="32" t="s">
        <v>266</v>
      </c>
      <c r="AX65" s="32"/>
      <c r="AY65" s="32"/>
      <c r="AZ65" s="13"/>
      <c r="BA65" s="3"/>
      <c r="BB65" s="13"/>
      <c r="BC65" s="3"/>
    </row>
    <row r="66" spans="1:55">
      <c r="A66" s="3">
        <v>64</v>
      </c>
      <c r="B66" s="3">
        <v>3</v>
      </c>
      <c r="C66" s="3">
        <v>1</v>
      </c>
      <c r="D66" s="3">
        <f t="shared" si="0"/>
        <v>39000</v>
      </c>
      <c r="E66" s="3">
        <v>49</v>
      </c>
      <c r="F66" s="3"/>
      <c r="G66" s="3"/>
      <c r="H66" s="3">
        <v>2300</v>
      </c>
      <c r="I66" s="3"/>
      <c r="J66" s="3"/>
      <c r="K66" s="3">
        <v>40325</v>
      </c>
      <c r="L66" s="3">
        <v>490</v>
      </c>
      <c r="M66" s="3">
        <v>1.019</v>
      </c>
      <c r="N66" s="3">
        <v>1.0095</v>
      </c>
      <c r="O66" s="3">
        <v>9755</v>
      </c>
      <c r="P66" s="3">
        <v>504.053445</v>
      </c>
      <c r="Q66" s="3">
        <v>50</v>
      </c>
      <c r="R66" s="3">
        <v>0</v>
      </c>
      <c r="S66" s="13"/>
      <c r="T66" s="14"/>
      <c r="U66" s="13"/>
      <c r="V66" s="13"/>
      <c r="W66" s="13"/>
      <c r="X66" s="13"/>
      <c r="Y66" s="13"/>
      <c r="Z66" s="4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25">
        <v>640</v>
      </c>
      <c r="AP66" s="26" t="s">
        <v>267</v>
      </c>
      <c r="AQ66" s="27"/>
      <c r="AR66" s="26">
        <v>12500</v>
      </c>
      <c r="AS66" s="13"/>
      <c r="AT66" s="13"/>
      <c r="AU66" s="33">
        <v>640</v>
      </c>
      <c r="AV66" s="32">
        <v>1</v>
      </c>
      <c r="AW66" s="29"/>
      <c r="AX66" s="32">
        <v>3</v>
      </c>
      <c r="AY66" s="32">
        <v>1700</v>
      </c>
      <c r="AZ66" s="13"/>
      <c r="BA66" s="3"/>
      <c r="BB66" s="13"/>
      <c r="BC66" s="3"/>
    </row>
    <row r="67" spans="1:55">
      <c r="A67" s="3">
        <v>65</v>
      </c>
      <c r="B67" s="3">
        <v>3</v>
      </c>
      <c r="C67" s="3">
        <v>1</v>
      </c>
      <c r="D67" s="3">
        <f t="shared" si="0"/>
        <v>42000</v>
      </c>
      <c r="E67" s="3">
        <v>52</v>
      </c>
      <c r="F67" s="3"/>
      <c r="G67" s="3"/>
      <c r="H67" s="3">
        <v>2400</v>
      </c>
      <c r="I67" s="3"/>
      <c r="J67" s="3"/>
      <c r="K67" s="3">
        <v>42725</v>
      </c>
      <c r="L67" s="3">
        <v>520</v>
      </c>
      <c r="M67" s="3">
        <v>1.019</v>
      </c>
      <c r="N67" s="3">
        <v>1.0095</v>
      </c>
      <c r="O67" s="3">
        <v>10235</v>
      </c>
      <c r="P67" s="3">
        <v>534.91386</v>
      </c>
      <c r="Q67" s="3">
        <v>50</v>
      </c>
      <c r="R67" s="3">
        <v>0</v>
      </c>
      <c r="S67" s="13"/>
      <c r="T67" s="14"/>
      <c r="U67" s="13"/>
      <c r="V67" s="13"/>
      <c r="W67" s="13"/>
      <c r="X67" s="13"/>
      <c r="Y67" s="13"/>
      <c r="Z67" s="4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25">
        <v>650</v>
      </c>
      <c r="AP67" s="26" t="s">
        <v>219</v>
      </c>
      <c r="AQ67" s="27" t="s">
        <v>220</v>
      </c>
      <c r="AR67" s="26">
        <v>12500</v>
      </c>
      <c r="AS67" s="13"/>
      <c r="AT67" s="13"/>
      <c r="AU67" s="33">
        <v>650</v>
      </c>
      <c r="AV67" s="32">
        <v>3</v>
      </c>
      <c r="AW67" s="29"/>
      <c r="AX67" s="35">
        <v>98</v>
      </c>
      <c r="AY67" s="35">
        <v>1</v>
      </c>
      <c r="AZ67" s="13"/>
      <c r="BA67" s="3"/>
      <c r="BB67" s="13"/>
      <c r="BC67" s="3"/>
    </row>
    <row r="68" spans="1:55">
      <c r="A68" s="3">
        <v>66</v>
      </c>
      <c r="B68" s="3">
        <v>3</v>
      </c>
      <c r="C68" s="3">
        <v>1</v>
      </c>
      <c r="D68" s="3">
        <f t="shared" ref="D68:D131" si="1">IF(E68="","",(E68-10)*1000)</f>
        <v>45000</v>
      </c>
      <c r="E68" s="3">
        <v>55</v>
      </c>
      <c r="F68" s="3"/>
      <c r="G68" s="3"/>
      <c r="H68" s="3">
        <v>2500</v>
      </c>
      <c r="I68" s="3"/>
      <c r="J68" s="3"/>
      <c r="K68" s="3">
        <v>45225</v>
      </c>
      <c r="L68" s="3">
        <v>550</v>
      </c>
      <c r="M68" s="3">
        <v>1.019</v>
      </c>
      <c r="N68" s="3">
        <v>1.0095</v>
      </c>
      <c r="O68" s="3">
        <v>10735</v>
      </c>
      <c r="P68" s="3">
        <v>565.774275</v>
      </c>
      <c r="Q68" s="3">
        <v>50</v>
      </c>
      <c r="R68" s="3">
        <v>0</v>
      </c>
      <c r="S68" s="13"/>
      <c r="T68" s="14"/>
      <c r="U68" s="13"/>
      <c r="V68" s="13"/>
      <c r="W68" s="13"/>
      <c r="X68" s="13"/>
      <c r="Y68" s="13"/>
      <c r="Z68" s="4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30">
        <v>660</v>
      </c>
      <c r="AP68" s="31" t="s">
        <v>185</v>
      </c>
      <c r="AQ68" s="32"/>
      <c r="AR68" s="31">
        <v>12500</v>
      </c>
      <c r="AS68" s="13"/>
      <c r="AT68" s="13"/>
      <c r="AU68" s="33">
        <v>660</v>
      </c>
      <c r="AV68" s="32">
        <v>4</v>
      </c>
      <c r="AW68" s="29" t="s">
        <v>268</v>
      </c>
      <c r="AX68" s="29"/>
      <c r="AY68" s="29"/>
      <c r="AZ68" s="13"/>
      <c r="BA68" s="3"/>
      <c r="BB68" s="13"/>
      <c r="BC68" s="3"/>
    </row>
    <row r="69" spans="1:55">
      <c r="A69" s="3">
        <v>67</v>
      </c>
      <c r="B69" s="3">
        <v>3</v>
      </c>
      <c r="C69" s="3">
        <v>1</v>
      </c>
      <c r="D69" s="3">
        <f t="shared" si="1"/>
        <v>48000</v>
      </c>
      <c r="E69" s="3">
        <v>58</v>
      </c>
      <c r="F69" s="3"/>
      <c r="G69" s="3"/>
      <c r="H69" s="3">
        <v>2600</v>
      </c>
      <c r="I69" s="3"/>
      <c r="J69" s="3"/>
      <c r="K69" s="3">
        <v>47825</v>
      </c>
      <c r="L69" s="3">
        <v>580</v>
      </c>
      <c r="M69" s="3">
        <v>1.019</v>
      </c>
      <c r="N69" s="3">
        <v>1.0095</v>
      </c>
      <c r="O69" s="3">
        <v>11255</v>
      </c>
      <c r="P69" s="3">
        <v>596.63469</v>
      </c>
      <c r="Q69" s="3">
        <v>50</v>
      </c>
      <c r="R69" s="3">
        <v>0</v>
      </c>
      <c r="S69" s="13"/>
      <c r="T69" s="14"/>
      <c r="U69" s="13"/>
      <c r="V69" s="13"/>
      <c r="W69" s="13"/>
      <c r="X69" s="13"/>
      <c r="Y69" s="13"/>
      <c r="Z69" s="4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25">
        <v>670</v>
      </c>
      <c r="AP69" s="26" t="s">
        <v>269</v>
      </c>
      <c r="AQ69" s="27"/>
      <c r="AR69" s="26">
        <v>14300</v>
      </c>
      <c r="AS69" s="13"/>
      <c r="AT69" s="13"/>
      <c r="AU69" s="33">
        <v>670</v>
      </c>
      <c r="AV69" s="32">
        <v>1</v>
      </c>
      <c r="AW69" s="29"/>
      <c r="AX69" s="32">
        <v>3</v>
      </c>
      <c r="AY69" s="29">
        <v>1800</v>
      </c>
      <c r="AZ69" s="13"/>
      <c r="BA69" s="3"/>
      <c r="BB69" s="13"/>
      <c r="BC69" s="3"/>
    </row>
    <row r="70" spans="1:55">
      <c r="A70" s="3">
        <v>68</v>
      </c>
      <c r="B70" s="3">
        <v>3</v>
      </c>
      <c r="C70" s="3">
        <v>1</v>
      </c>
      <c r="D70" s="3">
        <f t="shared" si="1"/>
        <v>51000</v>
      </c>
      <c r="E70" s="3">
        <v>61</v>
      </c>
      <c r="F70" s="3"/>
      <c r="G70" s="3"/>
      <c r="H70" s="3">
        <v>2700</v>
      </c>
      <c r="I70" s="3"/>
      <c r="J70" s="3"/>
      <c r="K70" s="3">
        <v>50525</v>
      </c>
      <c r="L70" s="3">
        <v>610</v>
      </c>
      <c r="M70" s="3">
        <v>1.019</v>
      </c>
      <c r="N70" s="3">
        <v>1.0095</v>
      </c>
      <c r="O70" s="3">
        <v>11795</v>
      </c>
      <c r="P70" s="3">
        <v>627.495105</v>
      </c>
      <c r="Q70" s="3">
        <v>50</v>
      </c>
      <c r="R70" s="3">
        <v>0</v>
      </c>
      <c r="S70" s="13"/>
      <c r="T70" s="14"/>
      <c r="U70" s="13"/>
      <c r="V70" s="13"/>
      <c r="W70" s="13"/>
      <c r="X70" s="13"/>
      <c r="Y70" s="13"/>
      <c r="Z70" s="4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25">
        <v>680</v>
      </c>
      <c r="AP70" s="26" t="s">
        <v>219</v>
      </c>
      <c r="AQ70" s="27" t="s">
        <v>220</v>
      </c>
      <c r="AR70" s="26">
        <v>14300</v>
      </c>
      <c r="AS70" s="13"/>
      <c r="AT70" s="13"/>
      <c r="AU70" s="33">
        <v>680</v>
      </c>
      <c r="AV70" s="32">
        <v>3</v>
      </c>
      <c r="AW70" s="29"/>
      <c r="AX70" s="35">
        <v>98</v>
      </c>
      <c r="AY70" s="35">
        <v>1</v>
      </c>
      <c r="AZ70" s="13"/>
      <c r="BA70" s="3"/>
      <c r="BB70" s="13"/>
      <c r="BC70" s="3"/>
    </row>
    <row r="71" spans="1:55">
      <c r="A71" s="3">
        <v>69</v>
      </c>
      <c r="B71" s="3">
        <v>3</v>
      </c>
      <c r="C71" s="3">
        <v>1</v>
      </c>
      <c r="D71" s="3">
        <f t="shared" si="1"/>
        <v>54000</v>
      </c>
      <c r="E71" s="3">
        <v>64</v>
      </c>
      <c r="F71" s="3"/>
      <c r="G71" s="3"/>
      <c r="H71" s="3">
        <v>2800</v>
      </c>
      <c r="I71" s="3"/>
      <c r="J71" s="3"/>
      <c r="K71" s="3">
        <v>53325</v>
      </c>
      <c r="L71" s="3">
        <v>640</v>
      </c>
      <c r="M71" s="3">
        <v>1.019</v>
      </c>
      <c r="N71" s="3">
        <v>1.0095</v>
      </c>
      <c r="O71" s="3">
        <v>12355</v>
      </c>
      <c r="P71" s="3">
        <v>658.35552</v>
      </c>
      <c r="Q71" s="3">
        <v>50</v>
      </c>
      <c r="R71" s="3">
        <v>0</v>
      </c>
      <c r="S71" s="13"/>
      <c r="T71" s="14"/>
      <c r="U71" s="13"/>
      <c r="V71" s="13"/>
      <c r="W71" s="13"/>
      <c r="X71" s="13"/>
      <c r="Y71" s="13"/>
      <c r="Z71" s="4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30">
        <v>690</v>
      </c>
      <c r="AP71" s="31" t="s">
        <v>185</v>
      </c>
      <c r="AQ71" s="32"/>
      <c r="AR71" s="31">
        <v>14300</v>
      </c>
      <c r="AS71" s="13"/>
      <c r="AT71" s="13"/>
      <c r="AU71" s="33">
        <v>690</v>
      </c>
      <c r="AV71" s="32">
        <v>4</v>
      </c>
      <c r="AW71" s="29" t="s">
        <v>270</v>
      </c>
      <c r="AX71" s="29"/>
      <c r="AY71" s="29"/>
      <c r="AZ71" s="13"/>
      <c r="BA71" s="3"/>
      <c r="BB71" s="13"/>
      <c r="BC71" s="3"/>
    </row>
    <row r="72" spans="1:55">
      <c r="A72" s="3">
        <v>70</v>
      </c>
      <c r="B72" s="3">
        <v>3</v>
      </c>
      <c r="C72" s="3">
        <v>1</v>
      </c>
      <c r="D72" s="3">
        <f t="shared" si="1"/>
        <v>57000</v>
      </c>
      <c r="E72" s="3">
        <v>67</v>
      </c>
      <c r="F72" s="3"/>
      <c r="G72" s="3"/>
      <c r="H72" s="3">
        <v>2900</v>
      </c>
      <c r="I72" s="3"/>
      <c r="J72" s="3"/>
      <c r="K72" s="3">
        <v>56225</v>
      </c>
      <c r="L72" s="3">
        <v>670</v>
      </c>
      <c r="M72" s="3">
        <v>1.019</v>
      </c>
      <c r="N72" s="3">
        <v>1.0095</v>
      </c>
      <c r="O72" s="3">
        <v>12935</v>
      </c>
      <c r="P72" s="3">
        <v>689.215935</v>
      </c>
      <c r="Q72" s="3">
        <v>50</v>
      </c>
      <c r="R72" s="3">
        <v>0</v>
      </c>
      <c r="S72" s="13"/>
      <c r="T72" s="14"/>
      <c r="U72" s="13"/>
      <c r="V72" s="13"/>
      <c r="W72" s="13"/>
      <c r="X72" s="13"/>
      <c r="Y72" s="13"/>
      <c r="Z72" s="4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25">
        <v>700</v>
      </c>
      <c r="AP72" s="26" t="s">
        <v>271</v>
      </c>
      <c r="AQ72" s="27"/>
      <c r="AR72" s="26">
        <v>16200</v>
      </c>
      <c r="AS72" s="13"/>
      <c r="AT72" s="13"/>
      <c r="AU72" s="33">
        <v>700</v>
      </c>
      <c r="AV72" s="32">
        <v>1</v>
      </c>
      <c r="AW72" s="29"/>
      <c r="AX72" s="32">
        <v>3</v>
      </c>
      <c r="AY72" s="29">
        <v>1900</v>
      </c>
      <c r="AZ72" s="13"/>
      <c r="BA72" s="3"/>
      <c r="BB72" s="13"/>
      <c r="BC72" s="3"/>
    </row>
    <row r="73" spans="1:55">
      <c r="A73" s="3">
        <v>71</v>
      </c>
      <c r="B73" s="3">
        <v>3</v>
      </c>
      <c r="C73" s="3">
        <v>2</v>
      </c>
      <c r="D73" s="3" t="str">
        <f t="shared" si="1"/>
        <v/>
      </c>
      <c r="E73" s="3"/>
      <c r="F73" s="3">
        <v>200</v>
      </c>
      <c r="G73" s="3"/>
      <c r="H73" s="3"/>
      <c r="I73" s="3">
        <v>1000</v>
      </c>
      <c r="J73" s="3"/>
      <c r="K73" s="3">
        <v>56892</v>
      </c>
      <c r="L73" s="3">
        <v>670</v>
      </c>
      <c r="M73" s="3">
        <v>1.02</v>
      </c>
      <c r="N73" s="3">
        <v>1.0095</v>
      </c>
      <c r="O73" s="3">
        <v>13135</v>
      </c>
      <c r="P73" s="3">
        <v>689.8923</v>
      </c>
      <c r="Q73" s="3">
        <v>50</v>
      </c>
      <c r="R73" s="3">
        <v>0</v>
      </c>
      <c r="S73" s="13"/>
      <c r="T73" s="14"/>
      <c r="U73" s="13"/>
      <c r="V73" s="13"/>
      <c r="W73" s="13"/>
      <c r="X73" s="13"/>
      <c r="Y73" s="13"/>
      <c r="Z73" s="4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25">
        <v>710</v>
      </c>
      <c r="AP73" s="26" t="s">
        <v>219</v>
      </c>
      <c r="AQ73" s="27" t="s">
        <v>220</v>
      </c>
      <c r="AR73" s="26">
        <v>16200</v>
      </c>
      <c r="AS73" s="13"/>
      <c r="AT73" s="13"/>
      <c r="AU73" s="33">
        <v>710</v>
      </c>
      <c r="AV73" s="32">
        <v>3</v>
      </c>
      <c r="AW73" s="29"/>
      <c r="AX73" s="35">
        <v>98</v>
      </c>
      <c r="AY73" s="35">
        <v>1</v>
      </c>
      <c r="AZ73" s="13"/>
      <c r="BA73" s="3"/>
      <c r="BB73" s="13"/>
      <c r="BC73" s="3"/>
    </row>
    <row r="74" spans="1:55">
      <c r="A74" s="3">
        <v>72</v>
      </c>
      <c r="B74" s="3">
        <v>3</v>
      </c>
      <c r="C74" s="3">
        <v>2</v>
      </c>
      <c r="D74" s="3" t="str">
        <f t="shared" si="1"/>
        <v/>
      </c>
      <c r="E74" s="3"/>
      <c r="F74" s="3">
        <v>210</v>
      </c>
      <c r="G74" s="3"/>
      <c r="H74" s="3"/>
      <c r="I74" s="3">
        <v>1050</v>
      </c>
      <c r="J74" s="3"/>
      <c r="K74" s="3">
        <v>57592</v>
      </c>
      <c r="L74" s="3">
        <v>670</v>
      </c>
      <c r="M74" s="3">
        <v>1.021</v>
      </c>
      <c r="N74" s="3">
        <v>1.0095</v>
      </c>
      <c r="O74" s="3">
        <v>13345</v>
      </c>
      <c r="P74" s="3">
        <v>690.568665</v>
      </c>
      <c r="Q74" s="3">
        <v>50</v>
      </c>
      <c r="R74" s="3">
        <v>0</v>
      </c>
      <c r="S74" s="13"/>
      <c r="T74" s="14"/>
      <c r="U74" s="13"/>
      <c r="V74" s="13"/>
      <c r="W74" s="13"/>
      <c r="X74" s="13"/>
      <c r="Y74" s="13"/>
      <c r="Z74" s="4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30">
        <v>720</v>
      </c>
      <c r="AP74" s="31" t="s">
        <v>185</v>
      </c>
      <c r="AQ74" s="32"/>
      <c r="AR74" s="31">
        <v>16200</v>
      </c>
      <c r="AS74" s="13"/>
      <c r="AT74" s="13"/>
      <c r="AU74" s="33">
        <v>720</v>
      </c>
      <c r="AV74" s="32">
        <v>4</v>
      </c>
      <c r="AW74" s="29" t="s">
        <v>272</v>
      </c>
      <c r="AX74" s="29"/>
      <c r="AY74" s="29"/>
      <c r="AZ74" s="13"/>
      <c r="BA74" s="3"/>
      <c r="BB74" s="13"/>
      <c r="BC74" s="3"/>
    </row>
    <row r="75" spans="1:55">
      <c r="A75" s="3">
        <v>73</v>
      </c>
      <c r="B75" s="3">
        <v>3</v>
      </c>
      <c r="C75" s="3">
        <v>2</v>
      </c>
      <c r="D75" s="3" t="str">
        <f t="shared" si="1"/>
        <v/>
      </c>
      <c r="E75" s="3"/>
      <c r="F75" s="3">
        <v>220</v>
      </c>
      <c r="G75" s="3"/>
      <c r="H75" s="3"/>
      <c r="I75" s="3">
        <v>1100</v>
      </c>
      <c r="J75" s="3"/>
      <c r="K75" s="3">
        <v>58325</v>
      </c>
      <c r="L75" s="3">
        <v>670</v>
      </c>
      <c r="M75" s="3">
        <v>1.022</v>
      </c>
      <c r="N75" s="3">
        <v>1.0095</v>
      </c>
      <c r="O75" s="3">
        <v>13565</v>
      </c>
      <c r="P75" s="3">
        <v>691.24503</v>
      </c>
      <c r="Q75" s="3">
        <v>50</v>
      </c>
      <c r="R75" s="3">
        <v>0</v>
      </c>
      <c r="S75" s="13"/>
      <c r="T75" s="14"/>
      <c r="U75" s="13"/>
      <c r="V75" s="13"/>
      <c r="W75" s="13"/>
      <c r="X75" s="13"/>
      <c r="Y75" s="13"/>
      <c r="Z75" s="4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25">
        <v>730</v>
      </c>
      <c r="AP75" s="26" t="s">
        <v>273</v>
      </c>
      <c r="AQ75" s="27"/>
      <c r="AR75" s="26">
        <v>18200</v>
      </c>
      <c r="AS75" s="13"/>
      <c r="AT75" s="13"/>
      <c r="AU75" s="33">
        <v>730</v>
      </c>
      <c r="AV75" s="32">
        <v>1</v>
      </c>
      <c r="AW75" s="29"/>
      <c r="AX75" s="32">
        <v>3</v>
      </c>
      <c r="AY75" s="29">
        <v>2000</v>
      </c>
      <c r="AZ75" s="13"/>
      <c r="BA75" s="3"/>
      <c r="BB75" s="13"/>
      <c r="BC75" s="3"/>
    </row>
    <row r="76" spans="1:55">
      <c r="A76" s="3">
        <v>74</v>
      </c>
      <c r="B76" s="3">
        <v>3</v>
      </c>
      <c r="C76" s="3">
        <v>2</v>
      </c>
      <c r="D76" s="3" t="str">
        <f t="shared" si="1"/>
        <v/>
      </c>
      <c r="E76" s="3"/>
      <c r="F76" s="3">
        <v>230</v>
      </c>
      <c r="G76" s="3"/>
      <c r="H76" s="3"/>
      <c r="I76" s="3">
        <v>1150</v>
      </c>
      <c r="J76" s="3"/>
      <c r="K76" s="3">
        <v>59091</v>
      </c>
      <c r="L76" s="3">
        <v>670</v>
      </c>
      <c r="M76" s="3">
        <v>1.023</v>
      </c>
      <c r="N76" s="3">
        <v>1.0095</v>
      </c>
      <c r="O76" s="3">
        <v>13795</v>
      </c>
      <c r="P76" s="3">
        <v>691.921395</v>
      </c>
      <c r="Q76" s="3">
        <v>50</v>
      </c>
      <c r="R76" s="3">
        <v>0</v>
      </c>
      <c r="S76" s="13"/>
      <c r="T76" s="14"/>
      <c r="U76" s="13"/>
      <c r="V76" s="13"/>
      <c r="W76" s="13"/>
      <c r="X76" s="13"/>
      <c r="Y76" s="13"/>
      <c r="Z76" s="4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25">
        <v>740</v>
      </c>
      <c r="AP76" s="26" t="s">
        <v>219</v>
      </c>
      <c r="AQ76" s="27" t="s">
        <v>220</v>
      </c>
      <c r="AR76" s="26">
        <v>18200</v>
      </c>
      <c r="AS76" s="13"/>
      <c r="AT76" s="13"/>
      <c r="AU76" s="33">
        <v>740</v>
      </c>
      <c r="AV76" s="32">
        <v>3</v>
      </c>
      <c r="AW76" s="29"/>
      <c r="AX76" s="35">
        <v>98</v>
      </c>
      <c r="AY76" s="35">
        <v>1</v>
      </c>
      <c r="AZ76" s="13"/>
      <c r="BA76" s="3"/>
      <c r="BB76" s="13"/>
      <c r="BC76" s="3"/>
    </row>
    <row r="77" spans="1:55">
      <c r="A77" s="3">
        <v>75</v>
      </c>
      <c r="B77" s="3">
        <v>3</v>
      </c>
      <c r="C77" s="3">
        <v>2</v>
      </c>
      <c r="D77" s="3" t="str">
        <f t="shared" si="1"/>
        <v/>
      </c>
      <c r="E77" s="3"/>
      <c r="F77" s="3">
        <v>240</v>
      </c>
      <c r="G77" s="3"/>
      <c r="H77" s="3"/>
      <c r="I77" s="3">
        <v>1200</v>
      </c>
      <c r="J77" s="3"/>
      <c r="K77" s="3">
        <v>59890</v>
      </c>
      <c r="L77" s="3">
        <v>670</v>
      </c>
      <c r="M77" s="3">
        <v>1.024</v>
      </c>
      <c r="N77" s="3">
        <v>1.0095</v>
      </c>
      <c r="O77" s="3">
        <v>14035</v>
      </c>
      <c r="P77" s="3">
        <v>692.59776</v>
      </c>
      <c r="Q77" s="3">
        <v>50</v>
      </c>
      <c r="R77" s="3">
        <v>0</v>
      </c>
      <c r="S77" s="13"/>
      <c r="T77" s="14"/>
      <c r="U77" s="13"/>
      <c r="V77" s="13"/>
      <c r="W77" s="13"/>
      <c r="X77" s="13"/>
      <c r="Y77" s="13"/>
      <c r="Z77" s="4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30">
        <v>750</v>
      </c>
      <c r="AP77" s="31" t="s">
        <v>185</v>
      </c>
      <c r="AQ77" s="32"/>
      <c r="AR77" s="31">
        <v>18200</v>
      </c>
      <c r="AS77" s="13"/>
      <c r="AT77" s="13"/>
      <c r="AU77" s="33">
        <v>750</v>
      </c>
      <c r="AV77" s="32">
        <v>4</v>
      </c>
      <c r="AW77" s="29" t="s">
        <v>274</v>
      </c>
      <c r="AX77" s="29"/>
      <c r="AY77" s="29"/>
      <c r="AZ77" s="13"/>
      <c r="BA77" s="3"/>
      <c r="BB77" s="13"/>
      <c r="BC77" s="3"/>
    </row>
    <row r="78" spans="1:55">
      <c r="A78" s="3">
        <v>76</v>
      </c>
      <c r="B78" s="3">
        <v>3</v>
      </c>
      <c r="C78" s="3">
        <v>2</v>
      </c>
      <c r="D78" s="3" t="str">
        <f t="shared" si="1"/>
        <v/>
      </c>
      <c r="E78" s="3"/>
      <c r="F78" s="3">
        <v>250</v>
      </c>
      <c r="G78" s="3"/>
      <c r="H78" s="3"/>
      <c r="I78" s="3">
        <v>1250</v>
      </c>
      <c r="J78" s="3"/>
      <c r="K78" s="3">
        <v>60722</v>
      </c>
      <c r="L78" s="3">
        <v>670</v>
      </c>
      <c r="M78" s="3">
        <v>1.025</v>
      </c>
      <c r="N78" s="3">
        <v>1.0095</v>
      </c>
      <c r="O78" s="3">
        <v>14285</v>
      </c>
      <c r="P78" s="3">
        <v>693.274125</v>
      </c>
      <c r="Q78" s="3">
        <v>50</v>
      </c>
      <c r="R78" s="3">
        <v>0</v>
      </c>
      <c r="S78" s="13"/>
      <c r="T78" s="14"/>
      <c r="U78" s="13"/>
      <c r="V78" s="13"/>
      <c r="W78" s="13"/>
      <c r="X78" s="13"/>
      <c r="Y78" s="13"/>
      <c r="Z78" s="4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25">
        <v>760</v>
      </c>
      <c r="AP78" s="26" t="s">
        <v>275</v>
      </c>
      <c r="AQ78" s="27"/>
      <c r="AR78" s="26">
        <v>20300</v>
      </c>
      <c r="AS78" s="13"/>
      <c r="AT78" s="13"/>
      <c r="AU78" s="33">
        <v>760</v>
      </c>
      <c r="AV78" s="32">
        <v>1</v>
      </c>
      <c r="AW78" s="29"/>
      <c r="AX78" s="32">
        <v>3</v>
      </c>
      <c r="AY78" s="29">
        <v>2100</v>
      </c>
      <c r="AZ78" s="13"/>
      <c r="BA78" s="3"/>
      <c r="BB78" s="13"/>
      <c r="BC78" s="3"/>
    </row>
    <row r="79" spans="1:55">
      <c r="A79" s="3">
        <v>77</v>
      </c>
      <c r="B79" s="3">
        <v>3</v>
      </c>
      <c r="C79" s="3">
        <v>2</v>
      </c>
      <c r="D79" s="3" t="str">
        <f t="shared" si="1"/>
        <v/>
      </c>
      <c r="E79" s="3"/>
      <c r="F79" s="3">
        <v>260</v>
      </c>
      <c r="G79" s="3"/>
      <c r="H79" s="3"/>
      <c r="I79" s="3">
        <v>1300</v>
      </c>
      <c r="J79" s="3"/>
      <c r="K79" s="3">
        <v>61587</v>
      </c>
      <c r="L79" s="3">
        <v>670</v>
      </c>
      <c r="M79" s="3">
        <v>1.026</v>
      </c>
      <c r="N79" s="3">
        <v>1.0095</v>
      </c>
      <c r="O79" s="3">
        <v>14545</v>
      </c>
      <c r="P79" s="3">
        <v>693.95049</v>
      </c>
      <c r="Q79" s="3">
        <v>50</v>
      </c>
      <c r="R79" s="3">
        <v>0</v>
      </c>
      <c r="S79" s="13"/>
      <c r="T79" s="14"/>
      <c r="U79" s="13"/>
      <c r="V79" s="13"/>
      <c r="W79" s="13"/>
      <c r="X79" s="13"/>
      <c r="Y79" s="13"/>
      <c r="Z79" s="4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25">
        <v>770</v>
      </c>
      <c r="AP79" s="26" t="s">
        <v>219</v>
      </c>
      <c r="AQ79" s="27" t="s">
        <v>220</v>
      </c>
      <c r="AR79" s="26">
        <v>20300</v>
      </c>
      <c r="AS79" s="13"/>
      <c r="AT79" s="13"/>
      <c r="AU79" s="33">
        <v>770</v>
      </c>
      <c r="AV79" s="32">
        <v>3</v>
      </c>
      <c r="AW79" s="29"/>
      <c r="AX79" s="35">
        <v>98</v>
      </c>
      <c r="AY79" s="35">
        <v>1</v>
      </c>
      <c r="AZ79" s="13"/>
      <c r="BA79" s="3"/>
      <c r="BB79" s="13"/>
      <c r="BC79" s="3"/>
    </row>
    <row r="80" spans="1:55">
      <c r="A80" s="3">
        <v>78</v>
      </c>
      <c r="B80" s="3">
        <v>3</v>
      </c>
      <c r="C80" s="3">
        <v>2</v>
      </c>
      <c r="D80" s="3" t="str">
        <f t="shared" si="1"/>
        <v/>
      </c>
      <c r="E80" s="3"/>
      <c r="F80" s="3">
        <v>270</v>
      </c>
      <c r="G80" s="3"/>
      <c r="H80" s="3"/>
      <c r="I80" s="3">
        <v>1350</v>
      </c>
      <c r="J80" s="3"/>
      <c r="K80" s="3">
        <v>62485</v>
      </c>
      <c r="L80" s="3">
        <v>670</v>
      </c>
      <c r="M80" s="3">
        <v>1.027</v>
      </c>
      <c r="N80" s="3">
        <v>1.0095</v>
      </c>
      <c r="O80" s="3">
        <v>14815</v>
      </c>
      <c r="P80" s="3">
        <v>694.626855</v>
      </c>
      <c r="Q80" s="3">
        <v>50</v>
      </c>
      <c r="R80" s="3">
        <v>0</v>
      </c>
      <c r="S80" s="13"/>
      <c r="T80" s="14"/>
      <c r="U80" s="13"/>
      <c r="V80" s="13"/>
      <c r="W80" s="13"/>
      <c r="X80" s="13"/>
      <c r="Y80" s="13"/>
      <c r="Z80" s="4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30">
        <v>780</v>
      </c>
      <c r="AP80" s="31" t="s">
        <v>185</v>
      </c>
      <c r="AQ80" s="32"/>
      <c r="AR80" s="31">
        <v>20300</v>
      </c>
      <c r="AS80" s="13"/>
      <c r="AT80" s="13"/>
      <c r="AU80" s="33">
        <v>780</v>
      </c>
      <c r="AV80" s="32">
        <v>4</v>
      </c>
      <c r="AW80" s="29" t="s">
        <v>276</v>
      </c>
      <c r="AX80" s="29"/>
      <c r="AY80" s="29"/>
      <c r="AZ80" s="13"/>
      <c r="BA80" s="3"/>
      <c r="BB80" s="13"/>
      <c r="BC80" s="3"/>
    </row>
    <row r="81" spans="1:55">
      <c r="A81" s="3">
        <v>79</v>
      </c>
      <c r="B81" s="3">
        <v>3</v>
      </c>
      <c r="C81" s="3">
        <v>2</v>
      </c>
      <c r="D81" s="3" t="str">
        <f t="shared" si="1"/>
        <v/>
      </c>
      <c r="E81" s="3"/>
      <c r="F81" s="3">
        <v>280</v>
      </c>
      <c r="G81" s="3"/>
      <c r="H81" s="3"/>
      <c r="I81" s="3">
        <v>1400</v>
      </c>
      <c r="J81" s="3"/>
      <c r="K81" s="3">
        <v>63416</v>
      </c>
      <c r="L81" s="3">
        <v>670</v>
      </c>
      <c r="M81" s="3">
        <v>1.028</v>
      </c>
      <c r="N81" s="3">
        <v>1.0095</v>
      </c>
      <c r="O81" s="3">
        <v>15095</v>
      </c>
      <c r="P81" s="3">
        <v>695.30322</v>
      </c>
      <c r="Q81" s="3">
        <v>50</v>
      </c>
      <c r="R81" s="3">
        <v>0</v>
      </c>
      <c r="S81" s="13"/>
      <c r="T81" s="14"/>
      <c r="U81" s="13"/>
      <c r="V81" s="13"/>
      <c r="W81" s="13"/>
      <c r="X81" s="13"/>
      <c r="Y81" s="13"/>
      <c r="Z81" s="4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25">
        <v>790</v>
      </c>
      <c r="AP81" s="26" t="s">
        <v>277</v>
      </c>
      <c r="AQ81" s="27"/>
      <c r="AR81" s="26">
        <v>22500</v>
      </c>
      <c r="AS81" s="13"/>
      <c r="AT81" s="13"/>
      <c r="AU81" s="33">
        <v>790</v>
      </c>
      <c r="AV81" s="32">
        <v>1</v>
      </c>
      <c r="AW81" s="29"/>
      <c r="AX81" s="32">
        <v>3</v>
      </c>
      <c r="AY81" s="29">
        <v>2200</v>
      </c>
      <c r="AZ81" s="13"/>
      <c r="BA81" s="3"/>
      <c r="BB81" s="13"/>
      <c r="BC81" s="3"/>
    </row>
    <row r="82" spans="1:55">
      <c r="A82" s="3">
        <v>80</v>
      </c>
      <c r="B82" s="3">
        <v>3</v>
      </c>
      <c r="C82" s="3">
        <v>2</v>
      </c>
      <c r="D82" s="3" t="str">
        <f t="shared" si="1"/>
        <v/>
      </c>
      <c r="E82" s="3"/>
      <c r="F82" s="3">
        <v>290</v>
      </c>
      <c r="G82" s="3"/>
      <c r="H82" s="3"/>
      <c r="I82" s="3">
        <v>1450</v>
      </c>
      <c r="J82" s="3"/>
      <c r="K82" s="3">
        <v>64380</v>
      </c>
      <c r="L82" s="3">
        <v>670</v>
      </c>
      <c r="M82" s="3">
        <v>1.029</v>
      </c>
      <c r="N82" s="3">
        <v>1.0095</v>
      </c>
      <c r="O82" s="3">
        <v>15385</v>
      </c>
      <c r="P82" s="3">
        <v>695.979585</v>
      </c>
      <c r="Q82" s="3">
        <v>50</v>
      </c>
      <c r="R82" s="3">
        <v>0</v>
      </c>
      <c r="S82" s="13"/>
      <c r="T82" s="14"/>
      <c r="U82" s="13"/>
      <c r="V82" s="13"/>
      <c r="W82" s="13"/>
      <c r="X82" s="13"/>
      <c r="Y82" s="13"/>
      <c r="Z82" s="4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25">
        <v>800</v>
      </c>
      <c r="AP82" s="26" t="s">
        <v>219</v>
      </c>
      <c r="AQ82" s="27" t="s">
        <v>220</v>
      </c>
      <c r="AR82" s="26">
        <v>22500</v>
      </c>
      <c r="AS82" s="13"/>
      <c r="AT82" s="13"/>
      <c r="AU82" s="33">
        <v>800</v>
      </c>
      <c r="AV82" s="32">
        <v>3</v>
      </c>
      <c r="AW82" s="29"/>
      <c r="AX82" s="35">
        <v>98</v>
      </c>
      <c r="AY82" s="35">
        <v>1</v>
      </c>
      <c r="AZ82" s="13"/>
      <c r="BA82" s="3"/>
      <c r="BB82" s="13"/>
      <c r="BC82" s="3"/>
    </row>
    <row r="83" spans="1:55">
      <c r="A83" s="3">
        <v>81</v>
      </c>
      <c r="B83" s="3">
        <v>3</v>
      </c>
      <c r="C83" s="3">
        <v>3</v>
      </c>
      <c r="D83" s="3" t="str">
        <f t="shared" si="1"/>
        <v/>
      </c>
      <c r="E83" s="3"/>
      <c r="F83" s="3"/>
      <c r="G83" s="3">
        <v>100</v>
      </c>
      <c r="H83" s="3"/>
      <c r="I83" s="3"/>
      <c r="J83" s="3">
        <v>1000</v>
      </c>
      <c r="K83" s="3">
        <v>64880</v>
      </c>
      <c r="L83" s="3">
        <v>670</v>
      </c>
      <c r="M83" s="3">
        <v>1.029</v>
      </c>
      <c r="N83" s="3">
        <v>1.01</v>
      </c>
      <c r="O83" s="3">
        <v>15585</v>
      </c>
      <c r="P83" s="3">
        <v>696.3243</v>
      </c>
      <c r="Q83" s="3">
        <v>50</v>
      </c>
      <c r="R83" s="3">
        <v>0</v>
      </c>
      <c r="S83" s="13"/>
      <c r="T83" s="14"/>
      <c r="U83" s="13"/>
      <c r="V83" s="13"/>
      <c r="W83" s="13"/>
      <c r="X83" s="13"/>
      <c r="Y83" s="13"/>
      <c r="Z83" s="4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30">
        <v>810</v>
      </c>
      <c r="AP83" s="31" t="s">
        <v>185</v>
      </c>
      <c r="AQ83" s="32"/>
      <c r="AR83" s="31">
        <v>22500</v>
      </c>
      <c r="AS83" s="13"/>
      <c r="AT83" s="13"/>
      <c r="AU83" s="33">
        <v>810</v>
      </c>
      <c r="AV83" s="32">
        <v>4</v>
      </c>
      <c r="AW83" s="29" t="s">
        <v>278</v>
      </c>
      <c r="AX83" s="29"/>
      <c r="AY83" s="29"/>
      <c r="AZ83" s="13"/>
      <c r="BA83" s="3"/>
      <c r="BB83" s="13"/>
      <c r="BC83" s="3"/>
    </row>
    <row r="84" spans="1:55">
      <c r="A84" s="3">
        <v>82</v>
      </c>
      <c r="B84" s="3">
        <v>3</v>
      </c>
      <c r="C84" s="3">
        <v>3</v>
      </c>
      <c r="D84" s="3" t="str">
        <f t="shared" si="1"/>
        <v/>
      </c>
      <c r="E84" s="3"/>
      <c r="F84" s="3"/>
      <c r="G84" s="3">
        <v>105</v>
      </c>
      <c r="H84" s="3"/>
      <c r="I84" s="3"/>
      <c r="J84" s="3">
        <v>1100</v>
      </c>
      <c r="K84" s="3">
        <v>65430</v>
      </c>
      <c r="L84" s="3">
        <v>670</v>
      </c>
      <c r="M84" s="3">
        <v>1.029</v>
      </c>
      <c r="N84" s="3">
        <v>1.0105</v>
      </c>
      <c r="O84" s="3">
        <v>15805</v>
      </c>
      <c r="P84" s="3">
        <v>696.669015</v>
      </c>
      <c r="Q84" s="3">
        <v>50</v>
      </c>
      <c r="R84" s="3">
        <v>0</v>
      </c>
      <c r="S84" s="13"/>
      <c r="T84" s="14"/>
      <c r="U84" s="13"/>
      <c r="V84" s="13"/>
      <c r="W84" s="13"/>
      <c r="X84" s="13"/>
      <c r="Y84" s="13"/>
      <c r="Z84" s="4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25">
        <v>820</v>
      </c>
      <c r="AP84" s="26" t="s">
        <v>279</v>
      </c>
      <c r="AQ84" s="27"/>
      <c r="AR84" s="26">
        <v>24800</v>
      </c>
      <c r="AS84" s="13"/>
      <c r="AT84" s="13"/>
      <c r="AU84" s="33">
        <v>820</v>
      </c>
      <c r="AV84" s="32">
        <v>1</v>
      </c>
      <c r="AW84" s="29"/>
      <c r="AX84" s="32">
        <v>3</v>
      </c>
      <c r="AY84" s="29">
        <v>2300</v>
      </c>
      <c r="AZ84" s="13"/>
      <c r="BA84" s="3"/>
      <c r="BB84" s="13"/>
      <c r="BC84" s="3"/>
    </row>
    <row r="85" spans="1:55">
      <c r="A85" s="3">
        <v>83</v>
      </c>
      <c r="B85" s="3">
        <v>3</v>
      </c>
      <c r="C85" s="3">
        <v>3</v>
      </c>
      <c r="D85" s="3" t="str">
        <f t="shared" si="1"/>
        <v/>
      </c>
      <c r="E85" s="3"/>
      <c r="F85" s="3"/>
      <c r="G85" s="3">
        <v>110</v>
      </c>
      <c r="H85" s="3"/>
      <c r="I85" s="3"/>
      <c r="J85" s="3">
        <v>1200</v>
      </c>
      <c r="K85" s="3">
        <v>66030</v>
      </c>
      <c r="L85" s="3">
        <v>670</v>
      </c>
      <c r="M85" s="3">
        <v>1.029</v>
      </c>
      <c r="N85" s="3">
        <v>1.011</v>
      </c>
      <c r="O85" s="3">
        <v>16045</v>
      </c>
      <c r="P85" s="3">
        <v>697.01373</v>
      </c>
      <c r="Q85" s="3">
        <v>50</v>
      </c>
      <c r="R85" s="3">
        <v>0</v>
      </c>
      <c r="S85" s="13"/>
      <c r="T85" s="14"/>
      <c r="U85" s="13"/>
      <c r="V85" s="13"/>
      <c r="W85" s="13"/>
      <c r="X85" s="13"/>
      <c r="Y85" s="13"/>
      <c r="Z85" s="4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25">
        <v>830</v>
      </c>
      <c r="AP85" s="26" t="s">
        <v>219</v>
      </c>
      <c r="AQ85" s="27" t="s">
        <v>220</v>
      </c>
      <c r="AR85" s="26">
        <v>24800</v>
      </c>
      <c r="AS85" s="13"/>
      <c r="AT85" s="13"/>
      <c r="AU85" s="33">
        <v>830</v>
      </c>
      <c r="AV85" s="32">
        <v>3</v>
      </c>
      <c r="AW85" s="29"/>
      <c r="AX85" s="35">
        <v>98</v>
      </c>
      <c r="AY85" s="35">
        <v>1</v>
      </c>
      <c r="AZ85" s="13"/>
      <c r="BA85" s="3"/>
      <c r="BB85" s="13"/>
      <c r="BC85" s="3"/>
    </row>
    <row r="86" spans="1:55">
      <c r="A86" s="3">
        <v>84</v>
      </c>
      <c r="B86" s="3">
        <v>3</v>
      </c>
      <c r="C86" s="3">
        <v>3</v>
      </c>
      <c r="D86" s="3" t="str">
        <f t="shared" si="1"/>
        <v/>
      </c>
      <c r="E86" s="3"/>
      <c r="F86" s="3"/>
      <c r="G86" s="3">
        <v>115</v>
      </c>
      <c r="H86" s="3"/>
      <c r="I86" s="3"/>
      <c r="J86" s="3">
        <v>1300</v>
      </c>
      <c r="K86" s="3">
        <v>66680</v>
      </c>
      <c r="L86" s="3">
        <v>670</v>
      </c>
      <c r="M86" s="3">
        <v>1.029</v>
      </c>
      <c r="N86" s="3">
        <v>1.0115</v>
      </c>
      <c r="O86" s="3">
        <v>16305</v>
      </c>
      <c r="P86" s="3">
        <v>697.358445</v>
      </c>
      <c r="Q86" s="3">
        <v>50</v>
      </c>
      <c r="R86" s="3">
        <v>0</v>
      </c>
      <c r="S86" s="13"/>
      <c r="T86" s="14"/>
      <c r="U86" s="13"/>
      <c r="V86" s="13"/>
      <c r="W86" s="13"/>
      <c r="X86" s="13"/>
      <c r="Y86" s="13"/>
      <c r="Z86" s="4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30">
        <v>840</v>
      </c>
      <c r="AP86" s="31" t="s">
        <v>185</v>
      </c>
      <c r="AQ86" s="32"/>
      <c r="AR86" s="31">
        <v>24800</v>
      </c>
      <c r="AS86" s="13"/>
      <c r="AT86" s="13"/>
      <c r="AU86" s="33">
        <v>840</v>
      </c>
      <c r="AV86" s="32">
        <v>4</v>
      </c>
      <c r="AW86" s="29" t="s">
        <v>280</v>
      </c>
      <c r="AX86" s="29"/>
      <c r="AY86" s="29"/>
      <c r="AZ86" s="13"/>
      <c r="BA86" s="3"/>
      <c r="BB86" s="13"/>
      <c r="BC86" s="3"/>
    </row>
    <row r="87" spans="1:55">
      <c r="A87" s="3">
        <v>85</v>
      </c>
      <c r="B87" s="3">
        <v>3</v>
      </c>
      <c r="C87" s="3">
        <v>3</v>
      </c>
      <c r="D87" s="3" t="str">
        <f t="shared" si="1"/>
        <v/>
      </c>
      <c r="E87" s="3"/>
      <c r="F87" s="3"/>
      <c r="G87" s="3">
        <v>120</v>
      </c>
      <c r="H87" s="3"/>
      <c r="I87" s="3"/>
      <c r="J87" s="3">
        <v>1400</v>
      </c>
      <c r="K87" s="3">
        <v>67380</v>
      </c>
      <c r="L87" s="3">
        <v>670</v>
      </c>
      <c r="M87" s="3">
        <v>1.029</v>
      </c>
      <c r="N87" s="3">
        <v>1.012</v>
      </c>
      <c r="O87" s="3">
        <v>16585</v>
      </c>
      <c r="P87" s="3">
        <v>697.70316</v>
      </c>
      <c r="Q87" s="3">
        <v>50</v>
      </c>
      <c r="R87" s="3">
        <v>0</v>
      </c>
      <c r="S87" s="13"/>
      <c r="T87" s="14"/>
      <c r="U87" s="13"/>
      <c r="V87" s="13"/>
      <c r="W87" s="13"/>
      <c r="X87" s="13"/>
      <c r="Y87" s="13"/>
      <c r="Z87" s="4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25">
        <v>850</v>
      </c>
      <c r="AP87" s="26" t="s">
        <v>281</v>
      </c>
      <c r="AQ87" s="27"/>
      <c r="AR87" s="26">
        <v>27200</v>
      </c>
      <c r="AS87" s="13"/>
      <c r="AT87" s="13"/>
      <c r="AU87" s="33">
        <v>850</v>
      </c>
      <c r="AV87" s="32">
        <v>1</v>
      </c>
      <c r="AW87" s="29"/>
      <c r="AX87" s="32">
        <v>3</v>
      </c>
      <c r="AY87" s="29">
        <v>2400</v>
      </c>
      <c r="AZ87" s="13"/>
      <c r="BA87" s="3"/>
      <c r="BB87" s="13"/>
      <c r="BC87" s="3"/>
    </row>
    <row r="88" spans="1:55">
      <c r="A88" s="3">
        <v>86</v>
      </c>
      <c r="B88" s="3">
        <v>3</v>
      </c>
      <c r="C88" s="3">
        <v>3</v>
      </c>
      <c r="D88" s="3" t="str">
        <f t="shared" si="1"/>
        <v/>
      </c>
      <c r="E88" s="3"/>
      <c r="F88" s="3"/>
      <c r="G88" s="3">
        <v>125</v>
      </c>
      <c r="H88" s="3"/>
      <c r="I88" s="3"/>
      <c r="J88" s="3">
        <v>1500</v>
      </c>
      <c r="K88" s="3">
        <v>68130</v>
      </c>
      <c r="L88" s="3">
        <v>670</v>
      </c>
      <c r="M88" s="3">
        <v>1.029</v>
      </c>
      <c r="N88" s="3">
        <v>1.0125</v>
      </c>
      <c r="O88" s="3">
        <v>16885</v>
      </c>
      <c r="P88" s="3">
        <v>698.047875</v>
      </c>
      <c r="Q88" s="3">
        <v>50</v>
      </c>
      <c r="R88" s="3">
        <v>0</v>
      </c>
      <c r="S88" s="13"/>
      <c r="T88" s="14"/>
      <c r="U88" s="13"/>
      <c r="V88" s="13"/>
      <c r="W88" s="13"/>
      <c r="X88" s="13"/>
      <c r="Y88" s="13"/>
      <c r="Z88" s="4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25">
        <v>860</v>
      </c>
      <c r="AP88" s="26" t="s">
        <v>219</v>
      </c>
      <c r="AQ88" s="27" t="s">
        <v>220</v>
      </c>
      <c r="AR88" s="26">
        <v>27200</v>
      </c>
      <c r="AS88" s="13"/>
      <c r="AT88" s="13"/>
      <c r="AU88" s="33">
        <v>860</v>
      </c>
      <c r="AV88" s="32">
        <v>3</v>
      </c>
      <c r="AW88" s="29"/>
      <c r="AX88" s="35">
        <v>98</v>
      </c>
      <c r="AY88" s="35">
        <v>1</v>
      </c>
      <c r="AZ88" s="13"/>
      <c r="BA88" s="3"/>
      <c r="BB88" s="13"/>
      <c r="BC88" s="3"/>
    </row>
    <row r="89" spans="1:55">
      <c r="A89" s="3">
        <v>87</v>
      </c>
      <c r="B89" s="3">
        <v>3</v>
      </c>
      <c r="C89" s="3">
        <v>3</v>
      </c>
      <c r="D89" s="3" t="str">
        <f t="shared" si="1"/>
        <v/>
      </c>
      <c r="E89" s="3"/>
      <c r="F89" s="3"/>
      <c r="G89" s="3">
        <v>130</v>
      </c>
      <c r="H89" s="3"/>
      <c r="I89" s="3"/>
      <c r="J89" s="3">
        <v>1600</v>
      </c>
      <c r="K89" s="3">
        <v>68930</v>
      </c>
      <c r="L89" s="3">
        <v>670</v>
      </c>
      <c r="M89" s="3">
        <v>1.029</v>
      </c>
      <c r="N89" s="3">
        <v>1.013</v>
      </c>
      <c r="O89" s="3">
        <v>17205</v>
      </c>
      <c r="P89" s="3">
        <v>698.39259</v>
      </c>
      <c r="Q89" s="3">
        <v>50</v>
      </c>
      <c r="R89" s="3">
        <v>0</v>
      </c>
      <c r="S89" s="13"/>
      <c r="T89" s="14"/>
      <c r="U89" s="13"/>
      <c r="V89" s="13"/>
      <c r="W89" s="13"/>
      <c r="X89" s="13"/>
      <c r="Y89" s="13"/>
      <c r="Z89" s="4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30">
        <v>870</v>
      </c>
      <c r="AP89" s="31" t="s">
        <v>185</v>
      </c>
      <c r="AQ89" s="32"/>
      <c r="AR89" s="31">
        <v>27200</v>
      </c>
      <c r="AS89" s="13"/>
      <c r="AT89" s="13"/>
      <c r="AU89" s="33">
        <v>870</v>
      </c>
      <c r="AV89" s="32">
        <v>4</v>
      </c>
      <c r="AW89" s="29" t="s">
        <v>282</v>
      </c>
      <c r="AX89" s="29"/>
      <c r="AY89" s="29"/>
      <c r="AZ89" s="13"/>
      <c r="BA89" s="3"/>
      <c r="BB89" s="13"/>
      <c r="BC89" s="3"/>
    </row>
    <row r="90" spans="1:55">
      <c r="A90" s="3">
        <v>88</v>
      </c>
      <c r="B90" s="3">
        <v>3</v>
      </c>
      <c r="C90" s="3">
        <v>3</v>
      </c>
      <c r="D90" s="3" t="str">
        <f t="shared" si="1"/>
        <v/>
      </c>
      <c r="E90" s="3"/>
      <c r="F90" s="3"/>
      <c r="G90" s="3">
        <v>135</v>
      </c>
      <c r="H90" s="3"/>
      <c r="I90" s="3"/>
      <c r="J90" s="3">
        <v>1700</v>
      </c>
      <c r="K90" s="3">
        <v>69780</v>
      </c>
      <c r="L90" s="3">
        <v>670</v>
      </c>
      <c r="M90" s="3">
        <v>1.029</v>
      </c>
      <c r="N90" s="3">
        <v>1.0135</v>
      </c>
      <c r="O90" s="3">
        <v>17545</v>
      </c>
      <c r="P90" s="3">
        <v>698.737305</v>
      </c>
      <c r="Q90" s="3">
        <v>50</v>
      </c>
      <c r="R90" s="3">
        <v>0</v>
      </c>
      <c r="S90" s="13"/>
      <c r="T90" s="14"/>
      <c r="U90" s="13"/>
      <c r="V90" s="13"/>
      <c r="W90" s="13"/>
      <c r="X90" s="13"/>
      <c r="Y90" s="13"/>
      <c r="Z90" s="4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25">
        <v>880</v>
      </c>
      <c r="AP90" s="26" t="s">
        <v>283</v>
      </c>
      <c r="AQ90" s="27"/>
      <c r="AR90" s="26">
        <v>29700</v>
      </c>
      <c r="AS90" s="13"/>
      <c r="AT90" s="13"/>
      <c r="AU90" s="33">
        <v>880</v>
      </c>
      <c r="AV90" s="32">
        <v>1</v>
      </c>
      <c r="AW90" s="29"/>
      <c r="AX90" s="32">
        <v>3</v>
      </c>
      <c r="AY90" s="29">
        <v>2500</v>
      </c>
      <c r="AZ90" s="13"/>
      <c r="BA90" s="3"/>
      <c r="BB90" s="13"/>
      <c r="BC90" s="3"/>
    </row>
    <row r="91" spans="1:55">
      <c r="A91" s="3">
        <v>89</v>
      </c>
      <c r="B91" s="3">
        <v>3</v>
      </c>
      <c r="C91" s="3">
        <v>3</v>
      </c>
      <c r="D91" s="3" t="str">
        <f t="shared" si="1"/>
        <v/>
      </c>
      <c r="E91" s="3"/>
      <c r="F91" s="3"/>
      <c r="G91" s="3">
        <v>140</v>
      </c>
      <c r="H91" s="3"/>
      <c r="I91" s="3"/>
      <c r="J91" s="3">
        <v>1800</v>
      </c>
      <c r="K91" s="3">
        <v>70680</v>
      </c>
      <c r="L91" s="3">
        <v>670</v>
      </c>
      <c r="M91" s="3">
        <v>1.029</v>
      </c>
      <c r="N91" s="3">
        <v>1.014</v>
      </c>
      <c r="O91" s="3">
        <v>17905</v>
      </c>
      <c r="P91" s="3">
        <v>699.08202</v>
      </c>
      <c r="Q91" s="3">
        <v>50</v>
      </c>
      <c r="R91" s="3">
        <v>0</v>
      </c>
      <c r="S91" s="13"/>
      <c r="T91" s="14"/>
      <c r="U91" s="13"/>
      <c r="V91" s="13"/>
      <c r="W91" s="13"/>
      <c r="X91" s="13"/>
      <c r="Y91" s="13"/>
      <c r="Z91" s="4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25">
        <v>890</v>
      </c>
      <c r="AP91" s="26" t="s">
        <v>219</v>
      </c>
      <c r="AQ91" s="27" t="s">
        <v>220</v>
      </c>
      <c r="AR91" s="26">
        <v>29700</v>
      </c>
      <c r="AS91" s="13"/>
      <c r="AT91" s="13"/>
      <c r="AU91" s="33">
        <v>890</v>
      </c>
      <c r="AV91" s="32">
        <v>3</v>
      </c>
      <c r="AW91" s="29"/>
      <c r="AX91" s="35">
        <v>98</v>
      </c>
      <c r="AY91" s="35">
        <v>1</v>
      </c>
      <c r="AZ91" s="13"/>
      <c r="BA91" s="3"/>
      <c r="BB91" s="13"/>
      <c r="BC91" s="3"/>
    </row>
    <row r="92" spans="1:55">
      <c r="A92" s="3">
        <v>90</v>
      </c>
      <c r="B92" s="3">
        <v>3</v>
      </c>
      <c r="C92" s="3">
        <v>3</v>
      </c>
      <c r="D92" s="3" t="str">
        <f t="shared" si="1"/>
        <v/>
      </c>
      <c r="E92" s="3"/>
      <c r="F92" s="3"/>
      <c r="G92" s="3">
        <v>145</v>
      </c>
      <c r="H92" s="3"/>
      <c r="I92" s="3"/>
      <c r="J92" s="3">
        <v>1900</v>
      </c>
      <c r="K92" s="3">
        <v>71630</v>
      </c>
      <c r="L92" s="3">
        <v>670</v>
      </c>
      <c r="M92" s="3">
        <v>1.029</v>
      </c>
      <c r="N92" s="3">
        <v>1.0145</v>
      </c>
      <c r="O92" s="3">
        <v>18285</v>
      </c>
      <c r="P92" s="3">
        <v>699.426735</v>
      </c>
      <c r="Q92" s="3">
        <v>50</v>
      </c>
      <c r="R92" s="3">
        <v>0</v>
      </c>
      <c r="S92" s="13"/>
      <c r="T92" s="14"/>
      <c r="U92" s="13"/>
      <c r="V92" s="13"/>
      <c r="W92" s="13"/>
      <c r="X92" s="13"/>
      <c r="Y92" s="13"/>
      <c r="Z92" s="4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30">
        <v>900</v>
      </c>
      <c r="AP92" s="31" t="s">
        <v>185</v>
      </c>
      <c r="AQ92" s="32"/>
      <c r="AR92" s="31">
        <v>29700</v>
      </c>
      <c r="AS92" s="13"/>
      <c r="AT92" s="13"/>
      <c r="AU92" s="33">
        <v>900</v>
      </c>
      <c r="AV92" s="32">
        <v>4</v>
      </c>
      <c r="AW92" s="29" t="s">
        <v>284</v>
      </c>
      <c r="AX92" s="29"/>
      <c r="AY92" s="29"/>
      <c r="AZ92" s="13"/>
      <c r="BA92" s="3"/>
      <c r="BB92" s="13"/>
      <c r="BC92" s="3"/>
    </row>
    <row r="93" spans="1:55">
      <c r="A93" s="3">
        <v>91</v>
      </c>
      <c r="B93" s="3">
        <v>4</v>
      </c>
      <c r="C93" s="3">
        <v>1</v>
      </c>
      <c r="D93" s="3">
        <f t="shared" si="1"/>
        <v>60000</v>
      </c>
      <c r="E93" s="3">
        <v>70</v>
      </c>
      <c r="F93" s="3"/>
      <c r="G93" s="3"/>
      <c r="H93" s="3">
        <v>3200</v>
      </c>
      <c r="I93" s="3"/>
      <c r="J93" s="3"/>
      <c r="K93" s="3">
        <v>74830</v>
      </c>
      <c r="L93" s="3">
        <v>700</v>
      </c>
      <c r="M93" s="3">
        <v>1.029</v>
      </c>
      <c r="N93" s="3">
        <v>1.0145</v>
      </c>
      <c r="O93" s="3">
        <v>18925</v>
      </c>
      <c r="P93" s="3">
        <v>730.74435</v>
      </c>
      <c r="Q93" s="3">
        <v>50</v>
      </c>
      <c r="R93" s="3">
        <v>0</v>
      </c>
      <c r="S93" s="13"/>
      <c r="T93" s="14"/>
      <c r="U93" s="13"/>
      <c r="V93" s="13"/>
      <c r="W93" s="13"/>
      <c r="X93" s="13"/>
      <c r="Y93" s="13"/>
      <c r="Z93" s="4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25">
        <v>910</v>
      </c>
      <c r="AP93" s="26" t="s">
        <v>285</v>
      </c>
      <c r="AQ93" s="27"/>
      <c r="AR93" s="26">
        <v>32300</v>
      </c>
      <c r="AS93" s="13"/>
      <c r="AT93" s="13"/>
      <c r="AU93" s="33">
        <v>910</v>
      </c>
      <c r="AV93" s="32">
        <v>1</v>
      </c>
      <c r="AW93" s="29"/>
      <c r="AX93" s="32">
        <v>3</v>
      </c>
      <c r="AY93" s="29">
        <v>2600</v>
      </c>
      <c r="AZ93" s="13"/>
      <c r="BA93" s="3"/>
      <c r="BB93" s="13"/>
      <c r="BC93" s="3"/>
    </row>
    <row r="94" spans="1:55">
      <c r="A94" s="3">
        <v>92</v>
      </c>
      <c r="B94" s="3">
        <v>4</v>
      </c>
      <c r="C94" s="3">
        <v>1</v>
      </c>
      <c r="D94" s="3">
        <f t="shared" si="1"/>
        <v>64000</v>
      </c>
      <c r="E94" s="3">
        <v>74</v>
      </c>
      <c r="F94" s="3"/>
      <c r="G94" s="3"/>
      <c r="H94" s="3">
        <v>3300</v>
      </c>
      <c r="I94" s="3"/>
      <c r="J94" s="3"/>
      <c r="K94" s="3">
        <v>78130</v>
      </c>
      <c r="L94" s="3">
        <v>740</v>
      </c>
      <c r="M94" s="3">
        <v>1.029</v>
      </c>
      <c r="N94" s="3">
        <v>1.0145</v>
      </c>
      <c r="O94" s="3">
        <v>19585</v>
      </c>
      <c r="P94" s="3">
        <v>772.50117</v>
      </c>
      <c r="Q94" s="3">
        <v>50</v>
      </c>
      <c r="R94" s="3">
        <v>0</v>
      </c>
      <c r="S94" s="13"/>
      <c r="T94" s="14"/>
      <c r="U94" s="13"/>
      <c r="V94" s="13"/>
      <c r="W94" s="13"/>
      <c r="X94" s="13"/>
      <c r="Y94" s="13"/>
      <c r="Z94" s="4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25">
        <v>920</v>
      </c>
      <c r="AP94" s="26" t="s">
        <v>219</v>
      </c>
      <c r="AQ94" s="27" t="s">
        <v>220</v>
      </c>
      <c r="AR94" s="26">
        <v>32300</v>
      </c>
      <c r="AS94" s="13"/>
      <c r="AT94" s="13"/>
      <c r="AU94" s="33">
        <v>920</v>
      </c>
      <c r="AV94" s="32">
        <v>3</v>
      </c>
      <c r="AW94" s="29"/>
      <c r="AX94" s="35">
        <v>98</v>
      </c>
      <c r="AY94" s="35">
        <v>1</v>
      </c>
      <c r="AZ94" s="13"/>
      <c r="BA94" s="3"/>
      <c r="BB94" s="13"/>
      <c r="BC94" s="3"/>
    </row>
    <row r="95" spans="1:55">
      <c r="A95" s="3">
        <v>93</v>
      </c>
      <c r="B95" s="3">
        <v>4</v>
      </c>
      <c r="C95" s="3">
        <v>1</v>
      </c>
      <c r="D95" s="3">
        <f t="shared" si="1"/>
        <v>68000</v>
      </c>
      <c r="E95" s="3">
        <v>78</v>
      </c>
      <c r="F95" s="3"/>
      <c r="G95" s="3"/>
      <c r="H95" s="3">
        <v>3400</v>
      </c>
      <c r="I95" s="3"/>
      <c r="J95" s="3"/>
      <c r="K95" s="3">
        <v>81530</v>
      </c>
      <c r="L95" s="3">
        <v>780</v>
      </c>
      <c r="M95" s="3">
        <v>1.029</v>
      </c>
      <c r="N95" s="3">
        <v>1.0145</v>
      </c>
      <c r="O95" s="3">
        <v>20265</v>
      </c>
      <c r="P95" s="3">
        <v>814.25799</v>
      </c>
      <c r="Q95" s="3">
        <v>50</v>
      </c>
      <c r="R95" s="3">
        <v>0</v>
      </c>
      <c r="S95" s="13"/>
      <c r="T95" s="14"/>
      <c r="U95" s="13"/>
      <c r="V95" s="13"/>
      <c r="W95" s="13"/>
      <c r="X95" s="13"/>
      <c r="Y95" s="13"/>
      <c r="Z95" s="4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30">
        <v>930</v>
      </c>
      <c r="AP95" s="31" t="s">
        <v>185</v>
      </c>
      <c r="AQ95" s="32"/>
      <c r="AR95" s="31">
        <v>32300</v>
      </c>
      <c r="AS95" s="13"/>
      <c r="AT95" s="13"/>
      <c r="AU95" s="33">
        <v>930</v>
      </c>
      <c r="AV95" s="32">
        <v>4</v>
      </c>
      <c r="AW95" s="29" t="s">
        <v>286</v>
      </c>
      <c r="AX95" s="29"/>
      <c r="AY95" s="29"/>
      <c r="AZ95" s="13"/>
      <c r="BA95" s="3"/>
      <c r="BB95" s="13"/>
      <c r="BC95" s="3"/>
    </row>
    <row r="96" spans="1:55">
      <c r="A96" s="3">
        <v>94</v>
      </c>
      <c r="B96" s="3">
        <v>4</v>
      </c>
      <c r="C96" s="3">
        <v>1</v>
      </c>
      <c r="D96" s="3">
        <f t="shared" si="1"/>
        <v>72000</v>
      </c>
      <c r="E96" s="3">
        <v>82</v>
      </c>
      <c r="F96" s="3"/>
      <c r="G96" s="3"/>
      <c r="H96" s="3">
        <v>3500</v>
      </c>
      <c r="I96" s="3"/>
      <c r="J96" s="3"/>
      <c r="K96" s="3">
        <v>85030</v>
      </c>
      <c r="L96" s="3">
        <v>820</v>
      </c>
      <c r="M96" s="3">
        <v>1.029</v>
      </c>
      <c r="N96" s="3">
        <v>1.0145</v>
      </c>
      <c r="O96" s="3">
        <v>20965</v>
      </c>
      <c r="P96" s="3">
        <v>856.01481</v>
      </c>
      <c r="Q96" s="3">
        <v>50</v>
      </c>
      <c r="R96" s="3">
        <v>0</v>
      </c>
      <c r="S96" s="13"/>
      <c r="T96" s="14"/>
      <c r="U96" s="13"/>
      <c r="V96" s="13"/>
      <c r="W96" s="13"/>
      <c r="X96" s="13"/>
      <c r="Y96" s="13"/>
      <c r="Z96" s="4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25">
        <v>940</v>
      </c>
      <c r="AP96" s="26" t="s">
        <v>287</v>
      </c>
      <c r="AQ96" s="27"/>
      <c r="AR96" s="26">
        <v>35000</v>
      </c>
      <c r="AS96" s="13"/>
      <c r="AT96" s="13"/>
      <c r="AU96" s="33">
        <v>940</v>
      </c>
      <c r="AV96" s="32">
        <v>1</v>
      </c>
      <c r="AW96" s="29"/>
      <c r="AX96" s="32">
        <v>3</v>
      </c>
      <c r="AY96" s="29">
        <v>2700</v>
      </c>
      <c r="AZ96" s="13"/>
      <c r="BA96" s="3"/>
      <c r="BB96" s="13"/>
      <c r="BC96" s="3"/>
    </row>
    <row r="97" spans="1:55">
      <c r="A97" s="3">
        <v>95</v>
      </c>
      <c r="B97" s="3">
        <v>4</v>
      </c>
      <c r="C97" s="3">
        <v>1</v>
      </c>
      <c r="D97" s="3">
        <f t="shared" si="1"/>
        <v>76000</v>
      </c>
      <c r="E97" s="3">
        <v>86</v>
      </c>
      <c r="F97" s="3"/>
      <c r="G97" s="3"/>
      <c r="H97" s="3">
        <v>3600</v>
      </c>
      <c r="I97" s="3"/>
      <c r="J97" s="3"/>
      <c r="K97" s="3">
        <v>88630</v>
      </c>
      <c r="L97" s="3">
        <v>860</v>
      </c>
      <c r="M97" s="3">
        <v>1.029</v>
      </c>
      <c r="N97" s="3">
        <v>1.0145</v>
      </c>
      <c r="O97" s="3">
        <v>21685</v>
      </c>
      <c r="P97" s="3">
        <v>897.77163</v>
      </c>
      <c r="Q97" s="3">
        <v>50</v>
      </c>
      <c r="R97" s="3">
        <v>0</v>
      </c>
      <c r="S97" s="13"/>
      <c r="T97" s="14"/>
      <c r="U97" s="13"/>
      <c r="V97" s="13"/>
      <c r="W97" s="13"/>
      <c r="X97" s="13"/>
      <c r="Y97" s="13"/>
      <c r="Z97" s="4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25">
        <v>950</v>
      </c>
      <c r="AP97" s="26" t="s">
        <v>219</v>
      </c>
      <c r="AQ97" s="27" t="s">
        <v>220</v>
      </c>
      <c r="AR97" s="26">
        <v>35000</v>
      </c>
      <c r="AS97" s="13"/>
      <c r="AT97" s="13"/>
      <c r="AU97" s="33">
        <v>950</v>
      </c>
      <c r="AV97" s="32">
        <v>3</v>
      </c>
      <c r="AW97" s="29"/>
      <c r="AX97" s="35">
        <v>98</v>
      </c>
      <c r="AY97" s="35">
        <v>1</v>
      </c>
      <c r="AZ97" s="13"/>
      <c r="BA97" s="3"/>
      <c r="BB97" s="13"/>
      <c r="BC97" s="3"/>
    </row>
    <row r="98" spans="1:55">
      <c r="A98" s="3">
        <v>96</v>
      </c>
      <c r="B98" s="3">
        <v>4</v>
      </c>
      <c r="C98" s="3">
        <v>1</v>
      </c>
      <c r="D98" s="3">
        <f t="shared" si="1"/>
        <v>80000</v>
      </c>
      <c r="E98" s="3">
        <v>90</v>
      </c>
      <c r="F98" s="3"/>
      <c r="G98" s="3"/>
      <c r="H98" s="3">
        <v>3700</v>
      </c>
      <c r="I98" s="3"/>
      <c r="J98" s="3"/>
      <c r="K98" s="3">
        <v>92330</v>
      </c>
      <c r="L98" s="3">
        <v>900</v>
      </c>
      <c r="M98" s="3">
        <v>1.029</v>
      </c>
      <c r="N98" s="3">
        <v>1.0145</v>
      </c>
      <c r="O98" s="3">
        <v>22425</v>
      </c>
      <c r="P98" s="3">
        <v>939.52845</v>
      </c>
      <c r="Q98" s="3">
        <v>50</v>
      </c>
      <c r="R98" s="3">
        <v>0</v>
      </c>
      <c r="S98" s="13"/>
      <c r="T98" s="14"/>
      <c r="U98" s="13"/>
      <c r="V98" s="13"/>
      <c r="W98" s="13"/>
      <c r="X98" s="13"/>
      <c r="Y98" s="13"/>
      <c r="Z98" s="4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30">
        <v>960</v>
      </c>
      <c r="AP98" s="31" t="s">
        <v>185</v>
      </c>
      <c r="AQ98" s="32"/>
      <c r="AR98" s="31">
        <v>35000</v>
      </c>
      <c r="AS98" s="13"/>
      <c r="AT98" s="13"/>
      <c r="AU98" s="33">
        <v>960</v>
      </c>
      <c r="AV98" s="32">
        <v>4</v>
      </c>
      <c r="AW98" s="29" t="s">
        <v>288</v>
      </c>
      <c r="AX98" s="29"/>
      <c r="AY98" s="29"/>
      <c r="AZ98" s="13"/>
      <c r="BA98" s="3"/>
      <c r="BB98" s="13"/>
      <c r="BC98" s="3"/>
    </row>
    <row r="99" spans="1:55">
      <c r="A99" s="3">
        <v>97</v>
      </c>
      <c r="B99" s="3">
        <v>4</v>
      </c>
      <c r="C99" s="3">
        <v>1</v>
      </c>
      <c r="D99" s="3">
        <f t="shared" si="1"/>
        <v>84000</v>
      </c>
      <c r="E99" s="3">
        <v>94</v>
      </c>
      <c r="F99" s="3"/>
      <c r="G99" s="3"/>
      <c r="H99" s="3">
        <v>3800</v>
      </c>
      <c r="I99" s="3"/>
      <c r="J99" s="3"/>
      <c r="K99" s="3">
        <v>96130</v>
      </c>
      <c r="L99" s="3">
        <v>940</v>
      </c>
      <c r="M99" s="3">
        <v>1.029</v>
      </c>
      <c r="N99" s="3">
        <v>1.0145</v>
      </c>
      <c r="O99" s="3">
        <v>23185</v>
      </c>
      <c r="P99" s="3">
        <v>981.28527</v>
      </c>
      <c r="Q99" s="3">
        <v>50</v>
      </c>
      <c r="R99" s="3">
        <v>0</v>
      </c>
      <c r="S99" s="13"/>
      <c r="T99" s="14"/>
      <c r="U99" s="13"/>
      <c r="V99" s="13"/>
      <c r="W99" s="13"/>
      <c r="X99" s="13"/>
      <c r="Y99" s="13"/>
      <c r="Z99" s="4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25">
        <v>970</v>
      </c>
      <c r="AP99" s="26" t="s">
        <v>289</v>
      </c>
      <c r="AQ99" s="27"/>
      <c r="AR99" s="26">
        <v>37800</v>
      </c>
      <c r="AS99" s="13"/>
      <c r="AT99" s="13"/>
      <c r="AU99" s="33">
        <v>970</v>
      </c>
      <c r="AV99" s="32">
        <v>1</v>
      </c>
      <c r="AW99" s="29"/>
      <c r="AX99" s="32">
        <v>3</v>
      </c>
      <c r="AY99" s="29">
        <v>2800</v>
      </c>
      <c r="AZ99" s="13"/>
      <c r="BA99" s="3"/>
      <c r="BB99" s="13"/>
      <c r="BC99" s="3"/>
    </row>
    <row r="100" spans="1:55">
      <c r="A100" s="3">
        <v>98</v>
      </c>
      <c r="B100" s="3">
        <v>4</v>
      </c>
      <c r="C100" s="3">
        <v>1</v>
      </c>
      <c r="D100" s="3">
        <f t="shared" si="1"/>
        <v>88000</v>
      </c>
      <c r="E100" s="3">
        <v>98</v>
      </c>
      <c r="F100" s="3"/>
      <c r="G100" s="3"/>
      <c r="H100" s="3">
        <v>3900</v>
      </c>
      <c r="I100" s="3"/>
      <c r="J100" s="3"/>
      <c r="K100" s="3">
        <v>100030</v>
      </c>
      <c r="L100" s="3">
        <v>980</v>
      </c>
      <c r="M100" s="3">
        <v>1.029</v>
      </c>
      <c r="N100" s="3">
        <v>1.0145</v>
      </c>
      <c r="O100" s="3">
        <v>23965</v>
      </c>
      <c r="P100" s="3">
        <v>1023.04209</v>
      </c>
      <c r="Q100" s="3">
        <v>50</v>
      </c>
      <c r="R100" s="3">
        <v>0</v>
      </c>
      <c r="S100" s="13"/>
      <c r="T100" s="14"/>
      <c r="U100" s="13"/>
      <c r="V100" s="13"/>
      <c r="W100" s="13"/>
      <c r="X100" s="13"/>
      <c r="Y100" s="13"/>
      <c r="Z100" s="4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25">
        <v>980</v>
      </c>
      <c r="AP100" s="26" t="s">
        <v>219</v>
      </c>
      <c r="AQ100" s="27" t="s">
        <v>220</v>
      </c>
      <c r="AR100" s="26">
        <v>37800</v>
      </c>
      <c r="AS100" s="13"/>
      <c r="AT100" s="13"/>
      <c r="AU100" s="33">
        <v>980</v>
      </c>
      <c r="AV100" s="32">
        <v>3</v>
      </c>
      <c r="AW100" s="29"/>
      <c r="AX100" s="35">
        <v>98</v>
      </c>
      <c r="AY100" s="35">
        <v>1</v>
      </c>
      <c r="AZ100" s="13"/>
      <c r="BA100" s="3"/>
      <c r="BB100" s="13"/>
      <c r="BC100" s="3"/>
    </row>
    <row r="101" spans="1:55">
      <c r="A101" s="3">
        <v>99</v>
      </c>
      <c r="B101" s="3">
        <v>4</v>
      </c>
      <c r="C101" s="3">
        <v>1</v>
      </c>
      <c r="D101" s="3">
        <f t="shared" si="1"/>
        <v>92000</v>
      </c>
      <c r="E101" s="3">
        <v>102</v>
      </c>
      <c r="F101" s="3"/>
      <c r="G101" s="3"/>
      <c r="H101" s="3">
        <v>4000</v>
      </c>
      <c r="I101" s="3"/>
      <c r="J101" s="3"/>
      <c r="K101" s="3">
        <v>104030</v>
      </c>
      <c r="L101" s="3">
        <v>1020</v>
      </c>
      <c r="M101" s="3">
        <v>1.029</v>
      </c>
      <c r="N101" s="3">
        <v>1.0145</v>
      </c>
      <c r="O101" s="3">
        <v>24765</v>
      </c>
      <c r="P101" s="3">
        <v>1064.79891</v>
      </c>
      <c r="Q101" s="3">
        <v>50</v>
      </c>
      <c r="R101" s="3">
        <v>0</v>
      </c>
      <c r="S101" s="13"/>
      <c r="T101" s="14"/>
      <c r="U101" s="13"/>
      <c r="V101" s="13"/>
      <c r="W101" s="13"/>
      <c r="X101" s="13"/>
      <c r="Y101" s="13"/>
      <c r="Z101" s="4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30">
        <v>990</v>
      </c>
      <c r="AP101" s="31" t="s">
        <v>185</v>
      </c>
      <c r="AQ101" s="32"/>
      <c r="AR101" s="31">
        <v>37800</v>
      </c>
      <c r="AS101" s="13"/>
      <c r="AT101" s="13"/>
      <c r="AU101" s="33">
        <v>990</v>
      </c>
      <c r="AV101" s="32">
        <v>4</v>
      </c>
      <c r="AW101" s="29" t="s">
        <v>290</v>
      </c>
      <c r="AX101" s="29"/>
      <c r="AY101" s="29"/>
      <c r="AZ101" s="13"/>
      <c r="BA101" s="3"/>
      <c r="BB101" s="13"/>
      <c r="BC101" s="3"/>
    </row>
    <row r="102" spans="1:55">
      <c r="A102" s="3">
        <v>100</v>
      </c>
      <c r="B102" s="3">
        <v>4</v>
      </c>
      <c r="C102" s="3">
        <v>1</v>
      </c>
      <c r="D102" s="3">
        <f t="shared" si="1"/>
        <v>96000</v>
      </c>
      <c r="E102" s="3">
        <v>106</v>
      </c>
      <c r="F102" s="3"/>
      <c r="G102" s="3"/>
      <c r="H102" s="3">
        <v>4100</v>
      </c>
      <c r="I102" s="3"/>
      <c r="J102" s="3"/>
      <c r="K102" s="3">
        <v>108130</v>
      </c>
      <c r="L102" s="3">
        <v>1060</v>
      </c>
      <c r="M102" s="3">
        <v>1.029</v>
      </c>
      <c r="N102" s="3">
        <v>1.0145</v>
      </c>
      <c r="O102" s="3">
        <v>25585</v>
      </c>
      <c r="P102" s="3">
        <v>1106.55573</v>
      </c>
      <c r="Q102" s="3">
        <v>200</v>
      </c>
      <c r="R102" s="3">
        <v>0</v>
      </c>
      <c r="S102" s="13"/>
      <c r="T102" s="14"/>
      <c r="U102" s="13"/>
      <c r="V102" s="13"/>
      <c r="W102" s="13"/>
      <c r="X102" s="13"/>
      <c r="Y102" s="13"/>
      <c r="Z102" s="4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25">
        <v>1000</v>
      </c>
      <c r="AP102" s="26" t="s">
        <v>291</v>
      </c>
      <c r="AQ102" s="27"/>
      <c r="AR102" s="26">
        <v>40800</v>
      </c>
      <c r="AS102" s="13"/>
      <c r="AT102" s="13"/>
      <c r="AU102" s="33">
        <v>1000</v>
      </c>
      <c r="AV102" s="32">
        <v>1</v>
      </c>
      <c r="AW102" s="29"/>
      <c r="AX102" s="32">
        <v>3</v>
      </c>
      <c r="AY102" s="29">
        <v>3000</v>
      </c>
      <c r="AZ102" s="13"/>
      <c r="BA102" s="3"/>
      <c r="BB102" s="13"/>
      <c r="BC102" s="3"/>
    </row>
    <row r="103" spans="1:55">
      <c r="A103" s="3">
        <v>101</v>
      </c>
      <c r="B103" s="3">
        <v>4</v>
      </c>
      <c r="C103" s="3">
        <v>2</v>
      </c>
      <c r="D103" s="3" t="str">
        <f t="shared" si="1"/>
        <v/>
      </c>
      <c r="E103" s="3"/>
      <c r="F103" s="3">
        <v>300</v>
      </c>
      <c r="G103" s="3"/>
      <c r="H103" s="3"/>
      <c r="I103" s="3">
        <v>1500</v>
      </c>
      <c r="J103" s="3"/>
      <c r="K103" s="3">
        <v>109130</v>
      </c>
      <c r="L103" s="3">
        <v>1060</v>
      </c>
      <c r="M103" s="3">
        <v>1.03</v>
      </c>
      <c r="N103" s="3">
        <v>1.0145</v>
      </c>
      <c r="O103" s="3">
        <v>25885</v>
      </c>
      <c r="P103" s="3">
        <v>1107.6311</v>
      </c>
      <c r="Q103" s="3">
        <v>200</v>
      </c>
      <c r="R103" s="3">
        <v>0</v>
      </c>
      <c r="S103" s="13"/>
      <c r="T103" s="14"/>
      <c r="U103" s="13"/>
      <c r="V103" s="13"/>
      <c r="W103" s="13"/>
      <c r="X103" s="13"/>
      <c r="Y103" s="13"/>
      <c r="Z103" s="4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3"/>
      <c r="AP103" s="3"/>
      <c r="AQ103" s="3"/>
      <c r="AR103" s="3"/>
      <c r="AS103" s="13"/>
      <c r="AT103" s="13"/>
      <c r="AU103" s="13"/>
      <c r="AV103" s="13"/>
      <c r="AW103" s="13"/>
      <c r="AX103" s="13"/>
      <c r="AY103" s="13"/>
      <c r="AZ103" s="13"/>
      <c r="BA103" s="3"/>
      <c r="BB103" s="13"/>
      <c r="BC103" s="3"/>
    </row>
    <row r="104" spans="1:55">
      <c r="A104" s="3">
        <v>102</v>
      </c>
      <c r="B104" s="3">
        <v>4</v>
      </c>
      <c r="C104" s="3">
        <v>2</v>
      </c>
      <c r="D104" s="3" t="str">
        <f t="shared" si="1"/>
        <v/>
      </c>
      <c r="E104" s="3"/>
      <c r="F104" s="3">
        <v>310</v>
      </c>
      <c r="G104" s="3"/>
      <c r="H104" s="3"/>
      <c r="I104" s="3">
        <v>1560</v>
      </c>
      <c r="J104" s="3"/>
      <c r="K104" s="3">
        <v>110170</v>
      </c>
      <c r="L104" s="3">
        <v>1060</v>
      </c>
      <c r="M104" s="3">
        <v>1.031</v>
      </c>
      <c r="N104" s="3">
        <v>1.0145</v>
      </c>
      <c r="O104" s="3">
        <v>26197</v>
      </c>
      <c r="P104" s="3">
        <v>1108.70647</v>
      </c>
      <c r="Q104" s="3">
        <v>200</v>
      </c>
      <c r="R104" s="3">
        <v>0</v>
      </c>
      <c r="S104" s="13"/>
      <c r="T104" s="14"/>
      <c r="U104" s="13"/>
      <c r="V104" s="13"/>
      <c r="W104" s="13"/>
      <c r="X104" s="13"/>
      <c r="Y104" s="13"/>
      <c r="Z104" s="4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3"/>
      <c r="AP104" s="3"/>
      <c r="AQ104" s="3"/>
      <c r="AR104" s="3"/>
      <c r="AS104" s="13"/>
      <c r="AT104" s="13"/>
      <c r="AU104" s="13"/>
      <c r="AV104" s="13"/>
      <c r="AW104" s="13"/>
      <c r="AX104" s="13"/>
      <c r="AY104" s="13"/>
      <c r="AZ104" s="13"/>
      <c r="BA104" s="3"/>
      <c r="BB104" s="13"/>
      <c r="BC104" s="3"/>
    </row>
    <row r="105" spans="1:55">
      <c r="A105" s="3">
        <v>103</v>
      </c>
      <c r="B105" s="3">
        <v>4</v>
      </c>
      <c r="C105" s="3">
        <v>2</v>
      </c>
      <c r="D105" s="3" t="str">
        <f t="shared" si="1"/>
        <v/>
      </c>
      <c r="E105" s="3"/>
      <c r="F105" s="3">
        <v>320</v>
      </c>
      <c r="G105" s="3"/>
      <c r="H105" s="3"/>
      <c r="I105" s="3">
        <v>1620</v>
      </c>
      <c r="J105" s="3"/>
      <c r="K105" s="3">
        <v>111250</v>
      </c>
      <c r="L105" s="3">
        <v>1060</v>
      </c>
      <c r="M105" s="3">
        <v>1.032</v>
      </c>
      <c r="N105" s="3">
        <v>1.0145</v>
      </c>
      <c r="O105" s="3">
        <v>26521</v>
      </c>
      <c r="P105" s="3">
        <v>1109.78184</v>
      </c>
      <c r="Q105" s="3">
        <v>200</v>
      </c>
      <c r="R105" s="3">
        <v>0</v>
      </c>
      <c r="S105" s="13"/>
      <c r="T105" s="14"/>
      <c r="U105" s="13"/>
      <c r="V105" s="13"/>
      <c r="W105" s="13"/>
      <c r="X105" s="13"/>
      <c r="Y105" s="13"/>
      <c r="Z105" s="4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3"/>
      <c r="AP105" s="3"/>
      <c r="AQ105" s="3"/>
      <c r="AR105" s="3"/>
      <c r="AS105" s="13"/>
      <c r="AT105" s="13"/>
      <c r="AU105" s="13"/>
      <c r="AV105" s="13"/>
      <c r="AW105" s="13"/>
      <c r="AX105" s="13"/>
      <c r="AY105" s="13"/>
      <c r="AZ105" s="13"/>
      <c r="BA105" s="3"/>
      <c r="BB105" s="13"/>
      <c r="BC105" s="3"/>
    </row>
    <row r="106" spans="1:55">
      <c r="A106" s="3">
        <v>104</v>
      </c>
      <c r="B106" s="3">
        <v>4</v>
      </c>
      <c r="C106" s="3">
        <v>2</v>
      </c>
      <c r="D106" s="3" t="str">
        <f t="shared" si="1"/>
        <v/>
      </c>
      <c r="E106" s="3"/>
      <c r="F106" s="3">
        <v>330</v>
      </c>
      <c r="G106" s="3"/>
      <c r="H106" s="3"/>
      <c r="I106" s="3">
        <v>1680</v>
      </c>
      <c r="J106" s="3"/>
      <c r="K106" s="3">
        <v>112370</v>
      </c>
      <c r="L106" s="3">
        <v>1060</v>
      </c>
      <c r="M106" s="3">
        <v>1.033</v>
      </c>
      <c r="N106" s="3">
        <v>1.0145</v>
      </c>
      <c r="O106" s="3">
        <v>26857</v>
      </c>
      <c r="P106" s="3">
        <v>1110.85721</v>
      </c>
      <c r="Q106" s="3">
        <v>200</v>
      </c>
      <c r="R106" s="3">
        <v>0</v>
      </c>
      <c r="S106" s="13"/>
      <c r="T106" s="14"/>
      <c r="U106" s="13"/>
      <c r="V106" s="13"/>
      <c r="W106" s="13"/>
      <c r="X106" s="13"/>
      <c r="Y106" s="13"/>
      <c r="Z106" s="4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3"/>
      <c r="AP106" s="3"/>
      <c r="AQ106" s="3"/>
      <c r="AR106" s="3"/>
      <c r="AS106" s="13"/>
      <c r="AT106" s="13"/>
      <c r="AU106" s="13"/>
      <c r="AV106" s="13"/>
      <c r="AW106" s="13"/>
      <c r="AX106" s="13"/>
      <c r="AY106" s="13"/>
      <c r="AZ106" s="13"/>
      <c r="BA106" s="3"/>
      <c r="BB106" s="13"/>
      <c r="BC106" s="3"/>
    </row>
    <row r="107" spans="1:55">
      <c r="A107" s="3">
        <v>105</v>
      </c>
      <c r="B107" s="3">
        <v>4</v>
      </c>
      <c r="C107" s="3">
        <v>2</v>
      </c>
      <c r="D107" s="3" t="str">
        <f t="shared" si="1"/>
        <v/>
      </c>
      <c r="E107" s="3"/>
      <c r="F107" s="3">
        <v>340</v>
      </c>
      <c r="G107" s="3"/>
      <c r="H107" s="3"/>
      <c r="I107" s="3">
        <v>1740</v>
      </c>
      <c r="J107" s="3"/>
      <c r="K107" s="3">
        <v>113530</v>
      </c>
      <c r="L107" s="3">
        <v>1060</v>
      </c>
      <c r="M107" s="3">
        <v>1.034</v>
      </c>
      <c r="N107" s="3">
        <v>1.0145</v>
      </c>
      <c r="O107" s="3">
        <v>27205</v>
      </c>
      <c r="P107" s="3">
        <v>1111.93258</v>
      </c>
      <c r="Q107" s="3">
        <v>200</v>
      </c>
      <c r="R107" s="3">
        <v>0</v>
      </c>
      <c r="S107" s="13"/>
      <c r="T107" s="14"/>
      <c r="U107" s="13"/>
      <c r="V107" s="13"/>
      <c r="W107" s="13"/>
      <c r="X107" s="13"/>
      <c r="Y107" s="13"/>
      <c r="Z107" s="4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3"/>
      <c r="AP107" s="3"/>
      <c r="AQ107" s="3"/>
      <c r="AR107" s="3"/>
      <c r="AS107" s="13"/>
      <c r="AT107" s="13"/>
      <c r="AU107" s="13"/>
      <c r="AV107" s="13"/>
      <c r="AW107" s="13"/>
      <c r="AX107" s="13"/>
      <c r="AY107" s="13"/>
      <c r="AZ107" s="13"/>
      <c r="BA107" s="3"/>
      <c r="BB107" s="13"/>
      <c r="BC107" s="3"/>
    </row>
    <row r="108" spans="1:55">
      <c r="A108" s="3">
        <v>106</v>
      </c>
      <c r="B108" s="3">
        <v>4</v>
      </c>
      <c r="C108" s="3">
        <v>2</v>
      </c>
      <c r="D108" s="3" t="str">
        <f t="shared" si="1"/>
        <v/>
      </c>
      <c r="E108" s="3"/>
      <c r="F108" s="3">
        <v>350</v>
      </c>
      <c r="G108" s="3"/>
      <c r="H108" s="3"/>
      <c r="I108" s="3">
        <v>1800</v>
      </c>
      <c r="J108" s="3"/>
      <c r="K108" s="3">
        <v>114730</v>
      </c>
      <c r="L108" s="3">
        <v>1060</v>
      </c>
      <c r="M108" s="3">
        <v>1.035</v>
      </c>
      <c r="N108" s="3">
        <v>1.0145</v>
      </c>
      <c r="O108" s="3">
        <v>27565</v>
      </c>
      <c r="P108" s="3">
        <v>1113.00795</v>
      </c>
      <c r="Q108" s="3">
        <v>200</v>
      </c>
      <c r="R108" s="3">
        <v>0</v>
      </c>
      <c r="S108" s="13"/>
      <c r="T108" s="14"/>
      <c r="U108" s="13"/>
      <c r="V108" s="13"/>
      <c r="W108" s="13"/>
      <c r="X108" s="13"/>
      <c r="Y108" s="13"/>
      <c r="Z108" s="4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3"/>
      <c r="AP108" s="3"/>
      <c r="AQ108" s="3"/>
      <c r="AR108" s="3"/>
      <c r="AS108" s="13"/>
      <c r="AT108" s="13"/>
      <c r="AU108" s="13"/>
      <c r="AV108" s="13"/>
      <c r="AW108" s="13"/>
      <c r="AX108" s="13"/>
      <c r="AY108" s="13"/>
      <c r="AZ108" s="13"/>
      <c r="BA108" s="3"/>
      <c r="BB108" s="13"/>
      <c r="BC108" s="3"/>
    </row>
    <row r="109" spans="1:55">
      <c r="A109" s="3">
        <v>107</v>
      </c>
      <c r="B109" s="3">
        <v>4</v>
      </c>
      <c r="C109" s="3">
        <v>2</v>
      </c>
      <c r="D109" s="3" t="str">
        <f t="shared" si="1"/>
        <v/>
      </c>
      <c r="E109" s="3"/>
      <c r="F109" s="3">
        <v>360</v>
      </c>
      <c r="G109" s="3"/>
      <c r="H109" s="3"/>
      <c r="I109" s="3">
        <v>1860</v>
      </c>
      <c r="J109" s="3"/>
      <c r="K109" s="3">
        <v>115970</v>
      </c>
      <c r="L109" s="3">
        <v>1060</v>
      </c>
      <c r="M109" s="3">
        <v>1.036</v>
      </c>
      <c r="N109" s="3">
        <v>1.0145</v>
      </c>
      <c r="O109" s="3">
        <v>27937</v>
      </c>
      <c r="P109" s="3">
        <v>1114.08332</v>
      </c>
      <c r="Q109" s="3">
        <v>200</v>
      </c>
      <c r="R109" s="3">
        <v>0</v>
      </c>
      <c r="S109" s="13"/>
      <c r="T109" s="14"/>
      <c r="U109" s="13"/>
      <c r="V109" s="13"/>
      <c r="W109" s="13"/>
      <c r="X109" s="13"/>
      <c r="Y109" s="13"/>
      <c r="Z109" s="4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3"/>
      <c r="AP109" s="3"/>
      <c r="AQ109" s="3"/>
      <c r="AR109" s="3"/>
      <c r="AS109" s="13"/>
      <c r="AT109" s="13"/>
      <c r="AU109" s="13"/>
      <c r="AV109" s="13"/>
      <c r="AW109" s="13"/>
      <c r="AX109" s="13"/>
      <c r="AY109" s="13"/>
      <c r="AZ109" s="13"/>
      <c r="BA109" s="3"/>
      <c r="BB109" s="13"/>
      <c r="BC109" s="3"/>
    </row>
    <row r="110" spans="1:55">
      <c r="A110" s="3">
        <v>108</v>
      </c>
      <c r="B110" s="3">
        <v>4</v>
      </c>
      <c r="C110" s="3">
        <v>2</v>
      </c>
      <c r="D110" s="3" t="str">
        <f t="shared" si="1"/>
        <v/>
      </c>
      <c r="E110" s="3"/>
      <c r="F110" s="3">
        <v>370</v>
      </c>
      <c r="G110" s="3"/>
      <c r="H110" s="3"/>
      <c r="I110" s="3">
        <v>1920</v>
      </c>
      <c r="J110" s="3"/>
      <c r="K110" s="3">
        <v>117250</v>
      </c>
      <c r="L110" s="3">
        <v>1060</v>
      </c>
      <c r="M110" s="3">
        <v>1.037</v>
      </c>
      <c r="N110" s="3">
        <v>1.0145</v>
      </c>
      <c r="O110" s="3">
        <v>28321</v>
      </c>
      <c r="P110" s="3">
        <v>1115.15869</v>
      </c>
      <c r="Q110" s="3">
        <v>200</v>
      </c>
      <c r="R110" s="3">
        <v>0</v>
      </c>
      <c r="S110" s="13"/>
      <c r="T110" s="14"/>
      <c r="U110" s="13"/>
      <c r="V110" s="13"/>
      <c r="W110" s="13"/>
      <c r="X110" s="13"/>
      <c r="Y110" s="13"/>
      <c r="Z110" s="4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3"/>
      <c r="AP110" s="3"/>
      <c r="AQ110" s="3"/>
      <c r="AR110" s="3"/>
      <c r="AS110" s="13"/>
      <c r="AT110" s="13"/>
      <c r="AU110" s="13"/>
      <c r="AV110" s="13"/>
      <c r="AW110" s="13"/>
      <c r="AX110" s="13"/>
      <c r="AY110" s="13"/>
      <c r="AZ110" s="13"/>
      <c r="BA110" s="3"/>
      <c r="BB110" s="13"/>
      <c r="BC110" s="3"/>
    </row>
    <row r="111" spans="1:55">
      <c r="A111" s="3">
        <v>109</v>
      </c>
      <c r="B111" s="3">
        <v>4</v>
      </c>
      <c r="C111" s="3">
        <v>2</v>
      </c>
      <c r="D111" s="3" t="str">
        <f t="shared" si="1"/>
        <v/>
      </c>
      <c r="E111" s="3"/>
      <c r="F111" s="3">
        <v>380</v>
      </c>
      <c r="G111" s="3"/>
      <c r="H111" s="3"/>
      <c r="I111" s="3">
        <v>1980</v>
      </c>
      <c r="J111" s="3"/>
      <c r="K111" s="3">
        <v>118570</v>
      </c>
      <c r="L111" s="3">
        <v>1060</v>
      </c>
      <c r="M111" s="3">
        <v>1.038</v>
      </c>
      <c r="N111" s="3">
        <v>1.0145</v>
      </c>
      <c r="O111" s="3">
        <v>28717</v>
      </c>
      <c r="P111" s="3">
        <v>1116.23406</v>
      </c>
      <c r="Q111" s="3">
        <v>200</v>
      </c>
      <c r="R111" s="3">
        <v>0</v>
      </c>
      <c r="S111" s="13"/>
      <c r="T111" s="14"/>
      <c r="U111" s="13"/>
      <c r="V111" s="13"/>
      <c r="W111" s="13"/>
      <c r="X111" s="13"/>
      <c r="Y111" s="13"/>
      <c r="Z111" s="4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3"/>
      <c r="AP111" s="3"/>
      <c r="AQ111" s="3"/>
      <c r="AR111" s="3"/>
      <c r="AS111" s="13"/>
      <c r="AT111" s="13"/>
      <c r="AU111" s="13"/>
      <c r="AV111" s="13"/>
      <c r="AW111" s="13"/>
      <c r="AX111" s="13"/>
      <c r="AY111" s="13"/>
      <c r="AZ111" s="13"/>
      <c r="BA111" s="3"/>
      <c r="BB111" s="13"/>
      <c r="BC111" s="3"/>
    </row>
    <row r="112" spans="1:55">
      <c r="A112" s="3">
        <v>110</v>
      </c>
      <c r="B112" s="3">
        <v>4</v>
      </c>
      <c r="C112" s="3">
        <v>2</v>
      </c>
      <c r="D112" s="3" t="str">
        <f t="shared" si="1"/>
        <v/>
      </c>
      <c r="E112" s="3"/>
      <c r="F112" s="3">
        <v>390</v>
      </c>
      <c r="G112" s="3"/>
      <c r="H112" s="3"/>
      <c r="I112" s="3">
        <v>2040</v>
      </c>
      <c r="J112" s="3"/>
      <c r="K112" s="3">
        <v>119930</v>
      </c>
      <c r="L112" s="3">
        <v>1060</v>
      </c>
      <c r="M112" s="3">
        <v>1.039</v>
      </c>
      <c r="N112" s="3">
        <v>1.0145</v>
      </c>
      <c r="O112" s="3">
        <v>29125</v>
      </c>
      <c r="P112" s="3">
        <v>1117.30943</v>
      </c>
      <c r="Q112" s="3">
        <v>200</v>
      </c>
      <c r="R112" s="3">
        <v>0</v>
      </c>
      <c r="S112" s="13"/>
      <c r="T112" s="14"/>
      <c r="U112" s="13"/>
      <c r="V112" s="13"/>
      <c r="W112" s="13"/>
      <c r="X112" s="13"/>
      <c r="Y112" s="13"/>
      <c r="Z112" s="4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3"/>
      <c r="AP112" s="3"/>
      <c r="AQ112" s="3"/>
      <c r="AR112" s="3"/>
      <c r="AS112" s="13"/>
      <c r="AT112" s="13"/>
      <c r="AU112" s="13"/>
      <c r="AV112" s="13"/>
      <c r="AW112" s="13"/>
      <c r="AX112" s="13"/>
      <c r="AY112" s="13"/>
      <c r="AZ112" s="13"/>
      <c r="BA112" s="3"/>
      <c r="BB112" s="13"/>
      <c r="BC112" s="3"/>
    </row>
    <row r="113" spans="1:55">
      <c r="A113" s="3">
        <v>111</v>
      </c>
      <c r="B113" s="3">
        <v>4</v>
      </c>
      <c r="C113" s="3">
        <v>3</v>
      </c>
      <c r="D113" s="3" t="str">
        <f t="shared" si="1"/>
        <v/>
      </c>
      <c r="E113" s="3"/>
      <c r="F113" s="3"/>
      <c r="G113" s="3">
        <v>150</v>
      </c>
      <c r="H113" s="3"/>
      <c r="I113" s="3"/>
      <c r="J113" s="3">
        <v>2000</v>
      </c>
      <c r="K113" s="3">
        <v>120930</v>
      </c>
      <c r="L113" s="3">
        <v>1060</v>
      </c>
      <c r="M113" s="3">
        <v>1.039</v>
      </c>
      <c r="N113" s="3">
        <v>1.015</v>
      </c>
      <c r="O113" s="3">
        <v>29525</v>
      </c>
      <c r="P113" s="3">
        <v>1117.8601</v>
      </c>
      <c r="Q113" s="3">
        <v>200</v>
      </c>
      <c r="R113" s="3">
        <v>0</v>
      </c>
      <c r="S113" s="13"/>
      <c r="T113" s="14"/>
      <c r="U113" s="13"/>
      <c r="V113" s="13"/>
      <c r="W113" s="13"/>
      <c r="X113" s="13"/>
      <c r="Y113" s="13"/>
      <c r="Z113" s="4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3"/>
      <c r="AP113" s="3"/>
      <c r="AQ113" s="3"/>
      <c r="AR113" s="3"/>
      <c r="AS113" s="13"/>
      <c r="AT113" s="13"/>
      <c r="AU113" s="13"/>
      <c r="AV113" s="13"/>
      <c r="AW113" s="13"/>
      <c r="AX113" s="13"/>
      <c r="AY113" s="13"/>
      <c r="AZ113" s="13"/>
      <c r="BA113" s="3"/>
      <c r="BB113" s="13"/>
      <c r="BC113" s="3"/>
    </row>
    <row r="114" spans="1:55">
      <c r="A114" s="3">
        <v>112</v>
      </c>
      <c r="B114" s="3">
        <v>4</v>
      </c>
      <c r="C114" s="3">
        <v>3</v>
      </c>
      <c r="D114" s="3" t="str">
        <f t="shared" si="1"/>
        <v/>
      </c>
      <c r="E114" s="3"/>
      <c r="F114" s="3"/>
      <c r="G114" s="3">
        <v>155</v>
      </c>
      <c r="H114" s="3"/>
      <c r="I114" s="3"/>
      <c r="J114" s="3">
        <v>2100</v>
      </c>
      <c r="K114" s="3">
        <v>121980</v>
      </c>
      <c r="L114" s="3">
        <v>1060</v>
      </c>
      <c r="M114" s="3">
        <v>1.039</v>
      </c>
      <c r="N114" s="3">
        <v>1.0155</v>
      </c>
      <c r="O114" s="3">
        <v>29945</v>
      </c>
      <c r="P114" s="3">
        <v>1118.41077</v>
      </c>
      <c r="Q114" s="3">
        <v>200</v>
      </c>
      <c r="R114" s="3">
        <v>0</v>
      </c>
      <c r="S114" s="13"/>
      <c r="T114" s="14"/>
      <c r="U114" s="13"/>
      <c r="V114" s="13"/>
      <c r="W114" s="13"/>
      <c r="X114" s="13"/>
      <c r="Y114" s="13"/>
      <c r="Z114" s="4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3"/>
      <c r="AP114" s="3"/>
      <c r="AQ114" s="3"/>
      <c r="AR114" s="3"/>
      <c r="AS114" s="13"/>
      <c r="AT114" s="13"/>
      <c r="AU114" s="13"/>
      <c r="AV114" s="13"/>
      <c r="AW114" s="13"/>
      <c r="AX114" s="13"/>
      <c r="AY114" s="13"/>
      <c r="AZ114" s="13"/>
      <c r="BA114" s="3"/>
      <c r="BB114" s="13"/>
      <c r="BC114" s="3"/>
    </row>
    <row r="115" spans="1:55">
      <c r="A115" s="3">
        <v>113</v>
      </c>
      <c r="B115" s="3">
        <v>4</v>
      </c>
      <c r="C115" s="3">
        <v>3</v>
      </c>
      <c r="D115" s="3" t="str">
        <f t="shared" si="1"/>
        <v/>
      </c>
      <c r="E115" s="3"/>
      <c r="F115" s="3"/>
      <c r="G115" s="3">
        <v>160</v>
      </c>
      <c r="H115" s="3"/>
      <c r="I115" s="3"/>
      <c r="J115" s="3">
        <v>2200</v>
      </c>
      <c r="K115" s="3">
        <v>123080</v>
      </c>
      <c r="L115" s="3">
        <v>1060</v>
      </c>
      <c r="M115" s="3">
        <v>1.039</v>
      </c>
      <c r="N115" s="3">
        <v>1.016</v>
      </c>
      <c r="O115" s="3">
        <v>30385</v>
      </c>
      <c r="P115" s="3">
        <v>1118.96144</v>
      </c>
      <c r="Q115" s="3">
        <v>200</v>
      </c>
      <c r="R115" s="3">
        <v>0</v>
      </c>
      <c r="S115" s="13"/>
      <c r="T115" s="14"/>
      <c r="U115" s="13"/>
      <c r="V115" s="13"/>
      <c r="W115" s="13"/>
      <c r="X115" s="13"/>
      <c r="Y115" s="13"/>
      <c r="Z115" s="4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3"/>
      <c r="AP115" s="3"/>
      <c r="AQ115" s="3"/>
      <c r="AR115" s="3"/>
      <c r="AS115" s="13"/>
      <c r="AT115" s="13"/>
      <c r="AU115" s="13"/>
      <c r="AV115" s="13"/>
      <c r="AW115" s="13"/>
      <c r="AX115" s="13"/>
      <c r="AY115" s="13"/>
      <c r="AZ115" s="13"/>
      <c r="BA115" s="3"/>
      <c r="BB115" s="13"/>
      <c r="BC115" s="3"/>
    </row>
    <row r="116" spans="1:55">
      <c r="A116" s="3">
        <v>114</v>
      </c>
      <c r="B116" s="3">
        <v>4</v>
      </c>
      <c r="C116" s="3">
        <v>3</v>
      </c>
      <c r="D116" s="3" t="str">
        <f t="shared" si="1"/>
        <v/>
      </c>
      <c r="E116" s="3"/>
      <c r="F116" s="3"/>
      <c r="G116" s="3">
        <v>165</v>
      </c>
      <c r="H116" s="3"/>
      <c r="I116" s="3"/>
      <c r="J116" s="3">
        <v>2300</v>
      </c>
      <c r="K116" s="3">
        <v>124230</v>
      </c>
      <c r="L116" s="3">
        <v>1060</v>
      </c>
      <c r="M116" s="3">
        <v>1.039</v>
      </c>
      <c r="N116" s="3">
        <v>1.0165</v>
      </c>
      <c r="O116" s="3">
        <v>30845</v>
      </c>
      <c r="P116" s="3">
        <v>1119.51211</v>
      </c>
      <c r="Q116" s="3">
        <v>200</v>
      </c>
      <c r="R116" s="3">
        <v>0</v>
      </c>
      <c r="S116" s="13"/>
      <c r="T116" s="14"/>
      <c r="U116" s="13"/>
      <c r="V116" s="13"/>
      <c r="W116" s="13"/>
      <c r="X116" s="13"/>
      <c r="Y116" s="13"/>
      <c r="Z116" s="4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3"/>
      <c r="AP116" s="3"/>
      <c r="AQ116" s="3"/>
      <c r="AR116" s="3"/>
      <c r="AS116" s="13"/>
      <c r="AT116" s="13"/>
      <c r="AU116" s="13"/>
      <c r="AV116" s="13"/>
      <c r="AW116" s="13"/>
      <c r="AX116" s="13"/>
      <c r="AY116" s="13"/>
      <c r="AZ116" s="13"/>
      <c r="BA116" s="3"/>
      <c r="BB116" s="13"/>
      <c r="BC116" s="3"/>
    </row>
    <row r="117" spans="1:55">
      <c r="A117" s="3">
        <v>115</v>
      </c>
      <c r="B117" s="3">
        <v>4</v>
      </c>
      <c r="C117" s="3">
        <v>3</v>
      </c>
      <c r="D117" s="3" t="str">
        <f t="shared" si="1"/>
        <v/>
      </c>
      <c r="E117" s="3"/>
      <c r="F117" s="3"/>
      <c r="G117" s="3">
        <v>170</v>
      </c>
      <c r="H117" s="3"/>
      <c r="I117" s="3"/>
      <c r="J117" s="3">
        <v>2400</v>
      </c>
      <c r="K117" s="3">
        <v>125430</v>
      </c>
      <c r="L117" s="3">
        <v>1060</v>
      </c>
      <c r="M117" s="3">
        <v>1.039</v>
      </c>
      <c r="N117" s="3">
        <v>1.017</v>
      </c>
      <c r="O117" s="3">
        <v>31325</v>
      </c>
      <c r="P117" s="3">
        <v>1120.06278</v>
      </c>
      <c r="Q117" s="3">
        <v>200</v>
      </c>
      <c r="R117" s="3">
        <v>0</v>
      </c>
      <c r="S117" s="13"/>
      <c r="T117" s="14"/>
      <c r="U117" s="13"/>
      <c r="V117" s="13"/>
      <c r="W117" s="13"/>
      <c r="X117" s="13"/>
      <c r="Y117" s="13"/>
      <c r="Z117" s="4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3"/>
      <c r="AP117" s="3"/>
      <c r="AQ117" s="3"/>
      <c r="AR117" s="3"/>
      <c r="AS117" s="13"/>
      <c r="AT117" s="13"/>
      <c r="AU117" s="13"/>
      <c r="AV117" s="13"/>
      <c r="AW117" s="13"/>
      <c r="AX117" s="13"/>
      <c r="AY117" s="13"/>
      <c r="AZ117" s="13"/>
      <c r="BA117" s="3"/>
      <c r="BB117" s="13"/>
      <c r="BC117" s="3"/>
    </row>
    <row r="118" spans="1:55">
      <c r="A118" s="3">
        <v>116</v>
      </c>
      <c r="B118" s="3">
        <v>4</v>
      </c>
      <c r="C118" s="3">
        <v>3</v>
      </c>
      <c r="D118" s="3" t="str">
        <f t="shared" si="1"/>
        <v/>
      </c>
      <c r="E118" s="3"/>
      <c r="F118" s="3"/>
      <c r="G118" s="3">
        <v>175</v>
      </c>
      <c r="H118" s="3"/>
      <c r="I118" s="3"/>
      <c r="J118" s="3">
        <v>2500</v>
      </c>
      <c r="K118" s="3">
        <v>126680</v>
      </c>
      <c r="L118" s="3">
        <v>1060</v>
      </c>
      <c r="M118" s="3">
        <v>1.039</v>
      </c>
      <c r="N118" s="3">
        <v>1.0175</v>
      </c>
      <c r="O118" s="3">
        <v>31825</v>
      </c>
      <c r="P118" s="3">
        <v>1120.61345</v>
      </c>
      <c r="Q118" s="3">
        <v>200</v>
      </c>
      <c r="R118" s="3">
        <v>0</v>
      </c>
      <c r="S118" s="13"/>
      <c r="T118" s="14"/>
      <c r="U118" s="13"/>
      <c r="V118" s="13"/>
      <c r="W118" s="13"/>
      <c r="X118" s="13"/>
      <c r="Y118" s="13"/>
      <c r="Z118" s="4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3"/>
      <c r="AP118" s="3"/>
      <c r="AQ118" s="3"/>
      <c r="AR118" s="3"/>
      <c r="AS118" s="13"/>
      <c r="AT118" s="13"/>
      <c r="AU118" s="13"/>
      <c r="AV118" s="13"/>
      <c r="AW118" s="13"/>
      <c r="AX118" s="13"/>
      <c r="AY118" s="13"/>
      <c r="AZ118" s="13"/>
      <c r="BA118" s="3"/>
      <c r="BB118" s="13"/>
      <c r="BC118" s="3"/>
    </row>
    <row r="119" spans="1:55">
      <c r="A119" s="3">
        <v>117</v>
      </c>
      <c r="B119" s="3">
        <v>4</v>
      </c>
      <c r="C119" s="3">
        <v>3</v>
      </c>
      <c r="D119" s="3" t="str">
        <f t="shared" si="1"/>
        <v/>
      </c>
      <c r="E119" s="3"/>
      <c r="F119" s="3"/>
      <c r="G119" s="3">
        <v>180</v>
      </c>
      <c r="H119" s="3"/>
      <c r="I119" s="3"/>
      <c r="J119" s="3">
        <v>2600</v>
      </c>
      <c r="K119" s="3">
        <v>127980</v>
      </c>
      <c r="L119" s="3">
        <v>1060</v>
      </c>
      <c r="M119" s="3">
        <v>1.039</v>
      </c>
      <c r="N119" s="3">
        <v>1.018</v>
      </c>
      <c r="O119" s="3">
        <v>32345</v>
      </c>
      <c r="P119" s="3">
        <v>1121.16412</v>
      </c>
      <c r="Q119" s="3">
        <v>200</v>
      </c>
      <c r="R119" s="3">
        <v>0</v>
      </c>
      <c r="S119" s="13"/>
      <c r="T119" s="14"/>
      <c r="U119" s="13"/>
      <c r="V119" s="13"/>
      <c r="W119" s="13"/>
      <c r="X119" s="13"/>
      <c r="Y119" s="13"/>
      <c r="Z119" s="4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3"/>
      <c r="AP119" s="3"/>
      <c r="AQ119" s="3"/>
      <c r="AR119" s="3"/>
      <c r="AS119" s="13"/>
      <c r="AT119" s="13"/>
      <c r="AU119" s="13"/>
      <c r="AV119" s="13"/>
      <c r="AW119" s="13"/>
      <c r="AX119" s="13"/>
      <c r="AY119" s="13"/>
      <c r="AZ119" s="13"/>
      <c r="BA119" s="3"/>
      <c r="BB119" s="13"/>
      <c r="BC119" s="3"/>
    </row>
    <row r="120" spans="1:55">
      <c r="A120" s="3">
        <v>118</v>
      </c>
      <c r="B120" s="3">
        <v>4</v>
      </c>
      <c r="C120" s="3">
        <v>3</v>
      </c>
      <c r="D120" s="3" t="str">
        <f t="shared" si="1"/>
        <v/>
      </c>
      <c r="E120" s="3"/>
      <c r="F120" s="3"/>
      <c r="G120" s="3">
        <v>185</v>
      </c>
      <c r="H120" s="3"/>
      <c r="I120" s="3"/>
      <c r="J120" s="3">
        <v>2700</v>
      </c>
      <c r="K120" s="3">
        <v>129330</v>
      </c>
      <c r="L120" s="3">
        <v>1060</v>
      </c>
      <c r="M120" s="3">
        <v>1.039</v>
      </c>
      <c r="N120" s="3">
        <v>1.0185</v>
      </c>
      <c r="O120" s="3">
        <v>32885</v>
      </c>
      <c r="P120" s="3">
        <v>1121.71479</v>
      </c>
      <c r="Q120" s="3">
        <v>200</v>
      </c>
      <c r="R120" s="3">
        <v>0</v>
      </c>
      <c r="S120" s="13"/>
      <c r="T120" s="14"/>
      <c r="U120" s="13"/>
      <c r="V120" s="13"/>
      <c r="W120" s="13"/>
      <c r="X120" s="13"/>
      <c r="Y120" s="13"/>
      <c r="Z120" s="4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3"/>
      <c r="AP120" s="3"/>
      <c r="AQ120" s="3"/>
      <c r="AR120" s="3"/>
      <c r="AS120" s="13"/>
      <c r="AT120" s="13"/>
      <c r="AU120" s="13"/>
      <c r="AV120" s="13"/>
      <c r="AW120" s="13"/>
      <c r="AX120" s="13"/>
      <c r="AY120" s="13"/>
      <c r="AZ120" s="13"/>
      <c r="BA120" s="3"/>
      <c r="BB120" s="13"/>
      <c r="BC120" s="3"/>
    </row>
    <row r="121" spans="1:55">
      <c r="A121" s="3">
        <v>119</v>
      </c>
      <c r="B121" s="3">
        <v>4</v>
      </c>
      <c r="C121" s="3">
        <v>3</v>
      </c>
      <c r="D121" s="3" t="str">
        <f t="shared" si="1"/>
        <v/>
      </c>
      <c r="E121" s="3"/>
      <c r="F121" s="3"/>
      <c r="G121" s="3">
        <v>190</v>
      </c>
      <c r="H121" s="3"/>
      <c r="I121" s="3"/>
      <c r="J121" s="3">
        <v>2800</v>
      </c>
      <c r="K121" s="3">
        <v>130730</v>
      </c>
      <c r="L121" s="3">
        <v>1060</v>
      </c>
      <c r="M121" s="3">
        <v>1.039</v>
      </c>
      <c r="N121" s="3">
        <v>1.019</v>
      </c>
      <c r="O121" s="3">
        <v>33445</v>
      </c>
      <c r="P121" s="3">
        <v>1122.26546</v>
      </c>
      <c r="Q121" s="3">
        <v>200</v>
      </c>
      <c r="R121" s="3">
        <v>0</v>
      </c>
      <c r="S121" s="13"/>
      <c r="T121" s="14"/>
      <c r="U121" s="13"/>
      <c r="V121" s="13"/>
      <c r="W121" s="13"/>
      <c r="X121" s="13"/>
      <c r="Y121" s="13"/>
      <c r="Z121" s="4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3"/>
      <c r="AP121" s="3"/>
      <c r="AQ121" s="3"/>
      <c r="AR121" s="3"/>
      <c r="AS121" s="13"/>
      <c r="AT121" s="13"/>
      <c r="AU121" s="13"/>
      <c r="AV121" s="13"/>
      <c r="AW121" s="13"/>
      <c r="AX121" s="13"/>
      <c r="AY121" s="13"/>
      <c r="AZ121" s="13"/>
      <c r="BA121" s="3"/>
      <c r="BB121" s="13"/>
      <c r="BC121" s="3"/>
    </row>
    <row r="122" spans="1:55">
      <c r="A122" s="3">
        <v>120</v>
      </c>
      <c r="B122" s="3">
        <v>4</v>
      </c>
      <c r="C122" s="3">
        <v>3</v>
      </c>
      <c r="D122" s="3" t="str">
        <f t="shared" si="1"/>
        <v/>
      </c>
      <c r="E122" s="3"/>
      <c r="F122" s="3"/>
      <c r="G122" s="3">
        <v>195</v>
      </c>
      <c r="H122" s="3"/>
      <c r="I122" s="3"/>
      <c r="J122" s="3">
        <v>2900</v>
      </c>
      <c r="K122" s="3">
        <v>132180</v>
      </c>
      <c r="L122" s="3">
        <v>1060</v>
      </c>
      <c r="M122" s="3">
        <v>1.039</v>
      </c>
      <c r="N122" s="3">
        <v>1.0195</v>
      </c>
      <c r="O122" s="3">
        <v>34025</v>
      </c>
      <c r="P122" s="3">
        <v>1122.81613</v>
      </c>
      <c r="Q122" s="3">
        <v>200</v>
      </c>
      <c r="R122" s="3">
        <v>0</v>
      </c>
      <c r="S122" s="13"/>
      <c r="T122" s="14"/>
      <c r="U122" s="13"/>
      <c r="V122" s="13"/>
      <c r="W122" s="13"/>
      <c r="X122" s="13"/>
      <c r="Y122" s="13"/>
      <c r="Z122" s="4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3"/>
      <c r="AP122" s="3"/>
      <c r="AQ122" s="3"/>
      <c r="AR122" s="3"/>
      <c r="AS122" s="13"/>
      <c r="AT122" s="13"/>
      <c r="AU122" s="13"/>
      <c r="AV122" s="13"/>
      <c r="AW122" s="13"/>
      <c r="AX122" s="13"/>
      <c r="AY122" s="13"/>
      <c r="AZ122" s="13"/>
      <c r="BA122" s="3"/>
      <c r="BB122" s="13"/>
      <c r="BC122" s="3"/>
    </row>
    <row r="123" spans="1:55">
      <c r="A123" s="3">
        <v>121</v>
      </c>
      <c r="B123" s="3">
        <v>5</v>
      </c>
      <c r="C123" s="3">
        <v>1</v>
      </c>
      <c r="D123" s="3">
        <f t="shared" si="1"/>
        <v>100000</v>
      </c>
      <c r="E123" s="3">
        <v>110</v>
      </c>
      <c r="F123" s="3"/>
      <c r="G123" s="3"/>
      <c r="H123" s="3">
        <v>4200</v>
      </c>
      <c r="I123" s="3"/>
      <c r="J123" s="3"/>
      <c r="K123" s="3">
        <v>136380</v>
      </c>
      <c r="L123" s="3">
        <v>1100</v>
      </c>
      <c r="M123" s="3">
        <v>1.039</v>
      </c>
      <c r="N123" s="3">
        <v>1.0195</v>
      </c>
      <c r="O123" s="3">
        <v>34865</v>
      </c>
      <c r="P123" s="3">
        <v>1165.18655</v>
      </c>
      <c r="Q123" s="3">
        <v>200</v>
      </c>
      <c r="R123" s="3">
        <v>0</v>
      </c>
      <c r="S123" s="13"/>
      <c r="T123" s="14"/>
      <c r="U123" s="13"/>
      <c r="V123" s="13"/>
      <c r="W123" s="13"/>
      <c r="X123" s="13"/>
      <c r="Y123" s="13"/>
      <c r="Z123" s="4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3"/>
      <c r="AP123" s="3"/>
      <c r="AQ123" s="3"/>
      <c r="AR123" s="3"/>
      <c r="AS123" s="13"/>
      <c r="AT123" s="13"/>
      <c r="AU123" s="13"/>
      <c r="AV123" s="13"/>
      <c r="AW123" s="13"/>
      <c r="AX123" s="13"/>
      <c r="AY123" s="13"/>
      <c r="AZ123" s="13"/>
      <c r="BA123" s="3"/>
      <c r="BB123" s="13"/>
      <c r="BC123" s="3"/>
    </row>
    <row r="124" spans="1:55">
      <c r="A124" s="3">
        <v>122</v>
      </c>
      <c r="B124" s="3">
        <v>5</v>
      </c>
      <c r="C124" s="3">
        <v>1</v>
      </c>
      <c r="D124" s="3">
        <f t="shared" si="1"/>
        <v>105000</v>
      </c>
      <c r="E124" s="3">
        <v>115</v>
      </c>
      <c r="F124" s="3"/>
      <c r="G124" s="3"/>
      <c r="H124" s="3">
        <v>4300</v>
      </c>
      <c r="I124" s="3"/>
      <c r="J124" s="3"/>
      <c r="K124" s="3">
        <v>140680</v>
      </c>
      <c r="L124" s="3">
        <v>1150</v>
      </c>
      <c r="M124" s="3">
        <v>1.039</v>
      </c>
      <c r="N124" s="3">
        <v>1.0195</v>
      </c>
      <c r="O124" s="3">
        <v>35725</v>
      </c>
      <c r="P124" s="3">
        <v>1218.149575</v>
      </c>
      <c r="Q124" s="3">
        <v>200</v>
      </c>
      <c r="R124" s="3">
        <v>0</v>
      </c>
      <c r="S124" s="13"/>
      <c r="T124" s="14"/>
      <c r="U124" s="13"/>
      <c r="V124" s="13"/>
      <c r="W124" s="13"/>
      <c r="X124" s="13"/>
      <c r="Y124" s="13"/>
      <c r="Z124" s="4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3"/>
      <c r="AP124" s="3"/>
      <c r="AQ124" s="3"/>
      <c r="AR124" s="3"/>
      <c r="AS124" s="13"/>
      <c r="AT124" s="13"/>
      <c r="AU124" s="13"/>
      <c r="AV124" s="13"/>
      <c r="AW124" s="13"/>
      <c r="AX124" s="13"/>
      <c r="AY124" s="13"/>
      <c r="AZ124" s="13"/>
      <c r="BA124" s="3"/>
      <c r="BB124" s="13"/>
      <c r="BC124" s="3"/>
    </row>
    <row r="125" spans="1:55">
      <c r="A125" s="3">
        <v>123</v>
      </c>
      <c r="B125" s="3">
        <v>5</v>
      </c>
      <c r="C125" s="3">
        <v>1</v>
      </c>
      <c r="D125" s="3">
        <f t="shared" si="1"/>
        <v>110000</v>
      </c>
      <c r="E125" s="3">
        <v>120</v>
      </c>
      <c r="F125" s="3"/>
      <c r="G125" s="3"/>
      <c r="H125" s="3">
        <v>4400</v>
      </c>
      <c r="I125" s="3"/>
      <c r="J125" s="3"/>
      <c r="K125" s="3">
        <v>145080</v>
      </c>
      <c r="L125" s="3">
        <v>1200</v>
      </c>
      <c r="M125" s="3">
        <v>1.039</v>
      </c>
      <c r="N125" s="3">
        <v>1.0195</v>
      </c>
      <c r="O125" s="3">
        <v>36605</v>
      </c>
      <c r="P125" s="3">
        <v>1271.1126</v>
      </c>
      <c r="Q125" s="3">
        <v>200</v>
      </c>
      <c r="R125" s="3">
        <v>0</v>
      </c>
      <c r="S125" s="13"/>
      <c r="T125" s="14"/>
      <c r="U125" s="13"/>
      <c r="V125" s="13"/>
      <c r="W125" s="13"/>
      <c r="X125" s="13"/>
      <c r="Y125" s="13"/>
      <c r="Z125" s="4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3"/>
      <c r="AP125" s="3"/>
      <c r="AQ125" s="3"/>
      <c r="AR125" s="3"/>
      <c r="AS125" s="13"/>
      <c r="AT125" s="13"/>
      <c r="AU125" s="13"/>
      <c r="AV125" s="13"/>
      <c r="AW125" s="13"/>
      <c r="AX125" s="13"/>
      <c r="AY125" s="13"/>
      <c r="AZ125" s="13"/>
      <c r="BA125" s="3"/>
      <c r="BB125" s="13"/>
      <c r="BC125" s="3"/>
    </row>
    <row r="126" spans="1:55">
      <c r="A126" s="3">
        <v>124</v>
      </c>
      <c r="B126" s="3">
        <v>5</v>
      </c>
      <c r="C126" s="3">
        <v>1</v>
      </c>
      <c r="D126" s="3">
        <f t="shared" si="1"/>
        <v>115000</v>
      </c>
      <c r="E126" s="3">
        <v>125</v>
      </c>
      <c r="F126" s="3"/>
      <c r="G126" s="3"/>
      <c r="H126" s="3">
        <v>4500</v>
      </c>
      <c r="I126" s="3"/>
      <c r="J126" s="3"/>
      <c r="K126" s="3">
        <v>149580</v>
      </c>
      <c r="L126" s="3">
        <v>1250</v>
      </c>
      <c r="M126" s="3">
        <v>1.039</v>
      </c>
      <c r="N126" s="3">
        <v>1.0195</v>
      </c>
      <c r="O126" s="3">
        <v>37505</v>
      </c>
      <c r="P126" s="3">
        <v>1324.075625</v>
      </c>
      <c r="Q126" s="3">
        <v>200</v>
      </c>
      <c r="R126" s="3">
        <v>0</v>
      </c>
      <c r="S126" s="13"/>
      <c r="T126" s="14"/>
      <c r="U126" s="13"/>
      <c r="V126" s="13"/>
      <c r="W126" s="13"/>
      <c r="X126" s="13"/>
      <c r="Y126" s="13"/>
      <c r="Z126" s="4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3"/>
      <c r="AP126" s="3"/>
      <c r="AQ126" s="3"/>
      <c r="AR126" s="3"/>
      <c r="AS126" s="13"/>
      <c r="AT126" s="13"/>
      <c r="AU126" s="13"/>
      <c r="AV126" s="13"/>
      <c r="AW126" s="13"/>
      <c r="AX126" s="13"/>
      <c r="AY126" s="13"/>
      <c r="AZ126" s="13"/>
      <c r="BA126" s="3"/>
      <c r="BB126" s="13"/>
      <c r="BC126" s="3"/>
    </row>
    <row r="127" spans="1:55">
      <c r="A127" s="3">
        <v>125</v>
      </c>
      <c r="B127" s="3">
        <v>5</v>
      </c>
      <c r="C127" s="3">
        <v>1</v>
      </c>
      <c r="D127" s="3">
        <f t="shared" si="1"/>
        <v>120000</v>
      </c>
      <c r="E127" s="3">
        <v>130</v>
      </c>
      <c r="F127" s="3"/>
      <c r="G127" s="3"/>
      <c r="H127" s="3">
        <v>4600</v>
      </c>
      <c r="I127" s="3"/>
      <c r="J127" s="3"/>
      <c r="K127" s="3">
        <v>154180</v>
      </c>
      <c r="L127" s="3">
        <v>1300</v>
      </c>
      <c r="M127" s="3">
        <v>1.039</v>
      </c>
      <c r="N127" s="3">
        <v>1.0195</v>
      </c>
      <c r="O127" s="3">
        <v>38425</v>
      </c>
      <c r="P127" s="3">
        <v>1377.03865</v>
      </c>
      <c r="Q127" s="3">
        <v>200</v>
      </c>
      <c r="R127" s="3">
        <v>0</v>
      </c>
      <c r="S127" s="13"/>
      <c r="T127" s="14"/>
      <c r="U127" s="13"/>
      <c r="V127" s="13"/>
      <c r="W127" s="13"/>
      <c r="X127" s="13"/>
      <c r="Y127" s="13"/>
      <c r="Z127" s="4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3"/>
      <c r="AP127" s="3"/>
      <c r="AQ127" s="3"/>
      <c r="AR127" s="3"/>
      <c r="AS127" s="13"/>
      <c r="AT127" s="13"/>
      <c r="AU127" s="13"/>
      <c r="AV127" s="13"/>
      <c r="AW127" s="13"/>
      <c r="AX127" s="13"/>
      <c r="AY127" s="13"/>
      <c r="AZ127" s="13"/>
      <c r="BA127" s="3"/>
      <c r="BB127" s="13"/>
      <c r="BC127" s="3"/>
    </row>
    <row r="128" spans="1:55">
      <c r="A128" s="3">
        <v>126</v>
      </c>
      <c r="B128" s="3">
        <v>5</v>
      </c>
      <c r="C128" s="3">
        <v>1</v>
      </c>
      <c r="D128" s="3">
        <f t="shared" si="1"/>
        <v>125000</v>
      </c>
      <c r="E128" s="3">
        <v>135</v>
      </c>
      <c r="F128" s="3"/>
      <c r="G128" s="3"/>
      <c r="H128" s="3">
        <v>4700</v>
      </c>
      <c r="I128" s="3"/>
      <c r="J128" s="3"/>
      <c r="K128" s="3">
        <v>158880</v>
      </c>
      <c r="L128" s="3">
        <v>1350</v>
      </c>
      <c r="M128" s="3">
        <v>1.039</v>
      </c>
      <c r="N128" s="3">
        <v>1.0195</v>
      </c>
      <c r="O128" s="3">
        <v>39365</v>
      </c>
      <c r="P128" s="3">
        <v>1430.001675</v>
      </c>
      <c r="Q128" s="3">
        <v>200</v>
      </c>
      <c r="R128" s="3">
        <v>0</v>
      </c>
      <c r="S128" s="13"/>
      <c r="T128" s="14"/>
      <c r="U128" s="13"/>
      <c r="V128" s="13"/>
      <c r="W128" s="13"/>
      <c r="X128" s="13"/>
      <c r="Y128" s="13"/>
      <c r="Z128" s="4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3"/>
      <c r="AP128" s="3"/>
      <c r="AQ128" s="3"/>
      <c r="AR128" s="3"/>
      <c r="AS128" s="13"/>
      <c r="AT128" s="13"/>
      <c r="AU128" s="13"/>
      <c r="AV128" s="13"/>
      <c r="AW128" s="13"/>
      <c r="AX128" s="13"/>
      <c r="AY128" s="13"/>
      <c r="AZ128" s="13"/>
      <c r="BA128" s="3"/>
      <c r="BB128" s="13"/>
      <c r="BC128" s="3"/>
    </row>
    <row r="129" spans="1:55">
      <c r="A129" s="3">
        <v>127</v>
      </c>
      <c r="B129" s="3">
        <v>5</v>
      </c>
      <c r="C129" s="3">
        <v>1</v>
      </c>
      <c r="D129" s="3">
        <f t="shared" si="1"/>
        <v>130000</v>
      </c>
      <c r="E129" s="3">
        <v>140</v>
      </c>
      <c r="F129" s="3"/>
      <c r="G129" s="3"/>
      <c r="H129" s="3">
        <v>4800</v>
      </c>
      <c r="I129" s="3"/>
      <c r="J129" s="3"/>
      <c r="K129" s="3">
        <v>163680</v>
      </c>
      <c r="L129" s="3">
        <v>1400</v>
      </c>
      <c r="M129" s="3">
        <v>1.039</v>
      </c>
      <c r="N129" s="3">
        <v>1.0195</v>
      </c>
      <c r="O129" s="3">
        <v>40325</v>
      </c>
      <c r="P129" s="3">
        <v>1482.9647</v>
      </c>
      <c r="Q129" s="3">
        <v>200</v>
      </c>
      <c r="R129" s="3">
        <v>0</v>
      </c>
      <c r="S129" s="13"/>
      <c r="T129" s="14"/>
      <c r="U129" s="13"/>
      <c r="V129" s="13"/>
      <c r="W129" s="13"/>
      <c r="X129" s="13"/>
      <c r="Y129" s="13"/>
      <c r="Z129" s="4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3"/>
      <c r="AP129" s="3"/>
      <c r="AQ129" s="3"/>
      <c r="AR129" s="3"/>
      <c r="AS129" s="13"/>
      <c r="AT129" s="13"/>
      <c r="AU129" s="13"/>
      <c r="AV129" s="13"/>
      <c r="AW129" s="13"/>
      <c r="AX129" s="13"/>
      <c r="AY129" s="13"/>
      <c r="AZ129" s="13"/>
      <c r="BA129" s="3"/>
      <c r="BB129" s="13"/>
      <c r="BC129" s="3"/>
    </row>
    <row r="130" spans="1:55">
      <c r="A130" s="3">
        <v>128</v>
      </c>
      <c r="B130" s="3">
        <v>5</v>
      </c>
      <c r="C130" s="3">
        <v>1</v>
      </c>
      <c r="D130" s="3">
        <f t="shared" si="1"/>
        <v>135000</v>
      </c>
      <c r="E130" s="3">
        <v>145</v>
      </c>
      <c r="F130" s="3"/>
      <c r="G130" s="3"/>
      <c r="H130" s="3">
        <v>4900</v>
      </c>
      <c r="I130" s="3"/>
      <c r="J130" s="3"/>
      <c r="K130" s="3">
        <v>168580</v>
      </c>
      <c r="L130" s="3">
        <v>1450</v>
      </c>
      <c r="M130" s="3">
        <v>1.039</v>
      </c>
      <c r="N130" s="3">
        <v>1.0195</v>
      </c>
      <c r="O130" s="3">
        <v>41305</v>
      </c>
      <c r="P130" s="3">
        <v>1535.927725</v>
      </c>
      <c r="Q130" s="3">
        <v>200</v>
      </c>
      <c r="R130" s="3">
        <v>0</v>
      </c>
      <c r="S130" s="13"/>
      <c r="T130" s="14"/>
      <c r="U130" s="13"/>
      <c r="V130" s="13"/>
      <c r="W130" s="13"/>
      <c r="X130" s="13"/>
      <c r="Y130" s="13"/>
      <c r="Z130" s="4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3"/>
      <c r="AP130" s="3"/>
      <c r="AQ130" s="3"/>
      <c r="AR130" s="3"/>
      <c r="AS130" s="13"/>
      <c r="AT130" s="13"/>
      <c r="AU130" s="13"/>
      <c r="AV130" s="13"/>
      <c r="AW130" s="13"/>
      <c r="AX130" s="13"/>
      <c r="AY130" s="13"/>
      <c r="AZ130" s="13"/>
      <c r="BA130" s="3"/>
      <c r="BB130" s="13"/>
      <c r="BC130" s="3"/>
    </row>
    <row r="131" spans="1:55">
      <c r="A131" s="3">
        <v>129</v>
      </c>
      <c r="B131" s="3">
        <v>5</v>
      </c>
      <c r="C131" s="3">
        <v>1</v>
      </c>
      <c r="D131" s="3">
        <f t="shared" si="1"/>
        <v>140000</v>
      </c>
      <c r="E131" s="3">
        <v>150</v>
      </c>
      <c r="F131" s="3"/>
      <c r="G131" s="3"/>
      <c r="H131" s="3">
        <v>5000</v>
      </c>
      <c r="I131" s="3"/>
      <c r="J131" s="3"/>
      <c r="K131" s="3">
        <v>173580</v>
      </c>
      <c r="L131" s="3">
        <v>1500</v>
      </c>
      <c r="M131" s="3">
        <v>1.039</v>
      </c>
      <c r="N131" s="3">
        <v>1.0195</v>
      </c>
      <c r="O131" s="3">
        <v>42305</v>
      </c>
      <c r="P131" s="3">
        <v>1588.89075</v>
      </c>
      <c r="Q131" s="3">
        <v>200</v>
      </c>
      <c r="R131" s="3">
        <v>0</v>
      </c>
      <c r="S131" s="13"/>
      <c r="T131" s="14"/>
      <c r="U131" s="13"/>
      <c r="V131" s="13"/>
      <c r="W131" s="13"/>
      <c r="X131" s="13"/>
      <c r="Y131" s="13"/>
      <c r="Z131" s="4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3"/>
      <c r="AP131" s="3"/>
      <c r="AQ131" s="3"/>
      <c r="AR131" s="3"/>
      <c r="AS131" s="13"/>
      <c r="AT131" s="13"/>
      <c r="AU131" s="13"/>
      <c r="AV131" s="13"/>
      <c r="AW131" s="13"/>
      <c r="AX131" s="13"/>
      <c r="AY131" s="13"/>
      <c r="AZ131" s="13"/>
      <c r="BA131" s="3"/>
      <c r="BB131" s="13"/>
      <c r="BC131" s="3"/>
    </row>
    <row r="132" spans="1:55">
      <c r="A132" s="3">
        <v>130</v>
      </c>
      <c r="B132" s="3">
        <v>5</v>
      </c>
      <c r="C132" s="3">
        <v>1</v>
      </c>
      <c r="D132" s="3">
        <f t="shared" ref="D132:D195" si="2">IF(E132="","",(E132-10)*1000)</f>
        <v>145000</v>
      </c>
      <c r="E132" s="3">
        <v>155</v>
      </c>
      <c r="F132" s="3"/>
      <c r="G132" s="3"/>
      <c r="H132" s="3">
        <v>5100</v>
      </c>
      <c r="I132" s="3"/>
      <c r="J132" s="3"/>
      <c r="K132" s="3">
        <v>178680</v>
      </c>
      <c r="L132" s="3">
        <v>1550</v>
      </c>
      <c r="M132" s="3">
        <v>1.039</v>
      </c>
      <c r="N132" s="3">
        <v>1.0195</v>
      </c>
      <c r="O132" s="3">
        <v>43325</v>
      </c>
      <c r="P132" s="3">
        <v>1641.853775</v>
      </c>
      <c r="Q132" s="3">
        <v>400</v>
      </c>
      <c r="R132" s="3">
        <v>0</v>
      </c>
      <c r="S132" s="13"/>
      <c r="T132" s="14"/>
      <c r="U132" s="13"/>
      <c r="V132" s="13"/>
      <c r="W132" s="13"/>
      <c r="X132" s="13"/>
      <c r="Y132" s="13"/>
      <c r="Z132" s="4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3"/>
      <c r="AP132" s="3"/>
      <c r="AQ132" s="3"/>
      <c r="AR132" s="3"/>
      <c r="AS132" s="13"/>
      <c r="AT132" s="13"/>
      <c r="AU132" s="13"/>
      <c r="AV132" s="13"/>
      <c r="AW132" s="13"/>
      <c r="AX132" s="13"/>
      <c r="AY132" s="13"/>
      <c r="AZ132" s="13"/>
      <c r="BA132" s="3"/>
      <c r="BB132" s="13"/>
      <c r="BC132" s="3"/>
    </row>
    <row r="133" spans="1:55">
      <c r="A133" s="3">
        <v>131</v>
      </c>
      <c r="B133" s="3">
        <v>5</v>
      </c>
      <c r="C133" s="3">
        <v>2</v>
      </c>
      <c r="D133" s="3" t="str">
        <f t="shared" si="2"/>
        <v/>
      </c>
      <c r="E133" s="3"/>
      <c r="F133" s="3">
        <v>400</v>
      </c>
      <c r="G133" s="3"/>
      <c r="H133" s="3"/>
      <c r="I133" s="3">
        <v>2100</v>
      </c>
      <c r="J133" s="3"/>
      <c r="K133" s="3">
        <v>180080</v>
      </c>
      <c r="L133" s="3">
        <v>1550</v>
      </c>
      <c r="M133" s="3">
        <v>1.04</v>
      </c>
      <c r="N133" s="3">
        <v>1.0195</v>
      </c>
      <c r="O133" s="3">
        <v>43745</v>
      </c>
      <c r="P133" s="3">
        <v>1643.434</v>
      </c>
      <c r="Q133" s="3">
        <v>400</v>
      </c>
      <c r="R133" s="3">
        <v>0</v>
      </c>
      <c r="S133" s="13"/>
      <c r="T133" s="14"/>
      <c r="U133" s="13"/>
      <c r="V133" s="13"/>
      <c r="W133" s="13"/>
      <c r="X133" s="13"/>
      <c r="Y133" s="13"/>
      <c r="Z133" s="4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3"/>
      <c r="AP133" s="3"/>
      <c r="AQ133" s="3"/>
      <c r="AR133" s="3"/>
      <c r="AS133" s="13"/>
      <c r="AT133" s="13"/>
      <c r="AU133" s="13"/>
      <c r="AV133" s="13"/>
      <c r="AW133" s="13"/>
      <c r="AX133" s="13"/>
      <c r="AY133" s="13"/>
      <c r="AZ133" s="13"/>
      <c r="BA133" s="3"/>
      <c r="BB133" s="13"/>
      <c r="BC133" s="3"/>
    </row>
    <row r="134" spans="1:55">
      <c r="A134" s="3">
        <v>132</v>
      </c>
      <c r="B134" s="3">
        <v>5</v>
      </c>
      <c r="C134" s="3">
        <v>2</v>
      </c>
      <c r="D134" s="3" t="str">
        <f t="shared" si="2"/>
        <v/>
      </c>
      <c r="E134" s="3"/>
      <c r="F134" s="3">
        <v>410</v>
      </c>
      <c r="G134" s="3"/>
      <c r="H134" s="3"/>
      <c r="I134" s="3">
        <v>2170</v>
      </c>
      <c r="J134" s="3"/>
      <c r="K134" s="3">
        <v>181527</v>
      </c>
      <c r="L134" s="3">
        <v>1550</v>
      </c>
      <c r="M134" s="3">
        <v>1.041</v>
      </c>
      <c r="N134" s="3">
        <v>1.0195</v>
      </c>
      <c r="O134" s="3">
        <v>44179</v>
      </c>
      <c r="P134" s="3">
        <v>1645.014225</v>
      </c>
      <c r="Q134" s="3">
        <v>400</v>
      </c>
      <c r="R134" s="3">
        <v>0</v>
      </c>
      <c r="S134" s="13"/>
      <c r="T134" s="14"/>
      <c r="U134" s="13"/>
      <c r="V134" s="13"/>
      <c r="W134" s="13"/>
      <c r="X134" s="13"/>
      <c r="Y134" s="13"/>
      <c r="Z134" s="4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3"/>
      <c r="AP134" s="3"/>
      <c r="AQ134" s="3"/>
      <c r="AR134" s="3"/>
      <c r="AS134" s="13"/>
      <c r="AT134" s="13"/>
      <c r="AU134" s="13"/>
      <c r="AV134" s="13"/>
      <c r="AW134" s="13"/>
      <c r="AX134" s="13"/>
      <c r="AY134" s="13"/>
      <c r="AZ134" s="13"/>
      <c r="BA134" s="3"/>
      <c r="BB134" s="13"/>
      <c r="BC134" s="3"/>
    </row>
    <row r="135" spans="1:55">
      <c r="A135" s="3">
        <v>133</v>
      </c>
      <c r="B135" s="3">
        <v>5</v>
      </c>
      <c r="C135" s="3">
        <v>2</v>
      </c>
      <c r="D135" s="3" t="str">
        <f t="shared" si="2"/>
        <v/>
      </c>
      <c r="E135" s="3"/>
      <c r="F135" s="3">
        <v>420</v>
      </c>
      <c r="G135" s="3"/>
      <c r="H135" s="3"/>
      <c r="I135" s="3">
        <v>2240</v>
      </c>
      <c r="J135" s="3"/>
      <c r="K135" s="3">
        <v>183021</v>
      </c>
      <c r="L135" s="3">
        <v>1550</v>
      </c>
      <c r="M135" s="3">
        <v>1.042</v>
      </c>
      <c r="N135" s="3">
        <v>1.0195</v>
      </c>
      <c r="O135" s="3">
        <v>44627</v>
      </c>
      <c r="P135" s="3">
        <v>1646.59445</v>
      </c>
      <c r="Q135" s="3">
        <v>400</v>
      </c>
      <c r="R135" s="3">
        <v>0</v>
      </c>
      <c r="S135" s="13"/>
      <c r="T135" s="14"/>
      <c r="U135" s="13"/>
      <c r="V135" s="13"/>
      <c r="W135" s="13"/>
      <c r="X135" s="13"/>
      <c r="Y135" s="13"/>
      <c r="Z135" s="4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3"/>
      <c r="AP135" s="3"/>
      <c r="AQ135" s="3"/>
      <c r="AR135" s="3"/>
      <c r="AS135" s="13"/>
      <c r="AT135" s="13"/>
      <c r="AU135" s="13"/>
      <c r="AV135" s="13"/>
      <c r="AW135" s="13"/>
      <c r="AX135" s="13"/>
      <c r="AY135" s="13"/>
      <c r="AZ135" s="13"/>
      <c r="BA135" s="3"/>
      <c r="BB135" s="13"/>
      <c r="BC135" s="3"/>
    </row>
    <row r="136" spans="1:55">
      <c r="A136" s="3">
        <v>134</v>
      </c>
      <c r="B136" s="3">
        <v>5</v>
      </c>
      <c r="C136" s="3">
        <v>2</v>
      </c>
      <c r="D136" s="3" t="str">
        <f t="shared" si="2"/>
        <v/>
      </c>
      <c r="E136" s="3"/>
      <c r="F136" s="3">
        <v>430</v>
      </c>
      <c r="G136" s="3"/>
      <c r="H136" s="3"/>
      <c r="I136" s="3">
        <v>2310</v>
      </c>
      <c r="J136" s="3"/>
      <c r="K136" s="3">
        <v>184562</v>
      </c>
      <c r="L136" s="3">
        <v>1550</v>
      </c>
      <c r="M136" s="3">
        <v>1.043</v>
      </c>
      <c r="N136" s="3">
        <v>1.0195</v>
      </c>
      <c r="O136" s="3">
        <v>45089</v>
      </c>
      <c r="P136" s="3">
        <v>1648.174675</v>
      </c>
      <c r="Q136" s="3">
        <v>400</v>
      </c>
      <c r="R136" s="3">
        <v>0</v>
      </c>
      <c r="S136" s="13"/>
      <c r="T136" s="14"/>
      <c r="U136" s="13"/>
      <c r="V136" s="13"/>
      <c r="W136" s="13"/>
      <c r="X136" s="13"/>
      <c r="Y136" s="13"/>
      <c r="Z136" s="4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3"/>
      <c r="AP136" s="3"/>
      <c r="AQ136" s="3"/>
      <c r="AR136" s="3"/>
      <c r="AS136" s="13"/>
      <c r="AT136" s="13"/>
      <c r="AU136" s="13"/>
      <c r="AV136" s="13"/>
      <c r="AW136" s="13"/>
      <c r="AX136" s="13"/>
      <c r="AY136" s="13"/>
      <c r="AZ136" s="13"/>
      <c r="BA136" s="3"/>
      <c r="BB136" s="13"/>
      <c r="BC136" s="3"/>
    </row>
    <row r="137" spans="1:55">
      <c r="A137" s="3">
        <v>135</v>
      </c>
      <c r="B137" s="3">
        <v>5</v>
      </c>
      <c r="C137" s="3">
        <v>2</v>
      </c>
      <c r="D137" s="3" t="str">
        <f t="shared" si="2"/>
        <v/>
      </c>
      <c r="E137" s="3"/>
      <c r="F137" s="3">
        <v>440</v>
      </c>
      <c r="G137" s="3"/>
      <c r="H137" s="3"/>
      <c r="I137" s="3">
        <v>2380</v>
      </c>
      <c r="J137" s="3"/>
      <c r="K137" s="3">
        <v>186150</v>
      </c>
      <c r="L137" s="3">
        <v>1550</v>
      </c>
      <c r="M137" s="3">
        <v>1.044</v>
      </c>
      <c r="N137" s="3">
        <v>1.0195</v>
      </c>
      <c r="O137" s="3">
        <v>45565</v>
      </c>
      <c r="P137" s="3">
        <v>1649.7549</v>
      </c>
      <c r="Q137" s="3">
        <v>400</v>
      </c>
      <c r="R137" s="3">
        <v>0</v>
      </c>
      <c r="S137" s="13"/>
      <c r="T137" s="14"/>
      <c r="U137" s="13"/>
      <c r="V137" s="13"/>
      <c r="W137" s="13"/>
      <c r="X137" s="13"/>
      <c r="Y137" s="13"/>
      <c r="Z137" s="4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3"/>
      <c r="AP137" s="3"/>
      <c r="AQ137" s="3"/>
      <c r="AR137" s="3"/>
      <c r="AS137" s="13"/>
      <c r="AT137" s="13"/>
      <c r="AU137" s="13"/>
      <c r="AV137" s="13"/>
      <c r="AW137" s="13"/>
      <c r="AX137" s="13"/>
      <c r="AY137" s="13"/>
      <c r="AZ137" s="13"/>
      <c r="BA137" s="3"/>
      <c r="BB137" s="13"/>
      <c r="BC137" s="3"/>
    </row>
    <row r="138" spans="1:55">
      <c r="A138" s="3">
        <v>136</v>
      </c>
      <c r="B138" s="3">
        <v>5</v>
      </c>
      <c r="C138" s="3">
        <v>2</v>
      </c>
      <c r="D138" s="3" t="str">
        <f t="shared" si="2"/>
        <v/>
      </c>
      <c r="E138" s="3"/>
      <c r="F138" s="3">
        <v>450</v>
      </c>
      <c r="G138" s="3"/>
      <c r="H138" s="3"/>
      <c r="I138" s="3">
        <v>2450</v>
      </c>
      <c r="J138" s="3"/>
      <c r="K138" s="3">
        <v>187785</v>
      </c>
      <c r="L138" s="3">
        <v>1550</v>
      </c>
      <c r="M138" s="3">
        <v>1.045</v>
      </c>
      <c r="N138" s="3">
        <v>1.0195</v>
      </c>
      <c r="O138" s="3">
        <v>46055</v>
      </c>
      <c r="P138" s="3">
        <v>1651.335125</v>
      </c>
      <c r="Q138" s="3">
        <v>400</v>
      </c>
      <c r="R138" s="3">
        <v>0</v>
      </c>
      <c r="S138" s="13"/>
      <c r="T138" s="14"/>
      <c r="U138" s="13"/>
      <c r="V138" s="13"/>
      <c r="W138" s="13"/>
      <c r="X138" s="13"/>
      <c r="Y138" s="13"/>
      <c r="Z138" s="4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3"/>
      <c r="AP138" s="3"/>
      <c r="AQ138" s="3"/>
      <c r="AR138" s="3"/>
      <c r="AS138" s="13"/>
      <c r="AT138" s="13"/>
      <c r="AU138" s="13"/>
      <c r="AV138" s="13"/>
      <c r="AW138" s="13"/>
      <c r="AX138" s="13"/>
      <c r="AY138" s="13"/>
      <c r="AZ138" s="13"/>
      <c r="BA138" s="3"/>
      <c r="BB138" s="13"/>
      <c r="BC138" s="3"/>
    </row>
    <row r="139" spans="1:55">
      <c r="A139" s="3">
        <v>137</v>
      </c>
      <c r="B139" s="3">
        <v>5</v>
      </c>
      <c r="C139" s="3">
        <v>2</v>
      </c>
      <c r="D139" s="3" t="str">
        <f t="shared" si="2"/>
        <v/>
      </c>
      <c r="E139" s="3"/>
      <c r="F139" s="3">
        <v>460</v>
      </c>
      <c r="G139" s="3"/>
      <c r="H139" s="3"/>
      <c r="I139" s="3">
        <v>2520</v>
      </c>
      <c r="J139" s="3"/>
      <c r="K139" s="3">
        <v>189467</v>
      </c>
      <c r="L139" s="3">
        <v>1550</v>
      </c>
      <c r="M139" s="3">
        <v>1.046</v>
      </c>
      <c r="N139" s="3">
        <v>1.0195</v>
      </c>
      <c r="O139" s="3">
        <v>46559</v>
      </c>
      <c r="P139" s="3">
        <v>1652.91535</v>
      </c>
      <c r="Q139" s="3">
        <v>400</v>
      </c>
      <c r="R139" s="3">
        <v>0</v>
      </c>
      <c r="S139" s="13"/>
      <c r="T139" s="14"/>
      <c r="U139" s="13"/>
      <c r="V139" s="13"/>
      <c r="W139" s="13"/>
      <c r="X139" s="13"/>
      <c r="Y139" s="13"/>
      <c r="Z139" s="4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3"/>
      <c r="AP139" s="3"/>
      <c r="AQ139" s="3"/>
      <c r="AR139" s="3"/>
      <c r="AS139" s="13"/>
      <c r="AT139" s="13"/>
      <c r="AU139" s="13"/>
      <c r="AV139" s="13"/>
      <c r="AW139" s="13"/>
      <c r="AX139" s="13"/>
      <c r="AY139" s="13"/>
      <c r="AZ139" s="13"/>
      <c r="BA139" s="3"/>
      <c r="BB139" s="13"/>
      <c r="BC139" s="3"/>
    </row>
    <row r="140" spans="1:55">
      <c r="A140" s="3">
        <v>138</v>
      </c>
      <c r="B140" s="3">
        <v>5</v>
      </c>
      <c r="C140" s="3">
        <v>2</v>
      </c>
      <c r="D140" s="3" t="str">
        <f t="shared" si="2"/>
        <v/>
      </c>
      <c r="E140" s="3"/>
      <c r="F140" s="3">
        <v>470</v>
      </c>
      <c r="G140" s="3"/>
      <c r="H140" s="3"/>
      <c r="I140" s="3">
        <v>2590</v>
      </c>
      <c r="J140" s="3"/>
      <c r="K140" s="3">
        <v>191196</v>
      </c>
      <c r="L140" s="3">
        <v>1550</v>
      </c>
      <c r="M140" s="3">
        <v>1.047</v>
      </c>
      <c r="N140" s="3">
        <v>1.0195</v>
      </c>
      <c r="O140" s="3">
        <v>47077</v>
      </c>
      <c r="P140" s="3">
        <v>1654.495575</v>
      </c>
      <c r="Q140" s="3">
        <v>400</v>
      </c>
      <c r="R140" s="3">
        <v>0</v>
      </c>
      <c r="S140" s="13"/>
      <c r="T140" s="14"/>
      <c r="U140" s="13"/>
      <c r="V140" s="13"/>
      <c r="W140" s="13"/>
      <c r="X140" s="13"/>
      <c r="Y140" s="13"/>
      <c r="Z140" s="4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3"/>
      <c r="AP140" s="3"/>
      <c r="AQ140" s="3"/>
      <c r="AR140" s="3"/>
      <c r="AS140" s="13"/>
      <c r="AT140" s="13"/>
      <c r="AU140" s="13"/>
      <c r="AV140" s="13"/>
      <c r="AW140" s="13"/>
      <c r="AX140" s="13"/>
      <c r="AY140" s="13"/>
      <c r="AZ140" s="13"/>
      <c r="BA140" s="3"/>
      <c r="BB140" s="13"/>
      <c r="BC140" s="3"/>
    </row>
    <row r="141" spans="1:55">
      <c r="A141" s="3">
        <v>139</v>
      </c>
      <c r="B141" s="3">
        <v>5</v>
      </c>
      <c r="C141" s="3">
        <v>2</v>
      </c>
      <c r="D141" s="3" t="str">
        <f t="shared" si="2"/>
        <v/>
      </c>
      <c r="E141" s="3"/>
      <c r="F141" s="3">
        <v>480</v>
      </c>
      <c r="G141" s="3"/>
      <c r="H141" s="3"/>
      <c r="I141" s="3">
        <v>2660</v>
      </c>
      <c r="J141" s="3"/>
      <c r="K141" s="3">
        <v>192972</v>
      </c>
      <c r="L141" s="3">
        <v>1550</v>
      </c>
      <c r="M141" s="3">
        <v>1.048</v>
      </c>
      <c r="N141" s="3">
        <v>1.0195</v>
      </c>
      <c r="O141" s="3">
        <v>47609</v>
      </c>
      <c r="P141" s="3">
        <v>1656.0758</v>
      </c>
      <c r="Q141" s="3">
        <v>400</v>
      </c>
      <c r="R141" s="3">
        <v>0</v>
      </c>
      <c r="S141" s="13"/>
      <c r="T141" s="14"/>
      <c r="U141" s="13"/>
      <c r="V141" s="13"/>
      <c r="W141" s="13"/>
      <c r="X141" s="13"/>
      <c r="Y141" s="13"/>
      <c r="Z141" s="4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3"/>
      <c r="AP141" s="3"/>
      <c r="AQ141" s="3"/>
      <c r="AR141" s="3"/>
      <c r="AS141" s="13"/>
      <c r="AT141" s="13"/>
      <c r="AU141" s="13"/>
      <c r="AV141" s="13"/>
      <c r="AW141" s="13"/>
      <c r="AX141" s="13"/>
      <c r="AY141" s="13"/>
      <c r="AZ141" s="13"/>
      <c r="BA141" s="3"/>
      <c r="BB141" s="13"/>
      <c r="BC141" s="3"/>
    </row>
    <row r="142" spans="1:55">
      <c r="A142" s="3">
        <v>140</v>
      </c>
      <c r="B142" s="3">
        <v>5</v>
      </c>
      <c r="C142" s="3">
        <v>2</v>
      </c>
      <c r="D142" s="3" t="str">
        <f t="shared" si="2"/>
        <v/>
      </c>
      <c r="E142" s="3"/>
      <c r="F142" s="3">
        <v>490</v>
      </c>
      <c r="G142" s="3"/>
      <c r="H142" s="3"/>
      <c r="I142" s="3">
        <v>2730</v>
      </c>
      <c r="J142" s="3"/>
      <c r="K142" s="3">
        <v>194795</v>
      </c>
      <c r="L142" s="3">
        <v>1550</v>
      </c>
      <c r="M142" s="3">
        <v>1.049</v>
      </c>
      <c r="N142" s="3">
        <v>1.0195</v>
      </c>
      <c r="O142" s="3">
        <v>48155</v>
      </c>
      <c r="P142" s="3">
        <v>1657.656025</v>
      </c>
      <c r="Q142" s="3">
        <v>400</v>
      </c>
      <c r="R142" s="3">
        <v>0.1</v>
      </c>
      <c r="S142" s="13"/>
      <c r="T142" s="14"/>
      <c r="U142" s="13"/>
      <c r="V142" s="13"/>
      <c r="W142" s="13"/>
      <c r="X142" s="13"/>
      <c r="Y142" s="13"/>
      <c r="Z142" s="4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3"/>
      <c r="AP142" s="3"/>
      <c r="AQ142" s="3"/>
      <c r="AR142" s="3"/>
      <c r="AS142" s="13"/>
      <c r="AT142" s="13"/>
      <c r="AU142" s="13"/>
      <c r="AV142" s="13"/>
      <c r="AW142" s="13"/>
      <c r="AX142" s="13"/>
      <c r="AY142" s="13"/>
      <c r="AZ142" s="13"/>
      <c r="BA142" s="3"/>
      <c r="BB142" s="13"/>
      <c r="BC142" s="3"/>
    </row>
    <row r="143" spans="1:55">
      <c r="A143" s="3">
        <v>141</v>
      </c>
      <c r="B143" s="3">
        <v>5</v>
      </c>
      <c r="C143" s="3">
        <v>3</v>
      </c>
      <c r="D143" s="3" t="str">
        <f t="shared" si="2"/>
        <v/>
      </c>
      <c r="E143" s="3"/>
      <c r="F143" s="3"/>
      <c r="G143" s="3">
        <v>200</v>
      </c>
      <c r="H143" s="3"/>
      <c r="I143" s="3"/>
      <c r="J143" s="3">
        <v>3000</v>
      </c>
      <c r="K143" s="3">
        <v>196295</v>
      </c>
      <c r="L143" s="3">
        <v>1550</v>
      </c>
      <c r="M143" s="3">
        <v>1.049</v>
      </c>
      <c r="N143" s="3">
        <v>1.02</v>
      </c>
      <c r="O143" s="3">
        <v>48755</v>
      </c>
      <c r="P143" s="3">
        <v>1658.469</v>
      </c>
      <c r="Q143" s="3">
        <v>400</v>
      </c>
      <c r="R143" s="3">
        <v>0.1</v>
      </c>
      <c r="S143" s="13"/>
      <c r="T143" s="14"/>
      <c r="U143" s="13"/>
      <c r="V143" s="13"/>
      <c r="W143" s="13"/>
      <c r="X143" s="13"/>
      <c r="Y143" s="13"/>
      <c r="Z143" s="4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3"/>
      <c r="AP143" s="3"/>
      <c r="AQ143" s="3"/>
      <c r="AR143" s="3"/>
      <c r="AS143" s="13"/>
      <c r="AT143" s="13"/>
      <c r="AU143" s="13"/>
      <c r="AV143" s="13"/>
      <c r="AW143" s="13"/>
      <c r="AX143" s="13"/>
      <c r="AY143" s="13"/>
      <c r="AZ143" s="13"/>
      <c r="BA143" s="3"/>
      <c r="BB143" s="13"/>
      <c r="BC143" s="3"/>
    </row>
    <row r="144" spans="1:55">
      <c r="A144" s="3">
        <v>142</v>
      </c>
      <c r="B144" s="3">
        <v>5</v>
      </c>
      <c r="C144" s="3">
        <v>3</v>
      </c>
      <c r="D144" s="3" t="str">
        <f t="shared" si="2"/>
        <v/>
      </c>
      <c r="E144" s="3"/>
      <c r="F144" s="3"/>
      <c r="G144" s="3">
        <v>205</v>
      </c>
      <c r="H144" s="3"/>
      <c r="I144" s="3"/>
      <c r="J144" s="3">
        <v>3100</v>
      </c>
      <c r="K144" s="3">
        <v>197845</v>
      </c>
      <c r="L144" s="3">
        <v>1550</v>
      </c>
      <c r="M144" s="3">
        <v>1.049</v>
      </c>
      <c r="N144" s="3">
        <v>1.0205</v>
      </c>
      <c r="O144" s="3">
        <v>49375</v>
      </c>
      <c r="P144" s="3">
        <v>1659.281975</v>
      </c>
      <c r="Q144" s="3">
        <v>400</v>
      </c>
      <c r="R144" s="3">
        <v>0.1</v>
      </c>
      <c r="S144" s="13"/>
      <c r="T144" s="14"/>
      <c r="U144" s="13"/>
      <c r="V144" s="13"/>
      <c r="W144" s="13"/>
      <c r="X144" s="13"/>
      <c r="Y144" s="13"/>
      <c r="Z144" s="4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3"/>
      <c r="AP144" s="3"/>
      <c r="AQ144" s="3"/>
      <c r="AR144" s="3"/>
      <c r="AS144" s="13"/>
      <c r="AT144" s="13"/>
      <c r="AU144" s="13"/>
      <c r="AV144" s="13"/>
      <c r="AW144" s="13"/>
      <c r="AX144" s="13"/>
      <c r="AY144" s="13"/>
      <c r="AZ144" s="13"/>
      <c r="BA144" s="3"/>
      <c r="BB144" s="13"/>
      <c r="BC144" s="3"/>
    </row>
    <row r="145" spans="1:55">
      <c r="A145" s="3">
        <v>143</v>
      </c>
      <c r="B145" s="3">
        <v>5</v>
      </c>
      <c r="C145" s="3">
        <v>3</v>
      </c>
      <c r="D145" s="3" t="str">
        <f t="shared" si="2"/>
        <v/>
      </c>
      <c r="E145" s="3"/>
      <c r="F145" s="3"/>
      <c r="G145" s="3">
        <v>210</v>
      </c>
      <c r="H145" s="3"/>
      <c r="I145" s="3"/>
      <c r="J145" s="3">
        <v>3200</v>
      </c>
      <c r="K145" s="3">
        <v>199445</v>
      </c>
      <c r="L145" s="3">
        <v>1550</v>
      </c>
      <c r="M145" s="3">
        <v>1.049</v>
      </c>
      <c r="N145" s="3">
        <v>1.021</v>
      </c>
      <c r="O145" s="3">
        <v>50015</v>
      </c>
      <c r="P145" s="3">
        <v>1660.09495</v>
      </c>
      <c r="Q145" s="3">
        <v>400</v>
      </c>
      <c r="R145" s="3">
        <v>0.1</v>
      </c>
      <c r="S145" s="13"/>
      <c r="T145" s="14"/>
      <c r="U145" s="13"/>
      <c r="V145" s="13"/>
      <c r="W145" s="13"/>
      <c r="X145" s="13"/>
      <c r="Y145" s="13"/>
      <c r="Z145" s="4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3"/>
      <c r="AP145" s="3"/>
      <c r="AQ145" s="3"/>
      <c r="AR145" s="3"/>
      <c r="AS145" s="13"/>
      <c r="AT145" s="13"/>
      <c r="AU145" s="13"/>
      <c r="AV145" s="13"/>
      <c r="AW145" s="13"/>
      <c r="AX145" s="13"/>
      <c r="AY145" s="13"/>
      <c r="AZ145" s="13"/>
      <c r="BA145" s="3"/>
      <c r="BB145" s="13"/>
      <c r="BC145" s="3"/>
    </row>
    <row r="146" spans="1:55">
      <c r="A146" s="3">
        <v>144</v>
      </c>
      <c r="B146" s="3">
        <v>5</v>
      </c>
      <c r="C146" s="3">
        <v>3</v>
      </c>
      <c r="D146" s="3" t="str">
        <f t="shared" si="2"/>
        <v/>
      </c>
      <c r="E146" s="3"/>
      <c r="F146" s="3"/>
      <c r="G146" s="3">
        <v>215</v>
      </c>
      <c r="H146" s="3"/>
      <c r="I146" s="3"/>
      <c r="J146" s="3">
        <v>3300</v>
      </c>
      <c r="K146" s="3">
        <v>201095</v>
      </c>
      <c r="L146" s="3">
        <v>1550</v>
      </c>
      <c r="M146" s="3">
        <v>1.049</v>
      </c>
      <c r="N146" s="3">
        <v>1.0215</v>
      </c>
      <c r="O146" s="3">
        <v>50675</v>
      </c>
      <c r="P146" s="3">
        <v>1660.907925</v>
      </c>
      <c r="Q146" s="3">
        <v>400</v>
      </c>
      <c r="R146" s="3">
        <v>0.1</v>
      </c>
      <c r="S146" s="13"/>
      <c r="T146" s="14"/>
      <c r="U146" s="13"/>
      <c r="V146" s="13"/>
      <c r="W146" s="13"/>
      <c r="X146" s="13"/>
      <c r="Y146" s="13"/>
      <c r="Z146" s="4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3"/>
      <c r="AP146" s="3"/>
      <c r="AQ146" s="3"/>
      <c r="AR146" s="3"/>
      <c r="AS146" s="13"/>
      <c r="AT146" s="13"/>
      <c r="AU146" s="13"/>
      <c r="AV146" s="13"/>
      <c r="AW146" s="13"/>
      <c r="AX146" s="13"/>
      <c r="AY146" s="13"/>
      <c r="AZ146" s="13"/>
      <c r="BA146" s="3"/>
      <c r="BB146" s="13"/>
      <c r="BC146" s="3"/>
    </row>
    <row r="147" spans="1:55">
      <c r="A147" s="3">
        <v>145</v>
      </c>
      <c r="B147" s="3">
        <v>5</v>
      </c>
      <c r="C147" s="3">
        <v>3</v>
      </c>
      <c r="D147" s="3" t="str">
        <f t="shared" si="2"/>
        <v/>
      </c>
      <c r="E147" s="3"/>
      <c r="F147" s="3"/>
      <c r="G147" s="3">
        <v>220</v>
      </c>
      <c r="H147" s="3"/>
      <c r="I147" s="3"/>
      <c r="J147" s="3">
        <v>3400</v>
      </c>
      <c r="K147" s="3">
        <v>202795</v>
      </c>
      <c r="L147" s="3">
        <v>1550</v>
      </c>
      <c r="M147" s="3">
        <v>1.049</v>
      </c>
      <c r="N147" s="3">
        <v>1.022</v>
      </c>
      <c r="O147" s="3">
        <v>51355</v>
      </c>
      <c r="P147" s="3">
        <v>1661.7209</v>
      </c>
      <c r="Q147" s="3">
        <v>400</v>
      </c>
      <c r="R147" s="3">
        <v>0.1</v>
      </c>
      <c r="S147" s="13"/>
      <c r="T147" s="14"/>
      <c r="U147" s="13"/>
      <c r="V147" s="13"/>
      <c r="W147" s="13"/>
      <c r="X147" s="13"/>
      <c r="Y147" s="13"/>
      <c r="Z147" s="4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3"/>
      <c r="AP147" s="3"/>
      <c r="AQ147" s="3"/>
      <c r="AR147" s="3"/>
      <c r="AS147" s="13"/>
      <c r="AT147" s="13"/>
      <c r="AU147" s="13"/>
      <c r="AV147" s="13"/>
      <c r="AW147" s="13"/>
      <c r="AX147" s="13"/>
      <c r="AY147" s="13"/>
      <c r="AZ147" s="13"/>
      <c r="BA147" s="3"/>
      <c r="BB147" s="13"/>
      <c r="BC147" s="3"/>
    </row>
    <row r="148" spans="1:55">
      <c r="A148" s="3">
        <v>146</v>
      </c>
      <c r="B148" s="3">
        <v>5</v>
      </c>
      <c r="C148" s="3">
        <v>3</v>
      </c>
      <c r="D148" s="3" t="str">
        <f t="shared" si="2"/>
        <v/>
      </c>
      <c r="E148" s="3"/>
      <c r="F148" s="3"/>
      <c r="G148" s="3">
        <v>225</v>
      </c>
      <c r="H148" s="3"/>
      <c r="I148" s="3"/>
      <c r="J148" s="3">
        <v>3500</v>
      </c>
      <c r="K148" s="3">
        <v>204545</v>
      </c>
      <c r="L148" s="3">
        <v>1550</v>
      </c>
      <c r="M148" s="3">
        <v>1.049</v>
      </c>
      <c r="N148" s="3">
        <v>1.0225</v>
      </c>
      <c r="O148" s="3">
        <v>52055</v>
      </c>
      <c r="P148" s="3">
        <v>1662.533875</v>
      </c>
      <c r="Q148" s="3">
        <v>400</v>
      </c>
      <c r="R148" s="3">
        <v>0.1</v>
      </c>
      <c r="S148" s="13"/>
      <c r="T148" s="14"/>
      <c r="U148" s="13"/>
      <c r="V148" s="13"/>
      <c r="W148" s="13"/>
      <c r="X148" s="13"/>
      <c r="Y148" s="13"/>
      <c r="Z148" s="4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3"/>
      <c r="AP148" s="3"/>
      <c r="AQ148" s="3"/>
      <c r="AR148" s="3"/>
      <c r="AS148" s="13"/>
      <c r="AT148" s="13"/>
      <c r="AU148" s="13"/>
      <c r="AV148" s="13"/>
      <c r="AW148" s="13"/>
      <c r="AX148" s="13"/>
      <c r="AY148" s="13"/>
      <c r="AZ148" s="13"/>
      <c r="BA148" s="3"/>
      <c r="BB148" s="13"/>
      <c r="BC148" s="3"/>
    </row>
    <row r="149" spans="1:55">
      <c r="A149" s="3">
        <v>147</v>
      </c>
      <c r="B149" s="3">
        <v>5</v>
      </c>
      <c r="C149" s="3">
        <v>3</v>
      </c>
      <c r="D149" s="3" t="str">
        <f t="shared" si="2"/>
        <v/>
      </c>
      <c r="E149" s="3"/>
      <c r="F149" s="3"/>
      <c r="G149" s="3">
        <v>230</v>
      </c>
      <c r="H149" s="3"/>
      <c r="I149" s="3"/>
      <c r="J149" s="3">
        <v>3600</v>
      </c>
      <c r="K149" s="3">
        <v>206345</v>
      </c>
      <c r="L149" s="3">
        <v>1550</v>
      </c>
      <c r="M149" s="3">
        <v>1.049</v>
      </c>
      <c r="N149" s="3">
        <v>1.023</v>
      </c>
      <c r="O149" s="3">
        <v>52775</v>
      </c>
      <c r="P149" s="3">
        <v>1663.34685</v>
      </c>
      <c r="Q149" s="3">
        <v>400</v>
      </c>
      <c r="R149" s="3">
        <v>0.1</v>
      </c>
      <c r="S149" s="13"/>
      <c r="T149" s="14"/>
      <c r="U149" s="13"/>
      <c r="V149" s="13"/>
      <c r="W149" s="13"/>
      <c r="X149" s="13"/>
      <c r="Y149" s="13"/>
      <c r="Z149" s="4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3"/>
      <c r="AP149" s="3"/>
      <c r="AQ149" s="3"/>
      <c r="AR149" s="3"/>
      <c r="AS149" s="13"/>
      <c r="AT149" s="13"/>
      <c r="AU149" s="13"/>
      <c r="AV149" s="13"/>
      <c r="AW149" s="13"/>
      <c r="AX149" s="13"/>
      <c r="AY149" s="13"/>
      <c r="AZ149" s="13"/>
      <c r="BA149" s="3"/>
      <c r="BB149" s="13"/>
      <c r="BC149" s="3"/>
    </row>
    <row r="150" spans="1:55">
      <c r="A150" s="3">
        <v>148</v>
      </c>
      <c r="B150" s="3">
        <v>5</v>
      </c>
      <c r="C150" s="3">
        <v>3</v>
      </c>
      <c r="D150" s="3" t="str">
        <f t="shared" si="2"/>
        <v/>
      </c>
      <c r="E150" s="3"/>
      <c r="F150" s="3"/>
      <c r="G150" s="3">
        <v>235</v>
      </c>
      <c r="H150" s="3"/>
      <c r="I150" s="3"/>
      <c r="J150" s="3">
        <v>3700</v>
      </c>
      <c r="K150" s="3">
        <v>208195</v>
      </c>
      <c r="L150" s="3">
        <v>1550</v>
      </c>
      <c r="M150" s="3">
        <v>1.049</v>
      </c>
      <c r="N150" s="3">
        <v>1.0235</v>
      </c>
      <c r="O150" s="3">
        <v>53515</v>
      </c>
      <c r="P150" s="3">
        <v>1664.159825</v>
      </c>
      <c r="Q150" s="3">
        <v>400</v>
      </c>
      <c r="R150" s="3">
        <v>0.1</v>
      </c>
      <c r="S150" s="13"/>
      <c r="T150" s="14"/>
      <c r="U150" s="13"/>
      <c r="V150" s="13"/>
      <c r="W150" s="13"/>
      <c r="X150" s="13"/>
      <c r="Y150" s="13"/>
      <c r="Z150" s="4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3"/>
      <c r="AP150" s="3"/>
      <c r="AQ150" s="3"/>
      <c r="AR150" s="3"/>
      <c r="AS150" s="13"/>
      <c r="AT150" s="13"/>
      <c r="AU150" s="13"/>
      <c r="AV150" s="13"/>
      <c r="AW150" s="13"/>
      <c r="AX150" s="13"/>
      <c r="AY150" s="13"/>
      <c r="AZ150" s="13"/>
      <c r="BA150" s="3"/>
      <c r="BB150" s="13"/>
      <c r="BC150" s="3"/>
    </row>
    <row r="151" spans="1:55">
      <c r="A151" s="3">
        <v>149</v>
      </c>
      <c r="B151" s="3">
        <v>5</v>
      </c>
      <c r="C151" s="3">
        <v>3</v>
      </c>
      <c r="D151" s="3" t="str">
        <f t="shared" si="2"/>
        <v/>
      </c>
      <c r="E151" s="3"/>
      <c r="F151" s="3"/>
      <c r="G151" s="3">
        <v>240</v>
      </c>
      <c r="H151" s="3"/>
      <c r="I151" s="3"/>
      <c r="J151" s="3">
        <v>3800</v>
      </c>
      <c r="K151" s="3">
        <v>210095</v>
      </c>
      <c r="L151" s="3">
        <v>1550</v>
      </c>
      <c r="M151" s="3">
        <v>1.049</v>
      </c>
      <c r="N151" s="3">
        <v>1.024</v>
      </c>
      <c r="O151" s="3">
        <v>54275</v>
      </c>
      <c r="P151" s="3">
        <v>1664.9728</v>
      </c>
      <c r="Q151" s="3">
        <v>400</v>
      </c>
      <c r="R151" s="3">
        <v>0.1</v>
      </c>
      <c r="S151" s="13"/>
      <c r="T151" s="14"/>
      <c r="U151" s="13"/>
      <c r="V151" s="13"/>
      <c r="W151" s="13"/>
      <c r="X151" s="13"/>
      <c r="Y151" s="13"/>
      <c r="Z151" s="4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3"/>
      <c r="AP151" s="3"/>
      <c r="AQ151" s="3"/>
      <c r="AR151" s="3"/>
      <c r="AS151" s="13"/>
      <c r="AT151" s="13"/>
      <c r="AU151" s="13"/>
      <c r="AV151" s="13"/>
      <c r="AW151" s="13"/>
      <c r="AX151" s="13"/>
      <c r="AY151" s="13"/>
      <c r="AZ151" s="13"/>
      <c r="BA151" s="3"/>
      <c r="BB151" s="13"/>
      <c r="BC151" s="3"/>
    </row>
    <row r="152" spans="1:55">
      <c r="A152" s="3">
        <v>150</v>
      </c>
      <c r="B152" s="3">
        <v>5</v>
      </c>
      <c r="C152" s="3">
        <v>3</v>
      </c>
      <c r="D152" s="3" t="str">
        <f t="shared" si="2"/>
        <v/>
      </c>
      <c r="E152" s="3"/>
      <c r="F152" s="3"/>
      <c r="G152" s="3">
        <v>245</v>
      </c>
      <c r="H152" s="3"/>
      <c r="I152" s="3"/>
      <c r="J152" s="3">
        <v>3900</v>
      </c>
      <c r="K152" s="3">
        <v>212045</v>
      </c>
      <c r="L152" s="3">
        <v>1550</v>
      </c>
      <c r="M152" s="3">
        <v>1.049</v>
      </c>
      <c r="N152" s="3">
        <v>1.0245</v>
      </c>
      <c r="O152" s="3">
        <v>55055</v>
      </c>
      <c r="P152" s="3">
        <v>1665.785775</v>
      </c>
      <c r="Q152" s="3">
        <v>400</v>
      </c>
      <c r="R152" s="3">
        <v>0.1</v>
      </c>
      <c r="S152" s="13"/>
      <c r="T152" s="14"/>
      <c r="U152" s="13"/>
      <c r="V152" s="13"/>
      <c r="W152" s="13"/>
      <c r="X152" s="13"/>
      <c r="Y152" s="13"/>
      <c r="Z152" s="4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3"/>
      <c r="AP152" s="3"/>
      <c r="AQ152" s="3"/>
      <c r="AR152" s="3"/>
      <c r="AS152" s="13"/>
      <c r="AT152" s="13"/>
      <c r="AU152" s="13"/>
      <c r="AV152" s="13"/>
      <c r="AW152" s="13"/>
      <c r="AX152" s="13"/>
      <c r="AY152" s="13"/>
      <c r="AZ152" s="13"/>
      <c r="BA152" s="3"/>
      <c r="BB152" s="13"/>
      <c r="BC152" s="3"/>
    </row>
    <row r="153" spans="1:55">
      <c r="A153" s="3">
        <v>151</v>
      </c>
      <c r="B153" s="3">
        <v>6</v>
      </c>
      <c r="C153" s="3">
        <v>1</v>
      </c>
      <c r="D153" s="3">
        <f t="shared" si="2"/>
        <v>150000</v>
      </c>
      <c r="E153" s="3">
        <v>160</v>
      </c>
      <c r="F153" s="3"/>
      <c r="G153" s="3"/>
      <c r="H153" s="3">
        <v>5200</v>
      </c>
      <c r="I153" s="3"/>
      <c r="J153" s="3"/>
      <c r="K153" s="3">
        <v>217245</v>
      </c>
      <c r="L153" s="3">
        <v>1600</v>
      </c>
      <c r="M153" s="3">
        <v>1.049</v>
      </c>
      <c r="N153" s="3">
        <v>1.0245</v>
      </c>
      <c r="O153" s="3">
        <v>56095</v>
      </c>
      <c r="P153" s="3">
        <v>1719.5208</v>
      </c>
      <c r="Q153" s="3">
        <v>400</v>
      </c>
      <c r="R153" s="3">
        <v>0.1</v>
      </c>
      <c r="S153" s="13"/>
      <c r="T153" s="14"/>
      <c r="U153" s="13"/>
      <c r="V153" s="13"/>
      <c r="W153" s="13"/>
      <c r="X153" s="13"/>
      <c r="Y153" s="13"/>
      <c r="Z153" s="4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3"/>
      <c r="AP153" s="3"/>
      <c r="AQ153" s="3"/>
      <c r="AR153" s="3"/>
      <c r="AS153" s="13"/>
      <c r="AT153" s="13"/>
      <c r="AU153" s="13"/>
      <c r="AV153" s="13"/>
      <c r="AW153" s="13"/>
      <c r="AX153" s="13"/>
      <c r="AY153" s="13"/>
      <c r="AZ153" s="13"/>
      <c r="BA153" s="3"/>
      <c r="BB153" s="13"/>
      <c r="BC153" s="3"/>
    </row>
    <row r="154" spans="1:55">
      <c r="A154" s="3">
        <v>152</v>
      </c>
      <c r="B154" s="3">
        <v>6</v>
      </c>
      <c r="C154" s="3">
        <v>1</v>
      </c>
      <c r="D154" s="3">
        <f t="shared" si="2"/>
        <v>156000</v>
      </c>
      <c r="E154" s="3">
        <v>166</v>
      </c>
      <c r="F154" s="3"/>
      <c r="G154" s="3"/>
      <c r="H154" s="3">
        <v>5300</v>
      </c>
      <c r="I154" s="3"/>
      <c r="J154" s="3"/>
      <c r="K154" s="3">
        <v>222545</v>
      </c>
      <c r="L154" s="3">
        <v>1660</v>
      </c>
      <c r="M154" s="3">
        <v>1.049</v>
      </c>
      <c r="N154" s="3">
        <v>1.0245</v>
      </c>
      <c r="O154" s="3">
        <v>57155</v>
      </c>
      <c r="P154" s="3">
        <v>1784.00283</v>
      </c>
      <c r="Q154" s="3">
        <v>400</v>
      </c>
      <c r="R154" s="3">
        <v>0.1</v>
      </c>
      <c r="S154" s="13"/>
      <c r="T154" s="14"/>
      <c r="U154" s="13"/>
      <c r="V154" s="13"/>
      <c r="W154" s="13"/>
      <c r="X154" s="13"/>
      <c r="Y154" s="13"/>
      <c r="Z154" s="4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3"/>
      <c r="AP154" s="3"/>
      <c r="AQ154" s="3"/>
      <c r="AR154" s="3"/>
      <c r="AS154" s="13"/>
      <c r="AT154" s="13"/>
      <c r="AU154" s="13"/>
      <c r="AV154" s="13"/>
      <c r="AW154" s="13"/>
      <c r="AX154" s="13"/>
      <c r="AY154" s="13"/>
      <c r="AZ154" s="13"/>
      <c r="BA154" s="3"/>
      <c r="BB154" s="13"/>
      <c r="BC154" s="3"/>
    </row>
    <row r="155" spans="1:55">
      <c r="A155" s="3">
        <v>153</v>
      </c>
      <c r="B155" s="3">
        <v>6</v>
      </c>
      <c r="C155" s="3">
        <v>1</v>
      </c>
      <c r="D155" s="3">
        <f t="shared" si="2"/>
        <v>162000</v>
      </c>
      <c r="E155" s="3">
        <v>172</v>
      </c>
      <c r="F155" s="3"/>
      <c r="G155" s="3"/>
      <c r="H155" s="3">
        <v>5400</v>
      </c>
      <c r="I155" s="3"/>
      <c r="J155" s="3"/>
      <c r="K155" s="3">
        <v>227945</v>
      </c>
      <c r="L155" s="3">
        <v>1720</v>
      </c>
      <c r="M155" s="3">
        <v>1.049</v>
      </c>
      <c r="N155" s="3">
        <v>1.0245</v>
      </c>
      <c r="O155" s="3">
        <v>58235</v>
      </c>
      <c r="P155" s="3">
        <v>1848.48486</v>
      </c>
      <c r="Q155" s="3">
        <v>400</v>
      </c>
      <c r="R155" s="3">
        <v>0.1</v>
      </c>
      <c r="S155" s="13"/>
      <c r="T155" s="14"/>
      <c r="U155" s="13"/>
      <c r="V155" s="13"/>
      <c r="W155" s="13"/>
      <c r="X155" s="13"/>
      <c r="Y155" s="13"/>
      <c r="Z155" s="4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3"/>
      <c r="AP155" s="3"/>
      <c r="AQ155" s="3"/>
      <c r="AR155" s="3"/>
      <c r="AS155" s="13"/>
      <c r="AT155" s="13"/>
      <c r="AU155" s="13"/>
      <c r="AV155" s="13"/>
      <c r="AW155" s="13"/>
      <c r="AX155" s="13"/>
      <c r="AY155" s="13"/>
      <c r="AZ155" s="13"/>
      <c r="BA155" s="3"/>
      <c r="BB155" s="13"/>
      <c r="BC155" s="3"/>
    </row>
    <row r="156" spans="1:55">
      <c r="A156" s="3">
        <v>154</v>
      </c>
      <c r="B156" s="3">
        <v>6</v>
      </c>
      <c r="C156" s="3">
        <v>1</v>
      </c>
      <c r="D156" s="3">
        <f t="shared" si="2"/>
        <v>168000</v>
      </c>
      <c r="E156" s="3">
        <v>178</v>
      </c>
      <c r="F156" s="3"/>
      <c r="G156" s="3"/>
      <c r="H156" s="3">
        <v>5500</v>
      </c>
      <c r="I156" s="3"/>
      <c r="J156" s="3"/>
      <c r="K156" s="3">
        <v>233445</v>
      </c>
      <c r="L156" s="3">
        <v>1780</v>
      </c>
      <c r="M156" s="3">
        <v>1.049</v>
      </c>
      <c r="N156" s="3">
        <v>1.0245</v>
      </c>
      <c r="O156" s="3">
        <v>59335</v>
      </c>
      <c r="P156" s="3">
        <v>1912.96689</v>
      </c>
      <c r="Q156" s="3">
        <v>400</v>
      </c>
      <c r="R156" s="3">
        <v>0.1</v>
      </c>
      <c r="S156" s="13"/>
      <c r="T156" s="14"/>
      <c r="U156" s="13"/>
      <c r="V156" s="13"/>
      <c r="W156" s="13"/>
      <c r="X156" s="13"/>
      <c r="Y156" s="13"/>
      <c r="Z156" s="4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3"/>
      <c r="AP156" s="3"/>
      <c r="AQ156" s="3"/>
      <c r="AR156" s="3"/>
      <c r="AS156" s="13"/>
      <c r="AT156" s="13"/>
      <c r="AU156" s="13"/>
      <c r="AV156" s="13"/>
      <c r="AW156" s="13"/>
      <c r="AX156" s="13"/>
      <c r="AY156" s="13"/>
      <c r="AZ156" s="13"/>
      <c r="BA156" s="3"/>
      <c r="BB156" s="13"/>
      <c r="BC156" s="3"/>
    </row>
    <row r="157" spans="1:55">
      <c r="A157" s="3">
        <v>155</v>
      </c>
      <c r="B157" s="3">
        <v>6</v>
      </c>
      <c r="C157" s="3">
        <v>1</v>
      </c>
      <c r="D157" s="3">
        <f t="shared" si="2"/>
        <v>174000</v>
      </c>
      <c r="E157" s="3">
        <v>184</v>
      </c>
      <c r="F157" s="3"/>
      <c r="G157" s="3"/>
      <c r="H157" s="3">
        <v>5600</v>
      </c>
      <c r="I157" s="3"/>
      <c r="J157" s="3"/>
      <c r="K157" s="3">
        <v>239045</v>
      </c>
      <c r="L157" s="3">
        <v>1840</v>
      </c>
      <c r="M157" s="3">
        <v>1.049</v>
      </c>
      <c r="N157" s="3">
        <v>1.0245</v>
      </c>
      <c r="O157" s="3">
        <v>60455</v>
      </c>
      <c r="P157" s="3">
        <v>1977.44892</v>
      </c>
      <c r="Q157" s="3">
        <v>400</v>
      </c>
      <c r="R157" s="3">
        <v>0.1</v>
      </c>
      <c r="S157" s="13"/>
      <c r="T157" s="14"/>
      <c r="U157" s="13"/>
      <c r="V157" s="13"/>
      <c r="W157" s="13"/>
      <c r="X157" s="13"/>
      <c r="Y157" s="13"/>
      <c r="Z157" s="4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3"/>
      <c r="AP157" s="3"/>
      <c r="AQ157" s="3"/>
      <c r="AR157" s="3"/>
      <c r="AS157" s="13"/>
      <c r="AT157" s="13"/>
      <c r="AU157" s="13"/>
      <c r="AV157" s="13"/>
      <c r="AW157" s="13"/>
      <c r="AX157" s="13"/>
      <c r="AY157" s="13"/>
      <c r="AZ157" s="13"/>
      <c r="BA157" s="3"/>
      <c r="BB157" s="13"/>
      <c r="BC157" s="3"/>
    </row>
    <row r="158" spans="1:55">
      <c r="A158" s="3">
        <v>156</v>
      </c>
      <c r="B158" s="3">
        <v>6</v>
      </c>
      <c r="C158" s="3">
        <v>1</v>
      </c>
      <c r="D158" s="3">
        <f t="shared" si="2"/>
        <v>180000</v>
      </c>
      <c r="E158" s="3">
        <v>190</v>
      </c>
      <c r="F158" s="3"/>
      <c r="G158" s="3"/>
      <c r="H158" s="3">
        <v>5700</v>
      </c>
      <c r="I158" s="3"/>
      <c r="J158" s="3"/>
      <c r="K158" s="3">
        <v>244745</v>
      </c>
      <c r="L158" s="3">
        <v>1900</v>
      </c>
      <c r="M158" s="3">
        <v>1.049</v>
      </c>
      <c r="N158" s="3">
        <v>1.0245</v>
      </c>
      <c r="O158" s="3">
        <v>61595</v>
      </c>
      <c r="P158" s="3">
        <v>2041.93095</v>
      </c>
      <c r="Q158" s="3">
        <v>400</v>
      </c>
      <c r="R158" s="3">
        <v>0.1</v>
      </c>
      <c r="S158" s="13"/>
      <c r="T158" s="14"/>
      <c r="U158" s="13"/>
      <c r="V158" s="13"/>
      <c r="W158" s="13"/>
      <c r="X158" s="13"/>
      <c r="Y158" s="13"/>
      <c r="Z158" s="4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3"/>
      <c r="AP158" s="3"/>
      <c r="AQ158" s="3"/>
      <c r="AR158" s="3"/>
      <c r="AS158" s="13"/>
      <c r="AT158" s="13"/>
      <c r="AU158" s="13"/>
      <c r="AV158" s="13"/>
      <c r="AW158" s="13"/>
      <c r="AX158" s="13"/>
      <c r="AY158" s="13"/>
      <c r="AZ158" s="13"/>
      <c r="BA158" s="3"/>
      <c r="BB158" s="13"/>
      <c r="BC158" s="3"/>
    </row>
    <row r="159" spans="1:55">
      <c r="A159" s="3">
        <v>157</v>
      </c>
      <c r="B159" s="3">
        <v>6</v>
      </c>
      <c r="C159" s="3">
        <v>1</v>
      </c>
      <c r="D159" s="3">
        <f t="shared" si="2"/>
        <v>186000</v>
      </c>
      <c r="E159" s="3">
        <v>196</v>
      </c>
      <c r="F159" s="3"/>
      <c r="G159" s="3"/>
      <c r="H159" s="3">
        <v>5800</v>
      </c>
      <c r="I159" s="3"/>
      <c r="J159" s="3"/>
      <c r="K159" s="3">
        <v>250545</v>
      </c>
      <c r="L159" s="3">
        <v>1960</v>
      </c>
      <c r="M159" s="3">
        <v>1.049</v>
      </c>
      <c r="N159" s="3">
        <v>1.0245</v>
      </c>
      <c r="O159" s="3">
        <v>62755</v>
      </c>
      <c r="P159" s="3">
        <v>2106.41298</v>
      </c>
      <c r="Q159" s="3">
        <v>400</v>
      </c>
      <c r="R159" s="3">
        <v>0.1</v>
      </c>
      <c r="S159" s="13"/>
      <c r="T159" s="14"/>
      <c r="U159" s="13"/>
      <c r="V159" s="13"/>
      <c r="W159" s="13"/>
      <c r="X159" s="13"/>
      <c r="Y159" s="13"/>
      <c r="Z159" s="4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3"/>
      <c r="AP159" s="3"/>
      <c r="AQ159" s="3"/>
      <c r="AR159" s="3"/>
      <c r="AS159" s="13"/>
      <c r="AT159" s="13"/>
      <c r="AU159" s="13"/>
      <c r="AV159" s="13"/>
      <c r="AW159" s="13"/>
      <c r="AX159" s="13"/>
      <c r="AY159" s="13"/>
      <c r="AZ159" s="13"/>
      <c r="BA159" s="3"/>
      <c r="BB159" s="13"/>
      <c r="BC159" s="3"/>
    </row>
    <row r="160" spans="1:55">
      <c r="A160" s="3">
        <v>158</v>
      </c>
      <c r="B160" s="3">
        <v>6</v>
      </c>
      <c r="C160" s="3">
        <v>1</v>
      </c>
      <c r="D160" s="3">
        <f t="shared" si="2"/>
        <v>192000</v>
      </c>
      <c r="E160" s="3">
        <v>202</v>
      </c>
      <c r="F160" s="3"/>
      <c r="G160" s="3"/>
      <c r="H160" s="3">
        <v>5900</v>
      </c>
      <c r="I160" s="3"/>
      <c r="J160" s="3"/>
      <c r="K160" s="3">
        <v>256445</v>
      </c>
      <c r="L160" s="3">
        <v>2020</v>
      </c>
      <c r="M160" s="3">
        <v>1.049</v>
      </c>
      <c r="N160" s="3">
        <v>1.0245</v>
      </c>
      <c r="O160" s="3">
        <v>63935</v>
      </c>
      <c r="P160" s="3">
        <v>2170.89501</v>
      </c>
      <c r="Q160" s="3">
        <v>400</v>
      </c>
      <c r="R160" s="3">
        <v>0.1</v>
      </c>
      <c r="S160" s="13"/>
      <c r="T160" s="14"/>
      <c r="U160" s="13"/>
      <c r="V160" s="13"/>
      <c r="W160" s="13"/>
      <c r="X160" s="13"/>
      <c r="Y160" s="13"/>
      <c r="Z160" s="4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3"/>
      <c r="AP160" s="3"/>
      <c r="AQ160" s="3"/>
      <c r="AR160" s="3"/>
      <c r="AS160" s="13"/>
      <c r="AT160" s="13"/>
      <c r="AU160" s="13"/>
      <c r="AV160" s="13"/>
      <c r="AW160" s="13"/>
      <c r="AX160" s="13"/>
      <c r="AY160" s="13"/>
      <c r="AZ160" s="13"/>
      <c r="BA160" s="3"/>
      <c r="BB160" s="13"/>
      <c r="BC160" s="3"/>
    </row>
    <row r="161" spans="1:55">
      <c r="A161" s="3">
        <v>159</v>
      </c>
      <c r="B161" s="3">
        <v>6</v>
      </c>
      <c r="C161" s="3">
        <v>1</v>
      </c>
      <c r="D161" s="3">
        <f t="shared" si="2"/>
        <v>198000</v>
      </c>
      <c r="E161" s="3">
        <v>208</v>
      </c>
      <c r="F161" s="3"/>
      <c r="G161" s="3"/>
      <c r="H161" s="3">
        <v>6000</v>
      </c>
      <c r="I161" s="3"/>
      <c r="J161" s="3"/>
      <c r="K161" s="3">
        <v>262445</v>
      </c>
      <c r="L161" s="3">
        <v>2080</v>
      </c>
      <c r="M161" s="3">
        <v>1.049</v>
      </c>
      <c r="N161" s="3">
        <v>1.0245</v>
      </c>
      <c r="O161" s="3">
        <v>65135</v>
      </c>
      <c r="P161" s="3">
        <v>2235.37704</v>
      </c>
      <c r="Q161" s="3">
        <v>400</v>
      </c>
      <c r="R161" s="3">
        <v>0.1</v>
      </c>
      <c r="S161" s="13"/>
      <c r="T161" s="14"/>
      <c r="U161" s="13"/>
      <c r="V161" s="13"/>
      <c r="W161" s="13"/>
      <c r="X161" s="13"/>
      <c r="Y161" s="13"/>
      <c r="Z161" s="4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3"/>
      <c r="AP161" s="3"/>
      <c r="AQ161" s="3"/>
      <c r="AR161" s="3"/>
      <c r="AS161" s="13"/>
      <c r="AT161" s="13"/>
      <c r="AU161" s="13"/>
      <c r="AV161" s="13"/>
      <c r="AW161" s="13"/>
      <c r="AX161" s="13"/>
      <c r="AY161" s="13"/>
      <c r="AZ161" s="13"/>
      <c r="BA161" s="3"/>
      <c r="BB161" s="13"/>
      <c r="BC161" s="3"/>
    </row>
    <row r="162" spans="1:55">
      <c r="A162" s="3">
        <v>160</v>
      </c>
      <c r="B162" s="3">
        <v>6</v>
      </c>
      <c r="C162" s="3">
        <v>1</v>
      </c>
      <c r="D162" s="3">
        <f t="shared" si="2"/>
        <v>204000</v>
      </c>
      <c r="E162" s="3">
        <v>214</v>
      </c>
      <c r="F162" s="3"/>
      <c r="G162" s="3"/>
      <c r="H162" s="3">
        <v>6100</v>
      </c>
      <c r="I162" s="3"/>
      <c r="J162" s="3"/>
      <c r="K162" s="3">
        <v>268545</v>
      </c>
      <c r="L162" s="3">
        <v>2140</v>
      </c>
      <c r="M162" s="3">
        <v>1.049</v>
      </c>
      <c r="N162" s="3">
        <v>1.0245</v>
      </c>
      <c r="O162" s="3">
        <v>66355</v>
      </c>
      <c r="P162" s="3">
        <v>2299.85907</v>
      </c>
      <c r="Q162" s="3">
        <v>400</v>
      </c>
      <c r="R162" s="3">
        <v>0.1</v>
      </c>
      <c r="S162" s="13"/>
      <c r="T162" s="14"/>
      <c r="U162" s="13"/>
      <c r="V162" s="13"/>
      <c r="W162" s="13"/>
      <c r="X162" s="13"/>
      <c r="Y162" s="13"/>
      <c r="Z162" s="4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3"/>
      <c r="AP162" s="3"/>
      <c r="AQ162" s="3"/>
      <c r="AR162" s="3"/>
      <c r="AS162" s="13"/>
      <c r="AT162" s="13"/>
      <c r="AU162" s="13"/>
      <c r="AV162" s="13"/>
      <c r="AW162" s="13"/>
      <c r="AX162" s="13"/>
      <c r="AY162" s="13"/>
      <c r="AZ162" s="13"/>
      <c r="BA162" s="3"/>
      <c r="BB162" s="13"/>
      <c r="BC162" s="3"/>
    </row>
    <row r="163" spans="1:55">
      <c r="A163" s="3">
        <v>161</v>
      </c>
      <c r="B163" s="3">
        <v>6</v>
      </c>
      <c r="C163" s="3">
        <v>2</v>
      </c>
      <c r="D163" s="3" t="str">
        <f t="shared" si="2"/>
        <v/>
      </c>
      <c r="E163" s="3"/>
      <c r="F163" s="3">
        <v>500</v>
      </c>
      <c r="G163" s="3"/>
      <c r="H163" s="3"/>
      <c r="I163" s="3">
        <v>2800</v>
      </c>
      <c r="J163" s="3"/>
      <c r="K163" s="3">
        <v>270412</v>
      </c>
      <c r="L163" s="3">
        <v>2140</v>
      </c>
      <c r="M163" s="3">
        <v>1.05</v>
      </c>
      <c r="N163" s="3">
        <v>1.0245</v>
      </c>
      <c r="O163" s="3">
        <v>66915</v>
      </c>
      <c r="P163" s="3">
        <v>2302.0515</v>
      </c>
      <c r="Q163" s="3">
        <v>400</v>
      </c>
      <c r="R163" s="3">
        <v>0.1</v>
      </c>
      <c r="S163" s="13"/>
      <c r="T163" s="14"/>
      <c r="U163" s="13"/>
      <c r="V163" s="13"/>
      <c r="W163" s="13"/>
      <c r="X163" s="13"/>
      <c r="Y163" s="13"/>
      <c r="Z163" s="4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3"/>
      <c r="AP163" s="3"/>
      <c r="AQ163" s="3"/>
      <c r="AR163" s="3"/>
      <c r="AS163" s="13"/>
      <c r="AT163" s="13"/>
      <c r="AU163" s="13"/>
      <c r="AV163" s="13"/>
      <c r="AW163" s="13"/>
      <c r="AX163" s="13"/>
      <c r="AY163" s="13"/>
      <c r="AZ163" s="13"/>
      <c r="BA163" s="3"/>
      <c r="BB163" s="13"/>
      <c r="BC163" s="3"/>
    </row>
    <row r="164" spans="1:55">
      <c r="A164" s="3">
        <v>162</v>
      </c>
      <c r="B164" s="3">
        <v>6</v>
      </c>
      <c r="C164" s="3">
        <v>2</v>
      </c>
      <c r="D164" s="3" t="str">
        <f t="shared" si="2"/>
        <v/>
      </c>
      <c r="E164" s="3"/>
      <c r="F164" s="3">
        <v>510</v>
      </c>
      <c r="G164" s="3"/>
      <c r="H164" s="3"/>
      <c r="I164" s="3">
        <v>2880</v>
      </c>
      <c r="J164" s="3"/>
      <c r="K164" s="3">
        <v>272332</v>
      </c>
      <c r="L164" s="3">
        <v>2140</v>
      </c>
      <c r="M164" s="3">
        <v>1.051</v>
      </c>
      <c r="N164" s="3">
        <v>1.0245</v>
      </c>
      <c r="O164" s="3">
        <v>67491</v>
      </c>
      <c r="P164" s="3">
        <v>2304.24393</v>
      </c>
      <c r="Q164" s="3">
        <v>400</v>
      </c>
      <c r="R164" s="3">
        <v>0.1</v>
      </c>
      <c r="S164" s="13"/>
      <c r="T164" s="14"/>
      <c r="U164" s="13"/>
      <c r="V164" s="13"/>
      <c r="W164" s="13"/>
      <c r="X164" s="13"/>
      <c r="Y164" s="13"/>
      <c r="Z164" s="4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3"/>
      <c r="AP164" s="3"/>
      <c r="AQ164" s="3"/>
      <c r="AR164" s="3"/>
      <c r="AS164" s="13"/>
      <c r="AT164" s="13"/>
      <c r="AU164" s="13"/>
      <c r="AV164" s="13"/>
      <c r="AW164" s="13"/>
      <c r="AX164" s="13"/>
      <c r="AY164" s="13"/>
      <c r="AZ164" s="13"/>
      <c r="BA164" s="3"/>
      <c r="BB164" s="13"/>
      <c r="BC164" s="3"/>
    </row>
    <row r="165" spans="1:55">
      <c r="A165" s="3">
        <v>163</v>
      </c>
      <c r="B165" s="3">
        <v>6</v>
      </c>
      <c r="C165" s="3">
        <v>2</v>
      </c>
      <c r="D165" s="3" t="str">
        <f t="shared" si="2"/>
        <v/>
      </c>
      <c r="E165" s="3"/>
      <c r="F165" s="3">
        <v>520</v>
      </c>
      <c r="G165" s="3"/>
      <c r="H165" s="3"/>
      <c r="I165" s="3">
        <v>2960</v>
      </c>
      <c r="J165" s="3"/>
      <c r="K165" s="3">
        <v>274305</v>
      </c>
      <c r="L165" s="3">
        <v>2140</v>
      </c>
      <c r="M165" s="3">
        <v>1.052</v>
      </c>
      <c r="N165" s="3">
        <v>1.0245</v>
      </c>
      <c r="O165" s="3">
        <v>68083</v>
      </c>
      <c r="P165" s="3">
        <v>2306.43636</v>
      </c>
      <c r="Q165" s="3">
        <v>400</v>
      </c>
      <c r="R165" s="3">
        <v>0.1</v>
      </c>
      <c r="S165" s="13"/>
      <c r="T165" s="14"/>
      <c r="U165" s="13"/>
      <c r="V165" s="13"/>
      <c r="W165" s="13"/>
      <c r="X165" s="13"/>
      <c r="Y165" s="13"/>
      <c r="Z165" s="4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3"/>
      <c r="AP165" s="3"/>
      <c r="AQ165" s="3"/>
      <c r="AR165" s="3"/>
      <c r="AS165" s="13"/>
      <c r="AT165" s="13"/>
      <c r="AU165" s="13"/>
      <c r="AV165" s="13"/>
      <c r="AW165" s="13"/>
      <c r="AX165" s="13"/>
      <c r="AY165" s="13"/>
      <c r="AZ165" s="13"/>
      <c r="BA165" s="3"/>
      <c r="BB165" s="13"/>
      <c r="BC165" s="3"/>
    </row>
    <row r="166" spans="1:55">
      <c r="A166" s="3">
        <v>164</v>
      </c>
      <c r="B166" s="3">
        <v>6</v>
      </c>
      <c r="C166" s="3">
        <v>2</v>
      </c>
      <c r="D166" s="3" t="str">
        <f t="shared" si="2"/>
        <v/>
      </c>
      <c r="E166" s="3"/>
      <c r="F166" s="3">
        <v>530</v>
      </c>
      <c r="G166" s="3"/>
      <c r="H166" s="3"/>
      <c r="I166" s="3">
        <v>3040</v>
      </c>
      <c r="J166" s="3"/>
      <c r="K166" s="3">
        <v>276331</v>
      </c>
      <c r="L166" s="3">
        <v>2140</v>
      </c>
      <c r="M166" s="3">
        <v>1.053</v>
      </c>
      <c r="N166" s="3">
        <v>1.0245</v>
      </c>
      <c r="O166" s="3">
        <v>68691</v>
      </c>
      <c r="P166" s="3">
        <v>2308.62879</v>
      </c>
      <c r="Q166" s="3">
        <v>400</v>
      </c>
      <c r="R166" s="3">
        <v>0.1</v>
      </c>
      <c r="S166" s="13"/>
      <c r="T166" s="14"/>
      <c r="U166" s="13"/>
      <c r="V166" s="13"/>
      <c r="W166" s="13"/>
      <c r="X166" s="13"/>
      <c r="Y166" s="13"/>
      <c r="Z166" s="4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3"/>
      <c r="AP166" s="3"/>
      <c r="AQ166" s="3"/>
      <c r="AR166" s="3"/>
      <c r="AS166" s="13"/>
      <c r="AT166" s="13"/>
      <c r="AU166" s="13"/>
      <c r="AV166" s="13"/>
      <c r="AW166" s="13"/>
      <c r="AX166" s="13"/>
      <c r="AY166" s="13"/>
      <c r="AZ166" s="13"/>
      <c r="BA166" s="3"/>
      <c r="BB166" s="13"/>
      <c r="BC166" s="3"/>
    </row>
    <row r="167" spans="1:55">
      <c r="A167" s="3">
        <v>165</v>
      </c>
      <c r="B167" s="3">
        <v>6</v>
      </c>
      <c r="C167" s="3">
        <v>2</v>
      </c>
      <c r="D167" s="3" t="str">
        <f t="shared" si="2"/>
        <v/>
      </c>
      <c r="E167" s="3"/>
      <c r="F167" s="3">
        <v>540</v>
      </c>
      <c r="G167" s="3"/>
      <c r="H167" s="3"/>
      <c r="I167" s="3">
        <v>3120</v>
      </c>
      <c r="J167" s="3"/>
      <c r="K167" s="3">
        <v>278410</v>
      </c>
      <c r="L167" s="3">
        <v>2140</v>
      </c>
      <c r="M167" s="3">
        <v>1.054</v>
      </c>
      <c r="N167" s="3">
        <v>1.0245</v>
      </c>
      <c r="O167" s="3">
        <v>69315</v>
      </c>
      <c r="P167" s="3">
        <v>2310.82122</v>
      </c>
      <c r="Q167" s="3">
        <v>400</v>
      </c>
      <c r="R167" s="3">
        <v>0.1</v>
      </c>
      <c r="S167" s="13"/>
      <c r="T167" s="14"/>
      <c r="U167" s="13"/>
      <c r="V167" s="13"/>
      <c r="W167" s="13"/>
      <c r="X167" s="13"/>
      <c r="Y167" s="13"/>
      <c r="Z167" s="4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3"/>
      <c r="AP167" s="3"/>
      <c r="AQ167" s="3"/>
      <c r="AR167" s="3"/>
      <c r="AS167" s="13"/>
      <c r="AT167" s="13"/>
      <c r="AU167" s="13"/>
      <c r="AV167" s="13"/>
      <c r="AW167" s="13"/>
      <c r="AX167" s="13"/>
      <c r="AY167" s="13"/>
      <c r="AZ167" s="13"/>
      <c r="BA167" s="3"/>
      <c r="BB167" s="13"/>
      <c r="BC167" s="3"/>
    </row>
    <row r="168" spans="1:55">
      <c r="A168" s="3">
        <v>166</v>
      </c>
      <c r="B168" s="3">
        <v>6</v>
      </c>
      <c r="C168" s="3">
        <v>2</v>
      </c>
      <c r="D168" s="3" t="str">
        <f t="shared" si="2"/>
        <v/>
      </c>
      <c r="E168" s="3"/>
      <c r="F168" s="3">
        <v>550</v>
      </c>
      <c r="G168" s="3"/>
      <c r="H168" s="3"/>
      <c r="I168" s="3">
        <v>3200</v>
      </c>
      <c r="J168" s="3"/>
      <c r="K168" s="3">
        <v>280542</v>
      </c>
      <c r="L168" s="3">
        <v>2140</v>
      </c>
      <c r="M168" s="3">
        <v>1.055</v>
      </c>
      <c r="N168" s="3">
        <v>1.0245</v>
      </c>
      <c r="O168" s="3">
        <v>69955</v>
      </c>
      <c r="P168" s="3">
        <v>2313.01365</v>
      </c>
      <c r="Q168" s="3">
        <v>400</v>
      </c>
      <c r="R168" s="3">
        <v>0.1</v>
      </c>
      <c r="S168" s="13"/>
      <c r="T168" s="14"/>
      <c r="U168" s="13"/>
      <c r="V168" s="13"/>
      <c r="W168" s="13"/>
      <c r="X168" s="13"/>
      <c r="Y168" s="13"/>
      <c r="Z168" s="4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3"/>
      <c r="AP168" s="3"/>
      <c r="AQ168" s="3"/>
      <c r="AR168" s="3"/>
      <c r="AS168" s="13"/>
      <c r="AT168" s="13"/>
      <c r="AU168" s="13"/>
      <c r="AV168" s="13"/>
      <c r="AW168" s="13"/>
      <c r="AX168" s="13"/>
      <c r="AY168" s="13"/>
      <c r="AZ168" s="13"/>
      <c r="BA168" s="3"/>
      <c r="BB168" s="13"/>
      <c r="BC168" s="3"/>
    </row>
    <row r="169" spans="1:55">
      <c r="A169" s="3">
        <v>167</v>
      </c>
      <c r="B169" s="3">
        <v>6</v>
      </c>
      <c r="C169" s="3">
        <v>2</v>
      </c>
      <c r="D169" s="3" t="str">
        <f t="shared" si="2"/>
        <v/>
      </c>
      <c r="E169" s="3"/>
      <c r="F169" s="3">
        <v>560</v>
      </c>
      <c r="G169" s="3"/>
      <c r="H169" s="3"/>
      <c r="I169" s="3">
        <v>3280</v>
      </c>
      <c r="J169" s="3"/>
      <c r="K169" s="3">
        <v>282727</v>
      </c>
      <c r="L169" s="3">
        <v>2140</v>
      </c>
      <c r="M169" s="3">
        <v>1.056</v>
      </c>
      <c r="N169" s="3">
        <v>1.0245</v>
      </c>
      <c r="O169" s="3">
        <v>70611</v>
      </c>
      <c r="P169" s="3">
        <v>2315.20608</v>
      </c>
      <c r="Q169" s="3">
        <v>400</v>
      </c>
      <c r="R169" s="3">
        <v>0.1</v>
      </c>
      <c r="S169" s="13"/>
      <c r="T169" s="14"/>
      <c r="U169" s="13"/>
      <c r="V169" s="13"/>
      <c r="W169" s="13"/>
      <c r="X169" s="13"/>
      <c r="Y169" s="13"/>
      <c r="Z169" s="4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3"/>
      <c r="AP169" s="3"/>
      <c r="AQ169" s="3"/>
      <c r="AR169" s="3"/>
      <c r="AS169" s="13"/>
      <c r="AT169" s="13"/>
      <c r="AU169" s="13"/>
      <c r="AV169" s="13"/>
      <c r="AW169" s="13"/>
      <c r="AX169" s="13"/>
      <c r="AY169" s="13"/>
      <c r="AZ169" s="13"/>
      <c r="BA169" s="3"/>
      <c r="BB169" s="13"/>
      <c r="BC169" s="3"/>
    </row>
    <row r="170" spans="1:55">
      <c r="A170" s="3">
        <v>168</v>
      </c>
      <c r="B170" s="3">
        <v>6</v>
      </c>
      <c r="C170" s="3">
        <v>2</v>
      </c>
      <c r="D170" s="3" t="str">
        <f t="shared" si="2"/>
        <v/>
      </c>
      <c r="E170" s="3"/>
      <c r="F170" s="3">
        <v>570</v>
      </c>
      <c r="G170" s="3"/>
      <c r="H170" s="3"/>
      <c r="I170" s="3">
        <v>3360</v>
      </c>
      <c r="J170" s="3"/>
      <c r="K170" s="3">
        <v>284965</v>
      </c>
      <c r="L170" s="3">
        <v>2140</v>
      </c>
      <c r="M170" s="3">
        <v>1.057</v>
      </c>
      <c r="N170" s="3">
        <v>1.0245</v>
      </c>
      <c r="O170" s="3">
        <v>71283</v>
      </c>
      <c r="P170" s="3">
        <v>2317.39851</v>
      </c>
      <c r="Q170" s="3">
        <v>400</v>
      </c>
      <c r="R170" s="3">
        <v>0.1</v>
      </c>
      <c r="S170" s="13"/>
      <c r="T170" s="14"/>
      <c r="U170" s="13"/>
      <c r="V170" s="13"/>
      <c r="W170" s="13"/>
      <c r="X170" s="13"/>
      <c r="Y170" s="13"/>
      <c r="Z170" s="4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3"/>
      <c r="AP170" s="3"/>
      <c r="AQ170" s="3"/>
      <c r="AR170" s="3"/>
      <c r="AS170" s="13"/>
      <c r="AT170" s="13"/>
      <c r="AU170" s="13"/>
      <c r="AV170" s="13"/>
      <c r="AW170" s="13"/>
      <c r="AX170" s="13"/>
      <c r="AY170" s="13"/>
      <c r="AZ170" s="13"/>
      <c r="BA170" s="3"/>
      <c r="BB170" s="13"/>
      <c r="BC170" s="3"/>
    </row>
    <row r="171" spans="1:55">
      <c r="A171" s="3">
        <v>169</v>
      </c>
      <c r="B171" s="3">
        <v>6</v>
      </c>
      <c r="C171" s="3">
        <v>2</v>
      </c>
      <c r="D171" s="3" t="str">
        <f t="shared" si="2"/>
        <v/>
      </c>
      <c r="E171" s="3"/>
      <c r="F171" s="3">
        <v>580</v>
      </c>
      <c r="G171" s="3"/>
      <c r="H171" s="3"/>
      <c r="I171" s="3">
        <v>3440</v>
      </c>
      <c r="J171" s="3"/>
      <c r="K171" s="3">
        <v>287256</v>
      </c>
      <c r="L171" s="3">
        <v>2140</v>
      </c>
      <c r="M171" s="3">
        <v>1.058</v>
      </c>
      <c r="N171" s="3">
        <v>1.0245</v>
      </c>
      <c r="O171" s="3">
        <v>71971</v>
      </c>
      <c r="P171" s="3">
        <v>2319.59094</v>
      </c>
      <c r="Q171" s="3">
        <v>400</v>
      </c>
      <c r="R171" s="3">
        <v>0.1</v>
      </c>
      <c r="S171" s="13"/>
      <c r="T171" s="14"/>
      <c r="U171" s="13"/>
      <c r="V171" s="13"/>
      <c r="W171" s="13"/>
      <c r="X171" s="13"/>
      <c r="Y171" s="13"/>
      <c r="Z171" s="4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3"/>
      <c r="AP171" s="3"/>
      <c r="AQ171" s="3"/>
      <c r="AR171" s="3"/>
      <c r="AS171" s="13"/>
      <c r="AT171" s="13"/>
      <c r="AU171" s="13"/>
      <c r="AV171" s="13"/>
      <c r="AW171" s="13"/>
      <c r="AX171" s="13"/>
      <c r="AY171" s="13"/>
      <c r="AZ171" s="13"/>
      <c r="BA171" s="3"/>
      <c r="BB171" s="13"/>
      <c r="BC171" s="3"/>
    </row>
    <row r="172" spans="1:55">
      <c r="A172" s="3">
        <v>170</v>
      </c>
      <c r="B172" s="3">
        <v>6</v>
      </c>
      <c r="C172" s="3">
        <v>2</v>
      </c>
      <c r="D172" s="3" t="str">
        <f t="shared" si="2"/>
        <v/>
      </c>
      <c r="E172" s="3"/>
      <c r="F172" s="3">
        <v>590</v>
      </c>
      <c r="G172" s="3"/>
      <c r="H172" s="3"/>
      <c r="I172" s="3">
        <v>3520</v>
      </c>
      <c r="J172" s="3"/>
      <c r="K172" s="3">
        <v>289600</v>
      </c>
      <c r="L172" s="3">
        <v>2140</v>
      </c>
      <c r="M172" s="3">
        <v>1.059</v>
      </c>
      <c r="N172" s="3">
        <v>1.0245</v>
      </c>
      <c r="O172" s="3">
        <v>72675</v>
      </c>
      <c r="P172" s="3">
        <v>2321.78337</v>
      </c>
      <c r="Q172" s="3">
        <v>400</v>
      </c>
      <c r="R172" s="3">
        <v>0.1</v>
      </c>
      <c r="S172" s="13"/>
      <c r="T172" s="14"/>
      <c r="U172" s="13"/>
      <c r="V172" s="13"/>
      <c r="W172" s="13"/>
      <c r="X172" s="13"/>
      <c r="Y172" s="13"/>
      <c r="Z172" s="4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3"/>
      <c r="AP172" s="3"/>
      <c r="AQ172" s="3"/>
      <c r="AR172" s="3"/>
      <c r="AS172" s="13"/>
      <c r="AT172" s="13"/>
      <c r="AU172" s="13"/>
      <c r="AV172" s="13"/>
      <c r="AW172" s="13"/>
      <c r="AX172" s="13"/>
      <c r="AY172" s="13"/>
      <c r="AZ172" s="13"/>
      <c r="BA172" s="3"/>
      <c r="BB172" s="13"/>
      <c r="BC172" s="3"/>
    </row>
    <row r="173" spans="1:55">
      <c r="A173" s="3">
        <v>171</v>
      </c>
      <c r="B173" s="3">
        <v>6</v>
      </c>
      <c r="C173" s="3">
        <v>3</v>
      </c>
      <c r="D173" s="3" t="str">
        <f t="shared" si="2"/>
        <v/>
      </c>
      <c r="E173" s="3"/>
      <c r="F173" s="3"/>
      <c r="G173" s="3">
        <v>250</v>
      </c>
      <c r="H173" s="3"/>
      <c r="I173" s="3"/>
      <c r="J173" s="3">
        <v>4000</v>
      </c>
      <c r="K173" s="3">
        <v>291600</v>
      </c>
      <c r="L173" s="3">
        <v>2140</v>
      </c>
      <c r="M173" s="3">
        <v>1.059</v>
      </c>
      <c r="N173" s="3">
        <v>1.025</v>
      </c>
      <c r="O173" s="3">
        <v>73475</v>
      </c>
      <c r="P173" s="3">
        <v>2322.9165</v>
      </c>
      <c r="Q173" s="3">
        <v>400</v>
      </c>
      <c r="R173" s="3">
        <v>0.1</v>
      </c>
      <c r="S173" s="13"/>
      <c r="T173" s="14"/>
      <c r="U173" s="13"/>
      <c r="V173" s="13"/>
      <c r="W173" s="13"/>
      <c r="X173" s="13"/>
      <c r="Y173" s="13"/>
      <c r="Z173" s="4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3"/>
      <c r="AP173" s="3"/>
      <c r="AQ173" s="3"/>
      <c r="AR173" s="3"/>
      <c r="AS173" s="13"/>
      <c r="AT173" s="13"/>
      <c r="AU173" s="13"/>
      <c r="AV173" s="13"/>
      <c r="AW173" s="13"/>
      <c r="AX173" s="13"/>
      <c r="AY173" s="13"/>
      <c r="AZ173" s="13"/>
      <c r="BA173" s="3"/>
      <c r="BB173" s="13"/>
      <c r="BC173" s="3"/>
    </row>
    <row r="174" spans="1:55">
      <c r="A174" s="3">
        <v>172</v>
      </c>
      <c r="B174" s="3">
        <v>6</v>
      </c>
      <c r="C174" s="3">
        <v>3</v>
      </c>
      <c r="D174" s="3" t="str">
        <f t="shared" si="2"/>
        <v/>
      </c>
      <c r="E174" s="3"/>
      <c r="F174" s="3"/>
      <c r="G174" s="3">
        <v>255</v>
      </c>
      <c r="H174" s="3"/>
      <c r="I174" s="3"/>
      <c r="J174" s="3">
        <v>4100</v>
      </c>
      <c r="K174" s="3">
        <v>293650</v>
      </c>
      <c r="L174" s="3">
        <v>2140</v>
      </c>
      <c r="M174" s="3">
        <v>1.059</v>
      </c>
      <c r="N174" s="3">
        <v>1.0255</v>
      </c>
      <c r="O174" s="3">
        <v>74295</v>
      </c>
      <c r="P174" s="3">
        <v>2324.04963</v>
      </c>
      <c r="Q174" s="3">
        <v>400</v>
      </c>
      <c r="R174" s="3">
        <v>0.1</v>
      </c>
      <c r="S174" s="13"/>
      <c r="T174" s="14"/>
      <c r="U174" s="13"/>
      <c r="V174" s="13"/>
      <c r="W174" s="13"/>
      <c r="X174" s="13"/>
      <c r="Y174" s="13"/>
      <c r="Z174" s="4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3"/>
      <c r="AP174" s="3"/>
      <c r="AQ174" s="3"/>
      <c r="AR174" s="3"/>
      <c r="AS174" s="13"/>
      <c r="AT174" s="13"/>
      <c r="AU174" s="13"/>
      <c r="AV174" s="13"/>
      <c r="AW174" s="13"/>
      <c r="AX174" s="13"/>
      <c r="AY174" s="13"/>
      <c r="AZ174" s="13"/>
      <c r="BA174" s="3"/>
      <c r="BB174" s="13"/>
      <c r="BC174" s="3"/>
    </row>
    <row r="175" spans="1:55">
      <c r="A175" s="3">
        <v>173</v>
      </c>
      <c r="B175" s="3">
        <v>6</v>
      </c>
      <c r="C175" s="3">
        <v>3</v>
      </c>
      <c r="D175" s="3" t="str">
        <f t="shared" si="2"/>
        <v/>
      </c>
      <c r="E175" s="3"/>
      <c r="F175" s="3"/>
      <c r="G175" s="3">
        <v>260</v>
      </c>
      <c r="H175" s="3"/>
      <c r="I175" s="3"/>
      <c r="J175" s="3">
        <v>4200</v>
      </c>
      <c r="K175" s="3">
        <v>295750</v>
      </c>
      <c r="L175" s="3">
        <v>2140</v>
      </c>
      <c r="M175" s="3">
        <v>1.059</v>
      </c>
      <c r="N175" s="3">
        <v>1.026</v>
      </c>
      <c r="O175" s="3">
        <v>75135</v>
      </c>
      <c r="P175" s="3">
        <v>2325.18276</v>
      </c>
      <c r="Q175" s="3">
        <v>400</v>
      </c>
      <c r="R175" s="3">
        <v>0.1</v>
      </c>
      <c r="S175" s="13"/>
      <c r="T175" s="14"/>
      <c r="U175" s="13"/>
      <c r="V175" s="13"/>
      <c r="W175" s="13"/>
      <c r="X175" s="13"/>
      <c r="Y175" s="13"/>
      <c r="Z175" s="4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3"/>
      <c r="AP175" s="3"/>
      <c r="AQ175" s="3"/>
      <c r="AR175" s="3"/>
      <c r="AS175" s="13"/>
      <c r="AT175" s="13"/>
      <c r="AU175" s="13"/>
      <c r="AV175" s="13"/>
      <c r="AW175" s="13"/>
      <c r="AX175" s="13"/>
      <c r="AY175" s="13"/>
      <c r="AZ175" s="13"/>
      <c r="BA175" s="3"/>
      <c r="BB175" s="13"/>
      <c r="BC175" s="3"/>
    </row>
    <row r="176" spans="1:55">
      <c r="A176" s="3">
        <v>174</v>
      </c>
      <c r="B176" s="3">
        <v>6</v>
      </c>
      <c r="C176" s="3">
        <v>3</v>
      </c>
      <c r="D176" s="3" t="str">
        <f t="shared" si="2"/>
        <v/>
      </c>
      <c r="E176" s="3"/>
      <c r="F176" s="3"/>
      <c r="G176" s="3">
        <v>265</v>
      </c>
      <c r="H176" s="3"/>
      <c r="I176" s="3"/>
      <c r="J176" s="3">
        <v>4300</v>
      </c>
      <c r="K176" s="3">
        <v>297900</v>
      </c>
      <c r="L176" s="3">
        <v>2140</v>
      </c>
      <c r="M176" s="3">
        <v>1.059</v>
      </c>
      <c r="N176" s="3">
        <v>1.0265</v>
      </c>
      <c r="O176" s="3">
        <v>75995</v>
      </c>
      <c r="P176" s="3">
        <v>2326.31589</v>
      </c>
      <c r="Q176" s="3">
        <v>400</v>
      </c>
      <c r="R176" s="3">
        <v>0.1</v>
      </c>
      <c r="S176" s="13"/>
      <c r="T176" s="14"/>
      <c r="U176" s="13"/>
      <c r="V176" s="13"/>
      <c r="W176" s="13"/>
      <c r="X176" s="13"/>
      <c r="Y176" s="13"/>
      <c r="Z176" s="4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3"/>
      <c r="AP176" s="3"/>
      <c r="AQ176" s="3"/>
      <c r="AR176" s="3"/>
      <c r="AS176" s="13"/>
      <c r="AT176" s="13"/>
      <c r="AU176" s="13"/>
      <c r="AV176" s="13"/>
      <c r="AW176" s="13"/>
      <c r="AX176" s="13"/>
      <c r="AY176" s="13"/>
      <c r="AZ176" s="13"/>
      <c r="BA176" s="3"/>
      <c r="BB176" s="13"/>
      <c r="BC176" s="3"/>
    </row>
    <row r="177" spans="1:55">
      <c r="A177" s="3">
        <v>175</v>
      </c>
      <c r="B177" s="3">
        <v>6</v>
      </c>
      <c r="C177" s="3">
        <v>3</v>
      </c>
      <c r="D177" s="3" t="str">
        <f t="shared" si="2"/>
        <v/>
      </c>
      <c r="E177" s="3"/>
      <c r="F177" s="3"/>
      <c r="G177" s="3">
        <v>270</v>
      </c>
      <c r="H177" s="3"/>
      <c r="I177" s="3"/>
      <c r="J177" s="3">
        <v>4400</v>
      </c>
      <c r="K177" s="3">
        <v>300100</v>
      </c>
      <c r="L177" s="3">
        <v>2140</v>
      </c>
      <c r="M177" s="3">
        <v>1.059</v>
      </c>
      <c r="N177" s="3">
        <v>1.027</v>
      </c>
      <c r="O177" s="3">
        <v>76875</v>
      </c>
      <c r="P177" s="3">
        <v>2327.44902</v>
      </c>
      <c r="Q177" s="3">
        <v>400</v>
      </c>
      <c r="R177" s="3">
        <v>0.1</v>
      </c>
      <c r="S177" s="13"/>
      <c r="T177" s="14"/>
      <c r="U177" s="13"/>
      <c r="V177" s="13"/>
      <c r="W177" s="13"/>
      <c r="X177" s="13"/>
      <c r="Y177" s="13"/>
      <c r="Z177" s="4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3"/>
      <c r="AP177" s="3"/>
      <c r="AQ177" s="3"/>
      <c r="AR177" s="3"/>
      <c r="AS177" s="13"/>
      <c r="AT177" s="13"/>
      <c r="AU177" s="13"/>
      <c r="AV177" s="13"/>
      <c r="AW177" s="13"/>
      <c r="AX177" s="13"/>
      <c r="AY177" s="13"/>
      <c r="AZ177" s="13"/>
      <c r="BA177" s="3"/>
      <c r="BB177" s="13"/>
      <c r="BC177" s="3"/>
    </row>
    <row r="178" spans="1:55">
      <c r="A178" s="3">
        <v>176</v>
      </c>
      <c r="B178" s="3">
        <v>6</v>
      </c>
      <c r="C178" s="3">
        <v>3</v>
      </c>
      <c r="D178" s="3" t="str">
        <f t="shared" si="2"/>
        <v/>
      </c>
      <c r="E178" s="3"/>
      <c r="F178" s="3"/>
      <c r="G178" s="3">
        <v>275</v>
      </c>
      <c r="H178" s="3"/>
      <c r="I178" s="3"/>
      <c r="J178" s="3">
        <v>4500</v>
      </c>
      <c r="K178" s="3">
        <v>302350</v>
      </c>
      <c r="L178" s="3">
        <v>2140</v>
      </c>
      <c r="M178" s="3">
        <v>1.059</v>
      </c>
      <c r="N178" s="3">
        <v>1.0275</v>
      </c>
      <c r="O178" s="3">
        <v>77775</v>
      </c>
      <c r="P178" s="3">
        <v>2328.58215</v>
      </c>
      <c r="Q178" s="3">
        <v>400</v>
      </c>
      <c r="R178" s="3">
        <v>0.1</v>
      </c>
      <c r="S178" s="13"/>
      <c r="T178" s="14"/>
      <c r="U178" s="13"/>
      <c r="V178" s="13"/>
      <c r="W178" s="13"/>
      <c r="X178" s="13"/>
      <c r="Y178" s="13"/>
      <c r="Z178" s="4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3"/>
      <c r="AP178" s="3"/>
      <c r="AQ178" s="3"/>
      <c r="AR178" s="3"/>
      <c r="AS178" s="13"/>
      <c r="AT178" s="13"/>
      <c r="AU178" s="13"/>
      <c r="AV178" s="13"/>
      <c r="AW178" s="13"/>
      <c r="AX178" s="13"/>
      <c r="AY178" s="13"/>
      <c r="AZ178" s="13"/>
      <c r="BA178" s="3"/>
      <c r="BB178" s="13"/>
      <c r="BC178" s="3"/>
    </row>
    <row r="179" spans="1:55">
      <c r="A179" s="3">
        <v>177</v>
      </c>
      <c r="B179" s="3">
        <v>6</v>
      </c>
      <c r="C179" s="3">
        <v>3</v>
      </c>
      <c r="D179" s="3" t="str">
        <f t="shared" si="2"/>
        <v/>
      </c>
      <c r="E179" s="3"/>
      <c r="F179" s="3"/>
      <c r="G179" s="3">
        <v>280</v>
      </c>
      <c r="H179" s="3"/>
      <c r="I179" s="3"/>
      <c r="J179" s="3">
        <v>4600</v>
      </c>
      <c r="K179" s="3">
        <v>304650</v>
      </c>
      <c r="L179" s="3">
        <v>2140</v>
      </c>
      <c r="M179" s="3">
        <v>1.059</v>
      </c>
      <c r="N179" s="3">
        <v>1.028</v>
      </c>
      <c r="O179" s="3">
        <v>78695</v>
      </c>
      <c r="P179" s="3">
        <v>2329.71528</v>
      </c>
      <c r="Q179" s="3">
        <v>400</v>
      </c>
      <c r="R179" s="3">
        <v>0.1</v>
      </c>
      <c r="S179" s="13"/>
      <c r="T179" s="14"/>
      <c r="U179" s="13"/>
      <c r="V179" s="13"/>
      <c r="W179" s="13"/>
      <c r="X179" s="13"/>
      <c r="Y179" s="13"/>
      <c r="Z179" s="4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3"/>
      <c r="AP179" s="3"/>
      <c r="AQ179" s="3"/>
      <c r="AR179" s="3"/>
      <c r="AS179" s="13"/>
      <c r="AT179" s="13"/>
      <c r="AU179" s="13"/>
      <c r="AV179" s="13"/>
      <c r="AW179" s="13"/>
      <c r="AX179" s="13"/>
      <c r="AY179" s="13"/>
      <c r="AZ179" s="13"/>
      <c r="BA179" s="3"/>
      <c r="BB179" s="13"/>
      <c r="BC179" s="3"/>
    </row>
    <row r="180" spans="1:55">
      <c r="A180" s="3">
        <v>178</v>
      </c>
      <c r="B180" s="3">
        <v>6</v>
      </c>
      <c r="C180" s="3">
        <v>3</v>
      </c>
      <c r="D180" s="3" t="str">
        <f t="shared" si="2"/>
        <v/>
      </c>
      <c r="E180" s="3"/>
      <c r="F180" s="3"/>
      <c r="G180" s="3">
        <v>285</v>
      </c>
      <c r="H180" s="3"/>
      <c r="I180" s="3"/>
      <c r="J180" s="3">
        <v>4700</v>
      </c>
      <c r="K180" s="3">
        <v>307000</v>
      </c>
      <c r="L180" s="3">
        <v>2140</v>
      </c>
      <c r="M180" s="3">
        <v>1.059</v>
      </c>
      <c r="N180" s="3">
        <v>1.0285</v>
      </c>
      <c r="O180" s="3">
        <v>79635</v>
      </c>
      <c r="P180" s="3">
        <v>2330.84841</v>
      </c>
      <c r="Q180" s="3">
        <v>400</v>
      </c>
      <c r="R180" s="3">
        <v>0.1</v>
      </c>
      <c r="S180" s="13"/>
      <c r="T180" s="14"/>
      <c r="U180" s="13"/>
      <c r="V180" s="13"/>
      <c r="W180" s="13"/>
      <c r="X180" s="13"/>
      <c r="Y180" s="13"/>
      <c r="Z180" s="4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3"/>
      <c r="AP180" s="3"/>
      <c r="AQ180" s="3"/>
      <c r="AR180" s="3"/>
      <c r="AS180" s="13"/>
      <c r="AT180" s="13"/>
      <c r="AU180" s="13"/>
      <c r="AV180" s="13"/>
      <c r="AW180" s="13"/>
      <c r="AX180" s="13"/>
      <c r="AY180" s="13"/>
      <c r="AZ180" s="13"/>
      <c r="BA180" s="3"/>
      <c r="BB180" s="13"/>
      <c r="BC180" s="3"/>
    </row>
    <row r="181" spans="1:55">
      <c r="A181" s="3">
        <v>179</v>
      </c>
      <c r="B181" s="3">
        <v>6</v>
      </c>
      <c r="C181" s="3">
        <v>3</v>
      </c>
      <c r="D181" s="3" t="str">
        <f t="shared" si="2"/>
        <v/>
      </c>
      <c r="E181" s="3"/>
      <c r="F181" s="3"/>
      <c r="G181" s="3">
        <v>290</v>
      </c>
      <c r="H181" s="3"/>
      <c r="I181" s="3"/>
      <c r="J181" s="3">
        <v>4800</v>
      </c>
      <c r="K181" s="3">
        <v>309400</v>
      </c>
      <c r="L181" s="3">
        <v>2140</v>
      </c>
      <c r="M181" s="3">
        <v>1.059</v>
      </c>
      <c r="N181" s="3">
        <v>1.029</v>
      </c>
      <c r="O181" s="3">
        <v>80595</v>
      </c>
      <c r="P181" s="3">
        <v>2331.98154</v>
      </c>
      <c r="Q181" s="3">
        <v>400</v>
      </c>
      <c r="R181" s="3">
        <v>0.1</v>
      </c>
      <c r="S181" s="13"/>
      <c r="T181" s="14"/>
      <c r="U181" s="13"/>
      <c r="V181" s="13"/>
      <c r="W181" s="13"/>
      <c r="X181" s="13"/>
      <c r="Y181" s="13"/>
      <c r="Z181" s="4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3"/>
      <c r="AP181" s="3"/>
      <c r="AQ181" s="3"/>
      <c r="AR181" s="3"/>
      <c r="AS181" s="13"/>
      <c r="AT181" s="13"/>
      <c r="AU181" s="13"/>
      <c r="AV181" s="13"/>
      <c r="AW181" s="13"/>
      <c r="AX181" s="13"/>
      <c r="AY181" s="13"/>
      <c r="AZ181" s="13"/>
      <c r="BA181" s="3"/>
      <c r="BB181" s="13"/>
      <c r="BC181" s="3"/>
    </row>
    <row r="182" spans="1:55">
      <c r="A182" s="3">
        <v>180</v>
      </c>
      <c r="B182" s="3">
        <v>6</v>
      </c>
      <c r="C182" s="3">
        <v>3</v>
      </c>
      <c r="D182" s="3" t="str">
        <f t="shared" si="2"/>
        <v/>
      </c>
      <c r="E182" s="3"/>
      <c r="F182" s="3"/>
      <c r="G182" s="3">
        <v>295</v>
      </c>
      <c r="H182" s="3"/>
      <c r="I182" s="3"/>
      <c r="J182" s="3">
        <v>4900</v>
      </c>
      <c r="K182" s="3">
        <v>311850</v>
      </c>
      <c r="L182" s="3">
        <v>2140</v>
      </c>
      <c r="M182" s="3">
        <v>1.059</v>
      </c>
      <c r="N182" s="3">
        <v>1.0295</v>
      </c>
      <c r="O182" s="3">
        <v>81575</v>
      </c>
      <c r="P182" s="3">
        <v>2333.11467</v>
      </c>
      <c r="Q182" s="3">
        <v>400</v>
      </c>
      <c r="R182" s="3">
        <v>0.1</v>
      </c>
      <c r="S182" s="13"/>
      <c r="T182" s="14"/>
      <c r="U182" s="13"/>
      <c r="V182" s="13"/>
      <c r="W182" s="13"/>
      <c r="X182" s="13"/>
      <c r="Y182" s="13"/>
      <c r="Z182" s="4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3"/>
      <c r="AP182" s="3"/>
      <c r="AQ182" s="3"/>
      <c r="AR182" s="3"/>
      <c r="AS182" s="13"/>
      <c r="AT182" s="13"/>
      <c r="AU182" s="13"/>
      <c r="AV182" s="13"/>
      <c r="AW182" s="13"/>
      <c r="AX182" s="13"/>
      <c r="AY182" s="13"/>
      <c r="AZ182" s="13"/>
      <c r="BA182" s="3"/>
      <c r="BB182" s="13"/>
      <c r="BC182" s="3"/>
    </row>
    <row r="183" spans="1:55">
      <c r="A183" s="3">
        <v>181</v>
      </c>
      <c r="B183" s="3">
        <v>7</v>
      </c>
      <c r="C183" s="3">
        <v>1</v>
      </c>
      <c r="D183" s="3">
        <f t="shared" si="2"/>
        <v>210000</v>
      </c>
      <c r="E183" s="3">
        <v>220</v>
      </c>
      <c r="F183" s="3"/>
      <c r="G183" s="3"/>
      <c r="H183" s="3">
        <v>6200</v>
      </c>
      <c r="I183" s="3"/>
      <c r="J183" s="3"/>
      <c r="K183" s="3">
        <v>318050</v>
      </c>
      <c r="L183" s="3">
        <v>2200</v>
      </c>
      <c r="M183" s="3">
        <v>1.059</v>
      </c>
      <c r="N183" s="3">
        <v>1.0295</v>
      </c>
      <c r="O183" s="3">
        <v>82815</v>
      </c>
      <c r="P183" s="3">
        <v>2398.5291</v>
      </c>
      <c r="Q183" s="3">
        <v>400</v>
      </c>
      <c r="R183" s="3">
        <v>0.1</v>
      </c>
      <c r="S183" s="13"/>
      <c r="T183" s="14"/>
      <c r="U183" s="13"/>
      <c r="V183" s="13"/>
      <c r="W183" s="13"/>
      <c r="X183" s="13"/>
      <c r="Y183" s="13"/>
      <c r="Z183" s="4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3"/>
      <c r="AP183" s="3"/>
      <c r="AQ183" s="3"/>
      <c r="AR183" s="3"/>
      <c r="AS183" s="13"/>
      <c r="AT183" s="13"/>
      <c r="AU183" s="13"/>
      <c r="AV183" s="13"/>
      <c r="AW183" s="13"/>
      <c r="AX183" s="13"/>
      <c r="AY183" s="13"/>
      <c r="AZ183" s="13"/>
      <c r="BA183" s="3"/>
      <c r="BB183" s="13"/>
      <c r="BC183" s="3"/>
    </row>
    <row r="184" spans="1:55">
      <c r="A184" s="3">
        <v>182</v>
      </c>
      <c r="B184" s="3">
        <v>7</v>
      </c>
      <c r="C184" s="3">
        <v>1</v>
      </c>
      <c r="D184" s="3">
        <f t="shared" si="2"/>
        <v>217000</v>
      </c>
      <c r="E184" s="3">
        <v>227</v>
      </c>
      <c r="F184" s="3"/>
      <c r="G184" s="3"/>
      <c r="H184" s="3">
        <v>6300</v>
      </c>
      <c r="I184" s="3"/>
      <c r="J184" s="3"/>
      <c r="K184" s="3">
        <v>324350</v>
      </c>
      <c r="L184" s="3">
        <v>2270</v>
      </c>
      <c r="M184" s="3">
        <v>1.059</v>
      </c>
      <c r="N184" s="3">
        <v>1.0295</v>
      </c>
      <c r="O184" s="3">
        <v>84075</v>
      </c>
      <c r="P184" s="3">
        <v>2474.845935</v>
      </c>
      <c r="Q184" s="3">
        <v>400</v>
      </c>
      <c r="R184" s="3">
        <v>0.1</v>
      </c>
      <c r="S184" s="13"/>
      <c r="T184" s="14"/>
      <c r="U184" s="13"/>
      <c r="V184" s="13"/>
      <c r="W184" s="13"/>
      <c r="X184" s="13"/>
      <c r="Y184" s="13"/>
      <c r="Z184" s="4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3"/>
      <c r="AP184" s="3"/>
      <c r="AQ184" s="3"/>
      <c r="AR184" s="3"/>
      <c r="AS184" s="13"/>
      <c r="AT184" s="13"/>
      <c r="AU184" s="13"/>
      <c r="AV184" s="13"/>
      <c r="AW184" s="13"/>
      <c r="AX184" s="13"/>
      <c r="AY184" s="13"/>
      <c r="AZ184" s="13"/>
      <c r="BA184" s="3"/>
      <c r="BB184" s="13"/>
      <c r="BC184" s="3"/>
    </row>
    <row r="185" spans="1:55">
      <c r="A185" s="3">
        <v>183</v>
      </c>
      <c r="B185" s="3">
        <v>7</v>
      </c>
      <c r="C185" s="3">
        <v>1</v>
      </c>
      <c r="D185" s="3">
        <f t="shared" si="2"/>
        <v>224000</v>
      </c>
      <c r="E185" s="3">
        <v>234</v>
      </c>
      <c r="F185" s="3"/>
      <c r="G185" s="3"/>
      <c r="H185" s="3">
        <v>6400</v>
      </c>
      <c r="I185" s="3"/>
      <c r="J185" s="3"/>
      <c r="K185" s="3">
        <v>330750</v>
      </c>
      <c r="L185" s="3">
        <v>2340</v>
      </c>
      <c r="M185" s="3">
        <v>1.059</v>
      </c>
      <c r="N185" s="3">
        <v>1.0295</v>
      </c>
      <c r="O185" s="3">
        <v>85355</v>
      </c>
      <c r="P185" s="3">
        <v>2551.16277</v>
      </c>
      <c r="Q185" s="3">
        <v>400</v>
      </c>
      <c r="R185" s="3">
        <v>0.1</v>
      </c>
      <c r="S185" s="13"/>
      <c r="T185" s="14"/>
      <c r="U185" s="13"/>
      <c r="V185" s="13"/>
      <c r="W185" s="13"/>
      <c r="X185" s="13"/>
      <c r="Y185" s="13"/>
      <c r="Z185" s="4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3"/>
      <c r="AP185" s="3"/>
      <c r="AQ185" s="3"/>
      <c r="AR185" s="3"/>
      <c r="AS185" s="13"/>
      <c r="AT185" s="13"/>
      <c r="AU185" s="13"/>
      <c r="AV185" s="13"/>
      <c r="AW185" s="13"/>
      <c r="AX185" s="13"/>
      <c r="AY185" s="13"/>
      <c r="AZ185" s="13"/>
      <c r="BA185" s="3"/>
      <c r="BB185" s="13"/>
      <c r="BC185" s="3"/>
    </row>
    <row r="186" spans="1:55">
      <c r="A186" s="3">
        <v>184</v>
      </c>
      <c r="B186" s="3">
        <v>7</v>
      </c>
      <c r="C186" s="3">
        <v>1</v>
      </c>
      <c r="D186" s="3">
        <f t="shared" si="2"/>
        <v>231000</v>
      </c>
      <c r="E186" s="3">
        <v>241</v>
      </c>
      <c r="F186" s="3"/>
      <c r="G186" s="3"/>
      <c r="H186" s="3">
        <v>6500</v>
      </c>
      <c r="I186" s="3"/>
      <c r="J186" s="3"/>
      <c r="K186" s="3">
        <v>337250</v>
      </c>
      <c r="L186" s="3">
        <v>2410</v>
      </c>
      <c r="M186" s="3">
        <v>1.059</v>
      </c>
      <c r="N186" s="3">
        <v>1.0295</v>
      </c>
      <c r="O186" s="3">
        <v>86655</v>
      </c>
      <c r="P186" s="3">
        <v>2627.479605</v>
      </c>
      <c r="Q186" s="3">
        <v>400</v>
      </c>
      <c r="R186" s="3">
        <v>0.1</v>
      </c>
      <c r="S186" s="13"/>
      <c r="T186" s="14"/>
      <c r="U186" s="13"/>
      <c r="V186" s="13"/>
      <c r="W186" s="13"/>
      <c r="X186" s="13"/>
      <c r="Y186" s="13"/>
      <c r="Z186" s="4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3"/>
      <c r="AP186" s="3"/>
      <c r="AQ186" s="3"/>
      <c r="AR186" s="3"/>
      <c r="AS186" s="13"/>
      <c r="AT186" s="13"/>
      <c r="AU186" s="13"/>
      <c r="AV186" s="13"/>
      <c r="AW186" s="13"/>
      <c r="AX186" s="13"/>
      <c r="AY186" s="13"/>
      <c r="AZ186" s="13"/>
      <c r="BA186" s="3"/>
      <c r="BB186" s="13"/>
      <c r="BC186" s="3"/>
    </row>
    <row r="187" spans="1:55">
      <c r="A187" s="3">
        <v>185</v>
      </c>
      <c r="B187" s="3">
        <v>7</v>
      </c>
      <c r="C187" s="3">
        <v>1</v>
      </c>
      <c r="D187" s="3">
        <f t="shared" si="2"/>
        <v>238000</v>
      </c>
      <c r="E187" s="3">
        <v>248</v>
      </c>
      <c r="F187" s="3"/>
      <c r="G187" s="3"/>
      <c r="H187" s="3">
        <v>6600</v>
      </c>
      <c r="I187" s="3"/>
      <c r="J187" s="3"/>
      <c r="K187" s="3">
        <v>343850</v>
      </c>
      <c r="L187" s="3">
        <v>2480</v>
      </c>
      <c r="M187" s="3">
        <v>1.059</v>
      </c>
      <c r="N187" s="3">
        <v>1.0295</v>
      </c>
      <c r="O187" s="3">
        <v>87975</v>
      </c>
      <c r="P187" s="3">
        <v>2703.79644</v>
      </c>
      <c r="Q187" s="3">
        <v>400</v>
      </c>
      <c r="R187" s="3">
        <v>0.1</v>
      </c>
      <c r="S187" s="13"/>
      <c r="T187" s="14"/>
      <c r="U187" s="13"/>
      <c r="V187" s="13"/>
      <c r="W187" s="13"/>
      <c r="X187" s="13"/>
      <c r="Y187" s="13"/>
      <c r="Z187" s="4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3"/>
      <c r="AP187" s="3"/>
      <c r="AQ187" s="3"/>
      <c r="AR187" s="3"/>
      <c r="AS187" s="13"/>
      <c r="AT187" s="13"/>
      <c r="AU187" s="13"/>
      <c r="AV187" s="13"/>
      <c r="AW187" s="13"/>
      <c r="AX187" s="13"/>
      <c r="AY187" s="13"/>
      <c r="AZ187" s="13"/>
      <c r="BA187" s="3"/>
      <c r="BB187" s="13"/>
      <c r="BC187" s="3"/>
    </row>
    <row r="188" spans="1:55">
      <c r="A188" s="3">
        <v>186</v>
      </c>
      <c r="B188" s="3">
        <v>7</v>
      </c>
      <c r="C188" s="3">
        <v>1</v>
      </c>
      <c r="D188" s="3">
        <f t="shared" si="2"/>
        <v>245000</v>
      </c>
      <c r="E188" s="3">
        <v>255</v>
      </c>
      <c r="F188" s="3"/>
      <c r="G188" s="3"/>
      <c r="H188" s="3">
        <v>6700</v>
      </c>
      <c r="I188" s="3"/>
      <c r="J188" s="3"/>
      <c r="K188" s="3">
        <v>350550</v>
      </c>
      <c r="L188" s="3">
        <v>2550</v>
      </c>
      <c r="M188" s="3">
        <v>1.059</v>
      </c>
      <c r="N188" s="3">
        <v>1.0295</v>
      </c>
      <c r="O188" s="3">
        <v>89315</v>
      </c>
      <c r="P188" s="3">
        <v>2780.113275</v>
      </c>
      <c r="Q188" s="3">
        <v>400</v>
      </c>
      <c r="R188" s="3">
        <v>0.1</v>
      </c>
      <c r="S188" s="13"/>
      <c r="T188" s="14"/>
      <c r="U188" s="13"/>
      <c r="V188" s="13"/>
      <c r="W188" s="13"/>
      <c r="X188" s="13"/>
      <c r="Y188" s="13"/>
      <c r="Z188" s="4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3"/>
      <c r="AP188" s="3"/>
      <c r="AQ188" s="3"/>
      <c r="AR188" s="3"/>
      <c r="AS188" s="13"/>
      <c r="AT188" s="13"/>
      <c r="AU188" s="13"/>
      <c r="AV188" s="13"/>
      <c r="AW188" s="13"/>
      <c r="AX188" s="13"/>
      <c r="AY188" s="13"/>
      <c r="AZ188" s="13"/>
      <c r="BA188" s="3"/>
      <c r="BB188" s="13"/>
      <c r="BC188" s="3"/>
    </row>
    <row r="189" spans="1:55">
      <c r="A189" s="3">
        <v>187</v>
      </c>
      <c r="B189" s="3">
        <v>7</v>
      </c>
      <c r="C189" s="3">
        <v>1</v>
      </c>
      <c r="D189" s="3">
        <f t="shared" si="2"/>
        <v>252000</v>
      </c>
      <c r="E189" s="3">
        <v>262</v>
      </c>
      <c r="F189" s="3"/>
      <c r="G189" s="3"/>
      <c r="H189" s="3">
        <v>6800</v>
      </c>
      <c r="I189" s="3"/>
      <c r="J189" s="3"/>
      <c r="K189" s="3">
        <v>357350</v>
      </c>
      <c r="L189" s="3">
        <v>2620</v>
      </c>
      <c r="M189" s="3">
        <v>1.059</v>
      </c>
      <c r="N189" s="3">
        <v>1.0295</v>
      </c>
      <c r="O189" s="3">
        <v>90675</v>
      </c>
      <c r="P189" s="3">
        <v>2856.43011</v>
      </c>
      <c r="Q189" s="3">
        <v>400</v>
      </c>
      <c r="R189" s="3">
        <v>0.1</v>
      </c>
      <c r="S189" s="13"/>
      <c r="T189" s="14"/>
      <c r="U189" s="13"/>
      <c r="V189" s="13"/>
      <c r="W189" s="13"/>
      <c r="X189" s="13"/>
      <c r="Y189" s="13"/>
      <c r="Z189" s="4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3"/>
      <c r="AP189" s="3"/>
      <c r="AQ189" s="3"/>
      <c r="AR189" s="3"/>
      <c r="AS189" s="13"/>
      <c r="AT189" s="13"/>
      <c r="AU189" s="13"/>
      <c r="AV189" s="13"/>
      <c r="AW189" s="13"/>
      <c r="AX189" s="13"/>
      <c r="AY189" s="13"/>
      <c r="AZ189" s="13"/>
      <c r="BA189" s="3"/>
      <c r="BB189" s="13"/>
      <c r="BC189" s="3"/>
    </row>
    <row r="190" spans="1:55">
      <c r="A190" s="3">
        <v>188</v>
      </c>
      <c r="B190" s="3">
        <v>7</v>
      </c>
      <c r="C190" s="3">
        <v>1</v>
      </c>
      <c r="D190" s="3">
        <f t="shared" si="2"/>
        <v>259000</v>
      </c>
      <c r="E190" s="3">
        <v>269</v>
      </c>
      <c r="F190" s="3"/>
      <c r="G190" s="3"/>
      <c r="H190" s="3">
        <v>6900</v>
      </c>
      <c r="I190" s="3"/>
      <c r="J190" s="3"/>
      <c r="K190" s="3">
        <v>364250</v>
      </c>
      <c r="L190" s="3">
        <v>2690</v>
      </c>
      <c r="M190" s="3">
        <v>1.059</v>
      </c>
      <c r="N190" s="3">
        <v>1.0295</v>
      </c>
      <c r="O190" s="3">
        <v>92055</v>
      </c>
      <c r="P190" s="3">
        <v>2932.746945</v>
      </c>
      <c r="Q190" s="3">
        <v>400</v>
      </c>
      <c r="R190" s="3">
        <v>0.1</v>
      </c>
      <c r="S190" s="13"/>
      <c r="T190" s="14"/>
      <c r="U190" s="13"/>
      <c r="V190" s="13"/>
      <c r="W190" s="13"/>
      <c r="X190" s="13"/>
      <c r="Y190" s="13"/>
      <c r="Z190" s="4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3"/>
      <c r="AP190" s="3"/>
      <c r="AQ190" s="3"/>
      <c r="AR190" s="3"/>
      <c r="AS190" s="13"/>
      <c r="AT190" s="13"/>
      <c r="AU190" s="13"/>
      <c r="AV190" s="13"/>
      <c r="AW190" s="13"/>
      <c r="AX190" s="13"/>
      <c r="AY190" s="13"/>
      <c r="AZ190" s="13"/>
      <c r="BA190" s="3"/>
      <c r="BB190" s="13"/>
      <c r="BC190" s="3"/>
    </row>
    <row r="191" spans="1:55">
      <c r="A191" s="3">
        <v>189</v>
      </c>
      <c r="B191" s="3">
        <v>7</v>
      </c>
      <c r="C191" s="3">
        <v>1</v>
      </c>
      <c r="D191" s="3">
        <f t="shared" si="2"/>
        <v>266000</v>
      </c>
      <c r="E191" s="3">
        <v>276</v>
      </c>
      <c r="F191" s="3"/>
      <c r="G191" s="3"/>
      <c r="H191" s="3">
        <v>7000</v>
      </c>
      <c r="I191" s="3"/>
      <c r="J191" s="3"/>
      <c r="K191" s="3">
        <v>371250</v>
      </c>
      <c r="L191" s="3">
        <v>2760</v>
      </c>
      <c r="M191" s="3">
        <v>1.059</v>
      </c>
      <c r="N191" s="3">
        <v>1.0295</v>
      </c>
      <c r="O191" s="3">
        <v>93455</v>
      </c>
      <c r="P191" s="3">
        <v>3009.06378</v>
      </c>
      <c r="Q191" s="3">
        <v>400</v>
      </c>
      <c r="R191" s="3">
        <v>0.1</v>
      </c>
      <c r="S191" s="13"/>
      <c r="T191" s="14"/>
      <c r="U191" s="13"/>
      <c r="V191" s="13"/>
      <c r="W191" s="13"/>
      <c r="X191" s="13"/>
      <c r="Y191" s="13"/>
      <c r="Z191" s="4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3"/>
      <c r="AP191" s="3"/>
      <c r="AQ191" s="3"/>
      <c r="AR191" s="3"/>
      <c r="AS191" s="13"/>
      <c r="AT191" s="13"/>
      <c r="AU191" s="13"/>
      <c r="AV191" s="13"/>
      <c r="AW191" s="13"/>
      <c r="AX191" s="13"/>
      <c r="AY191" s="13"/>
      <c r="AZ191" s="13"/>
      <c r="BA191" s="3"/>
      <c r="BB191" s="13"/>
      <c r="BC191" s="3"/>
    </row>
    <row r="192" spans="1:55">
      <c r="A192" s="3">
        <v>190</v>
      </c>
      <c r="B192" s="3">
        <v>7</v>
      </c>
      <c r="C192" s="3">
        <v>1</v>
      </c>
      <c r="D192" s="3">
        <f t="shared" si="2"/>
        <v>273000</v>
      </c>
      <c r="E192" s="3">
        <v>283</v>
      </c>
      <c r="F192" s="3"/>
      <c r="G192" s="3"/>
      <c r="H192" s="3">
        <v>7100</v>
      </c>
      <c r="I192" s="3"/>
      <c r="J192" s="3"/>
      <c r="K192" s="3">
        <v>378350</v>
      </c>
      <c r="L192" s="3">
        <v>2830</v>
      </c>
      <c r="M192" s="3">
        <v>1.059</v>
      </c>
      <c r="N192" s="3">
        <v>1.0295</v>
      </c>
      <c r="O192" s="3">
        <v>94875</v>
      </c>
      <c r="P192" s="3">
        <v>3085.380615</v>
      </c>
      <c r="Q192" s="3">
        <v>650</v>
      </c>
      <c r="R192" s="3">
        <v>0.1</v>
      </c>
      <c r="S192" s="13"/>
      <c r="T192" s="14"/>
      <c r="U192" s="13"/>
      <c r="V192" s="13"/>
      <c r="W192" s="13"/>
      <c r="X192" s="13"/>
      <c r="Y192" s="13"/>
      <c r="Z192" s="4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3"/>
      <c r="AP192" s="3"/>
      <c r="AQ192" s="3"/>
      <c r="AR192" s="3"/>
      <c r="AS192" s="13"/>
      <c r="AT192" s="13"/>
      <c r="AU192" s="13"/>
      <c r="AV192" s="13"/>
      <c r="AW192" s="13"/>
      <c r="AX192" s="13"/>
      <c r="AY192" s="13"/>
      <c r="AZ192" s="13"/>
      <c r="BA192" s="3"/>
      <c r="BB192" s="13"/>
      <c r="BC192" s="3"/>
    </row>
    <row r="193" spans="1:55">
      <c r="A193" s="3">
        <v>191</v>
      </c>
      <c r="B193" s="3">
        <v>7</v>
      </c>
      <c r="C193" s="3">
        <v>2</v>
      </c>
      <c r="D193" s="3" t="str">
        <f t="shared" si="2"/>
        <v/>
      </c>
      <c r="E193" s="3"/>
      <c r="F193" s="3">
        <v>600</v>
      </c>
      <c r="G193" s="3"/>
      <c r="H193" s="3"/>
      <c r="I193" s="3">
        <v>3800</v>
      </c>
      <c r="J193" s="3"/>
      <c r="K193" s="3">
        <v>380883</v>
      </c>
      <c r="L193" s="3">
        <v>2830</v>
      </c>
      <c r="M193" s="3">
        <v>1.06</v>
      </c>
      <c r="N193" s="3">
        <v>1.0295</v>
      </c>
      <c r="O193" s="3">
        <v>95635</v>
      </c>
      <c r="P193" s="3">
        <v>3088.2941</v>
      </c>
      <c r="Q193" s="3">
        <v>650</v>
      </c>
      <c r="R193" s="3">
        <v>0.1</v>
      </c>
      <c r="S193" s="13"/>
      <c r="T193" s="14"/>
      <c r="U193" s="13"/>
      <c r="V193" s="13"/>
      <c r="W193" s="13"/>
      <c r="X193" s="13"/>
      <c r="Y193" s="13"/>
      <c r="Z193" s="4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3"/>
      <c r="AP193" s="3"/>
      <c r="AQ193" s="3"/>
      <c r="AR193" s="3"/>
      <c r="AS193" s="13"/>
      <c r="AT193" s="13"/>
      <c r="AU193" s="13"/>
      <c r="AV193" s="13"/>
      <c r="AW193" s="13"/>
      <c r="AX193" s="13"/>
      <c r="AY193" s="13"/>
      <c r="AZ193" s="13"/>
      <c r="BA193" s="3"/>
      <c r="BB193" s="13"/>
      <c r="BC193" s="3"/>
    </row>
    <row r="194" spans="1:55">
      <c r="A194" s="3">
        <v>192</v>
      </c>
      <c r="B194" s="3">
        <v>7</v>
      </c>
      <c r="C194" s="3">
        <v>2</v>
      </c>
      <c r="D194" s="3" t="str">
        <f t="shared" si="2"/>
        <v/>
      </c>
      <c r="E194" s="3"/>
      <c r="F194" s="3">
        <v>610</v>
      </c>
      <c r="G194" s="3"/>
      <c r="H194" s="3"/>
      <c r="I194" s="3">
        <v>3890</v>
      </c>
      <c r="J194" s="3"/>
      <c r="K194" s="3">
        <v>383476</v>
      </c>
      <c r="L194" s="3">
        <v>2830</v>
      </c>
      <c r="M194" s="3">
        <v>1.061</v>
      </c>
      <c r="N194" s="3">
        <v>1.0295</v>
      </c>
      <c r="O194" s="3">
        <v>96413</v>
      </c>
      <c r="P194" s="3">
        <v>3091.207585</v>
      </c>
      <c r="Q194" s="3">
        <v>650</v>
      </c>
      <c r="R194" s="3">
        <v>0.1</v>
      </c>
      <c r="S194" s="13"/>
      <c r="T194" s="14"/>
      <c r="U194" s="13"/>
      <c r="V194" s="13"/>
      <c r="W194" s="13"/>
      <c r="X194" s="13"/>
      <c r="Y194" s="13"/>
      <c r="Z194" s="4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3"/>
      <c r="AP194" s="3"/>
      <c r="AQ194" s="3"/>
      <c r="AR194" s="3"/>
      <c r="AS194" s="13"/>
      <c r="AT194" s="13"/>
      <c r="AU194" s="13"/>
      <c r="AV194" s="13"/>
      <c r="AW194" s="13"/>
      <c r="AX194" s="13"/>
      <c r="AY194" s="13"/>
      <c r="AZ194" s="13"/>
      <c r="BA194" s="3"/>
      <c r="BB194" s="13"/>
      <c r="BC194" s="3"/>
    </row>
    <row r="195" spans="1:55">
      <c r="A195" s="3">
        <v>193</v>
      </c>
      <c r="B195" s="3">
        <v>7</v>
      </c>
      <c r="C195" s="3">
        <v>2</v>
      </c>
      <c r="D195" s="3" t="str">
        <f t="shared" si="2"/>
        <v/>
      </c>
      <c r="E195" s="3"/>
      <c r="F195" s="3">
        <v>620</v>
      </c>
      <c r="G195" s="3"/>
      <c r="H195" s="3"/>
      <c r="I195" s="3">
        <v>3980</v>
      </c>
      <c r="J195" s="3"/>
      <c r="K195" s="3">
        <v>386129</v>
      </c>
      <c r="L195" s="3">
        <v>2830</v>
      </c>
      <c r="M195" s="3">
        <v>1.062</v>
      </c>
      <c r="N195" s="3">
        <v>1.0295</v>
      </c>
      <c r="O195" s="3">
        <v>97209</v>
      </c>
      <c r="P195" s="3">
        <v>3094.12107</v>
      </c>
      <c r="Q195" s="3">
        <v>650</v>
      </c>
      <c r="R195" s="3">
        <v>0.1</v>
      </c>
      <c r="S195" s="13"/>
      <c r="T195" s="14"/>
      <c r="U195" s="13"/>
      <c r="V195" s="13"/>
      <c r="W195" s="13"/>
      <c r="X195" s="13"/>
      <c r="Y195" s="13"/>
      <c r="Z195" s="4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3"/>
      <c r="AP195" s="3"/>
      <c r="AQ195" s="3"/>
      <c r="AR195" s="3"/>
      <c r="AS195" s="13"/>
      <c r="AT195" s="13"/>
      <c r="AU195" s="13"/>
      <c r="AV195" s="13"/>
      <c r="AW195" s="13"/>
      <c r="AX195" s="13"/>
      <c r="AY195" s="13"/>
      <c r="AZ195" s="13"/>
      <c r="BA195" s="3"/>
      <c r="BB195" s="13"/>
      <c r="BC195" s="3"/>
    </row>
    <row r="196" spans="1:55">
      <c r="A196" s="3">
        <v>194</v>
      </c>
      <c r="B196" s="3">
        <v>7</v>
      </c>
      <c r="C196" s="3">
        <v>2</v>
      </c>
      <c r="D196" s="3" t="str">
        <f t="shared" ref="D196:D259" si="3">IF(E196="","",(E196-10)*1000)</f>
        <v/>
      </c>
      <c r="E196" s="3"/>
      <c r="F196" s="3">
        <v>630</v>
      </c>
      <c r="G196" s="3"/>
      <c r="H196" s="3"/>
      <c r="I196" s="3">
        <v>4070</v>
      </c>
      <c r="J196" s="3"/>
      <c r="K196" s="3">
        <v>388842</v>
      </c>
      <c r="L196" s="3">
        <v>2830</v>
      </c>
      <c r="M196" s="3">
        <v>1.063</v>
      </c>
      <c r="N196" s="3">
        <v>1.0295</v>
      </c>
      <c r="O196" s="3">
        <v>98023</v>
      </c>
      <c r="P196" s="3">
        <v>3097.034555</v>
      </c>
      <c r="Q196" s="3">
        <v>650</v>
      </c>
      <c r="R196" s="3">
        <v>0.1</v>
      </c>
      <c r="S196" s="13"/>
      <c r="T196" s="14"/>
      <c r="U196" s="13"/>
      <c r="V196" s="13"/>
      <c r="W196" s="13"/>
      <c r="X196" s="13"/>
      <c r="Y196" s="13"/>
      <c r="Z196" s="4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3"/>
      <c r="AP196" s="3"/>
      <c r="AQ196" s="3"/>
      <c r="AR196" s="3"/>
      <c r="AS196" s="13"/>
      <c r="AT196" s="13"/>
      <c r="AU196" s="13"/>
      <c r="AV196" s="13"/>
      <c r="AW196" s="13"/>
      <c r="AX196" s="13"/>
      <c r="AY196" s="13"/>
      <c r="AZ196" s="13"/>
      <c r="BA196" s="3"/>
      <c r="BB196" s="13"/>
      <c r="BC196" s="3"/>
    </row>
    <row r="197" spans="1:55">
      <c r="A197" s="3">
        <v>195</v>
      </c>
      <c r="B197" s="3">
        <v>7</v>
      </c>
      <c r="C197" s="3">
        <v>2</v>
      </c>
      <c r="D197" s="3" t="str">
        <f t="shared" si="3"/>
        <v/>
      </c>
      <c r="E197" s="3"/>
      <c r="F197" s="3">
        <v>640</v>
      </c>
      <c r="G197" s="3"/>
      <c r="H197" s="3"/>
      <c r="I197" s="3">
        <v>4160</v>
      </c>
      <c r="J197" s="3"/>
      <c r="K197" s="3">
        <v>391615</v>
      </c>
      <c r="L197" s="3">
        <v>2830</v>
      </c>
      <c r="M197" s="3">
        <v>1.064</v>
      </c>
      <c r="N197" s="3">
        <v>1.0295</v>
      </c>
      <c r="O197" s="3">
        <v>98855</v>
      </c>
      <c r="P197" s="3">
        <v>3099.94804</v>
      </c>
      <c r="Q197" s="3">
        <v>650</v>
      </c>
      <c r="R197" s="3">
        <v>0.1</v>
      </c>
      <c r="S197" s="13"/>
      <c r="T197" s="14"/>
      <c r="U197" s="13"/>
      <c r="V197" s="13"/>
      <c r="W197" s="13"/>
      <c r="X197" s="13"/>
      <c r="Y197" s="13"/>
      <c r="Z197" s="4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3"/>
      <c r="AP197" s="3"/>
      <c r="AQ197" s="3"/>
      <c r="AR197" s="3"/>
      <c r="AS197" s="13"/>
      <c r="AT197" s="13"/>
      <c r="AU197" s="13"/>
      <c r="AV197" s="13"/>
      <c r="AW197" s="13"/>
      <c r="AX197" s="13"/>
      <c r="AY197" s="13"/>
      <c r="AZ197" s="13"/>
      <c r="BA197" s="3"/>
      <c r="BB197" s="13"/>
      <c r="BC197" s="3"/>
    </row>
    <row r="198" spans="1:55">
      <c r="A198" s="3">
        <v>196</v>
      </c>
      <c r="B198" s="3">
        <v>7</v>
      </c>
      <c r="C198" s="3">
        <v>2</v>
      </c>
      <c r="D198" s="3" t="str">
        <f t="shared" si="3"/>
        <v/>
      </c>
      <c r="E198" s="3"/>
      <c r="F198" s="3">
        <v>650</v>
      </c>
      <c r="G198" s="3"/>
      <c r="H198" s="3"/>
      <c r="I198" s="3">
        <v>4250</v>
      </c>
      <c r="J198" s="3"/>
      <c r="K198" s="3">
        <v>394448</v>
      </c>
      <c r="L198" s="3">
        <v>2830</v>
      </c>
      <c r="M198" s="3">
        <v>1.065</v>
      </c>
      <c r="N198" s="3">
        <v>1.0295</v>
      </c>
      <c r="O198" s="3">
        <v>99705</v>
      </c>
      <c r="P198" s="3">
        <v>3102.861525</v>
      </c>
      <c r="Q198" s="3">
        <v>650</v>
      </c>
      <c r="R198" s="3">
        <v>0.1</v>
      </c>
      <c r="S198" s="13"/>
      <c r="T198" s="14"/>
      <c r="U198" s="13"/>
      <c r="V198" s="13"/>
      <c r="W198" s="13"/>
      <c r="X198" s="13"/>
      <c r="Y198" s="13"/>
      <c r="Z198" s="4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3"/>
      <c r="AP198" s="3"/>
      <c r="AQ198" s="3"/>
      <c r="AR198" s="3"/>
      <c r="AS198" s="13"/>
      <c r="AT198" s="13"/>
      <c r="AU198" s="13"/>
      <c r="AV198" s="13"/>
      <c r="AW198" s="13"/>
      <c r="AX198" s="13"/>
      <c r="AY198" s="13"/>
      <c r="AZ198" s="13"/>
      <c r="BA198" s="3"/>
      <c r="BB198" s="13"/>
      <c r="BC198" s="3"/>
    </row>
    <row r="199" spans="1:55">
      <c r="A199" s="3">
        <v>197</v>
      </c>
      <c r="B199" s="3">
        <v>7</v>
      </c>
      <c r="C199" s="3">
        <v>2</v>
      </c>
      <c r="D199" s="3" t="str">
        <f t="shared" si="3"/>
        <v/>
      </c>
      <c r="E199" s="3"/>
      <c r="F199" s="3">
        <v>660</v>
      </c>
      <c r="G199" s="3"/>
      <c r="H199" s="3"/>
      <c r="I199" s="3">
        <v>4340</v>
      </c>
      <c r="J199" s="3"/>
      <c r="K199" s="3">
        <v>397341</v>
      </c>
      <c r="L199" s="3">
        <v>2830</v>
      </c>
      <c r="M199" s="3">
        <v>1.066</v>
      </c>
      <c r="N199" s="3">
        <v>1.0295</v>
      </c>
      <c r="O199" s="3">
        <v>100573</v>
      </c>
      <c r="P199" s="3">
        <v>3105.77501</v>
      </c>
      <c r="Q199" s="3">
        <v>650</v>
      </c>
      <c r="R199" s="3">
        <v>0.1</v>
      </c>
      <c r="S199" s="13"/>
      <c r="T199" s="14"/>
      <c r="U199" s="13"/>
      <c r="V199" s="13"/>
      <c r="W199" s="13"/>
      <c r="X199" s="13"/>
      <c r="Y199" s="13"/>
      <c r="Z199" s="4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3"/>
      <c r="AP199" s="3"/>
      <c r="AQ199" s="3"/>
      <c r="AR199" s="3"/>
      <c r="AS199" s="13"/>
      <c r="AT199" s="13"/>
      <c r="AU199" s="13"/>
      <c r="AV199" s="13"/>
      <c r="AW199" s="13"/>
      <c r="AX199" s="13"/>
      <c r="AY199" s="13"/>
      <c r="AZ199" s="13"/>
      <c r="BA199" s="3"/>
      <c r="BB199" s="13"/>
      <c r="BC199" s="3"/>
    </row>
    <row r="200" spans="1:55">
      <c r="A200" s="3">
        <v>198</v>
      </c>
      <c r="B200" s="3">
        <v>7</v>
      </c>
      <c r="C200" s="3">
        <v>2</v>
      </c>
      <c r="D200" s="3" t="str">
        <f t="shared" si="3"/>
        <v/>
      </c>
      <c r="E200" s="3"/>
      <c r="F200" s="3">
        <v>670</v>
      </c>
      <c r="G200" s="3"/>
      <c r="H200" s="3"/>
      <c r="I200" s="3">
        <v>4430</v>
      </c>
      <c r="J200" s="3"/>
      <c r="K200" s="3">
        <v>400294</v>
      </c>
      <c r="L200" s="3">
        <v>2830</v>
      </c>
      <c r="M200" s="3">
        <v>1.067</v>
      </c>
      <c r="N200" s="3">
        <v>1.0295</v>
      </c>
      <c r="O200" s="3">
        <v>101459</v>
      </c>
      <c r="P200" s="3">
        <v>3108.688495</v>
      </c>
      <c r="Q200" s="3">
        <v>650</v>
      </c>
      <c r="R200" s="3">
        <v>0.1</v>
      </c>
      <c r="S200" s="13"/>
      <c r="T200" s="14"/>
      <c r="U200" s="13"/>
      <c r="V200" s="13"/>
      <c r="W200" s="13"/>
      <c r="X200" s="13"/>
      <c r="Y200" s="13"/>
      <c r="Z200" s="4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3"/>
      <c r="AP200" s="3"/>
      <c r="AQ200" s="3"/>
      <c r="AR200" s="3"/>
      <c r="AS200" s="13"/>
      <c r="AT200" s="13"/>
      <c r="AU200" s="13"/>
      <c r="AV200" s="13"/>
      <c r="AW200" s="13"/>
      <c r="AX200" s="13"/>
      <c r="AY200" s="13"/>
      <c r="AZ200" s="13"/>
      <c r="BA200" s="3"/>
      <c r="BB200" s="13"/>
      <c r="BC200" s="3"/>
    </row>
    <row r="201" spans="1:55">
      <c r="A201" s="3">
        <v>199</v>
      </c>
      <c r="B201" s="3">
        <v>7</v>
      </c>
      <c r="C201" s="3">
        <v>2</v>
      </c>
      <c r="D201" s="3" t="str">
        <f t="shared" si="3"/>
        <v/>
      </c>
      <c r="E201" s="3"/>
      <c r="F201" s="3">
        <v>680</v>
      </c>
      <c r="G201" s="3"/>
      <c r="H201" s="3"/>
      <c r="I201" s="3">
        <v>4520</v>
      </c>
      <c r="J201" s="3"/>
      <c r="K201" s="3">
        <v>403307</v>
      </c>
      <c r="L201" s="3">
        <v>2830</v>
      </c>
      <c r="M201" s="3">
        <v>1.068</v>
      </c>
      <c r="N201" s="3">
        <v>1.0295</v>
      </c>
      <c r="O201" s="3">
        <v>102363</v>
      </c>
      <c r="P201" s="3">
        <v>3111.60198</v>
      </c>
      <c r="Q201" s="3">
        <v>650</v>
      </c>
      <c r="R201" s="3">
        <v>0.1</v>
      </c>
      <c r="S201" s="13"/>
      <c r="T201" s="14"/>
      <c r="U201" s="13"/>
      <c r="V201" s="13"/>
      <c r="W201" s="13"/>
      <c r="X201" s="13"/>
      <c r="Y201" s="13"/>
      <c r="Z201" s="4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3"/>
      <c r="AP201" s="3"/>
      <c r="AQ201" s="3"/>
      <c r="AR201" s="3"/>
      <c r="AS201" s="13"/>
      <c r="AT201" s="13"/>
      <c r="AU201" s="13"/>
      <c r="AV201" s="13"/>
      <c r="AW201" s="13"/>
      <c r="AX201" s="13"/>
      <c r="AY201" s="13"/>
      <c r="AZ201" s="13"/>
      <c r="BA201" s="3"/>
      <c r="BB201" s="13"/>
      <c r="BC201" s="3"/>
    </row>
    <row r="202" spans="1:55">
      <c r="A202" s="3">
        <v>200</v>
      </c>
      <c r="B202" s="3">
        <v>7</v>
      </c>
      <c r="C202" s="3">
        <v>2</v>
      </c>
      <c r="D202" s="3" t="str">
        <f t="shared" si="3"/>
        <v/>
      </c>
      <c r="E202" s="3"/>
      <c r="F202" s="3">
        <v>690</v>
      </c>
      <c r="G202" s="3"/>
      <c r="H202" s="3"/>
      <c r="I202" s="3">
        <v>4610</v>
      </c>
      <c r="J202" s="3"/>
      <c r="K202" s="3">
        <v>406380</v>
      </c>
      <c r="L202" s="3">
        <v>2830</v>
      </c>
      <c r="M202" s="3">
        <v>1.069</v>
      </c>
      <c r="N202" s="3">
        <v>1.0295</v>
      </c>
      <c r="O202" s="3">
        <v>103285</v>
      </c>
      <c r="P202" s="3">
        <v>3114.515465</v>
      </c>
      <c r="Q202" s="3">
        <v>650</v>
      </c>
      <c r="R202" s="3">
        <v>0.1</v>
      </c>
      <c r="S202" s="13"/>
      <c r="T202" s="14"/>
      <c r="U202" s="13"/>
      <c r="V202" s="13"/>
      <c r="W202" s="13"/>
      <c r="X202" s="13"/>
      <c r="Y202" s="13"/>
      <c r="Z202" s="4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3"/>
      <c r="AP202" s="3"/>
      <c r="AQ202" s="3"/>
      <c r="AR202" s="3"/>
      <c r="AS202" s="13"/>
      <c r="AT202" s="13"/>
      <c r="AU202" s="13"/>
      <c r="AV202" s="13"/>
      <c r="AW202" s="13"/>
      <c r="AX202" s="13"/>
      <c r="AY202" s="13"/>
      <c r="AZ202" s="13"/>
      <c r="BA202" s="3"/>
      <c r="BB202" s="13"/>
      <c r="BC202" s="3"/>
    </row>
    <row r="203" spans="1:55">
      <c r="A203" s="3">
        <v>201</v>
      </c>
      <c r="B203" s="3">
        <v>7</v>
      </c>
      <c r="C203" s="3">
        <v>3</v>
      </c>
      <c r="D203" s="3" t="str">
        <f t="shared" si="3"/>
        <v/>
      </c>
      <c r="E203" s="3"/>
      <c r="F203" s="3"/>
      <c r="G203" s="3">
        <v>300</v>
      </c>
      <c r="H203" s="3"/>
      <c r="I203" s="3"/>
      <c r="J203" s="3">
        <v>5000</v>
      </c>
      <c r="K203" s="3">
        <v>408880</v>
      </c>
      <c r="L203" s="3">
        <v>2830</v>
      </c>
      <c r="M203" s="3">
        <v>1.069</v>
      </c>
      <c r="N203" s="3">
        <v>1.03</v>
      </c>
      <c r="O203" s="3">
        <v>104285</v>
      </c>
      <c r="P203" s="3">
        <v>3116.0281</v>
      </c>
      <c r="Q203" s="3">
        <v>650</v>
      </c>
      <c r="R203" s="3">
        <v>0.1</v>
      </c>
      <c r="S203" s="13"/>
      <c r="T203" s="14"/>
      <c r="U203" s="13"/>
      <c r="V203" s="13"/>
      <c r="W203" s="13"/>
      <c r="X203" s="13"/>
      <c r="Y203" s="13"/>
      <c r="Z203" s="4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3"/>
      <c r="AP203" s="3"/>
      <c r="AQ203" s="3"/>
      <c r="AR203" s="3"/>
      <c r="AS203" s="13"/>
      <c r="AT203" s="13"/>
      <c r="AU203" s="13"/>
      <c r="AV203" s="13"/>
      <c r="AW203" s="13"/>
      <c r="AX203" s="13"/>
      <c r="AY203" s="13"/>
      <c r="AZ203" s="13"/>
      <c r="BA203" s="3"/>
      <c r="BB203" s="13"/>
      <c r="BC203" s="3"/>
    </row>
    <row r="204" spans="1:55">
      <c r="A204" s="3">
        <v>202</v>
      </c>
      <c r="B204" s="3">
        <v>7</v>
      </c>
      <c r="C204" s="3">
        <v>3</v>
      </c>
      <c r="D204" s="3" t="str">
        <f t="shared" si="3"/>
        <v/>
      </c>
      <c r="E204" s="3"/>
      <c r="F204" s="3"/>
      <c r="G204" s="3">
        <v>305</v>
      </c>
      <c r="H204" s="3"/>
      <c r="I204" s="3"/>
      <c r="J204" s="3">
        <v>5100</v>
      </c>
      <c r="K204" s="3">
        <v>411430</v>
      </c>
      <c r="L204" s="3">
        <v>2830</v>
      </c>
      <c r="M204" s="3">
        <v>1.069</v>
      </c>
      <c r="N204" s="3">
        <v>1.0305</v>
      </c>
      <c r="O204" s="3">
        <v>105305</v>
      </c>
      <c r="P204" s="3">
        <v>3117.540735</v>
      </c>
      <c r="Q204" s="3">
        <v>650</v>
      </c>
      <c r="R204" s="3">
        <v>0.1</v>
      </c>
      <c r="S204" s="13"/>
      <c r="T204" s="14"/>
      <c r="U204" s="13"/>
      <c r="V204" s="13"/>
      <c r="W204" s="13"/>
      <c r="X204" s="13"/>
      <c r="Y204" s="13"/>
      <c r="Z204" s="4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3"/>
      <c r="AP204" s="3"/>
      <c r="AQ204" s="3"/>
      <c r="AR204" s="3"/>
      <c r="AS204" s="13"/>
      <c r="AT204" s="13"/>
      <c r="AU204" s="13"/>
      <c r="AV204" s="13"/>
      <c r="AW204" s="13"/>
      <c r="AX204" s="13"/>
      <c r="AY204" s="13"/>
      <c r="AZ204" s="13"/>
      <c r="BA204" s="3"/>
      <c r="BB204" s="13"/>
      <c r="BC204" s="3"/>
    </row>
    <row r="205" spans="1:55">
      <c r="A205" s="3">
        <v>203</v>
      </c>
      <c r="B205" s="3">
        <v>7</v>
      </c>
      <c r="C205" s="3">
        <v>3</v>
      </c>
      <c r="D205" s="3" t="str">
        <f t="shared" si="3"/>
        <v/>
      </c>
      <c r="E205" s="3"/>
      <c r="F205" s="3"/>
      <c r="G205" s="3">
        <v>310</v>
      </c>
      <c r="H205" s="3"/>
      <c r="I205" s="3"/>
      <c r="J205" s="3">
        <v>5200</v>
      </c>
      <c r="K205" s="3">
        <v>414030</v>
      </c>
      <c r="L205" s="3">
        <v>2830</v>
      </c>
      <c r="M205" s="3">
        <v>1.069</v>
      </c>
      <c r="N205" s="3">
        <v>1.031</v>
      </c>
      <c r="O205" s="3">
        <v>106345</v>
      </c>
      <c r="P205" s="3">
        <v>3119.05337</v>
      </c>
      <c r="Q205" s="3">
        <v>650</v>
      </c>
      <c r="R205" s="3">
        <v>0.1</v>
      </c>
      <c r="S205" s="13"/>
      <c r="T205" s="14"/>
      <c r="U205" s="13"/>
      <c r="V205" s="13"/>
      <c r="W205" s="13"/>
      <c r="X205" s="13"/>
      <c r="Y205" s="13"/>
      <c r="Z205" s="4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3"/>
      <c r="AP205" s="3"/>
      <c r="AQ205" s="3"/>
      <c r="AR205" s="3"/>
      <c r="AS205" s="13"/>
      <c r="AT205" s="13"/>
      <c r="AU205" s="13"/>
      <c r="AV205" s="13"/>
      <c r="AW205" s="13"/>
      <c r="AX205" s="13"/>
      <c r="AY205" s="13"/>
      <c r="AZ205" s="13"/>
      <c r="BA205" s="3"/>
      <c r="BB205" s="13"/>
      <c r="BC205" s="3"/>
    </row>
    <row r="206" spans="1:55">
      <c r="A206" s="3">
        <v>204</v>
      </c>
      <c r="B206" s="3">
        <v>7</v>
      </c>
      <c r="C206" s="3">
        <v>3</v>
      </c>
      <c r="D206" s="3" t="str">
        <f t="shared" si="3"/>
        <v/>
      </c>
      <c r="E206" s="3"/>
      <c r="F206" s="3"/>
      <c r="G206" s="3">
        <v>315</v>
      </c>
      <c r="H206" s="3"/>
      <c r="I206" s="3"/>
      <c r="J206" s="3">
        <v>5300</v>
      </c>
      <c r="K206" s="3">
        <v>416680</v>
      </c>
      <c r="L206" s="3">
        <v>2830</v>
      </c>
      <c r="M206" s="3">
        <v>1.069</v>
      </c>
      <c r="N206" s="3">
        <v>1.0315</v>
      </c>
      <c r="O206" s="3">
        <v>107405</v>
      </c>
      <c r="P206" s="3">
        <v>3120.566005</v>
      </c>
      <c r="Q206" s="3">
        <v>650</v>
      </c>
      <c r="R206" s="3">
        <v>0.1</v>
      </c>
      <c r="S206" s="13"/>
      <c r="T206" s="14"/>
      <c r="U206" s="13"/>
      <c r="V206" s="13"/>
      <c r="W206" s="13"/>
      <c r="X206" s="13"/>
      <c r="Y206" s="13"/>
      <c r="Z206" s="4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3"/>
      <c r="AP206" s="3"/>
      <c r="AQ206" s="3"/>
      <c r="AR206" s="3"/>
      <c r="AS206" s="13"/>
      <c r="AT206" s="13"/>
      <c r="AU206" s="13"/>
      <c r="AV206" s="13"/>
      <c r="AW206" s="13"/>
      <c r="AX206" s="13"/>
      <c r="AY206" s="13"/>
      <c r="AZ206" s="13"/>
      <c r="BA206" s="3"/>
      <c r="BB206" s="13"/>
      <c r="BC206" s="3"/>
    </row>
    <row r="207" spans="1:55">
      <c r="A207" s="3">
        <v>205</v>
      </c>
      <c r="B207" s="3">
        <v>7</v>
      </c>
      <c r="C207" s="3">
        <v>3</v>
      </c>
      <c r="D207" s="3" t="str">
        <f t="shared" si="3"/>
        <v/>
      </c>
      <c r="E207" s="3"/>
      <c r="F207" s="3"/>
      <c r="G207" s="3">
        <v>320</v>
      </c>
      <c r="H207" s="3"/>
      <c r="I207" s="3"/>
      <c r="J207" s="3">
        <v>5400</v>
      </c>
      <c r="K207" s="3">
        <v>419380</v>
      </c>
      <c r="L207" s="3">
        <v>2830</v>
      </c>
      <c r="M207" s="3">
        <v>1.069</v>
      </c>
      <c r="N207" s="3">
        <v>1.032</v>
      </c>
      <c r="O207" s="3">
        <v>108485</v>
      </c>
      <c r="P207" s="3">
        <v>3122.07864</v>
      </c>
      <c r="Q207" s="3">
        <v>650</v>
      </c>
      <c r="R207" s="3">
        <v>0.1</v>
      </c>
      <c r="S207" s="13"/>
      <c r="T207" s="14"/>
      <c r="U207" s="13"/>
      <c r="V207" s="13"/>
      <c r="W207" s="13"/>
      <c r="X207" s="13"/>
      <c r="Y207" s="13"/>
      <c r="Z207" s="4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3"/>
      <c r="AP207" s="3"/>
      <c r="AQ207" s="3"/>
      <c r="AR207" s="3"/>
      <c r="AS207" s="13"/>
      <c r="AT207" s="13"/>
      <c r="AU207" s="13"/>
      <c r="AV207" s="13"/>
      <c r="AW207" s="13"/>
      <c r="AX207" s="13"/>
      <c r="AY207" s="13"/>
      <c r="AZ207" s="13"/>
      <c r="BA207" s="3"/>
      <c r="BB207" s="13"/>
      <c r="BC207" s="3"/>
    </row>
    <row r="208" spans="1:55">
      <c r="A208" s="3">
        <v>206</v>
      </c>
      <c r="B208" s="3">
        <v>7</v>
      </c>
      <c r="C208" s="3">
        <v>3</v>
      </c>
      <c r="D208" s="3" t="str">
        <f t="shared" si="3"/>
        <v/>
      </c>
      <c r="E208" s="3"/>
      <c r="F208" s="3"/>
      <c r="G208" s="3">
        <v>325</v>
      </c>
      <c r="H208" s="3"/>
      <c r="I208" s="3"/>
      <c r="J208" s="3">
        <v>5500</v>
      </c>
      <c r="K208" s="3">
        <v>422130</v>
      </c>
      <c r="L208" s="3">
        <v>2830</v>
      </c>
      <c r="M208" s="3">
        <v>1.069</v>
      </c>
      <c r="N208" s="3">
        <v>1.0325</v>
      </c>
      <c r="O208" s="3">
        <v>109585</v>
      </c>
      <c r="P208" s="3">
        <v>3123.591275</v>
      </c>
      <c r="Q208" s="3">
        <v>650</v>
      </c>
      <c r="R208" s="3">
        <v>0.1</v>
      </c>
      <c r="S208" s="13"/>
      <c r="T208" s="14"/>
      <c r="U208" s="13"/>
      <c r="V208" s="13"/>
      <c r="W208" s="13"/>
      <c r="X208" s="13"/>
      <c r="Y208" s="13"/>
      <c r="Z208" s="4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3"/>
      <c r="AP208" s="3"/>
      <c r="AQ208" s="3"/>
      <c r="AR208" s="3"/>
      <c r="AS208" s="13"/>
      <c r="AT208" s="13"/>
      <c r="AU208" s="13"/>
      <c r="AV208" s="13"/>
      <c r="AW208" s="13"/>
      <c r="AX208" s="13"/>
      <c r="AY208" s="13"/>
      <c r="AZ208" s="13"/>
      <c r="BA208" s="3"/>
      <c r="BB208" s="13"/>
      <c r="BC208" s="3"/>
    </row>
    <row r="209" spans="1:55">
      <c r="A209" s="3">
        <v>207</v>
      </c>
      <c r="B209" s="3">
        <v>7</v>
      </c>
      <c r="C209" s="3">
        <v>3</v>
      </c>
      <c r="D209" s="3" t="str">
        <f t="shared" si="3"/>
        <v/>
      </c>
      <c r="E209" s="3"/>
      <c r="F209" s="3"/>
      <c r="G209" s="3">
        <v>330</v>
      </c>
      <c r="H209" s="3"/>
      <c r="I209" s="3"/>
      <c r="J209" s="3">
        <v>5600</v>
      </c>
      <c r="K209" s="3">
        <v>424930</v>
      </c>
      <c r="L209" s="3">
        <v>2830</v>
      </c>
      <c r="M209" s="3">
        <v>1.069</v>
      </c>
      <c r="N209" s="3">
        <v>1.033</v>
      </c>
      <c r="O209" s="3">
        <v>110705</v>
      </c>
      <c r="P209" s="3">
        <v>3125.10391</v>
      </c>
      <c r="Q209" s="3">
        <v>650</v>
      </c>
      <c r="R209" s="3">
        <v>0.1</v>
      </c>
      <c r="S209" s="13"/>
      <c r="T209" s="14"/>
      <c r="U209" s="13"/>
      <c r="V209" s="13"/>
      <c r="W209" s="13"/>
      <c r="X209" s="13"/>
      <c r="Y209" s="13"/>
      <c r="Z209" s="4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3"/>
      <c r="AP209" s="3"/>
      <c r="AQ209" s="3"/>
      <c r="AR209" s="3"/>
      <c r="AS209" s="13"/>
      <c r="AT209" s="13"/>
      <c r="AU209" s="13"/>
      <c r="AV209" s="13"/>
      <c r="AW209" s="13"/>
      <c r="AX209" s="13"/>
      <c r="AY209" s="13"/>
      <c r="AZ209" s="13"/>
      <c r="BA209" s="3"/>
      <c r="BB209" s="13"/>
      <c r="BC209" s="3"/>
    </row>
    <row r="210" spans="1:55">
      <c r="A210" s="3">
        <v>208</v>
      </c>
      <c r="B210" s="3">
        <v>7</v>
      </c>
      <c r="C210" s="3">
        <v>3</v>
      </c>
      <c r="D210" s="3" t="str">
        <f t="shared" si="3"/>
        <v/>
      </c>
      <c r="E210" s="3"/>
      <c r="F210" s="3"/>
      <c r="G210" s="3">
        <v>335</v>
      </c>
      <c r="H210" s="3"/>
      <c r="I210" s="3"/>
      <c r="J210" s="3">
        <v>5700</v>
      </c>
      <c r="K210" s="3">
        <v>427780</v>
      </c>
      <c r="L210" s="3">
        <v>2830</v>
      </c>
      <c r="M210" s="3">
        <v>1.069</v>
      </c>
      <c r="N210" s="3">
        <v>1.0335</v>
      </c>
      <c r="O210" s="3">
        <v>111845</v>
      </c>
      <c r="P210" s="3">
        <v>3126.616545</v>
      </c>
      <c r="Q210" s="3">
        <v>650</v>
      </c>
      <c r="R210" s="3">
        <v>0.1</v>
      </c>
      <c r="S210" s="13"/>
      <c r="T210" s="14"/>
      <c r="U210" s="13"/>
      <c r="V210" s="13"/>
      <c r="W210" s="13"/>
      <c r="X210" s="13"/>
      <c r="Y210" s="13"/>
      <c r="Z210" s="4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3"/>
      <c r="AP210" s="3"/>
      <c r="AQ210" s="3"/>
      <c r="AR210" s="3"/>
      <c r="AS210" s="13"/>
      <c r="AT210" s="13"/>
      <c r="AU210" s="13"/>
      <c r="AV210" s="13"/>
      <c r="AW210" s="13"/>
      <c r="AX210" s="13"/>
      <c r="AY210" s="13"/>
      <c r="AZ210" s="13"/>
      <c r="BA210" s="3"/>
      <c r="BB210" s="13"/>
      <c r="BC210" s="3"/>
    </row>
    <row r="211" spans="1:55">
      <c r="A211" s="3">
        <v>209</v>
      </c>
      <c r="B211" s="3">
        <v>7</v>
      </c>
      <c r="C211" s="3">
        <v>3</v>
      </c>
      <c r="D211" s="3" t="str">
        <f t="shared" si="3"/>
        <v/>
      </c>
      <c r="E211" s="3"/>
      <c r="F211" s="3"/>
      <c r="G211" s="3">
        <v>340</v>
      </c>
      <c r="H211" s="3"/>
      <c r="I211" s="3"/>
      <c r="J211" s="3">
        <v>5800</v>
      </c>
      <c r="K211" s="3">
        <v>430680</v>
      </c>
      <c r="L211" s="3">
        <v>2830</v>
      </c>
      <c r="M211" s="3">
        <v>1.069</v>
      </c>
      <c r="N211" s="3">
        <v>1.034</v>
      </c>
      <c r="O211" s="3">
        <v>113005</v>
      </c>
      <c r="P211" s="3">
        <v>3128.12918</v>
      </c>
      <c r="Q211" s="3">
        <v>650</v>
      </c>
      <c r="R211" s="3">
        <v>0.1</v>
      </c>
      <c r="S211" s="13"/>
      <c r="T211" s="14"/>
      <c r="U211" s="13"/>
      <c r="V211" s="13"/>
      <c r="W211" s="13"/>
      <c r="X211" s="13"/>
      <c r="Y211" s="13"/>
      <c r="Z211" s="4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3"/>
      <c r="AP211" s="3"/>
      <c r="AQ211" s="3"/>
      <c r="AR211" s="3"/>
      <c r="AS211" s="13"/>
      <c r="AT211" s="13"/>
      <c r="AU211" s="13"/>
      <c r="AV211" s="13"/>
      <c r="AW211" s="13"/>
      <c r="AX211" s="13"/>
      <c r="AY211" s="13"/>
      <c r="AZ211" s="13"/>
      <c r="BA211" s="3"/>
      <c r="BB211" s="13"/>
      <c r="BC211" s="3"/>
    </row>
    <row r="212" spans="1:55">
      <c r="A212" s="3">
        <v>210</v>
      </c>
      <c r="B212" s="3">
        <v>7</v>
      </c>
      <c r="C212" s="3">
        <v>3</v>
      </c>
      <c r="D212" s="3" t="str">
        <f t="shared" si="3"/>
        <v/>
      </c>
      <c r="E212" s="3"/>
      <c r="F212" s="3"/>
      <c r="G212" s="3">
        <v>345</v>
      </c>
      <c r="H212" s="3"/>
      <c r="I212" s="3"/>
      <c r="J212" s="3">
        <v>5900</v>
      </c>
      <c r="K212" s="3">
        <v>433630</v>
      </c>
      <c r="L212" s="3">
        <v>2830</v>
      </c>
      <c r="M212" s="3">
        <v>1.069</v>
      </c>
      <c r="N212" s="3">
        <v>1.0345</v>
      </c>
      <c r="O212" s="3">
        <v>114185</v>
      </c>
      <c r="P212" s="3">
        <v>3129.641815</v>
      </c>
      <c r="Q212" s="3">
        <v>650</v>
      </c>
      <c r="R212" s="3">
        <v>0.1</v>
      </c>
      <c r="S212" s="13"/>
      <c r="T212" s="14"/>
      <c r="U212" s="13"/>
      <c r="V212" s="13"/>
      <c r="W212" s="13"/>
      <c r="X212" s="13"/>
      <c r="Y212" s="13"/>
      <c r="Z212" s="4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3"/>
      <c r="AP212" s="3"/>
      <c r="AQ212" s="3"/>
      <c r="AR212" s="3"/>
      <c r="AS212" s="13"/>
      <c r="AT212" s="13"/>
      <c r="AU212" s="13"/>
      <c r="AV212" s="13"/>
      <c r="AW212" s="13"/>
      <c r="AX212" s="13"/>
      <c r="AY212" s="13"/>
      <c r="AZ212" s="13"/>
      <c r="BA212" s="3"/>
      <c r="BB212" s="13"/>
      <c r="BC212" s="3"/>
    </row>
    <row r="213" spans="1:55">
      <c r="A213" s="3">
        <v>211</v>
      </c>
      <c r="B213" s="3">
        <v>8</v>
      </c>
      <c r="C213" s="3">
        <v>1</v>
      </c>
      <c r="D213" s="3">
        <f t="shared" si="3"/>
        <v>280000</v>
      </c>
      <c r="E213" s="3">
        <v>290</v>
      </c>
      <c r="F213" s="3"/>
      <c r="G213" s="3"/>
      <c r="H213" s="3">
        <v>7200</v>
      </c>
      <c r="I213" s="3"/>
      <c r="J213" s="3"/>
      <c r="K213" s="3">
        <v>440830</v>
      </c>
      <c r="L213" s="3">
        <v>2900</v>
      </c>
      <c r="M213" s="3">
        <v>1.069</v>
      </c>
      <c r="N213" s="3">
        <v>1.0345</v>
      </c>
      <c r="O213" s="3">
        <v>115625</v>
      </c>
      <c r="P213" s="3">
        <v>3207.05345</v>
      </c>
      <c r="Q213" s="3">
        <v>650</v>
      </c>
      <c r="R213" s="3">
        <v>0.1</v>
      </c>
      <c r="S213" s="13"/>
      <c r="T213" s="14"/>
      <c r="U213" s="13"/>
      <c r="V213" s="13"/>
      <c r="W213" s="13"/>
      <c r="X213" s="13"/>
      <c r="Y213" s="13"/>
      <c r="Z213" s="4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3"/>
      <c r="AP213" s="3"/>
      <c r="AQ213" s="3"/>
      <c r="AR213" s="3"/>
      <c r="AS213" s="13"/>
      <c r="AT213" s="13"/>
      <c r="AU213" s="13"/>
      <c r="AV213" s="13"/>
      <c r="AW213" s="13"/>
      <c r="AX213" s="13"/>
      <c r="AY213" s="13"/>
      <c r="AZ213" s="13"/>
      <c r="BA213" s="3"/>
      <c r="BB213" s="13"/>
      <c r="BC213" s="3"/>
    </row>
    <row r="214" spans="1:55">
      <c r="A214" s="3">
        <v>212</v>
      </c>
      <c r="B214" s="3">
        <v>8</v>
      </c>
      <c r="C214" s="3">
        <v>1</v>
      </c>
      <c r="D214" s="3">
        <f t="shared" si="3"/>
        <v>288000</v>
      </c>
      <c r="E214" s="3">
        <v>298</v>
      </c>
      <c r="F214" s="3"/>
      <c r="G214" s="3"/>
      <c r="H214" s="3">
        <v>7300</v>
      </c>
      <c r="I214" s="3"/>
      <c r="J214" s="3"/>
      <c r="K214" s="3">
        <v>448130</v>
      </c>
      <c r="L214" s="3">
        <v>2980</v>
      </c>
      <c r="M214" s="3">
        <v>1.069</v>
      </c>
      <c r="N214" s="3">
        <v>1.0345</v>
      </c>
      <c r="O214" s="3">
        <v>117085</v>
      </c>
      <c r="P214" s="3">
        <v>3295.52389</v>
      </c>
      <c r="Q214" s="3">
        <v>650</v>
      </c>
      <c r="R214" s="3">
        <v>0.1</v>
      </c>
      <c r="S214" s="13"/>
      <c r="T214" s="14"/>
      <c r="U214" s="13"/>
      <c r="V214" s="13"/>
      <c r="W214" s="13"/>
      <c r="X214" s="13"/>
      <c r="Y214" s="13"/>
      <c r="Z214" s="4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3"/>
      <c r="AP214" s="3"/>
      <c r="AQ214" s="3"/>
      <c r="AR214" s="3"/>
      <c r="AS214" s="13"/>
      <c r="AT214" s="13"/>
      <c r="AU214" s="13"/>
      <c r="AV214" s="13"/>
      <c r="AW214" s="13"/>
      <c r="AX214" s="13"/>
      <c r="AY214" s="13"/>
      <c r="AZ214" s="13"/>
      <c r="BA214" s="3"/>
      <c r="BB214" s="13"/>
      <c r="BC214" s="3"/>
    </row>
    <row r="215" spans="1:55">
      <c r="A215" s="3">
        <v>213</v>
      </c>
      <c r="B215" s="3">
        <v>8</v>
      </c>
      <c r="C215" s="3">
        <v>1</v>
      </c>
      <c r="D215" s="3">
        <f t="shared" si="3"/>
        <v>296000</v>
      </c>
      <c r="E215" s="3">
        <v>306</v>
      </c>
      <c r="F215" s="3"/>
      <c r="G215" s="3"/>
      <c r="H215" s="3">
        <v>7400</v>
      </c>
      <c r="I215" s="3"/>
      <c r="J215" s="3"/>
      <c r="K215" s="3">
        <v>455530</v>
      </c>
      <c r="L215" s="3">
        <v>3060</v>
      </c>
      <c r="M215" s="3">
        <v>1.069</v>
      </c>
      <c r="N215" s="3">
        <v>1.0345</v>
      </c>
      <c r="O215" s="3">
        <v>118565</v>
      </c>
      <c r="P215" s="3">
        <v>3383.99433</v>
      </c>
      <c r="Q215" s="3">
        <v>650</v>
      </c>
      <c r="R215" s="3">
        <v>0.1</v>
      </c>
      <c r="S215" s="13"/>
      <c r="T215" s="14"/>
      <c r="U215" s="13"/>
      <c r="V215" s="13"/>
      <c r="W215" s="13"/>
      <c r="X215" s="13"/>
      <c r="Y215" s="13"/>
      <c r="Z215" s="4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3"/>
      <c r="AP215" s="3"/>
      <c r="AQ215" s="3"/>
      <c r="AR215" s="3"/>
      <c r="AS215" s="13"/>
      <c r="AT215" s="13"/>
      <c r="AU215" s="13"/>
      <c r="AV215" s="13"/>
      <c r="AW215" s="13"/>
      <c r="AX215" s="13"/>
      <c r="AY215" s="13"/>
      <c r="AZ215" s="13"/>
      <c r="BA215" s="3"/>
      <c r="BB215" s="13"/>
      <c r="BC215" s="3"/>
    </row>
    <row r="216" spans="1:55">
      <c r="A216" s="3">
        <v>214</v>
      </c>
      <c r="B216" s="3">
        <v>8</v>
      </c>
      <c r="C216" s="3">
        <v>1</v>
      </c>
      <c r="D216" s="3">
        <f t="shared" si="3"/>
        <v>304000</v>
      </c>
      <c r="E216" s="3">
        <v>314</v>
      </c>
      <c r="F216" s="3"/>
      <c r="G216" s="3"/>
      <c r="H216" s="3">
        <v>7500</v>
      </c>
      <c r="I216" s="3"/>
      <c r="J216" s="3"/>
      <c r="K216" s="3">
        <v>463030</v>
      </c>
      <c r="L216" s="3">
        <v>3140</v>
      </c>
      <c r="M216" s="3">
        <v>1.069</v>
      </c>
      <c r="N216" s="3">
        <v>1.0345</v>
      </c>
      <c r="O216" s="3">
        <v>120065</v>
      </c>
      <c r="P216" s="3">
        <v>3472.46477</v>
      </c>
      <c r="Q216" s="3">
        <v>650</v>
      </c>
      <c r="R216" s="3">
        <v>0.1</v>
      </c>
      <c r="S216" s="13"/>
      <c r="T216" s="14"/>
      <c r="U216" s="13"/>
      <c r="V216" s="13"/>
      <c r="W216" s="13"/>
      <c r="X216" s="13"/>
      <c r="Y216" s="13"/>
      <c r="Z216" s="4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3"/>
      <c r="AP216" s="3"/>
      <c r="AQ216" s="3"/>
      <c r="AR216" s="3"/>
      <c r="AS216" s="13"/>
      <c r="AT216" s="13"/>
      <c r="AU216" s="13"/>
      <c r="AV216" s="13"/>
      <c r="AW216" s="13"/>
      <c r="AX216" s="13"/>
      <c r="AY216" s="13"/>
      <c r="AZ216" s="13"/>
      <c r="BA216" s="3"/>
      <c r="BB216" s="13"/>
      <c r="BC216" s="3"/>
    </row>
    <row r="217" spans="1:55">
      <c r="A217" s="3">
        <v>215</v>
      </c>
      <c r="B217" s="3">
        <v>8</v>
      </c>
      <c r="C217" s="3">
        <v>1</v>
      </c>
      <c r="D217" s="3">
        <f t="shared" si="3"/>
        <v>312000</v>
      </c>
      <c r="E217" s="3">
        <v>322</v>
      </c>
      <c r="F217" s="3"/>
      <c r="G217" s="3"/>
      <c r="H217" s="3">
        <v>7600</v>
      </c>
      <c r="I217" s="3"/>
      <c r="J217" s="3"/>
      <c r="K217" s="3">
        <v>470630</v>
      </c>
      <c r="L217" s="3">
        <v>3220</v>
      </c>
      <c r="M217" s="3">
        <v>1.069</v>
      </c>
      <c r="N217" s="3">
        <v>1.0345</v>
      </c>
      <c r="O217" s="3">
        <v>121585</v>
      </c>
      <c r="P217" s="3">
        <v>3560.93521</v>
      </c>
      <c r="Q217" s="3">
        <v>650</v>
      </c>
      <c r="R217" s="3">
        <v>0.1</v>
      </c>
      <c r="S217" s="13"/>
      <c r="T217" s="14"/>
      <c r="U217" s="13"/>
      <c r="V217" s="13"/>
      <c r="W217" s="13"/>
      <c r="X217" s="13"/>
      <c r="Y217" s="13"/>
      <c r="Z217" s="4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3"/>
      <c r="AP217" s="3"/>
      <c r="AQ217" s="3"/>
      <c r="AR217" s="3"/>
      <c r="AS217" s="13"/>
      <c r="AT217" s="13"/>
      <c r="AU217" s="13"/>
      <c r="AV217" s="13"/>
      <c r="AW217" s="13"/>
      <c r="AX217" s="13"/>
      <c r="AY217" s="13"/>
      <c r="AZ217" s="13"/>
      <c r="BA217" s="3"/>
      <c r="BB217" s="13"/>
      <c r="BC217" s="3"/>
    </row>
    <row r="218" spans="1:55">
      <c r="A218" s="3">
        <v>216</v>
      </c>
      <c r="B218" s="3">
        <v>8</v>
      </c>
      <c r="C218" s="3">
        <v>1</v>
      </c>
      <c r="D218" s="3">
        <f t="shared" si="3"/>
        <v>320000</v>
      </c>
      <c r="E218" s="3">
        <v>330</v>
      </c>
      <c r="F218" s="3"/>
      <c r="G218" s="3"/>
      <c r="H218" s="3">
        <v>7700</v>
      </c>
      <c r="I218" s="3"/>
      <c r="J218" s="3"/>
      <c r="K218" s="3">
        <v>478330</v>
      </c>
      <c r="L218" s="3">
        <v>3300</v>
      </c>
      <c r="M218" s="3">
        <v>1.069</v>
      </c>
      <c r="N218" s="3">
        <v>1.0345</v>
      </c>
      <c r="O218" s="3">
        <v>123125</v>
      </c>
      <c r="P218" s="3">
        <v>3649.40565</v>
      </c>
      <c r="Q218" s="3">
        <v>650</v>
      </c>
      <c r="R218" s="3">
        <v>0.1</v>
      </c>
      <c r="S218" s="13"/>
      <c r="T218" s="14"/>
      <c r="U218" s="13"/>
      <c r="V218" s="13"/>
      <c r="W218" s="13"/>
      <c r="X218" s="13"/>
      <c r="Y218" s="13"/>
      <c r="Z218" s="4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3"/>
      <c r="AP218" s="3"/>
      <c r="AQ218" s="3"/>
      <c r="AR218" s="3"/>
      <c r="AS218" s="13"/>
      <c r="AT218" s="13"/>
      <c r="AU218" s="13"/>
      <c r="AV218" s="13"/>
      <c r="AW218" s="13"/>
      <c r="AX218" s="13"/>
      <c r="AY218" s="13"/>
      <c r="AZ218" s="13"/>
      <c r="BA218" s="3"/>
      <c r="BB218" s="13"/>
      <c r="BC218" s="3"/>
    </row>
    <row r="219" spans="1:55">
      <c r="A219" s="3">
        <v>217</v>
      </c>
      <c r="B219" s="3">
        <v>8</v>
      </c>
      <c r="C219" s="3">
        <v>1</v>
      </c>
      <c r="D219" s="3">
        <f t="shared" si="3"/>
        <v>328000</v>
      </c>
      <c r="E219" s="3">
        <v>338</v>
      </c>
      <c r="F219" s="3"/>
      <c r="G219" s="3"/>
      <c r="H219" s="3">
        <v>7800</v>
      </c>
      <c r="I219" s="3"/>
      <c r="J219" s="3"/>
      <c r="K219" s="3">
        <v>486130</v>
      </c>
      <c r="L219" s="3">
        <v>3380</v>
      </c>
      <c r="M219" s="3">
        <v>1.069</v>
      </c>
      <c r="N219" s="3">
        <v>1.0345</v>
      </c>
      <c r="O219" s="3">
        <v>124685</v>
      </c>
      <c r="P219" s="3">
        <v>3737.87609</v>
      </c>
      <c r="Q219" s="3">
        <v>650</v>
      </c>
      <c r="R219" s="3">
        <v>0.1</v>
      </c>
      <c r="S219" s="13"/>
      <c r="T219" s="14"/>
      <c r="U219" s="13"/>
      <c r="V219" s="13"/>
      <c r="W219" s="13"/>
      <c r="X219" s="13"/>
      <c r="Y219" s="13"/>
      <c r="Z219" s="4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3"/>
      <c r="AP219" s="3"/>
      <c r="AQ219" s="3"/>
      <c r="AR219" s="3"/>
      <c r="AS219" s="13"/>
      <c r="AT219" s="13"/>
      <c r="AU219" s="13"/>
      <c r="AV219" s="13"/>
      <c r="AW219" s="13"/>
      <c r="AX219" s="13"/>
      <c r="AY219" s="13"/>
      <c r="AZ219" s="13"/>
      <c r="BA219" s="3"/>
      <c r="BB219" s="13"/>
      <c r="BC219" s="3"/>
    </row>
    <row r="220" spans="1:55">
      <c r="A220" s="3">
        <v>218</v>
      </c>
      <c r="B220" s="3">
        <v>8</v>
      </c>
      <c r="C220" s="3">
        <v>1</v>
      </c>
      <c r="D220" s="3">
        <f t="shared" si="3"/>
        <v>336000</v>
      </c>
      <c r="E220" s="3">
        <v>346</v>
      </c>
      <c r="F220" s="3"/>
      <c r="G220" s="3"/>
      <c r="H220" s="3">
        <v>7900</v>
      </c>
      <c r="I220" s="3"/>
      <c r="J220" s="3"/>
      <c r="K220" s="3">
        <v>494030</v>
      </c>
      <c r="L220" s="3">
        <v>3460</v>
      </c>
      <c r="M220" s="3">
        <v>1.069</v>
      </c>
      <c r="N220" s="3">
        <v>1.0345</v>
      </c>
      <c r="O220" s="3">
        <v>126265</v>
      </c>
      <c r="P220" s="3">
        <v>3826.34653</v>
      </c>
      <c r="Q220" s="3">
        <v>650</v>
      </c>
      <c r="R220" s="3">
        <v>0.1</v>
      </c>
      <c r="S220" s="13"/>
      <c r="T220" s="14"/>
      <c r="U220" s="13"/>
      <c r="V220" s="13"/>
      <c r="W220" s="13"/>
      <c r="X220" s="13"/>
      <c r="Y220" s="13"/>
      <c r="Z220" s="4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3"/>
      <c r="AP220" s="3"/>
      <c r="AQ220" s="3"/>
      <c r="AR220" s="3"/>
      <c r="AS220" s="13"/>
      <c r="AT220" s="13"/>
      <c r="AU220" s="13"/>
      <c r="AV220" s="13"/>
      <c r="AW220" s="13"/>
      <c r="AX220" s="13"/>
      <c r="AY220" s="13"/>
      <c r="AZ220" s="13"/>
      <c r="BA220" s="3"/>
      <c r="BB220" s="13"/>
      <c r="BC220" s="3"/>
    </row>
    <row r="221" spans="1:55">
      <c r="A221" s="3">
        <v>219</v>
      </c>
      <c r="B221" s="3">
        <v>8</v>
      </c>
      <c r="C221" s="3">
        <v>1</v>
      </c>
      <c r="D221" s="3">
        <f t="shared" si="3"/>
        <v>344000</v>
      </c>
      <c r="E221" s="3">
        <v>354</v>
      </c>
      <c r="F221" s="3"/>
      <c r="G221" s="3"/>
      <c r="H221" s="3">
        <v>8000</v>
      </c>
      <c r="I221" s="3"/>
      <c r="J221" s="3"/>
      <c r="K221" s="3">
        <v>502030</v>
      </c>
      <c r="L221" s="3">
        <v>3540</v>
      </c>
      <c r="M221" s="3">
        <v>1.069</v>
      </c>
      <c r="N221" s="3">
        <v>1.0345</v>
      </c>
      <c r="O221" s="3">
        <v>127865</v>
      </c>
      <c r="P221" s="3">
        <v>3914.81697</v>
      </c>
      <c r="Q221" s="3">
        <v>650</v>
      </c>
      <c r="R221" s="3">
        <v>0.1</v>
      </c>
      <c r="S221" s="13"/>
      <c r="T221" s="14"/>
      <c r="U221" s="13"/>
      <c r="V221" s="13"/>
      <c r="W221" s="13"/>
      <c r="X221" s="13"/>
      <c r="Y221" s="13"/>
      <c r="Z221" s="4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3"/>
      <c r="AP221" s="3"/>
      <c r="AQ221" s="3"/>
      <c r="AR221" s="3"/>
      <c r="AS221" s="13"/>
      <c r="AT221" s="13"/>
      <c r="AU221" s="13"/>
      <c r="AV221" s="13"/>
      <c r="AW221" s="13"/>
      <c r="AX221" s="13"/>
      <c r="AY221" s="13"/>
      <c r="AZ221" s="13"/>
      <c r="BA221" s="3"/>
      <c r="BB221" s="13"/>
      <c r="BC221" s="3"/>
    </row>
    <row r="222" spans="1:55">
      <c r="A222" s="3">
        <v>220</v>
      </c>
      <c r="B222" s="3">
        <v>8</v>
      </c>
      <c r="C222" s="3">
        <v>1</v>
      </c>
      <c r="D222" s="3">
        <f t="shared" si="3"/>
        <v>352000</v>
      </c>
      <c r="E222" s="3">
        <v>362</v>
      </c>
      <c r="F222" s="3"/>
      <c r="G222" s="3"/>
      <c r="H222" s="3">
        <v>8100</v>
      </c>
      <c r="I222" s="3"/>
      <c r="J222" s="3"/>
      <c r="K222" s="3">
        <v>510130</v>
      </c>
      <c r="L222" s="3">
        <v>3620</v>
      </c>
      <c r="M222" s="3">
        <v>1.069</v>
      </c>
      <c r="N222" s="3">
        <v>1.0345</v>
      </c>
      <c r="O222" s="3">
        <v>129485</v>
      </c>
      <c r="P222" s="3">
        <v>4003.28741</v>
      </c>
      <c r="Q222" s="3">
        <v>950</v>
      </c>
      <c r="R222" s="3">
        <v>0.1</v>
      </c>
      <c r="S222" s="13"/>
      <c r="T222" s="14"/>
      <c r="U222" s="13"/>
      <c r="V222" s="13"/>
      <c r="W222" s="13"/>
      <c r="X222" s="13"/>
      <c r="Y222" s="13"/>
      <c r="Z222" s="4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3"/>
      <c r="AP222" s="3"/>
      <c r="AQ222" s="3"/>
      <c r="AR222" s="3"/>
      <c r="AS222" s="13"/>
      <c r="AT222" s="13"/>
      <c r="AU222" s="13"/>
      <c r="AV222" s="13"/>
      <c r="AW222" s="13"/>
      <c r="AX222" s="13"/>
      <c r="AY222" s="13"/>
      <c r="AZ222" s="13"/>
      <c r="BA222" s="3"/>
      <c r="BB222" s="13"/>
      <c r="BC222" s="3"/>
    </row>
    <row r="223" spans="1:55">
      <c r="A223" s="3">
        <v>221</v>
      </c>
      <c r="B223" s="3">
        <v>8</v>
      </c>
      <c r="C223" s="3">
        <v>2</v>
      </c>
      <c r="D223" s="3" t="str">
        <f t="shared" si="3"/>
        <v/>
      </c>
      <c r="E223" s="3"/>
      <c r="F223" s="3">
        <v>700</v>
      </c>
      <c r="G223" s="3"/>
      <c r="H223" s="3"/>
      <c r="I223" s="3">
        <v>5000</v>
      </c>
      <c r="J223" s="3"/>
      <c r="K223" s="3">
        <v>513463</v>
      </c>
      <c r="L223" s="3">
        <v>3620</v>
      </c>
      <c r="M223" s="3">
        <v>1.07</v>
      </c>
      <c r="N223" s="3">
        <v>1.0345</v>
      </c>
      <c r="O223" s="3">
        <v>130485</v>
      </c>
      <c r="P223" s="3">
        <v>4007.0323</v>
      </c>
      <c r="Q223" s="3">
        <v>950</v>
      </c>
      <c r="R223" s="3">
        <v>0.1</v>
      </c>
      <c r="S223" s="13"/>
      <c r="T223" s="14"/>
      <c r="U223" s="13"/>
      <c r="V223" s="13"/>
      <c r="W223" s="13"/>
      <c r="X223" s="13"/>
      <c r="Y223" s="13"/>
      <c r="Z223" s="4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3"/>
      <c r="AP223" s="3"/>
      <c r="AQ223" s="3"/>
      <c r="AR223" s="3"/>
      <c r="AS223" s="13"/>
      <c r="AT223" s="13"/>
      <c r="AU223" s="13"/>
      <c r="AV223" s="13"/>
      <c r="AW223" s="13"/>
      <c r="AX223" s="13"/>
      <c r="AY223" s="13"/>
      <c r="AZ223" s="13"/>
      <c r="BA223" s="3"/>
      <c r="BB223" s="13"/>
      <c r="BC223" s="3"/>
    </row>
    <row r="224" spans="1:55">
      <c r="A224" s="3">
        <v>222</v>
      </c>
      <c r="B224" s="3">
        <v>8</v>
      </c>
      <c r="C224" s="3">
        <v>2</v>
      </c>
      <c r="D224" s="3" t="str">
        <f t="shared" si="3"/>
        <v/>
      </c>
      <c r="E224" s="3"/>
      <c r="F224" s="3">
        <v>710</v>
      </c>
      <c r="G224" s="3"/>
      <c r="H224" s="3"/>
      <c r="I224" s="3">
        <v>5100</v>
      </c>
      <c r="J224" s="3"/>
      <c r="K224" s="3">
        <v>516863</v>
      </c>
      <c r="L224" s="3">
        <v>3620</v>
      </c>
      <c r="M224" s="3">
        <v>1.071</v>
      </c>
      <c r="N224" s="3">
        <v>1.0345</v>
      </c>
      <c r="O224" s="3">
        <v>131505</v>
      </c>
      <c r="P224" s="3">
        <v>4010.77719</v>
      </c>
      <c r="Q224" s="3">
        <v>950</v>
      </c>
      <c r="R224" s="3">
        <v>0.1</v>
      </c>
      <c r="S224" s="13"/>
      <c r="T224" s="14"/>
      <c r="U224" s="13"/>
      <c r="V224" s="13"/>
      <c r="W224" s="13"/>
      <c r="X224" s="13"/>
      <c r="Y224" s="13"/>
      <c r="Z224" s="4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3"/>
      <c r="AP224" s="3"/>
      <c r="AQ224" s="3"/>
      <c r="AR224" s="3"/>
      <c r="AS224" s="13"/>
      <c r="AT224" s="13"/>
      <c r="AU224" s="13"/>
      <c r="AV224" s="13"/>
      <c r="AW224" s="13"/>
      <c r="AX224" s="13"/>
      <c r="AY224" s="13"/>
      <c r="AZ224" s="13"/>
      <c r="BA224" s="3"/>
      <c r="BB224" s="13"/>
      <c r="BC224" s="3"/>
    </row>
    <row r="225" spans="1:55">
      <c r="A225" s="3">
        <v>223</v>
      </c>
      <c r="B225" s="3">
        <v>8</v>
      </c>
      <c r="C225" s="3">
        <v>2</v>
      </c>
      <c r="D225" s="3" t="str">
        <f t="shared" si="3"/>
        <v/>
      </c>
      <c r="E225" s="3"/>
      <c r="F225" s="3">
        <v>720</v>
      </c>
      <c r="G225" s="3"/>
      <c r="H225" s="3"/>
      <c r="I225" s="3">
        <v>5200</v>
      </c>
      <c r="J225" s="3"/>
      <c r="K225" s="3">
        <v>520330</v>
      </c>
      <c r="L225" s="3">
        <v>3620</v>
      </c>
      <c r="M225" s="3">
        <v>1.072</v>
      </c>
      <c r="N225" s="3">
        <v>1.0345</v>
      </c>
      <c r="O225" s="3">
        <v>132545</v>
      </c>
      <c r="P225" s="3">
        <v>4014.52208</v>
      </c>
      <c r="Q225" s="3">
        <v>950</v>
      </c>
      <c r="R225" s="3">
        <v>0.1</v>
      </c>
      <c r="S225" s="13"/>
      <c r="T225" s="14"/>
      <c r="U225" s="13"/>
      <c r="V225" s="13"/>
      <c r="W225" s="13"/>
      <c r="X225" s="13"/>
      <c r="Y225" s="13"/>
      <c r="Z225" s="4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3"/>
      <c r="AP225" s="3"/>
      <c r="AQ225" s="3"/>
      <c r="AR225" s="3"/>
      <c r="AS225" s="13"/>
      <c r="AT225" s="13"/>
      <c r="AU225" s="13"/>
      <c r="AV225" s="13"/>
      <c r="AW225" s="13"/>
      <c r="AX225" s="13"/>
      <c r="AY225" s="13"/>
      <c r="AZ225" s="13"/>
      <c r="BA225" s="3"/>
      <c r="BB225" s="13"/>
      <c r="BC225" s="3"/>
    </row>
    <row r="226" spans="1:55">
      <c r="A226" s="3">
        <v>224</v>
      </c>
      <c r="B226" s="3">
        <v>8</v>
      </c>
      <c r="C226" s="3">
        <v>2</v>
      </c>
      <c r="D226" s="3" t="str">
        <f t="shared" si="3"/>
        <v/>
      </c>
      <c r="E226" s="3"/>
      <c r="F226" s="3">
        <v>730</v>
      </c>
      <c r="G226" s="3"/>
      <c r="H226" s="3"/>
      <c r="I226" s="3">
        <v>5300</v>
      </c>
      <c r="J226" s="3"/>
      <c r="K226" s="3">
        <v>523864</v>
      </c>
      <c r="L226" s="3">
        <v>3620</v>
      </c>
      <c r="M226" s="3">
        <v>1.073</v>
      </c>
      <c r="N226" s="3">
        <v>1.0345</v>
      </c>
      <c r="O226" s="3">
        <v>133605</v>
      </c>
      <c r="P226" s="3">
        <v>4018.26697</v>
      </c>
      <c r="Q226" s="3">
        <v>950</v>
      </c>
      <c r="R226" s="3">
        <v>0.1</v>
      </c>
      <c r="S226" s="13"/>
      <c r="T226" s="14"/>
      <c r="U226" s="13"/>
      <c r="V226" s="13"/>
      <c r="W226" s="13"/>
      <c r="X226" s="13"/>
      <c r="Y226" s="13"/>
      <c r="Z226" s="4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3"/>
      <c r="AP226" s="3"/>
      <c r="AQ226" s="3"/>
      <c r="AR226" s="3"/>
      <c r="AS226" s="13"/>
      <c r="AT226" s="13"/>
      <c r="AU226" s="13"/>
      <c r="AV226" s="13"/>
      <c r="AW226" s="13"/>
      <c r="AX226" s="13"/>
      <c r="AY226" s="13"/>
      <c r="AZ226" s="13"/>
      <c r="BA226" s="3"/>
      <c r="BB226" s="13"/>
      <c r="BC226" s="3"/>
    </row>
    <row r="227" spans="1:55">
      <c r="A227" s="3">
        <v>225</v>
      </c>
      <c r="B227" s="3">
        <v>8</v>
      </c>
      <c r="C227" s="3">
        <v>2</v>
      </c>
      <c r="D227" s="3" t="str">
        <f t="shared" si="3"/>
        <v/>
      </c>
      <c r="E227" s="3"/>
      <c r="F227" s="3">
        <v>740</v>
      </c>
      <c r="G227" s="3"/>
      <c r="H227" s="3"/>
      <c r="I227" s="3">
        <v>5400</v>
      </c>
      <c r="J227" s="3"/>
      <c r="K227" s="3">
        <v>527465</v>
      </c>
      <c r="L227" s="3">
        <v>3620</v>
      </c>
      <c r="M227" s="3">
        <v>1.074</v>
      </c>
      <c r="N227" s="3">
        <v>1.0345</v>
      </c>
      <c r="O227" s="3">
        <v>134685</v>
      </c>
      <c r="P227" s="3">
        <v>4022.01186</v>
      </c>
      <c r="Q227" s="3">
        <v>950</v>
      </c>
      <c r="R227" s="3">
        <v>0.1</v>
      </c>
      <c r="S227" s="13"/>
      <c r="T227" s="14"/>
      <c r="U227" s="13"/>
      <c r="V227" s="13"/>
      <c r="W227" s="13"/>
      <c r="X227" s="13"/>
      <c r="Y227" s="13"/>
      <c r="Z227" s="4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3"/>
      <c r="AP227" s="3"/>
      <c r="AQ227" s="3"/>
      <c r="AR227" s="3"/>
      <c r="AS227" s="13"/>
      <c r="AT227" s="13"/>
      <c r="AU227" s="13"/>
      <c r="AV227" s="13"/>
      <c r="AW227" s="13"/>
      <c r="AX227" s="13"/>
      <c r="AY227" s="13"/>
      <c r="AZ227" s="13"/>
      <c r="BA227" s="3"/>
      <c r="BB227" s="13"/>
      <c r="BC227" s="3"/>
    </row>
    <row r="228" spans="1:55">
      <c r="A228" s="3">
        <v>226</v>
      </c>
      <c r="B228" s="3">
        <v>8</v>
      </c>
      <c r="C228" s="3">
        <v>2</v>
      </c>
      <c r="D228" s="3" t="str">
        <f t="shared" si="3"/>
        <v/>
      </c>
      <c r="E228" s="3"/>
      <c r="F228" s="3">
        <v>750</v>
      </c>
      <c r="G228" s="3"/>
      <c r="H228" s="3"/>
      <c r="I228" s="3">
        <v>5500</v>
      </c>
      <c r="J228" s="3"/>
      <c r="K228" s="3">
        <v>531133</v>
      </c>
      <c r="L228" s="3">
        <v>3620</v>
      </c>
      <c r="M228" s="3">
        <v>1.075</v>
      </c>
      <c r="N228" s="3">
        <v>1.0345</v>
      </c>
      <c r="O228" s="3">
        <v>135785</v>
      </c>
      <c r="P228" s="3">
        <v>4025.75675</v>
      </c>
      <c r="Q228" s="3">
        <v>950</v>
      </c>
      <c r="R228" s="3">
        <v>0.1</v>
      </c>
      <c r="S228" s="13"/>
      <c r="T228" s="14"/>
      <c r="U228" s="13"/>
      <c r="V228" s="13"/>
      <c r="W228" s="13"/>
      <c r="X228" s="13"/>
      <c r="Y228" s="13"/>
      <c r="Z228" s="4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3"/>
      <c r="AP228" s="3"/>
      <c r="AQ228" s="3"/>
      <c r="AR228" s="3"/>
      <c r="AS228" s="13"/>
      <c r="AT228" s="13"/>
      <c r="AU228" s="13"/>
      <c r="AV228" s="13"/>
      <c r="AW228" s="13"/>
      <c r="AX228" s="13"/>
      <c r="AY228" s="13"/>
      <c r="AZ228" s="13"/>
      <c r="BA228" s="3"/>
      <c r="BB228" s="13"/>
      <c r="BC228" s="3"/>
    </row>
    <row r="229" spans="1:55">
      <c r="A229" s="3">
        <v>227</v>
      </c>
      <c r="B229" s="3">
        <v>8</v>
      </c>
      <c r="C229" s="3">
        <v>2</v>
      </c>
      <c r="D229" s="3" t="str">
        <f t="shared" si="3"/>
        <v/>
      </c>
      <c r="E229" s="3"/>
      <c r="F229" s="3">
        <v>760</v>
      </c>
      <c r="G229" s="3"/>
      <c r="H229" s="3"/>
      <c r="I229" s="3">
        <v>5600</v>
      </c>
      <c r="J229" s="3"/>
      <c r="K229" s="3">
        <v>534868</v>
      </c>
      <c r="L229" s="3">
        <v>3620</v>
      </c>
      <c r="M229" s="3">
        <v>1.076</v>
      </c>
      <c r="N229" s="3">
        <v>1.0345</v>
      </c>
      <c r="O229" s="3">
        <v>136905</v>
      </c>
      <c r="P229" s="3">
        <v>4029.50164</v>
      </c>
      <c r="Q229" s="3">
        <v>950</v>
      </c>
      <c r="R229" s="3">
        <v>0.1</v>
      </c>
      <c r="S229" s="13"/>
      <c r="T229" s="14"/>
      <c r="U229" s="13"/>
      <c r="V229" s="13"/>
      <c r="W229" s="13"/>
      <c r="X229" s="13"/>
      <c r="Y229" s="13"/>
      <c r="Z229" s="4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3"/>
      <c r="AP229" s="3"/>
      <c r="AQ229" s="3"/>
      <c r="AR229" s="3"/>
      <c r="AS229" s="13"/>
      <c r="AT229" s="13"/>
      <c r="AU229" s="13"/>
      <c r="AV229" s="13"/>
      <c r="AW229" s="13"/>
      <c r="AX229" s="13"/>
      <c r="AY229" s="13"/>
      <c r="AZ229" s="13"/>
      <c r="BA229" s="3"/>
      <c r="BB229" s="13"/>
      <c r="BC229" s="3"/>
    </row>
    <row r="230" spans="1:55">
      <c r="A230" s="3">
        <v>228</v>
      </c>
      <c r="B230" s="3">
        <v>8</v>
      </c>
      <c r="C230" s="3">
        <v>2</v>
      </c>
      <c r="D230" s="3" t="str">
        <f t="shared" si="3"/>
        <v/>
      </c>
      <c r="E230" s="3"/>
      <c r="F230" s="3">
        <v>770</v>
      </c>
      <c r="G230" s="3"/>
      <c r="H230" s="3"/>
      <c r="I230" s="3">
        <v>5700</v>
      </c>
      <c r="J230" s="3"/>
      <c r="K230" s="3">
        <v>538670</v>
      </c>
      <c r="L230" s="3">
        <v>3620</v>
      </c>
      <c r="M230" s="3">
        <v>1.077</v>
      </c>
      <c r="N230" s="3">
        <v>1.0345</v>
      </c>
      <c r="O230" s="3">
        <v>138045</v>
      </c>
      <c r="P230" s="3">
        <v>4033.24653</v>
      </c>
      <c r="Q230" s="3">
        <v>950</v>
      </c>
      <c r="R230" s="3">
        <v>0.1</v>
      </c>
      <c r="S230" s="13"/>
      <c r="T230" s="14"/>
      <c r="U230" s="13"/>
      <c r="V230" s="13"/>
      <c r="W230" s="13"/>
      <c r="X230" s="13"/>
      <c r="Y230" s="13"/>
      <c r="Z230" s="4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3"/>
      <c r="AP230" s="3"/>
      <c r="AQ230" s="3"/>
      <c r="AR230" s="3"/>
      <c r="AS230" s="13"/>
      <c r="AT230" s="13"/>
      <c r="AU230" s="13"/>
      <c r="AV230" s="13"/>
      <c r="AW230" s="13"/>
      <c r="AX230" s="13"/>
      <c r="AY230" s="13"/>
      <c r="AZ230" s="13"/>
      <c r="BA230" s="3"/>
      <c r="BB230" s="13"/>
      <c r="BC230" s="3"/>
    </row>
    <row r="231" spans="1:55">
      <c r="A231" s="3">
        <v>229</v>
      </c>
      <c r="B231" s="3">
        <v>8</v>
      </c>
      <c r="C231" s="3">
        <v>2</v>
      </c>
      <c r="D231" s="3" t="str">
        <f t="shared" si="3"/>
        <v/>
      </c>
      <c r="E231" s="3"/>
      <c r="F231" s="3">
        <v>780</v>
      </c>
      <c r="G231" s="3"/>
      <c r="H231" s="3"/>
      <c r="I231" s="3">
        <v>5800</v>
      </c>
      <c r="J231" s="3"/>
      <c r="K231" s="3">
        <v>542539</v>
      </c>
      <c r="L231" s="3">
        <v>3620</v>
      </c>
      <c r="M231" s="3">
        <v>1.078</v>
      </c>
      <c r="N231" s="3">
        <v>1.0345</v>
      </c>
      <c r="O231" s="3">
        <v>139205</v>
      </c>
      <c r="P231" s="3">
        <v>4036.99142</v>
      </c>
      <c r="Q231" s="3">
        <v>950</v>
      </c>
      <c r="R231" s="3">
        <v>0.1</v>
      </c>
      <c r="S231" s="13"/>
      <c r="T231" s="14"/>
      <c r="U231" s="13"/>
      <c r="V231" s="13"/>
      <c r="W231" s="13"/>
      <c r="X231" s="13"/>
      <c r="Y231" s="13"/>
      <c r="Z231" s="4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3"/>
      <c r="AP231" s="3"/>
      <c r="AQ231" s="3"/>
      <c r="AR231" s="3"/>
      <c r="AS231" s="13"/>
      <c r="AT231" s="13"/>
      <c r="AU231" s="13"/>
      <c r="AV231" s="13"/>
      <c r="AW231" s="13"/>
      <c r="AX231" s="13"/>
      <c r="AY231" s="13"/>
      <c r="AZ231" s="13"/>
      <c r="BA231" s="3"/>
      <c r="BB231" s="13"/>
      <c r="BC231" s="3"/>
    </row>
    <row r="232" spans="1:55">
      <c r="A232" s="3">
        <v>230</v>
      </c>
      <c r="B232" s="3">
        <v>8</v>
      </c>
      <c r="C232" s="3">
        <v>2</v>
      </c>
      <c r="D232" s="3" t="str">
        <f t="shared" si="3"/>
        <v/>
      </c>
      <c r="E232" s="3"/>
      <c r="F232" s="3">
        <v>790</v>
      </c>
      <c r="G232" s="3"/>
      <c r="H232" s="3"/>
      <c r="I232" s="3">
        <v>5900</v>
      </c>
      <c r="J232" s="3"/>
      <c r="K232" s="3">
        <v>546475</v>
      </c>
      <c r="L232" s="3">
        <v>3620</v>
      </c>
      <c r="M232" s="3">
        <v>1.079</v>
      </c>
      <c r="N232" s="3">
        <v>1.0345</v>
      </c>
      <c r="O232" s="3">
        <v>140385</v>
      </c>
      <c r="P232" s="3">
        <v>4040.73631</v>
      </c>
      <c r="Q232" s="3">
        <v>950</v>
      </c>
      <c r="R232" s="3">
        <v>0.1</v>
      </c>
      <c r="S232" s="13"/>
      <c r="T232" s="14"/>
      <c r="U232" s="13"/>
      <c r="V232" s="13"/>
      <c r="W232" s="13"/>
      <c r="X232" s="13"/>
      <c r="Y232" s="13"/>
      <c r="Z232" s="4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3"/>
      <c r="AP232" s="3"/>
      <c r="AQ232" s="3"/>
      <c r="AR232" s="3"/>
      <c r="AS232" s="13"/>
      <c r="AT232" s="13"/>
      <c r="AU232" s="13"/>
      <c r="AV232" s="13"/>
      <c r="AW232" s="13"/>
      <c r="AX232" s="13"/>
      <c r="AY232" s="13"/>
      <c r="AZ232" s="13"/>
      <c r="BA232" s="3"/>
      <c r="BB232" s="13"/>
      <c r="BC232" s="3"/>
    </row>
    <row r="233" spans="1:55">
      <c r="A233" s="3">
        <v>231</v>
      </c>
      <c r="B233" s="3">
        <v>8</v>
      </c>
      <c r="C233" s="3">
        <v>3</v>
      </c>
      <c r="D233" s="3" t="str">
        <f t="shared" si="3"/>
        <v/>
      </c>
      <c r="E233" s="3"/>
      <c r="F233" s="3"/>
      <c r="G233" s="3">
        <v>350</v>
      </c>
      <c r="H233" s="3"/>
      <c r="I233" s="3"/>
      <c r="J233" s="3">
        <v>6000</v>
      </c>
      <c r="K233" s="3">
        <v>549475</v>
      </c>
      <c r="L233" s="3">
        <v>3620</v>
      </c>
      <c r="M233" s="3">
        <v>1.079</v>
      </c>
      <c r="N233" s="3">
        <v>1.035</v>
      </c>
      <c r="O233" s="3">
        <v>141585</v>
      </c>
      <c r="P233" s="3">
        <v>4042.6893</v>
      </c>
      <c r="Q233" s="3">
        <v>950</v>
      </c>
      <c r="R233" s="3">
        <v>0.1</v>
      </c>
      <c r="S233" s="13"/>
      <c r="T233" s="14"/>
      <c r="U233" s="13"/>
      <c r="V233" s="13"/>
      <c r="W233" s="13"/>
      <c r="X233" s="13"/>
      <c r="Y233" s="13"/>
      <c r="Z233" s="4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3"/>
      <c r="AP233" s="3"/>
      <c r="AQ233" s="3"/>
      <c r="AR233" s="3"/>
      <c r="AS233" s="13"/>
      <c r="AT233" s="13"/>
      <c r="AU233" s="13"/>
      <c r="AV233" s="13"/>
      <c r="AW233" s="13"/>
      <c r="AX233" s="13"/>
      <c r="AY233" s="13"/>
      <c r="AZ233" s="13"/>
      <c r="BA233" s="3"/>
      <c r="BB233" s="13"/>
      <c r="BC233" s="3"/>
    </row>
    <row r="234" spans="1:55">
      <c r="A234" s="3">
        <v>232</v>
      </c>
      <c r="B234" s="3">
        <v>8</v>
      </c>
      <c r="C234" s="3">
        <v>3</v>
      </c>
      <c r="D234" s="3" t="str">
        <f t="shared" si="3"/>
        <v/>
      </c>
      <c r="E234" s="3"/>
      <c r="F234" s="3"/>
      <c r="G234" s="3">
        <v>355</v>
      </c>
      <c r="H234" s="3"/>
      <c r="I234" s="3"/>
      <c r="J234" s="3">
        <v>6100</v>
      </c>
      <c r="K234" s="3">
        <v>552525</v>
      </c>
      <c r="L234" s="3">
        <v>3620</v>
      </c>
      <c r="M234" s="3">
        <v>1.079</v>
      </c>
      <c r="N234" s="3">
        <v>1.0355</v>
      </c>
      <c r="O234" s="3">
        <v>142805</v>
      </c>
      <c r="P234" s="3">
        <v>4044.64229</v>
      </c>
      <c r="Q234" s="3">
        <v>950</v>
      </c>
      <c r="R234" s="3">
        <v>0.1</v>
      </c>
      <c r="S234" s="13"/>
      <c r="T234" s="14"/>
      <c r="U234" s="13"/>
      <c r="V234" s="13"/>
      <c r="W234" s="13"/>
      <c r="X234" s="13"/>
      <c r="Y234" s="13"/>
      <c r="Z234" s="4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3"/>
      <c r="AP234" s="3"/>
      <c r="AQ234" s="3"/>
      <c r="AR234" s="3"/>
      <c r="AS234" s="13"/>
      <c r="AT234" s="13"/>
      <c r="AU234" s="13"/>
      <c r="AV234" s="13"/>
      <c r="AW234" s="13"/>
      <c r="AX234" s="13"/>
      <c r="AY234" s="13"/>
      <c r="AZ234" s="13"/>
      <c r="BA234" s="3"/>
      <c r="BB234" s="13"/>
      <c r="BC234" s="3"/>
    </row>
    <row r="235" spans="1:55">
      <c r="A235" s="3">
        <v>233</v>
      </c>
      <c r="B235" s="3">
        <v>8</v>
      </c>
      <c r="C235" s="3">
        <v>3</v>
      </c>
      <c r="D235" s="3" t="str">
        <f t="shared" si="3"/>
        <v/>
      </c>
      <c r="E235" s="3"/>
      <c r="F235" s="3"/>
      <c r="G235" s="3">
        <v>360</v>
      </c>
      <c r="H235" s="3"/>
      <c r="I235" s="3"/>
      <c r="J235" s="3">
        <v>6200</v>
      </c>
      <c r="K235" s="3">
        <v>555625</v>
      </c>
      <c r="L235" s="3">
        <v>3620</v>
      </c>
      <c r="M235" s="3">
        <v>1.079</v>
      </c>
      <c r="N235" s="3">
        <v>1.036</v>
      </c>
      <c r="O235" s="3">
        <v>144045</v>
      </c>
      <c r="P235" s="3">
        <v>4046.59528</v>
      </c>
      <c r="Q235" s="3">
        <v>950</v>
      </c>
      <c r="R235" s="3">
        <v>0.1</v>
      </c>
      <c r="S235" s="13"/>
      <c r="T235" s="14"/>
      <c r="U235" s="13"/>
      <c r="V235" s="13"/>
      <c r="W235" s="13"/>
      <c r="X235" s="13"/>
      <c r="Y235" s="13"/>
      <c r="Z235" s="4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3"/>
      <c r="AP235" s="3"/>
      <c r="AQ235" s="3"/>
      <c r="AR235" s="3"/>
      <c r="AS235" s="13"/>
      <c r="AT235" s="13"/>
      <c r="AU235" s="13"/>
      <c r="AV235" s="13"/>
      <c r="AW235" s="13"/>
      <c r="AX235" s="13"/>
      <c r="AY235" s="13"/>
      <c r="AZ235" s="13"/>
      <c r="BA235" s="3"/>
      <c r="BB235" s="13"/>
      <c r="BC235" s="3"/>
    </row>
    <row r="236" spans="1:55">
      <c r="A236" s="3">
        <v>234</v>
      </c>
      <c r="B236" s="3">
        <v>8</v>
      </c>
      <c r="C236" s="3">
        <v>3</v>
      </c>
      <c r="D236" s="3" t="str">
        <f t="shared" si="3"/>
        <v/>
      </c>
      <c r="E236" s="3"/>
      <c r="F236" s="3"/>
      <c r="G236" s="3">
        <v>365</v>
      </c>
      <c r="H236" s="3"/>
      <c r="I236" s="3"/>
      <c r="J236" s="3">
        <v>6300</v>
      </c>
      <c r="K236" s="3">
        <v>558775</v>
      </c>
      <c r="L236" s="3">
        <v>3620</v>
      </c>
      <c r="M236" s="3">
        <v>1.079</v>
      </c>
      <c r="N236" s="3">
        <v>1.0365</v>
      </c>
      <c r="O236" s="3">
        <v>145305</v>
      </c>
      <c r="P236" s="3">
        <v>4048.54827</v>
      </c>
      <c r="Q236" s="3">
        <v>950</v>
      </c>
      <c r="R236" s="3">
        <v>0.1</v>
      </c>
      <c r="S236" s="13"/>
      <c r="T236" s="14"/>
      <c r="U236" s="13"/>
      <c r="V236" s="13"/>
      <c r="W236" s="13"/>
      <c r="X236" s="13"/>
      <c r="Y236" s="13"/>
      <c r="Z236" s="4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3"/>
      <c r="AP236" s="3"/>
      <c r="AQ236" s="3"/>
      <c r="AR236" s="3"/>
      <c r="AS236" s="13"/>
      <c r="AT236" s="13"/>
      <c r="AU236" s="13"/>
      <c r="AV236" s="13"/>
      <c r="AW236" s="13"/>
      <c r="AX236" s="13"/>
      <c r="AY236" s="13"/>
      <c r="AZ236" s="13"/>
      <c r="BA236" s="3"/>
      <c r="BB236" s="13"/>
      <c r="BC236" s="3"/>
    </row>
    <row r="237" spans="1:55">
      <c r="A237" s="3">
        <v>235</v>
      </c>
      <c r="B237" s="3">
        <v>8</v>
      </c>
      <c r="C237" s="3">
        <v>3</v>
      </c>
      <c r="D237" s="3" t="str">
        <f t="shared" si="3"/>
        <v/>
      </c>
      <c r="E237" s="3"/>
      <c r="F237" s="3"/>
      <c r="G237" s="3">
        <v>370</v>
      </c>
      <c r="H237" s="3"/>
      <c r="I237" s="3"/>
      <c r="J237" s="3">
        <v>6400</v>
      </c>
      <c r="K237" s="3">
        <v>561975</v>
      </c>
      <c r="L237" s="3">
        <v>3620</v>
      </c>
      <c r="M237" s="3">
        <v>1.079</v>
      </c>
      <c r="N237" s="3">
        <v>1.037</v>
      </c>
      <c r="O237" s="3">
        <v>146585</v>
      </c>
      <c r="P237" s="3">
        <v>4050.50126</v>
      </c>
      <c r="Q237" s="3">
        <v>950</v>
      </c>
      <c r="R237" s="3">
        <v>0.1</v>
      </c>
      <c r="S237" s="13"/>
      <c r="T237" s="14"/>
      <c r="U237" s="13"/>
      <c r="V237" s="13"/>
      <c r="W237" s="13"/>
      <c r="X237" s="13"/>
      <c r="Y237" s="13"/>
      <c r="Z237" s="4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3"/>
      <c r="AP237" s="3"/>
      <c r="AQ237" s="3"/>
      <c r="AR237" s="3"/>
      <c r="AS237" s="13"/>
      <c r="AT237" s="13"/>
      <c r="AU237" s="13"/>
      <c r="AV237" s="13"/>
      <c r="AW237" s="13"/>
      <c r="AX237" s="13"/>
      <c r="AY237" s="13"/>
      <c r="AZ237" s="13"/>
      <c r="BA237" s="3"/>
      <c r="BB237" s="13"/>
      <c r="BC237" s="3"/>
    </row>
    <row r="238" spans="1:55">
      <c r="A238" s="3">
        <v>236</v>
      </c>
      <c r="B238" s="3">
        <v>8</v>
      </c>
      <c r="C238" s="3">
        <v>3</v>
      </c>
      <c r="D238" s="3" t="str">
        <f t="shared" si="3"/>
        <v/>
      </c>
      <c r="E238" s="3"/>
      <c r="F238" s="3"/>
      <c r="G238" s="3">
        <v>375</v>
      </c>
      <c r="H238" s="3"/>
      <c r="I238" s="3"/>
      <c r="J238" s="3">
        <v>6500</v>
      </c>
      <c r="K238" s="3">
        <v>565225</v>
      </c>
      <c r="L238" s="3">
        <v>3620</v>
      </c>
      <c r="M238" s="3">
        <v>1.079</v>
      </c>
      <c r="N238" s="3">
        <v>1.0375</v>
      </c>
      <c r="O238" s="3">
        <v>147885</v>
      </c>
      <c r="P238" s="3">
        <v>4052.45425</v>
      </c>
      <c r="Q238" s="3">
        <v>950</v>
      </c>
      <c r="R238" s="3">
        <v>0.1</v>
      </c>
      <c r="S238" s="13"/>
      <c r="T238" s="14"/>
      <c r="U238" s="13"/>
      <c r="V238" s="13"/>
      <c r="W238" s="13"/>
      <c r="X238" s="13"/>
      <c r="Y238" s="13"/>
      <c r="Z238" s="4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3"/>
      <c r="AP238" s="3"/>
      <c r="AQ238" s="3"/>
      <c r="AR238" s="3"/>
      <c r="AS238" s="13"/>
      <c r="AT238" s="13"/>
      <c r="AU238" s="13"/>
      <c r="AV238" s="13"/>
      <c r="AW238" s="13"/>
      <c r="AX238" s="13"/>
      <c r="AY238" s="13"/>
      <c r="AZ238" s="13"/>
      <c r="BA238" s="3"/>
      <c r="BB238" s="13"/>
      <c r="BC238" s="3"/>
    </row>
    <row r="239" spans="1:55">
      <c r="A239" s="3">
        <v>237</v>
      </c>
      <c r="B239" s="3">
        <v>8</v>
      </c>
      <c r="C239" s="3">
        <v>3</v>
      </c>
      <c r="D239" s="3" t="str">
        <f t="shared" si="3"/>
        <v/>
      </c>
      <c r="E239" s="3"/>
      <c r="F239" s="3"/>
      <c r="G239" s="3">
        <v>380</v>
      </c>
      <c r="H239" s="3"/>
      <c r="I239" s="3"/>
      <c r="J239" s="3">
        <v>6600</v>
      </c>
      <c r="K239" s="3">
        <v>568525</v>
      </c>
      <c r="L239" s="3">
        <v>3620</v>
      </c>
      <c r="M239" s="3">
        <v>1.079</v>
      </c>
      <c r="N239" s="3">
        <v>1.038</v>
      </c>
      <c r="O239" s="3">
        <v>149205</v>
      </c>
      <c r="P239" s="3">
        <v>4054.40724</v>
      </c>
      <c r="Q239" s="3">
        <v>950</v>
      </c>
      <c r="R239" s="3">
        <v>0.1</v>
      </c>
      <c r="S239" s="13"/>
      <c r="T239" s="14"/>
      <c r="U239" s="13"/>
      <c r="V239" s="13"/>
      <c r="W239" s="13"/>
      <c r="X239" s="13"/>
      <c r="Y239" s="13"/>
      <c r="Z239" s="4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3"/>
      <c r="AP239" s="3"/>
      <c r="AQ239" s="3"/>
      <c r="AR239" s="3"/>
      <c r="AS239" s="13"/>
      <c r="AT239" s="13"/>
      <c r="AU239" s="13"/>
      <c r="AV239" s="13"/>
      <c r="AW239" s="13"/>
      <c r="AX239" s="13"/>
      <c r="AY239" s="13"/>
      <c r="AZ239" s="13"/>
      <c r="BA239" s="3"/>
      <c r="BB239" s="13"/>
      <c r="BC239" s="3"/>
    </row>
    <row r="240" spans="1:55">
      <c r="A240" s="3">
        <v>238</v>
      </c>
      <c r="B240" s="3">
        <v>8</v>
      </c>
      <c r="C240" s="3">
        <v>3</v>
      </c>
      <c r="D240" s="3" t="str">
        <f t="shared" si="3"/>
        <v/>
      </c>
      <c r="E240" s="3"/>
      <c r="F240" s="3"/>
      <c r="G240" s="3">
        <v>385</v>
      </c>
      <c r="H240" s="3"/>
      <c r="I240" s="3"/>
      <c r="J240" s="3">
        <v>6700</v>
      </c>
      <c r="K240" s="3">
        <v>571875</v>
      </c>
      <c r="L240" s="3">
        <v>3620</v>
      </c>
      <c r="M240" s="3">
        <v>1.079</v>
      </c>
      <c r="N240" s="3">
        <v>1.0385</v>
      </c>
      <c r="O240" s="3">
        <v>150545</v>
      </c>
      <c r="P240" s="3">
        <v>4056.36023</v>
      </c>
      <c r="Q240" s="3">
        <v>950</v>
      </c>
      <c r="R240" s="3">
        <v>0.1</v>
      </c>
      <c r="S240" s="13"/>
      <c r="T240" s="14"/>
      <c r="U240" s="13"/>
      <c r="V240" s="13"/>
      <c r="W240" s="13"/>
      <c r="X240" s="13"/>
      <c r="Y240" s="13"/>
      <c r="Z240" s="4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3"/>
      <c r="AP240" s="3"/>
      <c r="AQ240" s="3"/>
      <c r="AR240" s="3"/>
      <c r="AS240" s="13"/>
      <c r="AT240" s="13"/>
      <c r="AU240" s="13"/>
      <c r="AV240" s="13"/>
      <c r="AW240" s="13"/>
      <c r="AX240" s="13"/>
      <c r="AY240" s="13"/>
      <c r="AZ240" s="13"/>
      <c r="BA240" s="3"/>
      <c r="BB240" s="13"/>
      <c r="BC240" s="3"/>
    </row>
    <row r="241" spans="1:55">
      <c r="A241" s="3">
        <v>239</v>
      </c>
      <c r="B241" s="3">
        <v>8</v>
      </c>
      <c r="C241" s="3">
        <v>3</v>
      </c>
      <c r="D241" s="3" t="str">
        <f t="shared" si="3"/>
        <v/>
      </c>
      <c r="E241" s="3"/>
      <c r="F241" s="3"/>
      <c r="G241" s="3">
        <v>390</v>
      </c>
      <c r="H241" s="3"/>
      <c r="I241" s="3"/>
      <c r="J241" s="3">
        <v>6800</v>
      </c>
      <c r="K241" s="3">
        <v>575275</v>
      </c>
      <c r="L241" s="3">
        <v>3620</v>
      </c>
      <c r="M241" s="3">
        <v>1.079</v>
      </c>
      <c r="N241" s="3">
        <v>1.039</v>
      </c>
      <c r="O241" s="3">
        <v>151905</v>
      </c>
      <c r="P241" s="3">
        <v>4058.31322</v>
      </c>
      <c r="Q241" s="3">
        <v>950</v>
      </c>
      <c r="R241" s="3">
        <v>0.1</v>
      </c>
      <c r="S241" s="13"/>
      <c r="T241" s="14"/>
      <c r="U241" s="13"/>
      <c r="V241" s="13"/>
      <c r="W241" s="13"/>
      <c r="X241" s="13"/>
      <c r="Y241" s="13"/>
      <c r="Z241" s="4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3"/>
      <c r="AP241" s="3"/>
      <c r="AQ241" s="3"/>
      <c r="AR241" s="3"/>
      <c r="AS241" s="13"/>
      <c r="AT241" s="13"/>
      <c r="AU241" s="13"/>
      <c r="AV241" s="13"/>
      <c r="AW241" s="13"/>
      <c r="AX241" s="13"/>
      <c r="AY241" s="13"/>
      <c r="AZ241" s="13"/>
      <c r="BA241" s="3"/>
      <c r="BB241" s="13"/>
      <c r="BC241" s="3"/>
    </row>
    <row r="242" spans="1:55">
      <c r="A242" s="3">
        <v>240</v>
      </c>
      <c r="B242" s="3">
        <v>8</v>
      </c>
      <c r="C242" s="3">
        <v>3</v>
      </c>
      <c r="D242" s="3" t="str">
        <f t="shared" si="3"/>
        <v/>
      </c>
      <c r="E242" s="3"/>
      <c r="F242" s="3"/>
      <c r="G242" s="3">
        <v>395</v>
      </c>
      <c r="H242" s="3"/>
      <c r="I242" s="3"/>
      <c r="J242" s="3">
        <v>6900</v>
      </c>
      <c r="K242" s="3">
        <v>578725</v>
      </c>
      <c r="L242" s="3">
        <v>3620</v>
      </c>
      <c r="M242" s="3">
        <v>1.079</v>
      </c>
      <c r="N242" s="3">
        <v>1.0395</v>
      </c>
      <c r="O242" s="3">
        <v>153285</v>
      </c>
      <c r="P242" s="3">
        <v>4060.26621</v>
      </c>
      <c r="Q242" s="3">
        <v>950</v>
      </c>
      <c r="R242" s="3">
        <v>0.1</v>
      </c>
      <c r="S242" s="13"/>
      <c r="T242" s="14"/>
      <c r="U242" s="13"/>
      <c r="V242" s="13"/>
      <c r="W242" s="13"/>
      <c r="X242" s="13"/>
      <c r="Y242" s="13"/>
      <c r="Z242" s="4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3"/>
      <c r="AP242" s="3"/>
      <c r="AQ242" s="3"/>
      <c r="AR242" s="3"/>
      <c r="AS242" s="13"/>
      <c r="AT242" s="13"/>
      <c r="AU242" s="13"/>
      <c r="AV242" s="13"/>
      <c r="AW242" s="13"/>
      <c r="AX242" s="13"/>
      <c r="AY242" s="13"/>
      <c r="AZ242" s="13"/>
      <c r="BA242" s="3"/>
      <c r="BB242" s="13"/>
      <c r="BC242" s="3"/>
    </row>
    <row r="243" spans="1:55">
      <c r="A243" s="3">
        <v>241</v>
      </c>
      <c r="B243" s="3">
        <v>9</v>
      </c>
      <c r="C243" s="3">
        <v>1</v>
      </c>
      <c r="D243" s="3">
        <f t="shared" si="3"/>
        <v>360000</v>
      </c>
      <c r="E243" s="3">
        <v>370</v>
      </c>
      <c r="F243" s="3"/>
      <c r="G243" s="3"/>
      <c r="H243" s="3">
        <v>8200</v>
      </c>
      <c r="I243" s="3"/>
      <c r="J243" s="3"/>
      <c r="K243" s="3">
        <v>586925</v>
      </c>
      <c r="L243" s="3">
        <v>3700</v>
      </c>
      <c r="M243" s="3">
        <v>1.079</v>
      </c>
      <c r="N243" s="3">
        <v>1.0395</v>
      </c>
      <c r="O243" s="3">
        <v>154925</v>
      </c>
      <c r="P243" s="3">
        <v>4149.99585</v>
      </c>
      <c r="Q243" s="3">
        <v>950</v>
      </c>
      <c r="R243" s="3">
        <v>0.1</v>
      </c>
      <c r="S243" s="13"/>
      <c r="T243" s="14"/>
      <c r="U243" s="13"/>
      <c r="V243" s="13"/>
      <c r="W243" s="13"/>
      <c r="X243" s="13"/>
      <c r="Y243" s="13"/>
      <c r="Z243" s="4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3"/>
      <c r="AP243" s="3"/>
      <c r="AQ243" s="3"/>
      <c r="AR243" s="3"/>
      <c r="AS243" s="13"/>
      <c r="AT243" s="13"/>
      <c r="AU243" s="13"/>
      <c r="AV243" s="13"/>
      <c r="AW243" s="13"/>
      <c r="AX243" s="13"/>
      <c r="AY243" s="13"/>
      <c r="AZ243" s="13"/>
      <c r="BA243" s="3"/>
      <c r="BB243" s="13"/>
      <c r="BC243" s="3"/>
    </row>
    <row r="244" spans="1:55">
      <c r="A244" s="3">
        <v>242</v>
      </c>
      <c r="B244" s="3">
        <v>9</v>
      </c>
      <c r="C244" s="3">
        <v>1</v>
      </c>
      <c r="D244" s="3">
        <f t="shared" si="3"/>
        <v>369000</v>
      </c>
      <c r="E244" s="3">
        <v>379</v>
      </c>
      <c r="F244" s="3"/>
      <c r="G244" s="3"/>
      <c r="H244" s="3">
        <v>8300</v>
      </c>
      <c r="I244" s="3"/>
      <c r="J244" s="3"/>
      <c r="K244" s="3">
        <v>595225</v>
      </c>
      <c r="L244" s="3">
        <v>3790</v>
      </c>
      <c r="M244" s="3">
        <v>1.079</v>
      </c>
      <c r="N244" s="3">
        <v>1.0395</v>
      </c>
      <c r="O244" s="3">
        <v>156585</v>
      </c>
      <c r="P244" s="3">
        <v>4250.941695</v>
      </c>
      <c r="Q244" s="3">
        <v>950</v>
      </c>
      <c r="R244" s="3">
        <v>0.1</v>
      </c>
      <c r="S244" s="13"/>
      <c r="T244" s="14"/>
      <c r="U244" s="13"/>
      <c r="V244" s="13"/>
      <c r="W244" s="13"/>
      <c r="X244" s="13"/>
      <c r="Y244" s="13"/>
      <c r="Z244" s="4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3"/>
      <c r="AP244" s="3"/>
      <c r="AQ244" s="3"/>
      <c r="AR244" s="3"/>
      <c r="AS244" s="13"/>
      <c r="AT244" s="13"/>
      <c r="AU244" s="13"/>
      <c r="AV244" s="13"/>
      <c r="AW244" s="13"/>
      <c r="AX244" s="13"/>
      <c r="AY244" s="13"/>
      <c r="AZ244" s="13"/>
      <c r="BA244" s="3"/>
      <c r="BB244" s="13"/>
      <c r="BC244" s="3"/>
    </row>
    <row r="245" spans="1:55">
      <c r="A245" s="3">
        <v>243</v>
      </c>
      <c r="B245" s="3">
        <v>9</v>
      </c>
      <c r="C245" s="3">
        <v>1</v>
      </c>
      <c r="D245" s="3">
        <f t="shared" si="3"/>
        <v>378000</v>
      </c>
      <c r="E245" s="3">
        <v>388</v>
      </c>
      <c r="F245" s="3"/>
      <c r="G245" s="3"/>
      <c r="H245" s="3">
        <v>8400</v>
      </c>
      <c r="I245" s="3"/>
      <c r="J245" s="3"/>
      <c r="K245" s="3">
        <v>603625</v>
      </c>
      <c r="L245" s="3">
        <v>3880</v>
      </c>
      <c r="M245" s="3">
        <v>1.079</v>
      </c>
      <c r="N245" s="3">
        <v>1.0395</v>
      </c>
      <c r="O245" s="3">
        <v>158265</v>
      </c>
      <c r="P245" s="3">
        <v>4351.88754</v>
      </c>
      <c r="Q245" s="3">
        <v>950</v>
      </c>
      <c r="R245" s="3">
        <v>0.1</v>
      </c>
      <c r="S245" s="13"/>
      <c r="T245" s="14"/>
      <c r="U245" s="13"/>
      <c r="V245" s="13"/>
      <c r="W245" s="13"/>
      <c r="X245" s="13"/>
      <c r="Y245" s="13"/>
      <c r="Z245" s="4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3"/>
      <c r="AP245" s="3"/>
      <c r="AQ245" s="3"/>
      <c r="AR245" s="3"/>
      <c r="AS245" s="13"/>
      <c r="AT245" s="13"/>
      <c r="AU245" s="13"/>
      <c r="AV245" s="13"/>
      <c r="AW245" s="13"/>
      <c r="AX245" s="13"/>
      <c r="AY245" s="13"/>
      <c r="AZ245" s="13"/>
      <c r="BA245" s="3"/>
      <c r="BB245" s="13"/>
      <c r="BC245" s="3"/>
    </row>
    <row r="246" spans="1:55">
      <c r="A246" s="3">
        <v>244</v>
      </c>
      <c r="B246" s="3">
        <v>9</v>
      </c>
      <c r="C246" s="3">
        <v>1</v>
      </c>
      <c r="D246" s="3">
        <f t="shared" si="3"/>
        <v>387000</v>
      </c>
      <c r="E246" s="3">
        <v>397</v>
      </c>
      <c r="F246" s="3"/>
      <c r="G246" s="3"/>
      <c r="H246" s="3">
        <v>8500</v>
      </c>
      <c r="I246" s="3"/>
      <c r="J246" s="3"/>
      <c r="K246" s="3">
        <v>612125</v>
      </c>
      <c r="L246" s="3">
        <v>3970</v>
      </c>
      <c r="M246" s="3">
        <v>1.079</v>
      </c>
      <c r="N246" s="3">
        <v>1.0395</v>
      </c>
      <c r="O246" s="3">
        <v>159965</v>
      </c>
      <c r="P246" s="3">
        <v>4452.833385</v>
      </c>
      <c r="Q246" s="3">
        <v>950</v>
      </c>
      <c r="R246" s="3">
        <v>0.1</v>
      </c>
      <c r="S246" s="13"/>
      <c r="T246" s="14"/>
      <c r="U246" s="13"/>
      <c r="V246" s="13"/>
      <c r="W246" s="13"/>
      <c r="X246" s="13"/>
      <c r="Y246" s="13"/>
      <c r="Z246" s="4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3"/>
      <c r="AP246" s="3"/>
      <c r="AQ246" s="3"/>
      <c r="AR246" s="3"/>
      <c r="AS246" s="13"/>
      <c r="AT246" s="13"/>
      <c r="AU246" s="13"/>
      <c r="AV246" s="13"/>
      <c r="AW246" s="13"/>
      <c r="AX246" s="13"/>
      <c r="AY246" s="13"/>
      <c r="AZ246" s="13"/>
      <c r="BA246" s="3"/>
      <c r="BB246" s="13"/>
      <c r="BC246" s="3"/>
    </row>
    <row r="247" spans="1:55">
      <c r="A247" s="3">
        <v>245</v>
      </c>
      <c r="B247" s="3">
        <v>9</v>
      </c>
      <c r="C247" s="3">
        <v>1</v>
      </c>
      <c r="D247" s="3">
        <f t="shared" si="3"/>
        <v>396000</v>
      </c>
      <c r="E247" s="3">
        <v>406</v>
      </c>
      <c r="F247" s="3"/>
      <c r="G247" s="3"/>
      <c r="H247" s="3">
        <v>8600</v>
      </c>
      <c r="I247" s="3"/>
      <c r="J247" s="3"/>
      <c r="K247" s="3">
        <v>620725</v>
      </c>
      <c r="L247" s="3">
        <v>4060</v>
      </c>
      <c r="M247" s="3">
        <v>1.079</v>
      </c>
      <c r="N247" s="3">
        <v>1.0395</v>
      </c>
      <c r="O247" s="3">
        <v>161685</v>
      </c>
      <c r="P247" s="3">
        <v>4553.77923</v>
      </c>
      <c r="Q247" s="3">
        <v>950</v>
      </c>
      <c r="R247" s="3">
        <v>0.1</v>
      </c>
      <c r="S247" s="13"/>
      <c r="T247" s="14"/>
      <c r="U247" s="13"/>
      <c r="V247" s="13"/>
      <c r="W247" s="13"/>
      <c r="X247" s="13"/>
      <c r="Y247" s="13"/>
      <c r="Z247" s="4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3"/>
      <c r="AP247" s="3"/>
      <c r="AQ247" s="3"/>
      <c r="AR247" s="3"/>
      <c r="AS247" s="13"/>
      <c r="AT247" s="13"/>
      <c r="AU247" s="13"/>
      <c r="AV247" s="13"/>
      <c r="AW247" s="13"/>
      <c r="AX247" s="13"/>
      <c r="AY247" s="13"/>
      <c r="AZ247" s="13"/>
      <c r="BA247" s="3"/>
      <c r="BB247" s="13"/>
      <c r="BC247" s="3"/>
    </row>
    <row r="248" spans="1:55">
      <c r="A248" s="3">
        <v>246</v>
      </c>
      <c r="B248" s="3">
        <v>9</v>
      </c>
      <c r="C248" s="3">
        <v>1</v>
      </c>
      <c r="D248" s="3">
        <f t="shared" si="3"/>
        <v>405000</v>
      </c>
      <c r="E248" s="3">
        <v>415</v>
      </c>
      <c r="F248" s="3"/>
      <c r="G248" s="3"/>
      <c r="H248" s="3">
        <v>8700</v>
      </c>
      <c r="I248" s="3"/>
      <c r="J248" s="3"/>
      <c r="K248" s="3">
        <v>629425</v>
      </c>
      <c r="L248" s="3">
        <v>4150</v>
      </c>
      <c r="M248" s="3">
        <v>1.079</v>
      </c>
      <c r="N248" s="3">
        <v>1.0395</v>
      </c>
      <c r="O248" s="3">
        <v>163425</v>
      </c>
      <c r="P248" s="3">
        <v>4654.725075</v>
      </c>
      <c r="Q248" s="3">
        <v>950</v>
      </c>
      <c r="R248" s="3">
        <v>0.1</v>
      </c>
      <c r="S248" s="13"/>
      <c r="T248" s="14"/>
      <c r="U248" s="13"/>
      <c r="V248" s="13"/>
      <c r="W248" s="13"/>
      <c r="X248" s="13"/>
      <c r="Y248" s="13"/>
      <c r="Z248" s="4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3"/>
      <c r="AP248" s="3"/>
      <c r="AQ248" s="3"/>
      <c r="AR248" s="3"/>
      <c r="AS248" s="13"/>
      <c r="AT248" s="13"/>
      <c r="AU248" s="13"/>
      <c r="AV248" s="13"/>
      <c r="AW248" s="13"/>
      <c r="AX248" s="13"/>
      <c r="AY248" s="13"/>
      <c r="AZ248" s="13"/>
      <c r="BA248" s="3"/>
      <c r="BB248" s="13"/>
      <c r="BC248" s="3"/>
    </row>
    <row r="249" spans="1:55">
      <c r="A249" s="3">
        <v>247</v>
      </c>
      <c r="B249" s="3">
        <v>9</v>
      </c>
      <c r="C249" s="3">
        <v>1</v>
      </c>
      <c r="D249" s="3">
        <f t="shared" si="3"/>
        <v>414000</v>
      </c>
      <c r="E249" s="3">
        <v>424</v>
      </c>
      <c r="F249" s="3"/>
      <c r="G249" s="3"/>
      <c r="H249" s="3">
        <v>8800</v>
      </c>
      <c r="I249" s="3"/>
      <c r="J249" s="3"/>
      <c r="K249" s="3">
        <v>638225</v>
      </c>
      <c r="L249" s="3">
        <v>4240</v>
      </c>
      <c r="M249" s="3">
        <v>1.079</v>
      </c>
      <c r="N249" s="3">
        <v>1.0395</v>
      </c>
      <c r="O249" s="3">
        <v>165185</v>
      </c>
      <c r="P249" s="3">
        <v>4755.67092</v>
      </c>
      <c r="Q249" s="3">
        <v>950</v>
      </c>
      <c r="R249" s="3">
        <v>0.1</v>
      </c>
      <c r="S249" s="13"/>
      <c r="T249" s="14"/>
      <c r="U249" s="13"/>
      <c r="V249" s="13"/>
      <c r="W249" s="13"/>
      <c r="X249" s="13"/>
      <c r="Y249" s="13"/>
      <c r="Z249" s="4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3"/>
      <c r="AP249" s="3"/>
      <c r="AQ249" s="3"/>
      <c r="AR249" s="3"/>
      <c r="AS249" s="13"/>
      <c r="AT249" s="13"/>
      <c r="AU249" s="13"/>
      <c r="AV249" s="13"/>
      <c r="AW249" s="13"/>
      <c r="AX249" s="13"/>
      <c r="AY249" s="13"/>
      <c r="AZ249" s="13"/>
      <c r="BA249" s="3"/>
      <c r="BB249" s="13"/>
      <c r="BC249" s="3"/>
    </row>
    <row r="250" spans="1:55">
      <c r="A250" s="3">
        <v>248</v>
      </c>
      <c r="B250" s="3">
        <v>9</v>
      </c>
      <c r="C250" s="3">
        <v>1</v>
      </c>
      <c r="D250" s="3">
        <f t="shared" si="3"/>
        <v>423000</v>
      </c>
      <c r="E250" s="3">
        <v>433</v>
      </c>
      <c r="F250" s="3"/>
      <c r="G250" s="3"/>
      <c r="H250" s="3">
        <v>8900</v>
      </c>
      <c r="I250" s="3"/>
      <c r="J250" s="3"/>
      <c r="K250" s="3">
        <v>647125</v>
      </c>
      <c r="L250" s="3">
        <v>4330</v>
      </c>
      <c r="M250" s="3">
        <v>1.079</v>
      </c>
      <c r="N250" s="3">
        <v>1.0395</v>
      </c>
      <c r="O250" s="3">
        <v>166965</v>
      </c>
      <c r="P250" s="3">
        <v>4856.616765</v>
      </c>
      <c r="Q250" s="3">
        <v>950</v>
      </c>
      <c r="R250" s="3">
        <v>0.1</v>
      </c>
      <c r="S250" s="13"/>
      <c r="T250" s="14"/>
      <c r="U250" s="13"/>
      <c r="V250" s="13"/>
      <c r="W250" s="13"/>
      <c r="X250" s="13"/>
      <c r="Y250" s="13"/>
      <c r="Z250" s="4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3"/>
      <c r="AP250" s="3"/>
      <c r="AQ250" s="3"/>
      <c r="AR250" s="3"/>
      <c r="AS250" s="13"/>
      <c r="AT250" s="13"/>
      <c r="AU250" s="13"/>
      <c r="AV250" s="13"/>
      <c r="AW250" s="13"/>
      <c r="AX250" s="13"/>
      <c r="AY250" s="13"/>
      <c r="AZ250" s="13"/>
      <c r="BA250" s="3"/>
      <c r="BB250" s="13"/>
      <c r="BC250" s="3"/>
    </row>
    <row r="251" spans="1:55">
      <c r="A251" s="3">
        <v>249</v>
      </c>
      <c r="B251" s="3">
        <v>9</v>
      </c>
      <c r="C251" s="3">
        <v>1</v>
      </c>
      <c r="D251" s="3">
        <f t="shared" si="3"/>
        <v>432000</v>
      </c>
      <c r="E251" s="3">
        <v>442</v>
      </c>
      <c r="F251" s="3"/>
      <c r="G251" s="3"/>
      <c r="H251" s="3">
        <v>9000</v>
      </c>
      <c r="I251" s="3"/>
      <c r="J251" s="3"/>
      <c r="K251" s="3">
        <v>656125</v>
      </c>
      <c r="L251" s="3">
        <v>4420</v>
      </c>
      <c r="M251" s="3">
        <v>1.079</v>
      </c>
      <c r="N251" s="3">
        <v>1.0395</v>
      </c>
      <c r="O251" s="3">
        <v>168765</v>
      </c>
      <c r="P251" s="3">
        <v>4957.56261</v>
      </c>
      <c r="Q251" s="3">
        <v>950</v>
      </c>
      <c r="R251" s="3">
        <v>0.1</v>
      </c>
      <c r="S251" s="13"/>
      <c r="T251" s="14"/>
      <c r="U251" s="13"/>
      <c r="V251" s="13"/>
      <c r="W251" s="13"/>
      <c r="X251" s="13"/>
      <c r="Y251" s="13"/>
      <c r="Z251" s="4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3"/>
      <c r="AP251" s="3"/>
      <c r="AQ251" s="3"/>
      <c r="AR251" s="3"/>
      <c r="AS251" s="13"/>
      <c r="AT251" s="13"/>
      <c r="AU251" s="13"/>
      <c r="AV251" s="13"/>
      <c r="AW251" s="13"/>
      <c r="AX251" s="13"/>
      <c r="AY251" s="13"/>
      <c r="AZ251" s="13"/>
      <c r="BA251" s="3"/>
      <c r="BB251" s="13"/>
      <c r="BC251" s="3"/>
    </row>
    <row r="252" spans="1:55">
      <c r="A252" s="3">
        <v>250</v>
      </c>
      <c r="B252" s="3">
        <v>9</v>
      </c>
      <c r="C252" s="3">
        <v>1</v>
      </c>
      <c r="D252" s="3">
        <f t="shared" si="3"/>
        <v>441000</v>
      </c>
      <c r="E252" s="3">
        <v>451</v>
      </c>
      <c r="F252" s="3"/>
      <c r="G252" s="3"/>
      <c r="H252" s="3">
        <v>9100</v>
      </c>
      <c r="I252" s="3"/>
      <c r="J252" s="3"/>
      <c r="K252" s="3">
        <v>665225</v>
      </c>
      <c r="L252" s="3">
        <v>4510</v>
      </c>
      <c r="M252" s="3">
        <v>1.079</v>
      </c>
      <c r="N252" s="3">
        <v>1.0395</v>
      </c>
      <c r="O252" s="3">
        <v>170585</v>
      </c>
      <c r="P252" s="3">
        <v>5058.508455</v>
      </c>
      <c r="Q252" s="3">
        <v>1300</v>
      </c>
      <c r="R252" s="3">
        <v>0.1</v>
      </c>
      <c r="S252" s="13"/>
      <c r="T252" s="14"/>
      <c r="U252" s="13"/>
      <c r="V252" s="13"/>
      <c r="W252" s="13"/>
      <c r="X252" s="13"/>
      <c r="Y252" s="13"/>
      <c r="Z252" s="4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3"/>
      <c r="AP252" s="3"/>
      <c r="AQ252" s="3"/>
      <c r="AR252" s="3"/>
      <c r="AS252" s="13"/>
      <c r="AT252" s="13"/>
      <c r="AU252" s="13"/>
      <c r="AV252" s="13"/>
      <c r="AW252" s="13"/>
      <c r="AX252" s="13"/>
      <c r="AY252" s="13"/>
      <c r="AZ252" s="13"/>
      <c r="BA252" s="3"/>
      <c r="BB252" s="13"/>
      <c r="BC252" s="3"/>
    </row>
    <row r="253" spans="1:55">
      <c r="A253" s="3">
        <v>251</v>
      </c>
      <c r="B253" s="3">
        <v>9</v>
      </c>
      <c r="C253" s="3">
        <v>2</v>
      </c>
      <c r="D253" s="3" t="str">
        <f t="shared" si="3"/>
        <v/>
      </c>
      <c r="E253" s="3"/>
      <c r="F253" s="3">
        <v>800</v>
      </c>
      <c r="G253" s="3"/>
      <c r="H253" s="3"/>
      <c r="I253" s="3">
        <v>6200</v>
      </c>
      <c r="J253" s="3"/>
      <c r="K253" s="3">
        <v>669358</v>
      </c>
      <c r="L253" s="3">
        <v>4510</v>
      </c>
      <c r="M253" s="3">
        <v>1.08</v>
      </c>
      <c r="N253" s="3">
        <v>1.0395</v>
      </c>
      <c r="O253" s="3">
        <v>171825</v>
      </c>
      <c r="P253" s="3">
        <v>5063.1966</v>
      </c>
      <c r="Q253" s="3">
        <v>1300</v>
      </c>
      <c r="R253" s="3">
        <v>0.1</v>
      </c>
      <c r="S253" s="13"/>
      <c r="T253" s="14"/>
      <c r="U253" s="13"/>
      <c r="V253" s="13"/>
      <c r="W253" s="13"/>
      <c r="X253" s="13"/>
      <c r="Y253" s="13"/>
      <c r="Z253" s="4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3"/>
      <c r="AP253" s="3"/>
      <c r="AQ253" s="3"/>
      <c r="AR253" s="3"/>
      <c r="AS253" s="13"/>
      <c r="AT253" s="13"/>
      <c r="AU253" s="13"/>
      <c r="AV253" s="13"/>
      <c r="AW253" s="13"/>
      <c r="AX253" s="13"/>
      <c r="AY253" s="13"/>
      <c r="AZ253" s="13"/>
      <c r="BA253" s="3"/>
      <c r="BB253" s="13"/>
      <c r="BC253" s="3"/>
    </row>
    <row r="254" spans="1:55">
      <c r="A254" s="3">
        <v>252</v>
      </c>
      <c r="B254" s="3">
        <v>9</v>
      </c>
      <c r="C254" s="3">
        <v>2</v>
      </c>
      <c r="D254" s="3" t="str">
        <f t="shared" si="3"/>
        <v/>
      </c>
      <c r="E254" s="3"/>
      <c r="F254" s="3">
        <v>810</v>
      </c>
      <c r="G254" s="3"/>
      <c r="H254" s="3"/>
      <c r="I254" s="3">
        <v>6310</v>
      </c>
      <c r="J254" s="3"/>
      <c r="K254" s="3">
        <v>673564</v>
      </c>
      <c r="L254" s="3">
        <v>4510</v>
      </c>
      <c r="M254" s="3">
        <v>1.081</v>
      </c>
      <c r="N254" s="3">
        <v>1.0395</v>
      </c>
      <c r="O254" s="3">
        <v>173087</v>
      </c>
      <c r="P254" s="3">
        <v>5067.884745</v>
      </c>
      <c r="Q254" s="3">
        <v>1300</v>
      </c>
      <c r="R254" s="3">
        <v>0.1</v>
      </c>
      <c r="S254" s="13"/>
      <c r="T254" s="14"/>
      <c r="U254" s="13"/>
      <c r="V254" s="13"/>
      <c r="W254" s="13"/>
      <c r="X254" s="13"/>
      <c r="Y254" s="13"/>
      <c r="Z254" s="4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3"/>
      <c r="AP254" s="3"/>
      <c r="AQ254" s="3"/>
      <c r="AR254" s="3"/>
      <c r="AS254" s="13"/>
      <c r="AT254" s="13"/>
      <c r="AU254" s="13"/>
      <c r="AV254" s="13"/>
      <c r="AW254" s="13"/>
      <c r="AX254" s="13"/>
      <c r="AY254" s="13"/>
      <c r="AZ254" s="13"/>
      <c r="BA254" s="3"/>
      <c r="BB254" s="13"/>
      <c r="BC254" s="3"/>
    </row>
    <row r="255" spans="1:55">
      <c r="A255" s="3">
        <v>253</v>
      </c>
      <c r="B255" s="3">
        <v>9</v>
      </c>
      <c r="C255" s="3">
        <v>2</v>
      </c>
      <c r="D255" s="3" t="str">
        <f t="shared" si="3"/>
        <v/>
      </c>
      <c r="E255" s="3"/>
      <c r="F255" s="3">
        <v>820</v>
      </c>
      <c r="G255" s="3"/>
      <c r="H255" s="3"/>
      <c r="I255" s="3">
        <v>6420</v>
      </c>
      <c r="J255" s="3"/>
      <c r="K255" s="3">
        <v>677843</v>
      </c>
      <c r="L255" s="3">
        <v>4510</v>
      </c>
      <c r="M255" s="3">
        <v>1.082</v>
      </c>
      <c r="N255" s="3">
        <v>1.0395</v>
      </c>
      <c r="O255" s="3">
        <v>174371</v>
      </c>
      <c r="P255" s="3">
        <v>5072.57289</v>
      </c>
      <c r="Q255" s="3">
        <v>1300</v>
      </c>
      <c r="R255" s="3">
        <v>0.1</v>
      </c>
      <c r="S255" s="13"/>
      <c r="T255" s="14"/>
      <c r="U255" s="13"/>
      <c r="V255" s="13"/>
      <c r="W255" s="13"/>
      <c r="X255" s="13"/>
      <c r="Y255" s="13"/>
      <c r="Z255" s="4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3"/>
      <c r="AP255" s="3"/>
      <c r="AQ255" s="3"/>
      <c r="AR255" s="3"/>
      <c r="AS255" s="13"/>
      <c r="AT255" s="13"/>
      <c r="AU255" s="13"/>
      <c r="AV255" s="13"/>
      <c r="AW255" s="13"/>
      <c r="AX255" s="13"/>
      <c r="AY255" s="13"/>
      <c r="AZ255" s="13"/>
      <c r="BA255" s="3"/>
      <c r="BB255" s="13"/>
      <c r="BC255" s="3"/>
    </row>
    <row r="256" spans="1:55">
      <c r="A256" s="3">
        <v>254</v>
      </c>
      <c r="B256" s="3">
        <v>9</v>
      </c>
      <c r="C256" s="3">
        <v>2</v>
      </c>
      <c r="D256" s="3" t="str">
        <f t="shared" si="3"/>
        <v/>
      </c>
      <c r="E256" s="3"/>
      <c r="F256" s="3">
        <v>830</v>
      </c>
      <c r="G256" s="3"/>
      <c r="H256" s="3"/>
      <c r="I256" s="3">
        <v>6530</v>
      </c>
      <c r="J256" s="3"/>
      <c r="K256" s="3">
        <v>682195</v>
      </c>
      <c r="L256" s="3">
        <v>4510</v>
      </c>
      <c r="M256" s="3">
        <v>1.083</v>
      </c>
      <c r="N256" s="3">
        <v>1.0395</v>
      </c>
      <c r="O256" s="3">
        <v>175677</v>
      </c>
      <c r="P256" s="3">
        <v>5077.261035</v>
      </c>
      <c r="Q256" s="3">
        <v>1300</v>
      </c>
      <c r="R256" s="3">
        <v>0.1</v>
      </c>
      <c r="S256" s="13"/>
      <c r="T256" s="14"/>
      <c r="U256" s="13"/>
      <c r="V256" s="13"/>
      <c r="W256" s="13"/>
      <c r="X256" s="13"/>
      <c r="Y256" s="13"/>
      <c r="Z256" s="4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3"/>
      <c r="AP256" s="3"/>
      <c r="AQ256" s="3"/>
      <c r="AR256" s="3"/>
      <c r="AS256" s="13"/>
      <c r="AT256" s="13"/>
      <c r="AU256" s="13"/>
      <c r="AV256" s="13"/>
      <c r="AW256" s="13"/>
      <c r="AX256" s="13"/>
      <c r="AY256" s="13"/>
      <c r="AZ256" s="13"/>
      <c r="BA256" s="3"/>
      <c r="BB256" s="13"/>
      <c r="BC256" s="3"/>
    </row>
    <row r="257" spans="1:55">
      <c r="A257" s="3">
        <v>255</v>
      </c>
      <c r="B257" s="3">
        <v>9</v>
      </c>
      <c r="C257" s="3">
        <v>2</v>
      </c>
      <c r="D257" s="3" t="str">
        <f t="shared" si="3"/>
        <v/>
      </c>
      <c r="E257" s="3"/>
      <c r="F257" s="3">
        <v>840</v>
      </c>
      <c r="G257" s="3"/>
      <c r="H257" s="3"/>
      <c r="I257" s="3">
        <v>6640</v>
      </c>
      <c r="J257" s="3"/>
      <c r="K257" s="3">
        <v>686620</v>
      </c>
      <c r="L257" s="3">
        <v>4510</v>
      </c>
      <c r="M257" s="3">
        <v>1.084</v>
      </c>
      <c r="N257" s="3">
        <v>1.0395</v>
      </c>
      <c r="O257" s="3">
        <v>177005</v>
      </c>
      <c r="P257" s="3">
        <v>5081.94918</v>
      </c>
      <c r="Q257" s="3">
        <v>1300</v>
      </c>
      <c r="R257" s="3">
        <v>0.1</v>
      </c>
      <c r="S257" s="13"/>
      <c r="T257" s="14"/>
      <c r="U257" s="13"/>
      <c r="V257" s="13"/>
      <c r="W257" s="13"/>
      <c r="X257" s="13"/>
      <c r="Y257" s="13"/>
      <c r="Z257" s="4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3"/>
      <c r="AP257" s="3"/>
      <c r="AQ257" s="3"/>
      <c r="AR257" s="3"/>
      <c r="AS257" s="13"/>
      <c r="AT257" s="13"/>
      <c r="AU257" s="13"/>
      <c r="AV257" s="13"/>
      <c r="AW257" s="13"/>
      <c r="AX257" s="13"/>
      <c r="AY257" s="13"/>
      <c r="AZ257" s="13"/>
      <c r="BA257" s="3"/>
      <c r="BB257" s="13"/>
      <c r="BC257" s="3"/>
    </row>
    <row r="258" spans="1:55">
      <c r="A258" s="3">
        <v>256</v>
      </c>
      <c r="B258" s="3">
        <v>9</v>
      </c>
      <c r="C258" s="3">
        <v>2</v>
      </c>
      <c r="D258" s="3" t="str">
        <f t="shared" si="3"/>
        <v/>
      </c>
      <c r="E258" s="3"/>
      <c r="F258" s="3">
        <v>850</v>
      </c>
      <c r="G258" s="3"/>
      <c r="H258" s="3"/>
      <c r="I258" s="3">
        <v>6750</v>
      </c>
      <c r="J258" s="3"/>
      <c r="K258" s="3">
        <v>691118</v>
      </c>
      <c r="L258" s="3">
        <v>4510</v>
      </c>
      <c r="M258" s="3">
        <v>1.085</v>
      </c>
      <c r="N258" s="3">
        <v>1.0395</v>
      </c>
      <c r="O258" s="3">
        <v>178355</v>
      </c>
      <c r="P258" s="3">
        <v>5086.637325</v>
      </c>
      <c r="Q258" s="3">
        <v>1300</v>
      </c>
      <c r="R258" s="3">
        <v>0.1</v>
      </c>
      <c r="S258" s="13"/>
      <c r="T258" s="14"/>
      <c r="U258" s="13"/>
      <c r="V258" s="13"/>
      <c r="W258" s="13"/>
      <c r="X258" s="13"/>
      <c r="Y258" s="13"/>
      <c r="Z258" s="4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3"/>
      <c r="AP258" s="3"/>
      <c r="AQ258" s="3"/>
      <c r="AR258" s="3"/>
      <c r="AS258" s="13"/>
      <c r="AT258" s="13"/>
      <c r="AU258" s="13"/>
      <c r="AV258" s="13"/>
      <c r="AW258" s="13"/>
      <c r="AX258" s="13"/>
      <c r="AY258" s="13"/>
      <c r="AZ258" s="13"/>
      <c r="BA258" s="3"/>
      <c r="BB258" s="13"/>
      <c r="BC258" s="3"/>
    </row>
    <row r="259" spans="1:55">
      <c r="A259" s="3">
        <v>257</v>
      </c>
      <c r="B259" s="3">
        <v>9</v>
      </c>
      <c r="C259" s="3">
        <v>2</v>
      </c>
      <c r="D259" s="3" t="str">
        <f t="shared" si="3"/>
        <v/>
      </c>
      <c r="E259" s="3"/>
      <c r="F259" s="3">
        <v>860</v>
      </c>
      <c r="G259" s="3"/>
      <c r="H259" s="3"/>
      <c r="I259" s="3">
        <v>6860</v>
      </c>
      <c r="J259" s="3"/>
      <c r="K259" s="3">
        <v>695689</v>
      </c>
      <c r="L259" s="3">
        <v>4510</v>
      </c>
      <c r="M259" s="3">
        <v>1.086</v>
      </c>
      <c r="N259" s="3">
        <v>1.0395</v>
      </c>
      <c r="O259" s="3">
        <v>179727</v>
      </c>
      <c r="P259" s="3">
        <v>5091.32547</v>
      </c>
      <c r="Q259" s="3">
        <v>1300</v>
      </c>
      <c r="R259" s="3">
        <v>0.1</v>
      </c>
      <c r="S259" s="13"/>
      <c r="T259" s="14"/>
      <c r="U259" s="13"/>
      <c r="V259" s="13"/>
      <c r="W259" s="13"/>
      <c r="X259" s="13"/>
      <c r="Y259" s="13"/>
      <c r="Z259" s="4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3"/>
      <c r="AP259" s="3"/>
      <c r="AQ259" s="3"/>
      <c r="AR259" s="3"/>
      <c r="AS259" s="13"/>
      <c r="AT259" s="13"/>
      <c r="AU259" s="13"/>
      <c r="AV259" s="13"/>
      <c r="AW259" s="13"/>
      <c r="AX259" s="13"/>
      <c r="AY259" s="13"/>
      <c r="AZ259" s="13"/>
      <c r="BA259" s="3"/>
      <c r="BB259" s="13"/>
      <c r="BC259" s="3"/>
    </row>
    <row r="260" spans="1:55">
      <c r="A260" s="3">
        <v>258</v>
      </c>
      <c r="B260" s="3">
        <v>9</v>
      </c>
      <c r="C260" s="3">
        <v>2</v>
      </c>
      <c r="D260" s="3" t="str">
        <f t="shared" ref="D260:D323" si="4">IF(E260="","",(E260-10)*1000)</f>
        <v/>
      </c>
      <c r="E260" s="3"/>
      <c r="F260" s="3">
        <v>870</v>
      </c>
      <c r="G260" s="3"/>
      <c r="H260" s="3"/>
      <c r="I260" s="3">
        <v>6970</v>
      </c>
      <c r="J260" s="3"/>
      <c r="K260" s="3">
        <v>700333</v>
      </c>
      <c r="L260" s="3">
        <v>4510</v>
      </c>
      <c r="M260" s="3">
        <v>1.087</v>
      </c>
      <c r="N260" s="3">
        <v>1.0395</v>
      </c>
      <c r="O260" s="3">
        <v>181121</v>
      </c>
      <c r="P260" s="3">
        <v>5096.013615</v>
      </c>
      <c r="Q260" s="3">
        <v>1300</v>
      </c>
      <c r="R260" s="3">
        <v>0.1</v>
      </c>
      <c r="S260" s="13"/>
      <c r="T260" s="14"/>
      <c r="U260" s="13"/>
      <c r="V260" s="13"/>
      <c r="W260" s="13"/>
      <c r="X260" s="13"/>
      <c r="Y260" s="13"/>
      <c r="Z260" s="4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3"/>
      <c r="AP260" s="3"/>
      <c r="AQ260" s="3"/>
      <c r="AR260" s="3"/>
      <c r="AS260" s="13"/>
      <c r="AT260" s="13"/>
      <c r="AU260" s="13"/>
      <c r="AV260" s="13"/>
      <c r="AW260" s="13"/>
      <c r="AX260" s="13"/>
      <c r="AY260" s="13"/>
      <c r="AZ260" s="13"/>
      <c r="BA260" s="3"/>
      <c r="BB260" s="13"/>
      <c r="BC260" s="3"/>
    </row>
    <row r="261" spans="1:55">
      <c r="A261" s="3">
        <v>259</v>
      </c>
      <c r="B261" s="3">
        <v>9</v>
      </c>
      <c r="C261" s="3">
        <v>2</v>
      </c>
      <c r="D261" s="3" t="str">
        <f t="shared" si="4"/>
        <v/>
      </c>
      <c r="E261" s="3"/>
      <c r="F261" s="3">
        <v>880</v>
      </c>
      <c r="G261" s="3"/>
      <c r="H261" s="3"/>
      <c r="I261" s="3">
        <v>7080</v>
      </c>
      <c r="J261" s="3"/>
      <c r="K261" s="3">
        <v>705050</v>
      </c>
      <c r="L261" s="3">
        <v>4510</v>
      </c>
      <c r="M261" s="3">
        <v>1.088</v>
      </c>
      <c r="N261" s="3">
        <v>1.0395</v>
      </c>
      <c r="O261" s="3">
        <v>182537</v>
      </c>
      <c r="P261" s="3">
        <v>5100.70176</v>
      </c>
      <c r="Q261" s="3">
        <v>1300</v>
      </c>
      <c r="R261" s="3">
        <v>0.1</v>
      </c>
      <c r="S261" s="13"/>
      <c r="T261" s="14"/>
      <c r="U261" s="13"/>
      <c r="V261" s="13"/>
      <c r="W261" s="13"/>
      <c r="X261" s="13"/>
      <c r="Y261" s="13"/>
      <c r="Z261" s="4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3"/>
      <c r="AP261" s="3"/>
      <c r="AQ261" s="3"/>
      <c r="AR261" s="3"/>
      <c r="AS261" s="13"/>
      <c r="AT261" s="13"/>
      <c r="AU261" s="13"/>
      <c r="AV261" s="13"/>
      <c r="AW261" s="13"/>
      <c r="AX261" s="13"/>
      <c r="AY261" s="13"/>
      <c r="AZ261" s="13"/>
      <c r="BA261" s="3"/>
      <c r="BB261" s="13"/>
      <c r="BC261" s="3"/>
    </row>
    <row r="262" spans="1:55">
      <c r="A262" s="3">
        <v>260</v>
      </c>
      <c r="B262" s="3">
        <v>9</v>
      </c>
      <c r="C262" s="3">
        <v>2</v>
      </c>
      <c r="D262" s="3" t="str">
        <f t="shared" si="4"/>
        <v/>
      </c>
      <c r="E262" s="3"/>
      <c r="F262" s="3">
        <v>890</v>
      </c>
      <c r="G262" s="3"/>
      <c r="H262" s="3"/>
      <c r="I262" s="3">
        <v>7190</v>
      </c>
      <c r="J262" s="3"/>
      <c r="K262" s="3">
        <v>709840</v>
      </c>
      <c r="L262" s="3">
        <v>4510</v>
      </c>
      <c r="M262" s="3">
        <v>1.089</v>
      </c>
      <c r="N262" s="3">
        <v>1.0395</v>
      </c>
      <c r="O262" s="3">
        <v>183975</v>
      </c>
      <c r="P262" s="3">
        <v>5105.389905</v>
      </c>
      <c r="Q262" s="3">
        <v>1300</v>
      </c>
      <c r="R262" s="3">
        <v>0.2</v>
      </c>
      <c r="S262" s="13"/>
      <c r="T262" s="14"/>
      <c r="U262" s="13"/>
      <c r="V262" s="13"/>
      <c r="W262" s="13"/>
      <c r="X262" s="13"/>
      <c r="Y262" s="13"/>
      <c r="Z262" s="4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3"/>
      <c r="AP262" s="3"/>
      <c r="AQ262" s="3"/>
      <c r="AR262" s="3"/>
      <c r="AS262" s="13"/>
      <c r="AT262" s="13"/>
      <c r="AU262" s="13"/>
      <c r="AV262" s="13"/>
      <c r="AW262" s="13"/>
      <c r="AX262" s="13"/>
      <c r="AY262" s="13"/>
      <c r="AZ262" s="13"/>
      <c r="BA262" s="3"/>
      <c r="BB262" s="13"/>
      <c r="BC262" s="3"/>
    </row>
    <row r="263" spans="1:55">
      <c r="A263" s="3">
        <v>261</v>
      </c>
      <c r="B263" s="3">
        <v>9</v>
      </c>
      <c r="C263" s="3">
        <v>3</v>
      </c>
      <c r="D263" s="3" t="str">
        <f t="shared" si="4"/>
        <v/>
      </c>
      <c r="E263" s="3"/>
      <c r="F263" s="3"/>
      <c r="G263" s="3">
        <v>400</v>
      </c>
      <c r="H263" s="3"/>
      <c r="I263" s="3"/>
      <c r="J263" s="3">
        <v>7000</v>
      </c>
      <c r="K263" s="3">
        <v>713340</v>
      </c>
      <c r="L263" s="3">
        <v>4510</v>
      </c>
      <c r="M263" s="3">
        <v>1.089</v>
      </c>
      <c r="N263" s="3">
        <v>1.04</v>
      </c>
      <c r="O263" s="3">
        <v>185375</v>
      </c>
      <c r="P263" s="3">
        <v>5107.8456</v>
      </c>
      <c r="Q263" s="3">
        <v>1300</v>
      </c>
      <c r="R263" s="3">
        <v>0.2</v>
      </c>
      <c r="S263" s="13"/>
      <c r="T263" s="14"/>
      <c r="U263" s="13"/>
      <c r="V263" s="13"/>
      <c r="W263" s="13"/>
      <c r="X263" s="13"/>
      <c r="Y263" s="13"/>
      <c r="Z263" s="4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3"/>
      <c r="AP263" s="3"/>
      <c r="AQ263" s="3"/>
      <c r="AR263" s="3"/>
      <c r="AS263" s="13"/>
      <c r="AT263" s="13"/>
      <c r="AU263" s="13"/>
      <c r="AV263" s="13"/>
      <c r="AW263" s="13"/>
      <c r="AX263" s="13"/>
      <c r="AY263" s="13"/>
      <c r="AZ263" s="13"/>
      <c r="BA263" s="3"/>
      <c r="BB263" s="13"/>
      <c r="BC263" s="3"/>
    </row>
    <row r="264" spans="1:55">
      <c r="A264" s="3">
        <v>262</v>
      </c>
      <c r="B264" s="3">
        <v>9</v>
      </c>
      <c r="C264" s="3">
        <v>3</v>
      </c>
      <c r="D264" s="3" t="str">
        <f t="shared" si="4"/>
        <v/>
      </c>
      <c r="E264" s="3"/>
      <c r="F264" s="3"/>
      <c r="G264" s="3">
        <v>405</v>
      </c>
      <c r="H264" s="3"/>
      <c r="I264" s="3"/>
      <c r="J264" s="3">
        <v>7100</v>
      </c>
      <c r="K264" s="3">
        <v>716890</v>
      </c>
      <c r="L264" s="3">
        <v>4510</v>
      </c>
      <c r="M264" s="3">
        <v>1.089</v>
      </c>
      <c r="N264" s="3">
        <v>1.0405</v>
      </c>
      <c r="O264" s="3">
        <v>186795</v>
      </c>
      <c r="P264" s="3">
        <v>5110.301295</v>
      </c>
      <c r="Q264" s="3">
        <v>1300</v>
      </c>
      <c r="R264" s="3">
        <v>0.2</v>
      </c>
      <c r="S264" s="13"/>
      <c r="T264" s="14"/>
      <c r="U264" s="13"/>
      <c r="V264" s="13"/>
      <c r="W264" s="13"/>
      <c r="X264" s="13"/>
      <c r="Y264" s="13"/>
      <c r="Z264" s="4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3"/>
      <c r="AP264" s="3"/>
      <c r="AQ264" s="3"/>
      <c r="AR264" s="3"/>
      <c r="AS264" s="13"/>
      <c r="AT264" s="13"/>
      <c r="AU264" s="13"/>
      <c r="AV264" s="13"/>
      <c r="AW264" s="13"/>
      <c r="AX264" s="13"/>
      <c r="AY264" s="13"/>
      <c r="AZ264" s="13"/>
      <c r="BA264" s="3"/>
      <c r="BB264" s="13"/>
      <c r="BC264" s="3"/>
    </row>
    <row r="265" spans="1:55">
      <c r="A265" s="3">
        <v>263</v>
      </c>
      <c r="B265" s="3">
        <v>9</v>
      </c>
      <c r="C265" s="3">
        <v>3</v>
      </c>
      <c r="D265" s="3" t="str">
        <f t="shared" si="4"/>
        <v/>
      </c>
      <c r="E265" s="3"/>
      <c r="F265" s="3"/>
      <c r="G265" s="3">
        <v>410</v>
      </c>
      <c r="H265" s="3"/>
      <c r="I265" s="3"/>
      <c r="J265" s="3">
        <v>7200</v>
      </c>
      <c r="K265" s="3">
        <v>720490</v>
      </c>
      <c r="L265" s="3">
        <v>4510</v>
      </c>
      <c r="M265" s="3">
        <v>1.089</v>
      </c>
      <c r="N265" s="3">
        <v>1.041</v>
      </c>
      <c r="O265" s="3">
        <v>188235</v>
      </c>
      <c r="P265" s="3">
        <v>5112.75699</v>
      </c>
      <c r="Q265" s="3">
        <v>1300</v>
      </c>
      <c r="R265" s="3">
        <v>0.2</v>
      </c>
      <c r="S265" s="13"/>
      <c r="T265" s="14"/>
      <c r="U265" s="13"/>
      <c r="V265" s="13"/>
      <c r="W265" s="13"/>
      <c r="X265" s="13"/>
      <c r="Y265" s="13"/>
      <c r="Z265" s="4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3"/>
      <c r="AP265" s="3"/>
      <c r="AQ265" s="3"/>
      <c r="AR265" s="3"/>
      <c r="AS265" s="13"/>
      <c r="AT265" s="13"/>
      <c r="AU265" s="13"/>
      <c r="AV265" s="13"/>
      <c r="AW265" s="13"/>
      <c r="AX265" s="13"/>
      <c r="AY265" s="13"/>
      <c r="AZ265" s="13"/>
      <c r="BA265" s="3"/>
      <c r="BB265" s="13"/>
      <c r="BC265" s="3"/>
    </row>
    <row r="266" spans="1:55">
      <c r="A266" s="3">
        <v>264</v>
      </c>
      <c r="B266" s="3">
        <v>9</v>
      </c>
      <c r="C266" s="3">
        <v>3</v>
      </c>
      <c r="D266" s="3" t="str">
        <f t="shared" si="4"/>
        <v/>
      </c>
      <c r="E266" s="3"/>
      <c r="F266" s="3"/>
      <c r="G266" s="3">
        <v>415</v>
      </c>
      <c r="H266" s="3"/>
      <c r="I266" s="3"/>
      <c r="J266" s="3">
        <v>7300</v>
      </c>
      <c r="K266" s="3">
        <v>724140</v>
      </c>
      <c r="L266" s="3">
        <v>4510</v>
      </c>
      <c r="M266" s="3">
        <v>1.089</v>
      </c>
      <c r="N266" s="3">
        <v>1.0415</v>
      </c>
      <c r="O266" s="3">
        <v>189695</v>
      </c>
      <c r="P266" s="3">
        <v>5115.212685</v>
      </c>
      <c r="Q266" s="3">
        <v>1300</v>
      </c>
      <c r="R266" s="3">
        <v>0.2</v>
      </c>
      <c r="S266" s="13"/>
      <c r="T266" s="14"/>
      <c r="U266" s="13"/>
      <c r="V266" s="13"/>
      <c r="W266" s="13"/>
      <c r="X266" s="13"/>
      <c r="Y266" s="13"/>
      <c r="Z266" s="4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3"/>
      <c r="AP266" s="3"/>
      <c r="AQ266" s="3"/>
      <c r="AR266" s="3"/>
      <c r="AS266" s="13"/>
      <c r="AT266" s="13"/>
      <c r="AU266" s="13"/>
      <c r="AV266" s="13"/>
      <c r="AW266" s="13"/>
      <c r="AX266" s="13"/>
      <c r="AY266" s="13"/>
      <c r="AZ266" s="13"/>
      <c r="BA266" s="3"/>
      <c r="BB266" s="13"/>
      <c r="BC266" s="3"/>
    </row>
    <row r="267" spans="1:55">
      <c r="A267" s="3">
        <v>265</v>
      </c>
      <c r="B267" s="3">
        <v>9</v>
      </c>
      <c r="C267" s="3">
        <v>3</v>
      </c>
      <c r="D267" s="3" t="str">
        <f t="shared" si="4"/>
        <v/>
      </c>
      <c r="E267" s="3"/>
      <c r="F267" s="3"/>
      <c r="G267" s="3">
        <v>420</v>
      </c>
      <c r="H267" s="3"/>
      <c r="I267" s="3"/>
      <c r="J267" s="3">
        <v>7400</v>
      </c>
      <c r="K267" s="3">
        <v>727840</v>
      </c>
      <c r="L267" s="3">
        <v>4510</v>
      </c>
      <c r="M267" s="3">
        <v>1.089</v>
      </c>
      <c r="N267" s="3">
        <v>1.042</v>
      </c>
      <c r="O267" s="3">
        <v>191175</v>
      </c>
      <c r="P267" s="3">
        <v>5117.66838</v>
      </c>
      <c r="Q267" s="3">
        <v>1300</v>
      </c>
      <c r="R267" s="3">
        <v>0.2</v>
      </c>
      <c r="S267" s="13"/>
      <c r="T267" s="14"/>
      <c r="U267" s="13"/>
      <c r="V267" s="13"/>
      <c r="W267" s="13"/>
      <c r="X267" s="13"/>
      <c r="Y267" s="13"/>
      <c r="Z267" s="4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3"/>
      <c r="AP267" s="3"/>
      <c r="AQ267" s="3"/>
      <c r="AR267" s="3"/>
      <c r="AS267" s="13"/>
      <c r="AT267" s="13"/>
      <c r="AU267" s="13"/>
      <c r="AV267" s="13"/>
      <c r="AW267" s="13"/>
      <c r="AX267" s="13"/>
      <c r="AY267" s="13"/>
      <c r="AZ267" s="13"/>
      <c r="BA267" s="3"/>
      <c r="BB267" s="13"/>
      <c r="BC267" s="3"/>
    </row>
    <row r="268" spans="1:55">
      <c r="A268" s="3">
        <v>266</v>
      </c>
      <c r="B268" s="3">
        <v>9</v>
      </c>
      <c r="C268" s="3">
        <v>3</v>
      </c>
      <c r="D268" s="3" t="str">
        <f t="shared" si="4"/>
        <v/>
      </c>
      <c r="E268" s="3"/>
      <c r="F268" s="3"/>
      <c r="G268" s="3">
        <v>425</v>
      </c>
      <c r="H268" s="3"/>
      <c r="I268" s="3"/>
      <c r="J268" s="3">
        <v>7500</v>
      </c>
      <c r="K268" s="3">
        <v>731590</v>
      </c>
      <c r="L268" s="3">
        <v>4510</v>
      </c>
      <c r="M268" s="3">
        <v>1.089</v>
      </c>
      <c r="N268" s="3">
        <v>1.0425</v>
      </c>
      <c r="O268" s="3">
        <v>192675</v>
      </c>
      <c r="P268" s="3">
        <v>5120.124075</v>
      </c>
      <c r="Q268" s="3">
        <v>1300</v>
      </c>
      <c r="R268" s="3">
        <v>0.2</v>
      </c>
      <c r="S268" s="13"/>
      <c r="T268" s="14"/>
      <c r="U268" s="13"/>
      <c r="V268" s="13"/>
      <c r="W268" s="13"/>
      <c r="X268" s="13"/>
      <c r="Y268" s="13"/>
      <c r="Z268" s="4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3"/>
      <c r="AP268" s="3"/>
      <c r="AQ268" s="3"/>
      <c r="AR268" s="3"/>
      <c r="AS268" s="13"/>
      <c r="AT268" s="13"/>
      <c r="AU268" s="13"/>
      <c r="AV268" s="13"/>
      <c r="AW268" s="13"/>
      <c r="AX268" s="13"/>
      <c r="AY268" s="13"/>
      <c r="AZ268" s="13"/>
      <c r="BA268" s="3"/>
      <c r="BB268" s="13"/>
      <c r="BC268" s="3"/>
    </row>
    <row r="269" spans="1:55">
      <c r="A269" s="3">
        <v>267</v>
      </c>
      <c r="B269" s="3">
        <v>9</v>
      </c>
      <c r="C269" s="3">
        <v>3</v>
      </c>
      <c r="D269" s="3" t="str">
        <f t="shared" si="4"/>
        <v/>
      </c>
      <c r="E269" s="3"/>
      <c r="F269" s="3"/>
      <c r="G269" s="3">
        <v>430</v>
      </c>
      <c r="H269" s="3"/>
      <c r="I269" s="3"/>
      <c r="J269" s="3">
        <v>7600</v>
      </c>
      <c r="K269" s="3">
        <v>735390</v>
      </c>
      <c r="L269" s="3">
        <v>4510</v>
      </c>
      <c r="M269" s="3">
        <v>1.089</v>
      </c>
      <c r="N269" s="3">
        <v>1.043</v>
      </c>
      <c r="O269" s="3">
        <v>194195</v>
      </c>
      <c r="P269" s="3">
        <v>5122.57977</v>
      </c>
      <c r="Q269" s="3">
        <v>1300</v>
      </c>
      <c r="R269" s="3">
        <v>0.2</v>
      </c>
      <c r="S269" s="13"/>
      <c r="T269" s="14"/>
      <c r="U269" s="13"/>
      <c r="V269" s="13"/>
      <c r="W269" s="13"/>
      <c r="X269" s="13"/>
      <c r="Y269" s="13"/>
      <c r="Z269" s="4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3"/>
      <c r="AP269" s="3"/>
      <c r="AQ269" s="3"/>
      <c r="AR269" s="3"/>
      <c r="AS269" s="13"/>
      <c r="AT269" s="13"/>
      <c r="AU269" s="13"/>
      <c r="AV269" s="13"/>
      <c r="AW269" s="13"/>
      <c r="AX269" s="13"/>
      <c r="AY269" s="13"/>
      <c r="AZ269" s="13"/>
      <c r="BA269" s="3"/>
      <c r="BB269" s="13"/>
      <c r="BC269" s="3"/>
    </row>
    <row r="270" spans="1:55">
      <c r="A270" s="3">
        <v>268</v>
      </c>
      <c r="B270" s="3">
        <v>9</v>
      </c>
      <c r="C270" s="3">
        <v>3</v>
      </c>
      <c r="D270" s="3" t="str">
        <f t="shared" si="4"/>
        <v/>
      </c>
      <c r="E270" s="3"/>
      <c r="F270" s="3"/>
      <c r="G270" s="3">
        <v>435</v>
      </c>
      <c r="H270" s="3"/>
      <c r="I270" s="3"/>
      <c r="J270" s="3">
        <v>7700</v>
      </c>
      <c r="K270" s="3">
        <v>739240</v>
      </c>
      <c r="L270" s="3">
        <v>4510</v>
      </c>
      <c r="M270" s="3">
        <v>1.089</v>
      </c>
      <c r="N270" s="3">
        <v>1.0435</v>
      </c>
      <c r="O270" s="3">
        <v>195735</v>
      </c>
      <c r="P270" s="3">
        <v>5125.035465</v>
      </c>
      <c r="Q270" s="3">
        <v>1300</v>
      </c>
      <c r="R270" s="3">
        <v>0.2</v>
      </c>
      <c r="S270" s="13"/>
      <c r="T270" s="14"/>
      <c r="U270" s="13"/>
      <c r="V270" s="13"/>
      <c r="W270" s="13"/>
      <c r="X270" s="13"/>
      <c r="Y270" s="13"/>
      <c r="Z270" s="4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3"/>
      <c r="AP270" s="3"/>
      <c r="AQ270" s="3"/>
      <c r="AR270" s="3"/>
      <c r="AS270" s="13"/>
      <c r="AT270" s="13"/>
      <c r="AU270" s="13"/>
      <c r="AV270" s="13"/>
      <c r="AW270" s="13"/>
      <c r="AX270" s="13"/>
      <c r="AY270" s="13"/>
      <c r="AZ270" s="13"/>
      <c r="BA270" s="3"/>
      <c r="BB270" s="13"/>
      <c r="BC270" s="3"/>
    </row>
    <row r="271" spans="1:55">
      <c r="A271" s="3">
        <v>269</v>
      </c>
      <c r="B271" s="3">
        <v>9</v>
      </c>
      <c r="C271" s="3">
        <v>3</v>
      </c>
      <c r="D271" s="3" t="str">
        <f t="shared" si="4"/>
        <v/>
      </c>
      <c r="E271" s="3"/>
      <c r="F271" s="3"/>
      <c r="G271" s="3">
        <v>440</v>
      </c>
      <c r="H271" s="3"/>
      <c r="I271" s="3"/>
      <c r="J271" s="3">
        <v>7800</v>
      </c>
      <c r="K271" s="3">
        <v>743140</v>
      </c>
      <c r="L271" s="3">
        <v>4510</v>
      </c>
      <c r="M271" s="3">
        <v>1.089</v>
      </c>
      <c r="N271" s="3">
        <v>1.044</v>
      </c>
      <c r="O271" s="3">
        <v>197295</v>
      </c>
      <c r="P271" s="3">
        <v>5127.49116</v>
      </c>
      <c r="Q271" s="3">
        <v>1300</v>
      </c>
      <c r="R271" s="3">
        <v>0.2</v>
      </c>
      <c r="S271" s="13"/>
      <c r="T271" s="14"/>
      <c r="U271" s="13"/>
      <c r="V271" s="13"/>
      <c r="W271" s="13"/>
      <c r="X271" s="13"/>
      <c r="Y271" s="13"/>
      <c r="Z271" s="4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3"/>
      <c r="AP271" s="3"/>
      <c r="AQ271" s="3"/>
      <c r="AR271" s="3"/>
      <c r="AS271" s="13"/>
      <c r="AT271" s="13"/>
      <c r="AU271" s="13"/>
      <c r="AV271" s="13"/>
      <c r="AW271" s="13"/>
      <c r="AX271" s="13"/>
      <c r="AY271" s="13"/>
      <c r="AZ271" s="13"/>
      <c r="BA271" s="3"/>
      <c r="BB271" s="13"/>
      <c r="BC271" s="3"/>
    </row>
    <row r="272" spans="1:55">
      <c r="A272" s="3">
        <v>270</v>
      </c>
      <c r="B272" s="3">
        <v>9</v>
      </c>
      <c r="C272" s="3">
        <v>3</v>
      </c>
      <c r="D272" s="3" t="str">
        <f t="shared" si="4"/>
        <v/>
      </c>
      <c r="E272" s="3"/>
      <c r="F272" s="3"/>
      <c r="G272" s="3">
        <v>445</v>
      </c>
      <c r="H272" s="3"/>
      <c r="I272" s="3"/>
      <c r="J272" s="3">
        <v>7900</v>
      </c>
      <c r="K272" s="3">
        <v>747090</v>
      </c>
      <c r="L272" s="3">
        <v>4510</v>
      </c>
      <c r="M272" s="3">
        <v>1.089</v>
      </c>
      <c r="N272" s="3">
        <v>1.0445</v>
      </c>
      <c r="O272" s="3">
        <v>198875</v>
      </c>
      <c r="P272" s="3">
        <v>5129.946855</v>
      </c>
      <c r="Q272" s="3">
        <v>1300</v>
      </c>
      <c r="R272" s="3">
        <v>0.2</v>
      </c>
      <c r="S272" s="13"/>
      <c r="T272" s="14"/>
      <c r="U272" s="13"/>
      <c r="V272" s="13"/>
      <c r="W272" s="13"/>
      <c r="X272" s="13"/>
      <c r="Y272" s="13"/>
      <c r="Z272" s="4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3"/>
      <c r="AP272" s="3"/>
      <c r="AQ272" s="3"/>
      <c r="AR272" s="3"/>
      <c r="AS272" s="13"/>
      <c r="AT272" s="13"/>
      <c r="AU272" s="13"/>
      <c r="AV272" s="13"/>
      <c r="AW272" s="13"/>
      <c r="AX272" s="13"/>
      <c r="AY272" s="13"/>
      <c r="AZ272" s="13"/>
      <c r="BA272" s="3"/>
      <c r="BB272" s="13"/>
      <c r="BC272" s="3"/>
    </row>
    <row r="273" spans="1:55">
      <c r="A273" s="3">
        <v>271</v>
      </c>
      <c r="B273" s="3">
        <v>10</v>
      </c>
      <c r="C273" s="3">
        <v>1</v>
      </c>
      <c r="D273" s="3">
        <f t="shared" si="4"/>
        <v>450000</v>
      </c>
      <c r="E273" s="3">
        <v>460</v>
      </c>
      <c r="F273" s="3"/>
      <c r="G273" s="3"/>
      <c r="H273" s="3">
        <v>9200</v>
      </c>
      <c r="I273" s="3"/>
      <c r="J273" s="3"/>
      <c r="K273" s="3">
        <v>756290</v>
      </c>
      <c r="L273" s="3">
        <v>4600</v>
      </c>
      <c r="M273" s="3">
        <v>1.089</v>
      </c>
      <c r="N273" s="3">
        <v>1.0445</v>
      </c>
      <c r="O273" s="3">
        <v>200715</v>
      </c>
      <c r="P273" s="3">
        <v>5232.3183</v>
      </c>
      <c r="Q273" s="3">
        <v>1300</v>
      </c>
      <c r="R273" s="3">
        <v>0.2</v>
      </c>
      <c r="S273" s="13"/>
      <c r="T273" s="14"/>
      <c r="U273" s="13"/>
      <c r="V273" s="13"/>
      <c r="W273" s="13"/>
      <c r="X273" s="13"/>
      <c r="Y273" s="13"/>
      <c r="Z273" s="4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3"/>
      <c r="AP273" s="3"/>
      <c r="AQ273" s="3"/>
      <c r="AR273" s="3"/>
      <c r="AS273" s="13"/>
      <c r="AT273" s="13"/>
      <c r="AU273" s="13"/>
      <c r="AV273" s="13"/>
      <c r="AW273" s="13"/>
      <c r="AX273" s="13"/>
      <c r="AY273" s="13"/>
      <c r="AZ273" s="13"/>
      <c r="BA273" s="3"/>
      <c r="BB273" s="13"/>
      <c r="BC273" s="3"/>
    </row>
    <row r="274" spans="1:55">
      <c r="A274" s="3">
        <v>272</v>
      </c>
      <c r="B274" s="3">
        <v>10</v>
      </c>
      <c r="C274" s="3">
        <v>1</v>
      </c>
      <c r="D274" s="3">
        <f t="shared" si="4"/>
        <v>460000</v>
      </c>
      <c r="E274" s="3">
        <v>470</v>
      </c>
      <c r="F274" s="3"/>
      <c r="G274" s="3"/>
      <c r="H274" s="3">
        <v>9300</v>
      </c>
      <c r="I274" s="3"/>
      <c r="J274" s="3"/>
      <c r="K274" s="3">
        <v>765590</v>
      </c>
      <c r="L274" s="3">
        <v>4700</v>
      </c>
      <c r="M274" s="3">
        <v>1.089</v>
      </c>
      <c r="N274" s="3">
        <v>1.0445</v>
      </c>
      <c r="O274" s="3">
        <v>202575</v>
      </c>
      <c r="P274" s="3">
        <v>5346.06435</v>
      </c>
      <c r="Q274" s="3">
        <v>1300</v>
      </c>
      <c r="R274" s="3">
        <v>0.2</v>
      </c>
      <c r="S274" s="13"/>
      <c r="T274" s="14"/>
      <c r="U274" s="13"/>
      <c r="V274" s="13"/>
      <c r="W274" s="13"/>
      <c r="X274" s="13"/>
      <c r="Y274" s="13"/>
      <c r="Z274" s="4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3"/>
      <c r="AP274" s="3"/>
      <c r="AQ274" s="3"/>
      <c r="AR274" s="3"/>
      <c r="AS274" s="13"/>
      <c r="AT274" s="13"/>
      <c r="AU274" s="13"/>
      <c r="AV274" s="13"/>
      <c r="AW274" s="13"/>
      <c r="AX274" s="13"/>
      <c r="AY274" s="13"/>
      <c r="AZ274" s="13"/>
      <c r="BA274" s="3"/>
      <c r="BB274" s="13"/>
      <c r="BC274" s="3"/>
    </row>
    <row r="275" spans="1:55">
      <c r="A275" s="3">
        <v>273</v>
      </c>
      <c r="B275" s="3">
        <v>10</v>
      </c>
      <c r="C275" s="3">
        <v>1</v>
      </c>
      <c r="D275" s="3">
        <f t="shared" si="4"/>
        <v>470000</v>
      </c>
      <c r="E275" s="3">
        <v>480</v>
      </c>
      <c r="F275" s="3"/>
      <c r="G275" s="3"/>
      <c r="H275" s="3">
        <v>9400</v>
      </c>
      <c r="I275" s="3"/>
      <c r="J275" s="3"/>
      <c r="K275" s="3">
        <v>774990</v>
      </c>
      <c r="L275" s="3">
        <v>4800</v>
      </c>
      <c r="M275" s="3">
        <v>1.089</v>
      </c>
      <c r="N275" s="3">
        <v>1.0445</v>
      </c>
      <c r="O275" s="3">
        <v>204455</v>
      </c>
      <c r="P275" s="3">
        <v>5459.8104</v>
      </c>
      <c r="Q275" s="3">
        <v>1300</v>
      </c>
      <c r="R275" s="3">
        <v>0.2</v>
      </c>
      <c r="S275" s="13"/>
      <c r="T275" s="14"/>
      <c r="U275" s="13"/>
      <c r="V275" s="13"/>
      <c r="W275" s="13"/>
      <c r="X275" s="13"/>
      <c r="Y275" s="13"/>
      <c r="Z275" s="4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3"/>
      <c r="AP275" s="3"/>
      <c r="AQ275" s="3"/>
      <c r="AR275" s="3"/>
      <c r="AS275" s="13"/>
      <c r="AT275" s="13"/>
      <c r="AU275" s="13"/>
      <c r="AV275" s="13"/>
      <c r="AW275" s="13"/>
      <c r="AX275" s="13"/>
      <c r="AY275" s="13"/>
      <c r="AZ275" s="13"/>
      <c r="BA275" s="3"/>
      <c r="BB275" s="13"/>
      <c r="BC275" s="3"/>
    </row>
    <row r="276" spans="1:55">
      <c r="A276" s="3">
        <v>274</v>
      </c>
      <c r="B276" s="3">
        <v>10</v>
      </c>
      <c r="C276" s="3">
        <v>1</v>
      </c>
      <c r="D276" s="3">
        <f t="shared" si="4"/>
        <v>480000</v>
      </c>
      <c r="E276" s="3">
        <v>490</v>
      </c>
      <c r="F276" s="3"/>
      <c r="G276" s="3"/>
      <c r="H276" s="3">
        <v>9500</v>
      </c>
      <c r="I276" s="3"/>
      <c r="J276" s="3"/>
      <c r="K276" s="3">
        <v>784490</v>
      </c>
      <c r="L276" s="3">
        <v>4900</v>
      </c>
      <c r="M276" s="3">
        <v>1.089</v>
      </c>
      <c r="N276" s="3">
        <v>1.0445</v>
      </c>
      <c r="O276" s="3">
        <v>206355</v>
      </c>
      <c r="P276" s="3">
        <v>5573.55645</v>
      </c>
      <c r="Q276" s="3">
        <v>1300</v>
      </c>
      <c r="R276" s="3">
        <v>0.2</v>
      </c>
      <c r="S276" s="13"/>
      <c r="T276" s="14"/>
      <c r="U276" s="13"/>
      <c r="V276" s="13"/>
      <c r="W276" s="13"/>
      <c r="X276" s="13"/>
      <c r="Y276" s="13"/>
      <c r="Z276" s="4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3"/>
      <c r="AP276" s="3"/>
      <c r="AQ276" s="3"/>
      <c r="AR276" s="3"/>
      <c r="AS276" s="13"/>
      <c r="AT276" s="13"/>
      <c r="AU276" s="13"/>
      <c r="AV276" s="13"/>
      <c r="AW276" s="13"/>
      <c r="AX276" s="13"/>
      <c r="AY276" s="13"/>
      <c r="AZ276" s="13"/>
      <c r="BA276" s="3"/>
      <c r="BB276" s="13"/>
      <c r="BC276" s="3"/>
    </row>
    <row r="277" spans="1:55">
      <c r="A277" s="3">
        <v>275</v>
      </c>
      <c r="B277" s="3">
        <v>10</v>
      </c>
      <c r="C277" s="3">
        <v>1</v>
      </c>
      <c r="D277" s="3">
        <f t="shared" si="4"/>
        <v>490000</v>
      </c>
      <c r="E277" s="3">
        <v>500</v>
      </c>
      <c r="F277" s="3"/>
      <c r="G277" s="3"/>
      <c r="H277" s="3">
        <v>9600</v>
      </c>
      <c r="I277" s="3"/>
      <c r="J277" s="3"/>
      <c r="K277" s="3">
        <v>794090</v>
      </c>
      <c r="L277" s="3">
        <v>5000</v>
      </c>
      <c r="M277" s="3">
        <v>1.089</v>
      </c>
      <c r="N277" s="3">
        <v>1.0445</v>
      </c>
      <c r="O277" s="3">
        <v>208275</v>
      </c>
      <c r="P277" s="3">
        <v>5687.3025</v>
      </c>
      <c r="Q277" s="3">
        <v>1300</v>
      </c>
      <c r="R277" s="3">
        <v>0.2</v>
      </c>
      <c r="S277" s="13"/>
      <c r="T277" s="14"/>
      <c r="U277" s="13"/>
      <c r="V277" s="13"/>
      <c r="W277" s="13"/>
      <c r="X277" s="13"/>
      <c r="Y277" s="13"/>
      <c r="Z277" s="4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3"/>
      <c r="AP277" s="3"/>
      <c r="AQ277" s="3"/>
      <c r="AR277" s="3"/>
      <c r="AS277" s="13"/>
      <c r="AT277" s="13"/>
      <c r="AU277" s="13"/>
      <c r="AV277" s="13"/>
      <c r="AW277" s="13"/>
      <c r="AX277" s="13"/>
      <c r="AY277" s="13"/>
      <c r="AZ277" s="13"/>
      <c r="BA277" s="3"/>
      <c r="BB277" s="13"/>
      <c r="BC277" s="3"/>
    </row>
    <row r="278" spans="1:55">
      <c r="A278" s="3">
        <v>276</v>
      </c>
      <c r="B278" s="3">
        <v>10</v>
      </c>
      <c r="C278" s="3">
        <v>1</v>
      </c>
      <c r="D278" s="3">
        <f t="shared" si="4"/>
        <v>500000</v>
      </c>
      <c r="E278" s="3">
        <v>510</v>
      </c>
      <c r="F278" s="3"/>
      <c r="G278" s="3"/>
      <c r="H278" s="3">
        <v>9700</v>
      </c>
      <c r="I278" s="3"/>
      <c r="J278" s="3"/>
      <c r="K278" s="3">
        <v>803790</v>
      </c>
      <c r="L278" s="3">
        <v>5100</v>
      </c>
      <c r="M278" s="3">
        <v>1.089</v>
      </c>
      <c r="N278" s="3">
        <v>1.0445</v>
      </c>
      <c r="O278" s="3">
        <v>210215</v>
      </c>
      <c r="P278" s="3">
        <v>5801.04855</v>
      </c>
      <c r="Q278" s="3">
        <v>1300</v>
      </c>
      <c r="R278" s="3">
        <v>0.2</v>
      </c>
      <c r="S278" s="13"/>
      <c r="T278" s="14"/>
      <c r="U278" s="13"/>
      <c r="V278" s="13"/>
      <c r="W278" s="13"/>
      <c r="X278" s="13"/>
      <c r="Y278" s="13"/>
      <c r="Z278" s="4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3"/>
      <c r="AP278" s="3"/>
      <c r="AQ278" s="3"/>
      <c r="AR278" s="3"/>
      <c r="AS278" s="13"/>
      <c r="AT278" s="13"/>
      <c r="AU278" s="13"/>
      <c r="AV278" s="13"/>
      <c r="AW278" s="13"/>
      <c r="AX278" s="13"/>
      <c r="AY278" s="13"/>
      <c r="AZ278" s="13"/>
      <c r="BA278" s="3"/>
      <c r="BB278" s="13"/>
      <c r="BC278" s="3"/>
    </row>
    <row r="279" spans="1:55">
      <c r="A279" s="3">
        <v>277</v>
      </c>
      <c r="B279" s="3">
        <v>10</v>
      </c>
      <c r="C279" s="3">
        <v>1</v>
      </c>
      <c r="D279" s="3">
        <f t="shared" si="4"/>
        <v>510000</v>
      </c>
      <c r="E279" s="3">
        <v>520</v>
      </c>
      <c r="F279" s="3"/>
      <c r="G279" s="3"/>
      <c r="H279" s="3">
        <v>9800</v>
      </c>
      <c r="I279" s="3"/>
      <c r="J279" s="3"/>
      <c r="K279" s="3">
        <v>813590</v>
      </c>
      <c r="L279" s="3">
        <v>5200</v>
      </c>
      <c r="M279" s="3">
        <v>1.089</v>
      </c>
      <c r="N279" s="3">
        <v>1.0445</v>
      </c>
      <c r="O279" s="3">
        <v>212175</v>
      </c>
      <c r="P279" s="3">
        <v>5914.7946</v>
      </c>
      <c r="Q279" s="3">
        <v>1300</v>
      </c>
      <c r="R279" s="3">
        <v>0.2</v>
      </c>
      <c r="S279" s="13"/>
      <c r="T279" s="14"/>
      <c r="U279" s="13"/>
      <c r="V279" s="13"/>
      <c r="W279" s="13"/>
      <c r="X279" s="13"/>
      <c r="Y279" s="13"/>
      <c r="Z279" s="4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3"/>
      <c r="AP279" s="3"/>
      <c r="AQ279" s="3"/>
      <c r="AR279" s="3"/>
      <c r="AS279" s="13"/>
      <c r="AT279" s="13"/>
      <c r="AU279" s="13"/>
      <c r="AV279" s="13"/>
      <c r="AW279" s="13"/>
      <c r="AX279" s="13"/>
      <c r="AY279" s="13"/>
      <c r="AZ279" s="13"/>
      <c r="BA279" s="3"/>
      <c r="BB279" s="13"/>
      <c r="BC279" s="3"/>
    </row>
    <row r="280" spans="1:55">
      <c r="A280" s="3">
        <v>278</v>
      </c>
      <c r="B280" s="3">
        <v>10</v>
      </c>
      <c r="C280" s="3">
        <v>1</v>
      </c>
      <c r="D280" s="3">
        <f t="shared" si="4"/>
        <v>520000</v>
      </c>
      <c r="E280" s="3">
        <v>530</v>
      </c>
      <c r="F280" s="3"/>
      <c r="G280" s="3"/>
      <c r="H280" s="3">
        <v>9900</v>
      </c>
      <c r="I280" s="3"/>
      <c r="J280" s="3"/>
      <c r="K280" s="3">
        <v>823490</v>
      </c>
      <c r="L280" s="3">
        <v>5300</v>
      </c>
      <c r="M280" s="3">
        <v>1.089</v>
      </c>
      <c r="N280" s="3">
        <v>1.0445</v>
      </c>
      <c r="O280" s="3">
        <v>214155</v>
      </c>
      <c r="P280" s="3">
        <v>6028.54065</v>
      </c>
      <c r="Q280" s="3">
        <v>1300</v>
      </c>
      <c r="R280" s="3">
        <v>0.2</v>
      </c>
      <c r="S280" s="13"/>
      <c r="T280" s="14"/>
      <c r="U280" s="13"/>
      <c r="V280" s="13"/>
      <c r="W280" s="13"/>
      <c r="X280" s="13"/>
      <c r="Y280" s="13"/>
      <c r="Z280" s="4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3"/>
      <c r="AP280" s="3"/>
      <c r="AQ280" s="3"/>
      <c r="AR280" s="3"/>
      <c r="AS280" s="13"/>
      <c r="AT280" s="13"/>
      <c r="AU280" s="13"/>
      <c r="AV280" s="13"/>
      <c r="AW280" s="13"/>
      <c r="AX280" s="13"/>
      <c r="AY280" s="13"/>
      <c r="AZ280" s="13"/>
      <c r="BA280" s="3"/>
      <c r="BB280" s="13"/>
      <c r="BC280" s="3"/>
    </row>
    <row r="281" spans="1:55">
      <c r="A281" s="3">
        <v>279</v>
      </c>
      <c r="B281" s="3">
        <v>10</v>
      </c>
      <c r="C281" s="3">
        <v>1</v>
      </c>
      <c r="D281" s="3">
        <f t="shared" si="4"/>
        <v>530000</v>
      </c>
      <c r="E281" s="3">
        <v>540</v>
      </c>
      <c r="F281" s="3"/>
      <c r="G281" s="3"/>
      <c r="H281" s="3">
        <v>10000</v>
      </c>
      <c r="I281" s="3"/>
      <c r="J281" s="3"/>
      <c r="K281" s="3">
        <v>833490</v>
      </c>
      <c r="L281" s="3">
        <v>5400</v>
      </c>
      <c r="M281" s="3">
        <v>1.089</v>
      </c>
      <c r="N281" s="3">
        <v>1.0445</v>
      </c>
      <c r="O281" s="3">
        <v>216155</v>
      </c>
      <c r="P281" s="3">
        <v>6142.2867</v>
      </c>
      <c r="Q281" s="3">
        <v>1300</v>
      </c>
      <c r="R281" s="3">
        <v>0.2</v>
      </c>
      <c r="S281" s="13"/>
      <c r="T281" s="14"/>
      <c r="U281" s="13"/>
      <c r="V281" s="13"/>
      <c r="W281" s="13"/>
      <c r="X281" s="13"/>
      <c r="Y281" s="13"/>
      <c r="Z281" s="4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3"/>
      <c r="AP281" s="3"/>
      <c r="AQ281" s="3"/>
      <c r="AR281" s="3"/>
      <c r="AS281" s="13"/>
      <c r="AT281" s="13"/>
      <c r="AU281" s="13"/>
      <c r="AV281" s="13"/>
      <c r="AW281" s="13"/>
      <c r="AX281" s="13"/>
      <c r="AY281" s="13"/>
      <c r="AZ281" s="13"/>
      <c r="BA281" s="3"/>
      <c r="BB281" s="13"/>
      <c r="BC281" s="3"/>
    </row>
    <row r="282" spans="1:55">
      <c r="A282" s="3">
        <v>280</v>
      </c>
      <c r="B282" s="3">
        <v>10</v>
      </c>
      <c r="C282" s="3">
        <v>1</v>
      </c>
      <c r="D282" s="3">
        <f t="shared" si="4"/>
        <v>540000</v>
      </c>
      <c r="E282" s="3">
        <v>550</v>
      </c>
      <c r="F282" s="3"/>
      <c r="G282" s="3"/>
      <c r="H282" s="3">
        <v>10100</v>
      </c>
      <c r="I282" s="3"/>
      <c r="J282" s="3"/>
      <c r="K282" s="3">
        <v>843590</v>
      </c>
      <c r="L282" s="3">
        <v>5500</v>
      </c>
      <c r="M282" s="3">
        <v>1.089</v>
      </c>
      <c r="N282" s="3">
        <v>1.0445</v>
      </c>
      <c r="O282" s="3">
        <v>218175</v>
      </c>
      <c r="P282" s="3">
        <v>6256.03275</v>
      </c>
      <c r="Q282" s="3">
        <v>1700</v>
      </c>
      <c r="R282" s="3">
        <v>0.2</v>
      </c>
      <c r="S282" s="13"/>
      <c r="T282" s="14"/>
      <c r="U282" s="13"/>
      <c r="V282" s="13"/>
      <c r="W282" s="13"/>
      <c r="X282" s="13"/>
      <c r="Y282" s="13"/>
      <c r="Z282" s="4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3"/>
      <c r="AP282" s="3"/>
      <c r="AQ282" s="3"/>
      <c r="AR282" s="3"/>
      <c r="AS282" s="13"/>
      <c r="AT282" s="13"/>
      <c r="AU282" s="13"/>
      <c r="AV282" s="13"/>
      <c r="AW282" s="13"/>
      <c r="AX282" s="13"/>
      <c r="AY282" s="13"/>
      <c r="AZ282" s="13"/>
      <c r="BA282" s="3"/>
      <c r="BB282" s="13"/>
      <c r="BC282" s="3"/>
    </row>
    <row r="283" spans="1:55">
      <c r="A283" s="3">
        <v>281</v>
      </c>
      <c r="B283" s="3">
        <v>10</v>
      </c>
      <c r="C283" s="3">
        <v>2</v>
      </c>
      <c r="D283" s="3" t="str">
        <f t="shared" si="4"/>
        <v/>
      </c>
      <c r="E283" s="3"/>
      <c r="F283" s="3">
        <v>900</v>
      </c>
      <c r="G283" s="3"/>
      <c r="H283" s="3"/>
      <c r="I283" s="3">
        <v>7500</v>
      </c>
      <c r="J283" s="3"/>
      <c r="K283" s="3">
        <v>848590</v>
      </c>
      <c r="L283" s="3">
        <v>5500</v>
      </c>
      <c r="M283" s="3">
        <v>1.09</v>
      </c>
      <c r="N283" s="3">
        <v>1.0445</v>
      </c>
      <c r="O283" s="3">
        <v>219675</v>
      </c>
      <c r="P283" s="3">
        <v>6261.7775</v>
      </c>
      <c r="Q283" s="3">
        <v>1700</v>
      </c>
      <c r="R283" s="3">
        <v>0.2</v>
      </c>
      <c r="S283" s="13"/>
      <c r="T283" s="14"/>
      <c r="U283" s="13"/>
      <c r="V283" s="13"/>
      <c r="W283" s="13"/>
      <c r="X283" s="13"/>
      <c r="Y283" s="13"/>
      <c r="Z283" s="4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3"/>
      <c r="AP283" s="3"/>
      <c r="AQ283" s="3"/>
      <c r="AR283" s="3"/>
      <c r="AS283" s="13"/>
      <c r="AT283" s="13"/>
      <c r="AU283" s="13"/>
      <c r="AV283" s="13"/>
      <c r="AW283" s="13"/>
      <c r="AX283" s="13"/>
      <c r="AY283" s="13"/>
      <c r="AZ283" s="13"/>
      <c r="BA283" s="3"/>
      <c r="BB283" s="13"/>
      <c r="BC283" s="3"/>
    </row>
    <row r="284" spans="1:55">
      <c r="A284" s="3">
        <v>282</v>
      </c>
      <c r="B284" s="3">
        <v>10</v>
      </c>
      <c r="C284" s="3">
        <v>2</v>
      </c>
      <c r="D284" s="3" t="str">
        <f t="shared" si="4"/>
        <v/>
      </c>
      <c r="E284" s="3"/>
      <c r="F284" s="3">
        <v>910</v>
      </c>
      <c r="G284" s="3"/>
      <c r="H284" s="3"/>
      <c r="I284" s="3">
        <v>7620</v>
      </c>
      <c r="J284" s="3"/>
      <c r="K284" s="3">
        <v>853670</v>
      </c>
      <c r="L284" s="3">
        <v>5500</v>
      </c>
      <c r="M284" s="3">
        <v>1.091</v>
      </c>
      <c r="N284" s="3">
        <v>1.0445</v>
      </c>
      <c r="O284" s="3">
        <v>221199</v>
      </c>
      <c r="P284" s="3">
        <v>6267.52225</v>
      </c>
      <c r="Q284" s="3">
        <v>1700</v>
      </c>
      <c r="R284" s="3">
        <v>0.2</v>
      </c>
      <c r="S284" s="13"/>
      <c r="T284" s="14"/>
      <c r="U284" s="13"/>
      <c r="V284" s="13"/>
      <c r="W284" s="13"/>
      <c r="X284" s="13"/>
      <c r="Y284" s="13"/>
      <c r="Z284" s="4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3"/>
      <c r="AP284" s="3"/>
      <c r="AQ284" s="3"/>
      <c r="AR284" s="3"/>
      <c r="AS284" s="13"/>
      <c r="AT284" s="13"/>
      <c r="AU284" s="13"/>
      <c r="AV284" s="13"/>
      <c r="AW284" s="13"/>
      <c r="AX284" s="13"/>
      <c r="AY284" s="13"/>
      <c r="AZ284" s="13"/>
      <c r="BA284" s="3"/>
      <c r="BB284" s="13"/>
      <c r="BC284" s="3"/>
    </row>
    <row r="285" spans="1:55">
      <c r="A285" s="3">
        <v>283</v>
      </c>
      <c r="B285" s="3">
        <v>10</v>
      </c>
      <c r="C285" s="3">
        <v>2</v>
      </c>
      <c r="D285" s="3" t="str">
        <f t="shared" si="4"/>
        <v/>
      </c>
      <c r="E285" s="3"/>
      <c r="F285" s="3">
        <v>920</v>
      </c>
      <c r="G285" s="3"/>
      <c r="H285" s="3"/>
      <c r="I285" s="3">
        <v>7740</v>
      </c>
      <c r="J285" s="3"/>
      <c r="K285" s="3">
        <v>858830</v>
      </c>
      <c r="L285" s="3">
        <v>5500</v>
      </c>
      <c r="M285" s="3">
        <v>1.092</v>
      </c>
      <c r="N285" s="3">
        <v>1.0445</v>
      </c>
      <c r="O285" s="3">
        <v>222747</v>
      </c>
      <c r="P285" s="3">
        <v>6273.267</v>
      </c>
      <c r="Q285" s="3">
        <v>1700</v>
      </c>
      <c r="R285" s="3">
        <v>0.2</v>
      </c>
      <c r="S285" s="13"/>
      <c r="T285" s="14"/>
      <c r="U285" s="13"/>
      <c r="V285" s="13"/>
      <c r="W285" s="13"/>
      <c r="X285" s="13"/>
      <c r="Y285" s="13"/>
      <c r="Z285" s="4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3"/>
      <c r="AP285" s="3"/>
      <c r="AQ285" s="3"/>
      <c r="AR285" s="3"/>
      <c r="AS285" s="13"/>
      <c r="AT285" s="13"/>
      <c r="AU285" s="13"/>
      <c r="AV285" s="13"/>
      <c r="AW285" s="13"/>
      <c r="AX285" s="13"/>
      <c r="AY285" s="13"/>
      <c r="AZ285" s="13"/>
      <c r="BA285" s="3"/>
      <c r="BB285" s="13"/>
      <c r="BC285" s="3"/>
    </row>
    <row r="286" spans="1:55">
      <c r="A286" s="3">
        <v>284</v>
      </c>
      <c r="B286" s="3">
        <v>10</v>
      </c>
      <c r="C286" s="3">
        <v>2</v>
      </c>
      <c r="D286" s="3" t="str">
        <f t="shared" si="4"/>
        <v/>
      </c>
      <c r="E286" s="3"/>
      <c r="F286" s="3">
        <v>930</v>
      </c>
      <c r="G286" s="3"/>
      <c r="H286" s="3"/>
      <c r="I286" s="3">
        <v>7860</v>
      </c>
      <c r="J286" s="3"/>
      <c r="K286" s="3">
        <v>864070</v>
      </c>
      <c r="L286" s="3">
        <v>5500</v>
      </c>
      <c r="M286" s="3">
        <v>1.093</v>
      </c>
      <c r="N286" s="3">
        <v>1.0445</v>
      </c>
      <c r="O286" s="3">
        <v>224319</v>
      </c>
      <c r="P286" s="3">
        <v>6279.01175</v>
      </c>
      <c r="Q286" s="3">
        <v>1700</v>
      </c>
      <c r="R286" s="3">
        <v>0.2</v>
      </c>
      <c r="S286" s="13"/>
      <c r="T286" s="14"/>
      <c r="U286" s="13"/>
      <c r="V286" s="13"/>
      <c r="W286" s="13"/>
      <c r="X286" s="13"/>
      <c r="Y286" s="13"/>
      <c r="Z286" s="4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3"/>
      <c r="AP286" s="3"/>
      <c r="AQ286" s="3"/>
      <c r="AR286" s="3"/>
      <c r="AS286" s="13"/>
      <c r="AT286" s="13"/>
      <c r="AU286" s="13"/>
      <c r="AV286" s="13"/>
      <c r="AW286" s="13"/>
      <c r="AX286" s="13"/>
      <c r="AY286" s="13"/>
      <c r="AZ286" s="13"/>
      <c r="BA286" s="3"/>
      <c r="BB286" s="13"/>
      <c r="BC286" s="3"/>
    </row>
    <row r="287" spans="1:55">
      <c r="A287" s="3">
        <v>285</v>
      </c>
      <c r="B287" s="3">
        <v>10</v>
      </c>
      <c r="C287" s="3">
        <v>2</v>
      </c>
      <c r="D287" s="3" t="str">
        <f t="shared" si="4"/>
        <v/>
      </c>
      <c r="E287" s="3"/>
      <c r="F287" s="3">
        <v>940</v>
      </c>
      <c r="G287" s="3"/>
      <c r="H287" s="3"/>
      <c r="I287" s="3">
        <v>7980</v>
      </c>
      <c r="J287" s="3"/>
      <c r="K287" s="3">
        <v>869390</v>
      </c>
      <c r="L287" s="3">
        <v>5500</v>
      </c>
      <c r="M287" s="3">
        <v>1.094</v>
      </c>
      <c r="N287" s="3">
        <v>1.0445</v>
      </c>
      <c r="O287" s="3">
        <v>225915</v>
      </c>
      <c r="P287" s="3">
        <v>6284.7565</v>
      </c>
      <c r="Q287" s="3">
        <v>1700</v>
      </c>
      <c r="R287" s="3">
        <v>0.2</v>
      </c>
      <c r="S287" s="13"/>
      <c r="T287" s="14"/>
      <c r="U287" s="13"/>
      <c r="V287" s="13"/>
      <c r="W287" s="13"/>
      <c r="X287" s="13"/>
      <c r="Y287" s="13"/>
      <c r="Z287" s="4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3"/>
      <c r="AP287" s="3"/>
      <c r="AQ287" s="3"/>
      <c r="AR287" s="3"/>
      <c r="AS287" s="13"/>
      <c r="AT287" s="13"/>
      <c r="AU287" s="13"/>
      <c r="AV287" s="13"/>
      <c r="AW287" s="13"/>
      <c r="AX287" s="13"/>
      <c r="AY287" s="13"/>
      <c r="AZ287" s="13"/>
      <c r="BA287" s="3"/>
      <c r="BB287" s="13"/>
      <c r="BC287" s="3"/>
    </row>
    <row r="288" spans="1:55">
      <c r="A288" s="3">
        <v>286</v>
      </c>
      <c r="B288" s="3">
        <v>10</v>
      </c>
      <c r="C288" s="3">
        <v>2</v>
      </c>
      <c r="D288" s="3" t="str">
        <f t="shared" si="4"/>
        <v/>
      </c>
      <c r="E288" s="3"/>
      <c r="F288" s="3">
        <v>950</v>
      </c>
      <c r="G288" s="3"/>
      <c r="H288" s="3"/>
      <c r="I288" s="3">
        <v>8100</v>
      </c>
      <c r="J288" s="3"/>
      <c r="K288" s="3">
        <v>874790</v>
      </c>
      <c r="L288" s="3">
        <v>5500</v>
      </c>
      <c r="M288" s="3">
        <v>1.095</v>
      </c>
      <c r="N288" s="3">
        <v>1.0445</v>
      </c>
      <c r="O288" s="3">
        <v>227535</v>
      </c>
      <c r="P288" s="3">
        <v>6290.50125</v>
      </c>
      <c r="Q288" s="3">
        <v>1700</v>
      </c>
      <c r="R288" s="3">
        <v>0.2</v>
      </c>
      <c r="S288" s="13"/>
      <c r="T288" s="14"/>
      <c r="U288" s="13"/>
      <c r="V288" s="13"/>
      <c r="W288" s="13"/>
      <c r="X288" s="13"/>
      <c r="Y288" s="13"/>
      <c r="Z288" s="4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3"/>
      <c r="AP288" s="3"/>
      <c r="AQ288" s="3"/>
      <c r="AR288" s="3"/>
      <c r="AS288" s="13"/>
      <c r="AT288" s="13"/>
      <c r="AU288" s="13"/>
      <c r="AV288" s="13"/>
      <c r="AW288" s="13"/>
      <c r="AX288" s="13"/>
      <c r="AY288" s="13"/>
      <c r="AZ288" s="13"/>
      <c r="BA288" s="3"/>
      <c r="BB288" s="13"/>
      <c r="BC288" s="3"/>
    </row>
    <row r="289" spans="1:55">
      <c r="A289" s="3">
        <v>287</v>
      </c>
      <c r="B289" s="3">
        <v>10</v>
      </c>
      <c r="C289" s="3">
        <v>2</v>
      </c>
      <c r="D289" s="3" t="str">
        <f t="shared" si="4"/>
        <v/>
      </c>
      <c r="E289" s="3"/>
      <c r="F289" s="3">
        <v>960</v>
      </c>
      <c r="G289" s="3"/>
      <c r="H289" s="3"/>
      <c r="I289" s="3">
        <v>8220</v>
      </c>
      <c r="J289" s="3"/>
      <c r="K289" s="3">
        <v>880270</v>
      </c>
      <c r="L289" s="3">
        <v>5500</v>
      </c>
      <c r="M289" s="3">
        <v>1.096</v>
      </c>
      <c r="N289" s="3">
        <v>1.0445</v>
      </c>
      <c r="O289" s="3">
        <v>229179</v>
      </c>
      <c r="P289" s="3">
        <v>6296.246</v>
      </c>
      <c r="Q289" s="3">
        <v>1700</v>
      </c>
      <c r="R289" s="3">
        <v>0.2</v>
      </c>
      <c r="S289" s="13"/>
      <c r="T289" s="14"/>
      <c r="U289" s="13"/>
      <c r="V289" s="13"/>
      <c r="W289" s="13"/>
      <c r="X289" s="13"/>
      <c r="Y289" s="13"/>
      <c r="Z289" s="4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3"/>
      <c r="AP289" s="3"/>
      <c r="AQ289" s="3"/>
      <c r="AR289" s="3"/>
      <c r="AS289" s="13"/>
      <c r="AT289" s="13"/>
      <c r="AU289" s="13"/>
      <c r="AV289" s="13"/>
      <c r="AW289" s="13"/>
      <c r="AX289" s="13"/>
      <c r="AY289" s="13"/>
      <c r="AZ289" s="13"/>
      <c r="BA289" s="3"/>
      <c r="BB289" s="13"/>
      <c r="BC289" s="3"/>
    </row>
    <row r="290" spans="1:55">
      <c r="A290" s="3">
        <v>288</v>
      </c>
      <c r="B290" s="3">
        <v>10</v>
      </c>
      <c r="C290" s="3">
        <v>2</v>
      </c>
      <c r="D290" s="3" t="str">
        <f t="shared" si="4"/>
        <v/>
      </c>
      <c r="E290" s="3"/>
      <c r="F290" s="3">
        <v>970</v>
      </c>
      <c r="G290" s="3"/>
      <c r="H290" s="3"/>
      <c r="I290" s="3">
        <v>8340</v>
      </c>
      <c r="J290" s="3"/>
      <c r="K290" s="3">
        <v>885830</v>
      </c>
      <c r="L290" s="3">
        <v>5500</v>
      </c>
      <c r="M290" s="3">
        <v>1.097</v>
      </c>
      <c r="N290" s="3">
        <v>1.0445</v>
      </c>
      <c r="O290" s="3">
        <v>230847</v>
      </c>
      <c r="P290" s="3">
        <v>6301.99075</v>
      </c>
      <c r="Q290" s="3">
        <v>1700</v>
      </c>
      <c r="R290" s="3">
        <v>0.2</v>
      </c>
      <c r="S290" s="13"/>
      <c r="T290" s="14"/>
      <c r="U290" s="13"/>
      <c r="V290" s="13"/>
      <c r="W290" s="13"/>
      <c r="X290" s="13"/>
      <c r="Y290" s="13"/>
      <c r="Z290" s="4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3"/>
      <c r="AP290" s="3"/>
      <c r="AQ290" s="3"/>
      <c r="AR290" s="3"/>
      <c r="AS290" s="13"/>
      <c r="AT290" s="13"/>
      <c r="AU290" s="13"/>
      <c r="AV290" s="13"/>
      <c r="AW290" s="13"/>
      <c r="AX290" s="13"/>
      <c r="AY290" s="13"/>
      <c r="AZ290" s="13"/>
      <c r="BA290" s="3"/>
      <c r="BB290" s="13"/>
      <c r="BC290" s="3"/>
    </row>
    <row r="291" spans="1:55">
      <c r="A291" s="3">
        <v>289</v>
      </c>
      <c r="B291" s="3">
        <v>10</v>
      </c>
      <c r="C291" s="3">
        <v>2</v>
      </c>
      <c r="D291" s="3" t="str">
        <f t="shared" si="4"/>
        <v/>
      </c>
      <c r="E291" s="3"/>
      <c r="F291" s="3">
        <v>980</v>
      </c>
      <c r="G291" s="3"/>
      <c r="H291" s="3"/>
      <c r="I291" s="3">
        <v>8460</v>
      </c>
      <c r="J291" s="3"/>
      <c r="K291" s="3">
        <v>891470</v>
      </c>
      <c r="L291" s="3">
        <v>5500</v>
      </c>
      <c r="M291" s="3">
        <v>1.098</v>
      </c>
      <c r="N291" s="3">
        <v>1.0445</v>
      </c>
      <c r="O291" s="3">
        <v>232539</v>
      </c>
      <c r="P291" s="3">
        <v>6307.7355</v>
      </c>
      <c r="Q291" s="3">
        <v>1700</v>
      </c>
      <c r="R291" s="3">
        <v>0.2</v>
      </c>
      <c r="S291" s="13"/>
      <c r="T291" s="14"/>
      <c r="U291" s="13"/>
      <c r="V291" s="13"/>
      <c r="W291" s="13"/>
      <c r="X291" s="13"/>
      <c r="Y291" s="13"/>
      <c r="Z291" s="4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3"/>
      <c r="AP291" s="3"/>
      <c r="AQ291" s="3"/>
      <c r="AR291" s="3"/>
      <c r="AS291" s="13"/>
      <c r="AT291" s="13"/>
      <c r="AU291" s="13"/>
      <c r="AV291" s="13"/>
      <c r="AW291" s="13"/>
      <c r="AX291" s="13"/>
      <c r="AY291" s="13"/>
      <c r="AZ291" s="13"/>
      <c r="BA291" s="3"/>
      <c r="BB291" s="13"/>
      <c r="BC291" s="3"/>
    </row>
    <row r="292" spans="1:55">
      <c r="A292" s="3">
        <v>290</v>
      </c>
      <c r="B292" s="3">
        <v>10</v>
      </c>
      <c r="C292" s="3">
        <v>2</v>
      </c>
      <c r="D292" s="3" t="str">
        <f t="shared" si="4"/>
        <v/>
      </c>
      <c r="E292" s="3"/>
      <c r="F292" s="3">
        <v>990</v>
      </c>
      <c r="G292" s="3"/>
      <c r="H292" s="3"/>
      <c r="I292" s="3">
        <v>8580</v>
      </c>
      <c r="J292" s="3"/>
      <c r="K292" s="3">
        <v>897190</v>
      </c>
      <c r="L292" s="3">
        <v>5500</v>
      </c>
      <c r="M292" s="3">
        <v>1.099</v>
      </c>
      <c r="N292" s="3">
        <v>1.0445</v>
      </c>
      <c r="O292" s="3">
        <v>234255</v>
      </c>
      <c r="P292" s="3">
        <v>6313.48025</v>
      </c>
      <c r="Q292" s="3">
        <v>1700</v>
      </c>
      <c r="R292" s="3">
        <v>0.3</v>
      </c>
      <c r="S292" s="13"/>
      <c r="T292" s="14"/>
      <c r="U292" s="13"/>
      <c r="V292" s="13"/>
      <c r="W292" s="13"/>
      <c r="X292" s="13"/>
      <c r="Y292" s="13"/>
      <c r="Z292" s="4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3"/>
      <c r="AP292" s="3"/>
      <c r="AQ292" s="3"/>
      <c r="AR292" s="3"/>
      <c r="AS292" s="13"/>
      <c r="AT292" s="13"/>
      <c r="AU292" s="13"/>
      <c r="AV292" s="13"/>
      <c r="AW292" s="13"/>
      <c r="AX292" s="13"/>
      <c r="AY292" s="13"/>
      <c r="AZ292" s="13"/>
      <c r="BA292" s="3"/>
      <c r="BB292" s="13"/>
      <c r="BC292" s="3"/>
    </row>
    <row r="293" spans="1:55">
      <c r="A293" s="3">
        <v>291</v>
      </c>
      <c r="B293" s="3">
        <v>10</v>
      </c>
      <c r="C293" s="3">
        <v>3</v>
      </c>
      <c r="D293" s="3" t="str">
        <f t="shared" si="4"/>
        <v/>
      </c>
      <c r="E293" s="3"/>
      <c r="F293" s="3"/>
      <c r="G293" s="3">
        <v>450</v>
      </c>
      <c r="H293" s="3"/>
      <c r="I293" s="3"/>
      <c r="J293" s="3">
        <v>8000</v>
      </c>
      <c r="K293" s="3">
        <v>901190</v>
      </c>
      <c r="L293" s="3">
        <v>5500</v>
      </c>
      <c r="M293" s="3">
        <v>1.099</v>
      </c>
      <c r="N293" s="3">
        <v>1.045</v>
      </c>
      <c r="O293" s="3">
        <v>235855</v>
      </c>
      <c r="P293" s="3">
        <v>6316.5025</v>
      </c>
      <c r="Q293" s="3">
        <v>1700</v>
      </c>
      <c r="R293" s="3">
        <v>0.3</v>
      </c>
      <c r="S293" s="13"/>
      <c r="T293" s="14"/>
      <c r="U293" s="13"/>
      <c r="V293" s="13"/>
      <c r="W293" s="13"/>
      <c r="X293" s="13"/>
      <c r="Y293" s="13"/>
      <c r="Z293" s="4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3"/>
      <c r="AP293" s="3"/>
      <c r="AQ293" s="3"/>
      <c r="AR293" s="3"/>
      <c r="AS293" s="13"/>
      <c r="AT293" s="13"/>
      <c r="AU293" s="13"/>
      <c r="AV293" s="13"/>
      <c r="AW293" s="13"/>
      <c r="AX293" s="13"/>
      <c r="AY293" s="13"/>
      <c r="AZ293" s="13"/>
      <c r="BA293" s="3"/>
      <c r="BB293" s="13"/>
      <c r="BC293" s="3"/>
    </row>
    <row r="294" spans="1:55">
      <c r="A294" s="3">
        <v>292</v>
      </c>
      <c r="B294" s="3">
        <v>10</v>
      </c>
      <c r="C294" s="3">
        <v>3</v>
      </c>
      <c r="D294" s="3" t="str">
        <f t="shared" si="4"/>
        <v/>
      </c>
      <c r="E294" s="3"/>
      <c r="F294" s="3"/>
      <c r="G294" s="3">
        <v>455</v>
      </c>
      <c r="H294" s="3"/>
      <c r="I294" s="3"/>
      <c r="J294" s="3">
        <v>8100</v>
      </c>
      <c r="K294" s="3">
        <v>905240</v>
      </c>
      <c r="L294" s="3">
        <v>5500</v>
      </c>
      <c r="M294" s="3">
        <v>1.099</v>
      </c>
      <c r="N294" s="3">
        <v>1.0455</v>
      </c>
      <c r="O294" s="3">
        <v>237475</v>
      </c>
      <c r="P294" s="3">
        <v>6319.52475</v>
      </c>
      <c r="Q294" s="3">
        <v>1700</v>
      </c>
      <c r="R294" s="3">
        <v>0.3</v>
      </c>
      <c r="S294" s="13"/>
      <c r="T294" s="14"/>
      <c r="U294" s="13"/>
      <c r="V294" s="13"/>
      <c r="W294" s="13"/>
      <c r="X294" s="13"/>
      <c r="Y294" s="13"/>
      <c r="Z294" s="4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3"/>
      <c r="AP294" s="3"/>
      <c r="AQ294" s="3"/>
      <c r="AR294" s="3"/>
      <c r="AS294" s="13"/>
      <c r="AT294" s="13"/>
      <c r="AU294" s="13"/>
      <c r="AV294" s="13"/>
      <c r="AW294" s="13"/>
      <c r="AX294" s="13"/>
      <c r="AY294" s="13"/>
      <c r="AZ294" s="13"/>
      <c r="BA294" s="3"/>
      <c r="BB294" s="13"/>
      <c r="BC294" s="3"/>
    </row>
    <row r="295" spans="1:55">
      <c r="A295" s="3">
        <v>293</v>
      </c>
      <c r="B295" s="3">
        <v>10</v>
      </c>
      <c r="C295" s="3">
        <v>3</v>
      </c>
      <c r="D295" s="3" t="str">
        <f t="shared" si="4"/>
        <v/>
      </c>
      <c r="E295" s="3"/>
      <c r="F295" s="3"/>
      <c r="G295" s="3">
        <v>460</v>
      </c>
      <c r="H295" s="3"/>
      <c r="I295" s="3"/>
      <c r="J295" s="3">
        <v>8200</v>
      </c>
      <c r="K295" s="3">
        <v>909340</v>
      </c>
      <c r="L295" s="3">
        <v>5500</v>
      </c>
      <c r="M295" s="3">
        <v>1.099</v>
      </c>
      <c r="N295" s="3">
        <v>1.046</v>
      </c>
      <c r="O295" s="3">
        <v>239115</v>
      </c>
      <c r="P295" s="3">
        <v>6322.547</v>
      </c>
      <c r="Q295" s="3">
        <v>1700</v>
      </c>
      <c r="R295" s="3">
        <v>0.3</v>
      </c>
      <c r="S295" s="13"/>
      <c r="T295" s="14"/>
      <c r="U295" s="13"/>
      <c r="V295" s="13"/>
      <c r="W295" s="13"/>
      <c r="X295" s="13"/>
      <c r="Y295" s="13"/>
      <c r="Z295" s="4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3"/>
      <c r="AP295" s="3"/>
      <c r="AQ295" s="3"/>
      <c r="AR295" s="3"/>
      <c r="AS295" s="13"/>
      <c r="AT295" s="13"/>
      <c r="AU295" s="13"/>
      <c r="AV295" s="13"/>
      <c r="AW295" s="13"/>
      <c r="AX295" s="13"/>
      <c r="AY295" s="13"/>
      <c r="AZ295" s="13"/>
      <c r="BA295" s="3"/>
      <c r="BB295" s="13"/>
      <c r="BC295" s="3"/>
    </row>
    <row r="296" spans="1:55">
      <c r="A296" s="3">
        <v>294</v>
      </c>
      <c r="B296" s="3">
        <v>10</v>
      </c>
      <c r="C296" s="3">
        <v>3</v>
      </c>
      <c r="D296" s="3" t="str">
        <f t="shared" si="4"/>
        <v/>
      </c>
      <c r="E296" s="3"/>
      <c r="F296" s="3"/>
      <c r="G296" s="3">
        <v>465</v>
      </c>
      <c r="H296" s="3"/>
      <c r="I296" s="3"/>
      <c r="J296" s="3">
        <v>8300</v>
      </c>
      <c r="K296" s="3">
        <v>913490</v>
      </c>
      <c r="L296" s="3">
        <v>5500</v>
      </c>
      <c r="M296" s="3">
        <v>1.099</v>
      </c>
      <c r="N296" s="3">
        <v>1.0465</v>
      </c>
      <c r="O296" s="3">
        <v>240775</v>
      </c>
      <c r="P296" s="3">
        <v>6325.56925</v>
      </c>
      <c r="Q296" s="3">
        <v>1700</v>
      </c>
      <c r="R296" s="3">
        <v>0.3</v>
      </c>
      <c r="S296" s="13"/>
      <c r="T296" s="14"/>
      <c r="U296" s="13"/>
      <c r="V296" s="13"/>
      <c r="W296" s="13"/>
      <c r="X296" s="13"/>
      <c r="Y296" s="13"/>
      <c r="Z296" s="4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3"/>
      <c r="AP296" s="3"/>
      <c r="AQ296" s="3"/>
      <c r="AR296" s="3"/>
      <c r="AS296" s="13"/>
      <c r="AT296" s="13"/>
      <c r="AU296" s="13"/>
      <c r="AV296" s="13"/>
      <c r="AW296" s="13"/>
      <c r="AX296" s="13"/>
      <c r="AY296" s="13"/>
      <c r="AZ296" s="13"/>
      <c r="BA296" s="3"/>
      <c r="BB296" s="13"/>
      <c r="BC296" s="3"/>
    </row>
    <row r="297" spans="1:55">
      <c r="A297" s="3">
        <v>295</v>
      </c>
      <c r="B297" s="3">
        <v>10</v>
      </c>
      <c r="C297" s="3">
        <v>3</v>
      </c>
      <c r="D297" s="3" t="str">
        <f t="shared" si="4"/>
        <v/>
      </c>
      <c r="E297" s="3"/>
      <c r="F297" s="3"/>
      <c r="G297" s="3">
        <v>470</v>
      </c>
      <c r="H297" s="3"/>
      <c r="I297" s="3"/>
      <c r="J297" s="3">
        <v>8400</v>
      </c>
      <c r="K297" s="3">
        <v>917690</v>
      </c>
      <c r="L297" s="3">
        <v>5500</v>
      </c>
      <c r="M297" s="3">
        <v>1.099</v>
      </c>
      <c r="N297" s="3">
        <v>1.047</v>
      </c>
      <c r="O297" s="3">
        <v>242455</v>
      </c>
      <c r="P297" s="3">
        <v>6328.5915</v>
      </c>
      <c r="Q297" s="3">
        <v>1700</v>
      </c>
      <c r="R297" s="3">
        <v>0.3</v>
      </c>
      <c r="S297" s="13"/>
      <c r="T297" s="14"/>
      <c r="U297" s="13"/>
      <c r="V297" s="13"/>
      <c r="W297" s="13"/>
      <c r="X297" s="13"/>
      <c r="Y297" s="13"/>
      <c r="Z297" s="4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3"/>
      <c r="AP297" s="3"/>
      <c r="AQ297" s="3"/>
      <c r="AR297" s="3"/>
      <c r="AS297" s="13"/>
      <c r="AT297" s="13"/>
      <c r="AU297" s="13"/>
      <c r="AV297" s="13"/>
      <c r="AW297" s="13"/>
      <c r="AX297" s="13"/>
      <c r="AY297" s="13"/>
      <c r="AZ297" s="13"/>
      <c r="BA297" s="3"/>
      <c r="BB297" s="13"/>
      <c r="BC297" s="3"/>
    </row>
    <row r="298" spans="1:55">
      <c r="A298" s="3">
        <v>296</v>
      </c>
      <c r="B298" s="3">
        <v>10</v>
      </c>
      <c r="C298" s="3">
        <v>3</v>
      </c>
      <c r="D298" s="3" t="str">
        <f t="shared" si="4"/>
        <v/>
      </c>
      <c r="E298" s="3"/>
      <c r="F298" s="3"/>
      <c r="G298" s="3">
        <v>475</v>
      </c>
      <c r="H298" s="3"/>
      <c r="I298" s="3"/>
      <c r="J298" s="3">
        <v>8500</v>
      </c>
      <c r="K298" s="3">
        <v>921940</v>
      </c>
      <c r="L298" s="3">
        <v>5500</v>
      </c>
      <c r="M298" s="3">
        <v>1.099</v>
      </c>
      <c r="N298" s="3">
        <v>1.0475</v>
      </c>
      <c r="O298" s="3">
        <v>244155</v>
      </c>
      <c r="P298" s="3">
        <v>6331.61375</v>
      </c>
      <c r="Q298" s="3">
        <v>1700</v>
      </c>
      <c r="R298" s="3">
        <v>0.3</v>
      </c>
      <c r="S298" s="13"/>
      <c r="T298" s="14"/>
      <c r="U298" s="13"/>
      <c r="V298" s="13"/>
      <c r="W298" s="13"/>
      <c r="X298" s="13"/>
      <c r="Y298" s="13"/>
      <c r="Z298" s="4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3"/>
      <c r="AP298" s="3"/>
      <c r="AQ298" s="3"/>
      <c r="AR298" s="3"/>
      <c r="AS298" s="13"/>
      <c r="AT298" s="13"/>
      <c r="AU298" s="13"/>
      <c r="AV298" s="13"/>
      <c r="AW298" s="13"/>
      <c r="AX298" s="13"/>
      <c r="AY298" s="13"/>
      <c r="AZ298" s="13"/>
      <c r="BA298" s="3"/>
      <c r="BB298" s="13"/>
      <c r="BC298" s="3"/>
    </row>
    <row r="299" spans="1:55">
      <c r="A299" s="3">
        <v>297</v>
      </c>
      <c r="B299" s="3">
        <v>10</v>
      </c>
      <c r="C299" s="3">
        <v>3</v>
      </c>
      <c r="D299" s="3" t="str">
        <f t="shared" si="4"/>
        <v/>
      </c>
      <c r="E299" s="3"/>
      <c r="F299" s="3"/>
      <c r="G299" s="3">
        <v>480</v>
      </c>
      <c r="H299" s="3"/>
      <c r="I299" s="3"/>
      <c r="J299" s="3">
        <v>8600</v>
      </c>
      <c r="K299" s="3">
        <v>926240</v>
      </c>
      <c r="L299" s="3">
        <v>5500</v>
      </c>
      <c r="M299" s="3">
        <v>1.099</v>
      </c>
      <c r="N299" s="3">
        <v>1.048</v>
      </c>
      <c r="O299" s="3">
        <v>245875</v>
      </c>
      <c r="P299" s="3">
        <v>6334.636</v>
      </c>
      <c r="Q299" s="3">
        <v>1700</v>
      </c>
      <c r="R299" s="3">
        <v>0.3</v>
      </c>
      <c r="S299" s="13"/>
      <c r="T299" s="14"/>
      <c r="U299" s="13"/>
      <c r="V299" s="13"/>
      <c r="W299" s="13"/>
      <c r="X299" s="13"/>
      <c r="Y299" s="13"/>
      <c r="Z299" s="4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3"/>
      <c r="AP299" s="3"/>
      <c r="AQ299" s="3"/>
      <c r="AR299" s="3"/>
      <c r="AS299" s="13"/>
      <c r="AT299" s="13"/>
      <c r="AU299" s="13"/>
      <c r="AV299" s="13"/>
      <c r="AW299" s="13"/>
      <c r="AX299" s="13"/>
      <c r="AY299" s="13"/>
      <c r="AZ299" s="13"/>
      <c r="BA299" s="3"/>
      <c r="BB299" s="13"/>
      <c r="BC299" s="3"/>
    </row>
    <row r="300" spans="1:55">
      <c r="A300" s="3">
        <v>298</v>
      </c>
      <c r="B300" s="3">
        <v>10</v>
      </c>
      <c r="C300" s="3">
        <v>3</v>
      </c>
      <c r="D300" s="3" t="str">
        <f t="shared" si="4"/>
        <v/>
      </c>
      <c r="E300" s="3"/>
      <c r="F300" s="3"/>
      <c r="G300" s="3">
        <v>485</v>
      </c>
      <c r="H300" s="3"/>
      <c r="I300" s="3"/>
      <c r="J300" s="3">
        <v>8700</v>
      </c>
      <c r="K300" s="3">
        <v>930590</v>
      </c>
      <c r="L300" s="3">
        <v>5500</v>
      </c>
      <c r="M300" s="3">
        <v>1.099</v>
      </c>
      <c r="N300" s="3">
        <v>1.0485</v>
      </c>
      <c r="O300" s="3">
        <v>247615</v>
      </c>
      <c r="P300" s="3">
        <v>6337.65825</v>
      </c>
      <c r="Q300" s="3">
        <v>1700</v>
      </c>
      <c r="R300" s="3">
        <v>0.3</v>
      </c>
      <c r="S300" s="13"/>
      <c r="T300" s="14"/>
      <c r="U300" s="13"/>
      <c r="V300" s="13"/>
      <c r="W300" s="13"/>
      <c r="X300" s="13"/>
      <c r="Y300" s="13"/>
      <c r="Z300" s="4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3"/>
      <c r="AP300" s="3"/>
      <c r="AQ300" s="3"/>
      <c r="AR300" s="3"/>
      <c r="AS300" s="13"/>
      <c r="AT300" s="13"/>
      <c r="AU300" s="13"/>
      <c r="AV300" s="13"/>
      <c r="AW300" s="13"/>
      <c r="AX300" s="13"/>
      <c r="AY300" s="13"/>
      <c r="AZ300" s="13"/>
      <c r="BA300" s="3"/>
      <c r="BB300" s="13"/>
      <c r="BC300" s="3"/>
    </row>
    <row r="301" spans="1:55">
      <c r="A301" s="3">
        <v>299</v>
      </c>
      <c r="B301" s="3">
        <v>10</v>
      </c>
      <c r="C301" s="3">
        <v>3</v>
      </c>
      <c r="D301" s="3" t="str">
        <f t="shared" si="4"/>
        <v/>
      </c>
      <c r="E301" s="3"/>
      <c r="F301" s="3"/>
      <c r="G301" s="3">
        <v>490</v>
      </c>
      <c r="H301" s="3"/>
      <c r="I301" s="3"/>
      <c r="J301" s="3">
        <v>8800</v>
      </c>
      <c r="K301" s="3">
        <v>934990</v>
      </c>
      <c r="L301" s="3">
        <v>5500</v>
      </c>
      <c r="M301" s="3">
        <v>1.099</v>
      </c>
      <c r="N301" s="3">
        <v>1.049</v>
      </c>
      <c r="O301" s="3">
        <v>249375</v>
      </c>
      <c r="P301" s="3">
        <v>6340.6805</v>
      </c>
      <c r="Q301" s="3">
        <v>1700</v>
      </c>
      <c r="R301" s="3">
        <v>0.3</v>
      </c>
      <c r="S301" s="13"/>
      <c r="T301" s="14"/>
      <c r="U301" s="13"/>
      <c r="V301" s="13"/>
      <c r="W301" s="13"/>
      <c r="X301" s="13"/>
      <c r="Y301" s="13"/>
      <c r="Z301" s="4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3"/>
      <c r="AP301" s="3"/>
      <c r="AQ301" s="3"/>
      <c r="AR301" s="3"/>
      <c r="AS301" s="13"/>
      <c r="AT301" s="13"/>
      <c r="AU301" s="13"/>
      <c r="AV301" s="13"/>
      <c r="AW301" s="13"/>
      <c r="AX301" s="13"/>
      <c r="AY301" s="13"/>
      <c r="AZ301" s="13"/>
      <c r="BA301" s="3"/>
      <c r="BB301" s="13"/>
      <c r="BC301" s="3"/>
    </row>
    <row r="302" spans="1:55">
      <c r="A302" s="3">
        <v>300</v>
      </c>
      <c r="B302" s="3">
        <v>10</v>
      </c>
      <c r="C302" s="3">
        <v>3</v>
      </c>
      <c r="D302" s="3" t="str">
        <f t="shared" si="4"/>
        <v/>
      </c>
      <c r="E302" s="3"/>
      <c r="F302" s="3"/>
      <c r="G302" s="3">
        <v>495</v>
      </c>
      <c r="H302" s="3"/>
      <c r="I302" s="3"/>
      <c r="J302" s="3">
        <v>8900</v>
      </c>
      <c r="K302" s="3">
        <v>939440</v>
      </c>
      <c r="L302" s="3">
        <v>5500</v>
      </c>
      <c r="M302" s="3">
        <v>1.099</v>
      </c>
      <c r="N302" s="3">
        <v>1.0495</v>
      </c>
      <c r="O302" s="3">
        <v>251155</v>
      </c>
      <c r="P302" s="3">
        <v>6343.70275</v>
      </c>
      <c r="Q302" s="3">
        <v>1700</v>
      </c>
      <c r="R302" s="3">
        <v>0.3</v>
      </c>
      <c r="S302" s="13"/>
      <c r="T302" s="14"/>
      <c r="U302" s="13"/>
      <c r="V302" s="13"/>
      <c r="W302" s="13"/>
      <c r="X302" s="13"/>
      <c r="Y302" s="13"/>
      <c r="Z302" s="4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3"/>
      <c r="AP302" s="3"/>
      <c r="AQ302" s="3"/>
      <c r="AR302" s="3"/>
      <c r="AS302" s="13"/>
      <c r="AT302" s="13"/>
      <c r="AU302" s="13"/>
      <c r="AV302" s="13"/>
      <c r="AW302" s="13"/>
      <c r="AX302" s="13"/>
      <c r="AY302" s="13"/>
      <c r="AZ302" s="13"/>
      <c r="BA302" s="3"/>
      <c r="BB302" s="13"/>
      <c r="BC302" s="3"/>
    </row>
    <row r="303" spans="1:55">
      <c r="A303" s="3">
        <v>301</v>
      </c>
      <c r="B303" s="3">
        <v>11</v>
      </c>
      <c r="C303" s="3">
        <v>1</v>
      </c>
      <c r="D303" s="3">
        <f t="shared" si="4"/>
        <v>550000</v>
      </c>
      <c r="E303" s="3">
        <v>560</v>
      </c>
      <c r="F303" s="3"/>
      <c r="G303" s="3"/>
      <c r="H303" s="3">
        <v>10200</v>
      </c>
      <c r="I303" s="3"/>
      <c r="J303" s="3"/>
      <c r="K303" s="3">
        <v>949640</v>
      </c>
      <c r="L303" s="3">
        <v>5600</v>
      </c>
      <c r="M303" s="3">
        <v>1.099</v>
      </c>
      <c r="N303" s="3">
        <v>1.0495</v>
      </c>
      <c r="O303" s="3">
        <v>253195</v>
      </c>
      <c r="P303" s="3">
        <v>6459.0428</v>
      </c>
      <c r="Q303" s="3">
        <v>1700</v>
      </c>
      <c r="R303" s="3">
        <v>0.3</v>
      </c>
      <c r="S303" s="13"/>
      <c r="T303" s="14"/>
      <c r="U303" s="13"/>
      <c r="V303" s="13"/>
      <c r="W303" s="13"/>
      <c r="X303" s="13"/>
      <c r="Y303" s="13"/>
      <c r="Z303" s="4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3"/>
      <c r="AP303" s="3"/>
      <c r="AQ303" s="3"/>
      <c r="AR303" s="3"/>
      <c r="AS303" s="13"/>
      <c r="AT303" s="13"/>
      <c r="AU303" s="13"/>
      <c r="AV303" s="13"/>
      <c r="AW303" s="13"/>
      <c r="AX303" s="13"/>
      <c r="AY303" s="13"/>
      <c r="AZ303" s="13"/>
      <c r="BA303" s="3"/>
      <c r="BB303" s="13"/>
      <c r="BC303" s="3"/>
    </row>
    <row r="304" spans="1:55">
      <c r="A304" s="3">
        <v>302</v>
      </c>
      <c r="B304" s="3">
        <v>11</v>
      </c>
      <c r="C304" s="3">
        <v>1</v>
      </c>
      <c r="D304" s="3">
        <f t="shared" si="4"/>
        <v>561000</v>
      </c>
      <c r="E304" s="3">
        <v>571</v>
      </c>
      <c r="F304" s="3"/>
      <c r="G304" s="3"/>
      <c r="H304" s="3">
        <v>10300</v>
      </c>
      <c r="I304" s="3"/>
      <c r="J304" s="3"/>
      <c r="K304" s="3">
        <v>959940</v>
      </c>
      <c r="L304" s="3">
        <v>5710</v>
      </c>
      <c r="M304" s="3">
        <v>1.099</v>
      </c>
      <c r="N304" s="3">
        <v>1.0495</v>
      </c>
      <c r="O304" s="3">
        <v>255255</v>
      </c>
      <c r="P304" s="3">
        <v>6585.916855</v>
      </c>
      <c r="Q304" s="3">
        <v>1700</v>
      </c>
      <c r="R304" s="3">
        <v>0.3</v>
      </c>
      <c r="S304" s="13"/>
      <c r="T304" s="14"/>
      <c r="U304" s="13"/>
      <c r="V304" s="13"/>
      <c r="W304" s="13"/>
      <c r="X304" s="13"/>
      <c r="Y304" s="13"/>
      <c r="Z304" s="4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3"/>
      <c r="AP304" s="3"/>
      <c r="AQ304" s="3"/>
      <c r="AR304" s="3"/>
      <c r="AS304" s="13"/>
      <c r="AT304" s="13"/>
      <c r="AU304" s="13"/>
      <c r="AV304" s="13"/>
      <c r="AW304" s="13"/>
      <c r="AX304" s="13"/>
      <c r="AY304" s="13"/>
      <c r="AZ304" s="13"/>
      <c r="BA304" s="3"/>
      <c r="BB304" s="13"/>
      <c r="BC304" s="3"/>
    </row>
    <row r="305" spans="1:55">
      <c r="A305" s="3">
        <v>303</v>
      </c>
      <c r="B305" s="3">
        <v>11</v>
      </c>
      <c r="C305" s="3">
        <v>1</v>
      </c>
      <c r="D305" s="3">
        <f t="shared" si="4"/>
        <v>572000</v>
      </c>
      <c r="E305" s="3">
        <v>582</v>
      </c>
      <c r="F305" s="3"/>
      <c r="G305" s="3"/>
      <c r="H305" s="3">
        <v>10400</v>
      </c>
      <c r="I305" s="3"/>
      <c r="J305" s="3"/>
      <c r="K305" s="3">
        <v>970340</v>
      </c>
      <c r="L305" s="3">
        <v>5820</v>
      </c>
      <c r="M305" s="3">
        <v>1.099</v>
      </c>
      <c r="N305" s="3">
        <v>1.0495</v>
      </c>
      <c r="O305" s="3">
        <v>257335</v>
      </c>
      <c r="P305" s="3">
        <v>6712.79091</v>
      </c>
      <c r="Q305" s="3">
        <v>1700</v>
      </c>
      <c r="R305" s="3">
        <v>0.3</v>
      </c>
      <c r="S305" s="13"/>
      <c r="T305" s="14"/>
      <c r="U305" s="13"/>
      <c r="V305" s="13"/>
      <c r="W305" s="13"/>
      <c r="X305" s="13"/>
      <c r="Y305" s="13"/>
      <c r="Z305" s="4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3"/>
      <c r="AP305" s="3"/>
      <c r="AQ305" s="3"/>
      <c r="AR305" s="3"/>
      <c r="AS305" s="13"/>
      <c r="AT305" s="13"/>
      <c r="AU305" s="13"/>
      <c r="AV305" s="13"/>
      <c r="AW305" s="13"/>
      <c r="AX305" s="13"/>
      <c r="AY305" s="13"/>
      <c r="AZ305" s="13"/>
      <c r="BA305" s="3"/>
      <c r="BB305" s="13"/>
      <c r="BC305" s="3"/>
    </row>
    <row r="306" spans="1:55">
      <c r="A306" s="3">
        <v>304</v>
      </c>
      <c r="B306" s="3">
        <v>11</v>
      </c>
      <c r="C306" s="3">
        <v>1</v>
      </c>
      <c r="D306" s="3">
        <f t="shared" si="4"/>
        <v>583000</v>
      </c>
      <c r="E306" s="3">
        <v>593</v>
      </c>
      <c r="F306" s="3"/>
      <c r="G306" s="3"/>
      <c r="H306" s="3">
        <v>10500</v>
      </c>
      <c r="I306" s="3"/>
      <c r="J306" s="3"/>
      <c r="K306" s="3">
        <v>980840</v>
      </c>
      <c r="L306" s="3">
        <v>5930</v>
      </c>
      <c r="M306" s="3">
        <v>1.099</v>
      </c>
      <c r="N306" s="3">
        <v>1.0495</v>
      </c>
      <c r="O306" s="3">
        <v>259435</v>
      </c>
      <c r="P306" s="3">
        <v>6839.664965</v>
      </c>
      <c r="Q306" s="3">
        <v>1700</v>
      </c>
      <c r="R306" s="3">
        <v>0.3</v>
      </c>
      <c r="S306" s="13"/>
      <c r="T306" s="14"/>
      <c r="U306" s="13"/>
      <c r="V306" s="13"/>
      <c r="W306" s="13"/>
      <c r="X306" s="13"/>
      <c r="Y306" s="13"/>
      <c r="Z306" s="4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3"/>
      <c r="AP306" s="3"/>
      <c r="AQ306" s="3"/>
      <c r="AR306" s="3"/>
      <c r="AS306" s="13"/>
      <c r="AT306" s="13"/>
      <c r="AU306" s="13"/>
      <c r="AV306" s="13"/>
      <c r="AW306" s="13"/>
      <c r="AX306" s="13"/>
      <c r="AY306" s="13"/>
      <c r="AZ306" s="13"/>
      <c r="BA306" s="3"/>
      <c r="BB306" s="13"/>
      <c r="BC306" s="3"/>
    </row>
    <row r="307" spans="1:55">
      <c r="A307" s="3">
        <v>305</v>
      </c>
      <c r="B307" s="3">
        <v>11</v>
      </c>
      <c r="C307" s="3">
        <v>1</v>
      </c>
      <c r="D307" s="3">
        <f t="shared" si="4"/>
        <v>594000</v>
      </c>
      <c r="E307" s="3">
        <v>604</v>
      </c>
      <c r="F307" s="3"/>
      <c r="G307" s="3"/>
      <c r="H307" s="3">
        <v>10600</v>
      </c>
      <c r="I307" s="3"/>
      <c r="J307" s="3"/>
      <c r="K307" s="3">
        <v>991440</v>
      </c>
      <c r="L307" s="3">
        <v>6040</v>
      </c>
      <c r="M307" s="3">
        <v>1.099</v>
      </c>
      <c r="N307" s="3">
        <v>1.0495</v>
      </c>
      <c r="O307" s="3">
        <v>261555</v>
      </c>
      <c r="P307" s="3">
        <v>6966.53902</v>
      </c>
      <c r="Q307" s="3">
        <v>1700</v>
      </c>
      <c r="R307" s="3">
        <v>0.3</v>
      </c>
      <c r="S307" s="13"/>
      <c r="T307" s="14"/>
      <c r="U307" s="13"/>
      <c r="V307" s="13"/>
      <c r="W307" s="13"/>
      <c r="X307" s="13"/>
      <c r="Y307" s="13"/>
      <c r="Z307" s="4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3"/>
      <c r="AP307" s="3"/>
      <c r="AQ307" s="3"/>
      <c r="AR307" s="3"/>
      <c r="AS307" s="13"/>
      <c r="AT307" s="13"/>
      <c r="AU307" s="13"/>
      <c r="AV307" s="13"/>
      <c r="AW307" s="13"/>
      <c r="AX307" s="13"/>
      <c r="AY307" s="13"/>
      <c r="AZ307" s="13"/>
      <c r="BA307" s="3"/>
      <c r="BB307" s="13"/>
      <c r="BC307" s="3"/>
    </row>
    <row r="308" spans="1:55">
      <c r="A308" s="3">
        <v>306</v>
      </c>
      <c r="B308" s="3">
        <v>11</v>
      </c>
      <c r="C308" s="3">
        <v>1</v>
      </c>
      <c r="D308" s="3">
        <f t="shared" si="4"/>
        <v>605000</v>
      </c>
      <c r="E308" s="3">
        <v>615</v>
      </c>
      <c r="F308" s="3"/>
      <c r="G308" s="3"/>
      <c r="H308" s="3">
        <v>10700</v>
      </c>
      <c r="I308" s="3"/>
      <c r="J308" s="3"/>
      <c r="K308" s="3">
        <v>1002140</v>
      </c>
      <c r="L308" s="3">
        <v>6150</v>
      </c>
      <c r="M308" s="3">
        <v>1.099</v>
      </c>
      <c r="N308" s="3">
        <v>1.0495</v>
      </c>
      <c r="O308" s="3">
        <v>263695</v>
      </c>
      <c r="P308" s="3">
        <v>7093.413075</v>
      </c>
      <c r="Q308" s="3">
        <v>1700</v>
      </c>
      <c r="R308" s="3">
        <v>0.3</v>
      </c>
      <c r="S308" s="13"/>
      <c r="T308" s="14"/>
      <c r="U308" s="13"/>
      <c r="V308" s="13"/>
      <c r="W308" s="13"/>
      <c r="X308" s="13"/>
      <c r="Y308" s="13"/>
      <c r="Z308" s="4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3"/>
      <c r="AP308" s="3"/>
      <c r="AQ308" s="3"/>
      <c r="AR308" s="3"/>
      <c r="AS308" s="13"/>
      <c r="AT308" s="13"/>
      <c r="AU308" s="13"/>
      <c r="AV308" s="13"/>
      <c r="AW308" s="13"/>
      <c r="AX308" s="13"/>
      <c r="AY308" s="13"/>
      <c r="AZ308" s="13"/>
      <c r="BA308" s="3"/>
      <c r="BB308" s="13"/>
      <c r="BC308" s="3"/>
    </row>
    <row r="309" spans="1:55">
      <c r="A309" s="3">
        <v>307</v>
      </c>
      <c r="B309" s="3">
        <v>11</v>
      </c>
      <c r="C309" s="3">
        <v>1</v>
      </c>
      <c r="D309" s="3">
        <f t="shared" si="4"/>
        <v>616000</v>
      </c>
      <c r="E309" s="3">
        <v>626</v>
      </c>
      <c r="F309" s="3"/>
      <c r="G309" s="3"/>
      <c r="H309" s="3">
        <v>10800</v>
      </c>
      <c r="I309" s="3"/>
      <c r="J309" s="3"/>
      <c r="K309" s="3">
        <v>1012940</v>
      </c>
      <c r="L309" s="3">
        <v>6260</v>
      </c>
      <c r="M309" s="3">
        <v>1.099</v>
      </c>
      <c r="N309" s="3">
        <v>1.0495</v>
      </c>
      <c r="O309" s="3">
        <v>265855</v>
      </c>
      <c r="P309" s="3">
        <v>7220.28713</v>
      </c>
      <c r="Q309" s="3">
        <v>1700</v>
      </c>
      <c r="R309" s="3">
        <v>0.3</v>
      </c>
      <c r="S309" s="13"/>
      <c r="T309" s="14"/>
      <c r="U309" s="13"/>
      <c r="V309" s="13"/>
      <c r="W309" s="13"/>
      <c r="X309" s="13"/>
      <c r="Y309" s="13"/>
      <c r="Z309" s="4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3"/>
      <c r="AP309" s="3"/>
      <c r="AQ309" s="3"/>
      <c r="AR309" s="3"/>
      <c r="AS309" s="13"/>
      <c r="AT309" s="13"/>
      <c r="AU309" s="13"/>
      <c r="AV309" s="13"/>
      <c r="AW309" s="13"/>
      <c r="AX309" s="13"/>
      <c r="AY309" s="13"/>
      <c r="AZ309" s="13"/>
      <c r="BA309" s="3"/>
      <c r="BB309" s="13"/>
      <c r="BC309" s="3"/>
    </row>
    <row r="310" spans="1:55">
      <c r="A310" s="3">
        <v>308</v>
      </c>
      <c r="B310" s="3">
        <v>11</v>
      </c>
      <c r="C310" s="3">
        <v>1</v>
      </c>
      <c r="D310" s="3">
        <f t="shared" si="4"/>
        <v>627000</v>
      </c>
      <c r="E310" s="3">
        <v>637</v>
      </c>
      <c r="F310" s="3"/>
      <c r="G310" s="3"/>
      <c r="H310" s="3">
        <v>10900</v>
      </c>
      <c r="I310" s="3"/>
      <c r="J310" s="3"/>
      <c r="K310" s="3">
        <v>1023840</v>
      </c>
      <c r="L310" s="3">
        <v>6370</v>
      </c>
      <c r="M310" s="3">
        <v>1.099</v>
      </c>
      <c r="N310" s="3">
        <v>1.0495</v>
      </c>
      <c r="O310" s="3">
        <v>268035</v>
      </c>
      <c r="P310" s="3">
        <v>7347.161185</v>
      </c>
      <c r="Q310" s="3">
        <v>1700</v>
      </c>
      <c r="R310" s="3">
        <v>0.3</v>
      </c>
      <c r="S310" s="13"/>
      <c r="T310" s="14"/>
      <c r="U310" s="13"/>
      <c r="V310" s="13"/>
      <c r="W310" s="13"/>
      <c r="X310" s="13"/>
      <c r="Y310" s="13"/>
      <c r="Z310" s="4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3"/>
      <c r="AP310" s="3"/>
      <c r="AQ310" s="3"/>
      <c r="AR310" s="3"/>
      <c r="AS310" s="13"/>
      <c r="AT310" s="13"/>
      <c r="AU310" s="13"/>
      <c r="AV310" s="13"/>
      <c r="AW310" s="13"/>
      <c r="AX310" s="13"/>
      <c r="AY310" s="13"/>
      <c r="AZ310" s="13"/>
      <c r="BA310" s="3"/>
      <c r="BB310" s="13"/>
      <c r="BC310" s="3"/>
    </row>
    <row r="311" spans="1:55">
      <c r="A311" s="3">
        <v>309</v>
      </c>
      <c r="B311" s="3">
        <v>11</v>
      </c>
      <c r="C311" s="3">
        <v>1</v>
      </c>
      <c r="D311" s="3">
        <f t="shared" si="4"/>
        <v>638000</v>
      </c>
      <c r="E311" s="3">
        <v>648</v>
      </c>
      <c r="F311" s="3"/>
      <c r="G311" s="3"/>
      <c r="H311" s="3">
        <v>11000</v>
      </c>
      <c r="I311" s="3"/>
      <c r="J311" s="3"/>
      <c r="K311" s="3">
        <v>1034840</v>
      </c>
      <c r="L311" s="3">
        <v>6480</v>
      </c>
      <c r="M311" s="3">
        <v>1.099</v>
      </c>
      <c r="N311" s="3">
        <v>1.0495</v>
      </c>
      <c r="O311" s="3">
        <v>270235</v>
      </c>
      <c r="P311" s="3">
        <v>7474.03524</v>
      </c>
      <c r="Q311" s="3">
        <v>1700</v>
      </c>
      <c r="R311" s="3">
        <v>0.3</v>
      </c>
      <c r="S311" s="13"/>
      <c r="T311" s="14"/>
      <c r="U311" s="13"/>
      <c r="V311" s="13"/>
      <c r="W311" s="13"/>
      <c r="X311" s="13"/>
      <c r="Y311" s="13"/>
      <c r="Z311" s="4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3"/>
      <c r="AP311" s="3"/>
      <c r="AQ311" s="3"/>
      <c r="AR311" s="3"/>
      <c r="AS311" s="13"/>
      <c r="AT311" s="13"/>
      <c r="AU311" s="13"/>
      <c r="AV311" s="13"/>
      <c r="AW311" s="13"/>
      <c r="AX311" s="13"/>
      <c r="AY311" s="13"/>
      <c r="AZ311" s="13"/>
      <c r="BA311" s="3"/>
      <c r="BB311" s="13"/>
      <c r="BC311" s="3"/>
    </row>
    <row r="312" spans="1:55">
      <c r="A312" s="3">
        <v>310</v>
      </c>
      <c r="B312" s="3">
        <v>11</v>
      </c>
      <c r="C312" s="3">
        <v>1</v>
      </c>
      <c r="D312" s="3">
        <f t="shared" si="4"/>
        <v>649000</v>
      </c>
      <c r="E312" s="3">
        <v>659</v>
      </c>
      <c r="F312" s="3"/>
      <c r="G312" s="3"/>
      <c r="H312" s="3">
        <v>11100</v>
      </c>
      <c r="I312" s="3"/>
      <c r="J312" s="3"/>
      <c r="K312" s="3">
        <v>1045940</v>
      </c>
      <c r="L312" s="3">
        <v>6590</v>
      </c>
      <c r="M312" s="3">
        <v>1.099</v>
      </c>
      <c r="N312" s="3">
        <v>1.0495</v>
      </c>
      <c r="O312" s="3">
        <v>272455</v>
      </c>
      <c r="P312" s="3">
        <v>7600.909295</v>
      </c>
      <c r="Q312" s="3">
        <v>2150</v>
      </c>
      <c r="R312" s="3">
        <v>0.3</v>
      </c>
      <c r="S312" s="13"/>
      <c r="T312" s="14"/>
      <c r="U312" s="13"/>
      <c r="V312" s="13"/>
      <c r="W312" s="13"/>
      <c r="X312" s="13"/>
      <c r="Y312" s="13"/>
      <c r="Z312" s="4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3"/>
      <c r="AP312" s="3"/>
      <c r="AQ312" s="3"/>
      <c r="AR312" s="3"/>
      <c r="AS312" s="13"/>
      <c r="AT312" s="13"/>
      <c r="AU312" s="13"/>
      <c r="AV312" s="13"/>
      <c r="AW312" s="13"/>
      <c r="AX312" s="13"/>
      <c r="AY312" s="13"/>
      <c r="AZ312" s="13"/>
      <c r="BA312" s="3"/>
      <c r="BB312" s="13"/>
      <c r="BC312" s="3"/>
    </row>
    <row r="313" spans="1:55">
      <c r="A313" s="3">
        <v>311</v>
      </c>
      <c r="B313" s="3">
        <v>11</v>
      </c>
      <c r="C313" s="3">
        <v>2</v>
      </c>
      <c r="D313" s="3" t="str">
        <f t="shared" si="4"/>
        <v/>
      </c>
      <c r="E313" s="3"/>
      <c r="F313" s="3">
        <v>1000</v>
      </c>
      <c r="G313" s="3"/>
      <c r="H313" s="3"/>
      <c r="I313" s="3">
        <v>8800</v>
      </c>
      <c r="J313" s="3"/>
      <c r="K313" s="3">
        <v>1051807</v>
      </c>
      <c r="L313" s="3">
        <v>6590</v>
      </c>
      <c r="M313" s="3">
        <v>1.1</v>
      </c>
      <c r="N313" s="3">
        <v>1.0495</v>
      </c>
      <c r="O313" s="3">
        <v>274215</v>
      </c>
      <c r="P313" s="3">
        <v>7607.8255</v>
      </c>
      <c r="Q313" s="3">
        <v>2150</v>
      </c>
      <c r="R313" s="3">
        <v>0.3</v>
      </c>
      <c r="S313" s="13"/>
      <c r="T313" s="14"/>
      <c r="U313" s="13"/>
      <c r="V313" s="13"/>
      <c r="W313" s="13"/>
      <c r="X313" s="13"/>
      <c r="Y313" s="13"/>
      <c r="Z313" s="4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3"/>
      <c r="AP313" s="3"/>
      <c r="AQ313" s="3"/>
      <c r="AR313" s="3"/>
      <c r="AS313" s="13"/>
      <c r="AT313" s="13"/>
      <c r="AU313" s="13"/>
      <c r="AV313" s="13"/>
      <c r="AW313" s="13"/>
      <c r="AX313" s="13"/>
      <c r="AY313" s="13"/>
      <c r="AZ313" s="13"/>
      <c r="BA313" s="3"/>
      <c r="BB313" s="13"/>
      <c r="BC313" s="3"/>
    </row>
    <row r="314" spans="1:55">
      <c r="A314" s="3">
        <v>312</v>
      </c>
      <c r="B314" s="3">
        <v>11</v>
      </c>
      <c r="C314" s="3">
        <v>2</v>
      </c>
      <c r="D314" s="3" t="str">
        <f t="shared" si="4"/>
        <v/>
      </c>
      <c r="E314" s="3"/>
      <c r="F314" s="3">
        <v>1010</v>
      </c>
      <c r="G314" s="3"/>
      <c r="H314" s="3"/>
      <c r="I314" s="3">
        <v>8930</v>
      </c>
      <c r="J314" s="3"/>
      <c r="K314" s="3">
        <v>1057761</v>
      </c>
      <c r="L314" s="3">
        <v>6590</v>
      </c>
      <c r="M314" s="3">
        <v>1.101</v>
      </c>
      <c r="N314" s="3">
        <v>1.0495</v>
      </c>
      <c r="O314" s="3">
        <v>276001</v>
      </c>
      <c r="P314" s="3">
        <v>7614.741705</v>
      </c>
      <c r="Q314" s="3">
        <v>2150</v>
      </c>
      <c r="R314" s="3">
        <v>0.3</v>
      </c>
      <c r="S314" s="13"/>
      <c r="T314" s="14"/>
      <c r="U314" s="13"/>
      <c r="V314" s="13"/>
      <c r="W314" s="13"/>
      <c r="X314" s="13"/>
      <c r="Y314" s="13"/>
      <c r="Z314" s="4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3"/>
      <c r="AP314" s="3"/>
      <c r="AQ314" s="3"/>
      <c r="AR314" s="3"/>
      <c r="AS314" s="13"/>
      <c r="AT314" s="13"/>
      <c r="AU314" s="13"/>
      <c r="AV314" s="13"/>
      <c r="AW314" s="13"/>
      <c r="AX314" s="13"/>
      <c r="AY314" s="13"/>
      <c r="AZ314" s="13"/>
      <c r="BA314" s="3"/>
      <c r="BB314" s="13"/>
      <c r="BC314" s="3"/>
    </row>
    <row r="315" spans="1:55">
      <c r="A315" s="3">
        <v>313</v>
      </c>
      <c r="B315" s="3">
        <v>11</v>
      </c>
      <c r="C315" s="3">
        <v>2</v>
      </c>
      <c r="D315" s="3" t="str">
        <f t="shared" si="4"/>
        <v/>
      </c>
      <c r="E315" s="3"/>
      <c r="F315" s="3">
        <v>1020</v>
      </c>
      <c r="G315" s="3"/>
      <c r="H315" s="3"/>
      <c r="I315" s="3">
        <v>9060</v>
      </c>
      <c r="J315" s="3"/>
      <c r="K315" s="3">
        <v>1063802</v>
      </c>
      <c r="L315" s="3">
        <v>6590</v>
      </c>
      <c r="M315" s="3">
        <v>1.102</v>
      </c>
      <c r="N315" s="3">
        <v>1.0495</v>
      </c>
      <c r="O315" s="3">
        <v>277813</v>
      </c>
      <c r="P315" s="3">
        <v>7621.65791</v>
      </c>
      <c r="Q315" s="3">
        <v>2150</v>
      </c>
      <c r="R315" s="3">
        <v>0.3</v>
      </c>
      <c r="S315" s="13"/>
      <c r="T315" s="14"/>
      <c r="U315" s="13"/>
      <c r="V315" s="13"/>
      <c r="W315" s="13"/>
      <c r="X315" s="13"/>
      <c r="Y315" s="13"/>
      <c r="Z315" s="4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3"/>
      <c r="AP315" s="3"/>
      <c r="AQ315" s="3"/>
      <c r="AR315" s="3"/>
      <c r="AS315" s="13"/>
      <c r="AT315" s="13"/>
      <c r="AU315" s="13"/>
      <c r="AV315" s="13"/>
      <c r="AW315" s="13"/>
      <c r="AX315" s="13"/>
      <c r="AY315" s="13"/>
      <c r="AZ315" s="13"/>
      <c r="BA315" s="3"/>
      <c r="BB315" s="13"/>
      <c r="BC315" s="3"/>
    </row>
    <row r="316" spans="1:55">
      <c r="A316" s="3">
        <v>314</v>
      </c>
      <c r="B316" s="3">
        <v>11</v>
      </c>
      <c r="C316" s="3">
        <v>2</v>
      </c>
      <c r="D316" s="3" t="str">
        <f t="shared" si="4"/>
        <v/>
      </c>
      <c r="E316" s="3"/>
      <c r="F316" s="3">
        <v>1030</v>
      </c>
      <c r="G316" s="3"/>
      <c r="H316" s="3"/>
      <c r="I316" s="3">
        <v>9190</v>
      </c>
      <c r="J316" s="3"/>
      <c r="K316" s="3">
        <v>1069930</v>
      </c>
      <c r="L316" s="3">
        <v>6590</v>
      </c>
      <c r="M316" s="3">
        <v>1.103</v>
      </c>
      <c r="N316" s="3">
        <v>1.0495</v>
      </c>
      <c r="O316" s="3">
        <v>279651</v>
      </c>
      <c r="P316" s="3">
        <v>7628.574115</v>
      </c>
      <c r="Q316" s="3">
        <v>2150</v>
      </c>
      <c r="R316" s="3">
        <v>0.3</v>
      </c>
      <c r="S316" s="13"/>
      <c r="T316" s="14"/>
      <c r="U316" s="13"/>
      <c r="V316" s="13"/>
      <c r="W316" s="13"/>
      <c r="X316" s="13"/>
      <c r="Y316" s="13"/>
      <c r="Z316" s="4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3"/>
      <c r="AP316" s="3"/>
      <c r="AQ316" s="3"/>
      <c r="AR316" s="3"/>
      <c r="AS316" s="13"/>
      <c r="AT316" s="13"/>
      <c r="AU316" s="13"/>
      <c r="AV316" s="13"/>
      <c r="AW316" s="13"/>
      <c r="AX316" s="13"/>
      <c r="AY316" s="13"/>
      <c r="AZ316" s="13"/>
      <c r="BA316" s="3"/>
      <c r="BB316" s="13"/>
      <c r="BC316" s="3"/>
    </row>
    <row r="317" spans="1:55">
      <c r="A317" s="3">
        <v>315</v>
      </c>
      <c r="B317" s="3">
        <v>11</v>
      </c>
      <c r="C317" s="3">
        <v>2</v>
      </c>
      <c r="D317" s="3" t="str">
        <f t="shared" si="4"/>
        <v/>
      </c>
      <c r="E317" s="3"/>
      <c r="F317" s="3">
        <v>1040</v>
      </c>
      <c r="G317" s="3"/>
      <c r="H317" s="3"/>
      <c r="I317" s="3">
        <v>9320</v>
      </c>
      <c r="J317" s="3"/>
      <c r="K317" s="3">
        <v>1076145</v>
      </c>
      <c r="L317" s="3">
        <v>6590</v>
      </c>
      <c r="M317" s="3">
        <v>1.104</v>
      </c>
      <c r="N317" s="3">
        <v>1.0495</v>
      </c>
      <c r="O317" s="3">
        <v>281515</v>
      </c>
      <c r="P317" s="3">
        <v>7635.49032</v>
      </c>
      <c r="Q317" s="3">
        <v>2150</v>
      </c>
      <c r="R317" s="3">
        <v>0.3</v>
      </c>
      <c r="S317" s="13"/>
      <c r="T317" s="14"/>
      <c r="U317" s="13"/>
      <c r="V317" s="13"/>
      <c r="W317" s="13"/>
      <c r="X317" s="13"/>
      <c r="Y317" s="13"/>
      <c r="Z317" s="4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3"/>
      <c r="AP317" s="3"/>
      <c r="AQ317" s="3"/>
      <c r="AR317" s="3"/>
      <c r="AS317" s="13"/>
      <c r="AT317" s="13"/>
      <c r="AU317" s="13"/>
      <c r="AV317" s="13"/>
      <c r="AW317" s="13"/>
      <c r="AX317" s="13"/>
      <c r="AY317" s="13"/>
      <c r="AZ317" s="13"/>
      <c r="BA317" s="3"/>
      <c r="BB317" s="13"/>
      <c r="BC317" s="3"/>
    </row>
    <row r="318" spans="1:55">
      <c r="A318" s="3">
        <v>316</v>
      </c>
      <c r="B318" s="3">
        <v>11</v>
      </c>
      <c r="C318" s="3">
        <v>2</v>
      </c>
      <c r="D318" s="3" t="str">
        <f t="shared" si="4"/>
        <v/>
      </c>
      <c r="E318" s="3"/>
      <c r="F318" s="3">
        <v>1050</v>
      </c>
      <c r="G318" s="3"/>
      <c r="H318" s="3"/>
      <c r="I318" s="3">
        <v>9450</v>
      </c>
      <c r="J318" s="3"/>
      <c r="K318" s="3">
        <v>1082447</v>
      </c>
      <c r="L318" s="3">
        <v>6590</v>
      </c>
      <c r="M318" s="3">
        <v>1.105</v>
      </c>
      <c r="N318" s="3">
        <v>1.0495</v>
      </c>
      <c r="O318" s="3">
        <v>283405</v>
      </c>
      <c r="P318" s="3">
        <v>7642.406525</v>
      </c>
      <c r="Q318" s="3">
        <v>2150</v>
      </c>
      <c r="R318" s="3">
        <v>0.3</v>
      </c>
      <c r="S318" s="13"/>
      <c r="T318" s="14"/>
      <c r="U318" s="13"/>
      <c r="V318" s="13"/>
      <c r="W318" s="13"/>
      <c r="X318" s="13"/>
      <c r="Y318" s="13"/>
      <c r="Z318" s="4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3"/>
      <c r="AP318" s="3"/>
      <c r="AQ318" s="3"/>
      <c r="AR318" s="3"/>
      <c r="AS318" s="13"/>
      <c r="AT318" s="13"/>
      <c r="AU318" s="13"/>
      <c r="AV318" s="13"/>
      <c r="AW318" s="13"/>
      <c r="AX318" s="13"/>
      <c r="AY318" s="13"/>
      <c r="AZ318" s="13"/>
      <c r="BA318" s="3"/>
      <c r="BB318" s="13"/>
      <c r="BC318" s="3"/>
    </row>
    <row r="319" spans="1:55">
      <c r="A319" s="3">
        <v>317</v>
      </c>
      <c r="B319" s="3">
        <v>11</v>
      </c>
      <c r="C319" s="3">
        <v>2</v>
      </c>
      <c r="D319" s="3" t="str">
        <f t="shared" si="4"/>
        <v/>
      </c>
      <c r="E319" s="3"/>
      <c r="F319" s="3">
        <v>1060</v>
      </c>
      <c r="G319" s="3"/>
      <c r="H319" s="3"/>
      <c r="I319" s="3">
        <v>9580</v>
      </c>
      <c r="J319" s="3"/>
      <c r="K319" s="3">
        <v>1088836</v>
      </c>
      <c r="L319" s="3">
        <v>6590</v>
      </c>
      <c r="M319" s="3">
        <v>1.106</v>
      </c>
      <c r="N319" s="3">
        <v>1.0495</v>
      </c>
      <c r="O319" s="3">
        <v>285321</v>
      </c>
      <c r="P319" s="3">
        <v>7649.32273</v>
      </c>
      <c r="Q319" s="3">
        <v>2150</v>
      </c>
      <c r="R319" s="3">
        <v>0.3</v>
      </c>
      <c r="S319" s="13"/>
      <c r="T319" s="14"/>
      <c r="U319" s="13"/>
      <c r="V319" s="13"/>
      <c r="W319" s="13"/>
      <c r="X319" s="13"/>
      <c r="Y319" s="13"/>
      <c r="Z319" s="4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3"/>
      <c r="AP319" s="3"/>
      <c r="AQ319" s="3"/>
      <c r="AR319" s="3"/>
      <c r="AS319" s="13"/>
      <c r="AT319" s="13"/>
      <c r="AU319" s="13"/>
      <c r="AV319" s="13"/>
      <c r="AW319" s="13"/>
      <c r="AX319" s="13"/>
      <c r="AY319" s="13"/>
      <c r="AZ319" s="13"/>
      <c r="BA319" s="3"/>
      <c r="BB319" s="13"/>
      <c r="BC319" s="3"/>
    </row>
    <row r="320" spans="1:55">
      <c r="A320" s="3">
        <v>318</v>
      </c>
      <c r="B320" s="3">
        <v>11</v>
      </c>
      <c r="C320" s="3">
        <v>2</v>
      </c>
      <c r="D320" s="3" t="str">
        <f t="shared" si="4"/>
        <v/>
      </c>
      <c r="E320" s="3"/>
      <c r="F320" s="3">
        <v>1070</v>
      </c>
      <c r="G320" s="3"/>
      <c r="H320" s="3"/>
      <c r="I320" s="3">
        <v>9710</v>
      </c>
      <c r="J320" s="3"/>
      <c r="K320" s="3">
        <v>1095312</v>
      </c>
      <c r="L320" s="3">
        <v>6590</v>
      </c>
      <c r="M320" s="3">
        <v>1.107</v>
      </c>
      <c r="N320" s="3">
        <v>1.0495</v>
      </c>
      <c r="O320" s="3">
        <v>287263</v>
      </c>
      <c r="P320" s="3">
        <v>7656.238935</v>
      </c>
      <c r="Q320" s="3">
        <v>2150</v>
      </c>
      <c r="R320" s="3">
        <v>0.3</v>
      </c>
      <c r="S320" s="13"/>
      <c r="T320" s="14"/>
      <c r="U320" s="13"/>
      <c r="V320" s="13"/>
      <c r="W320" s="13"/>
      <c r="X320" s="13"/>
      <c r="Y320" s="13"/>
      <c r="Z320" s="4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3"/>
      <c r="AP320" s="3"/>
      <c r="AQ320" s="3"/>
      <c r="AR320" s="3"/>
      <c r="AS320" s="13"/>
      <c r="AT320" s="13"/>
      <c r="AU320" s="13"/>
      <c r="AV320" s="13"/>
      <c r="AW320" s="13"/>
      <c r="AX320" s="13"/>
      <c r="AY320" s="13"/>
      <c r="AZ320" s="13"/>
      <c r="BA320" s="3"/>
      <c r="BB320" s="13"/>
      <c r="BC320" s="3"/>
    </row>
    <row r="321" spans="1:55">
      <c r="A321" s="3">
        <v>319</v>
      </c>
      <c r="B321" s="3">
        <v>11</v>
      </c>
      <c r="C321" s="3">
        <v>2</v>
      </c>
      <c r="D321" s="3" t="str">
        <f t="shared" si="4"/>
        <v/>
      </c>
      <c r="E321" s="3"/>
      <c r="F321" s="3">
        <v>1080</v>
      </c>
      <c r="G321" s="3"/>
      <c r="H321" s="3"/>
      <c r="I321" s="3">
        <v>9840</v>
      </c>
      <c r="J321" s="3"/>
      <c r="K321" s="3">
        <v>1101875</v>
      </c>
      <c r="L321" s="3">
        <v>6590</v>
      </c>
      <c r="M321" s="3">
        <v>1.108</v>
      </c>
      <c r="N321" s="3">
        <v>1.0495</v>
      </c>
      <c r="O321" s="3">
        <v>289231</v>
      </c>
      <c r="P321" s="3">
        <v>7663.15514</v>
      </c>
      <c r="Q321" s="3">
        <v>2150</v>
      </c>
      <c r="R321" s="3">
        <v>0.3</v>
      </c>
      <c r="S321" s="13"/>
      <c r="T321" s="14"/>
      <c r="U321" s="13"/>
      <c r="V321" s="13"/>
      <c r="W321" s="13"/>
      <c r="X321" s="13"/>
      <c r="Y321" s="13"/>
      <c r="Z321" s="4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3"/>
      <c r="AP321" s="3"/>
      <c r="AQ321" s="3"/>
      <c r="AR321" s="3"/>
      <c r="AS321" s="13"/>
      <c r="AT321" s="13"/>
      <c r="AU321" s="13"/>
      <c r="AV321" s="13"/>
      <c r="AW321" s="13"/>
      <c r="AX321" s="13"/>
      <c r="AY321" s="13"/>
      <c r="AZ321" s="13"/>
      <c r="BA321" s="3"/>
      <c r="BB321" s="13"/>
      <c r="BC321" s="3"/>
    </row>
    <row r="322" spans="1:55">
      <c r="A322" s="3">
        <v>320</v>
      </c>
      <c r="B322" s="3">
        <v>11</v>
      </c>
      <c r="C322" s="3">
        <v>2</v>
      </c>
      <c r="D322" s="3" t="str">
        <f t="shared" si="4"/>
        <v/>
      </c>
      <c r="E322" s="3"/>
      <c r="F322" s="3">
        <v>1090</v>
      </c>
      <c r="G322" s="3"/>
      <c r="H322" s="3"/>
      <c r="I322" s="3">
        <v>9970</v>
      </c>
      <c r="J322" s="3"/>
      <c r="K322" s="3">
        <v>1108525</v>
      </c>
      <c r="L322" s="3">
        <v>6590</v>
      </c>
      <c r="M322" s="3">
        <v>1.109</v>
      </c>
      <c r="N322" s="3">
        <v>1.0495</v>
      </c>
      <c r="O322" s="3">
        <v>291225</v>
      </c>
      <c r="P322" s="3">
        <v>7670.071345</v>
      </c>
      <c r="Q322" s="3">
        <v>2150</v>
      </c>
      <c r="R322" s="3">
        <v>0.3</v>
      </c>
      <c r="S322" s="13"/>
      <c r="T322" s="14"/>
      <c r="U322" s="13"/>
      <c r="V322" s="13"/>
      <c r="W322" s="13"/>
      <c r="X322" s="13"/>
      <c r="Y322" s="13"/>
      <c r="Z322" s="4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3"/>
      <c r="AP322" s="3"/>
      <c r="AQ322" s="3"/>
      <c r="AR322" s="3"/>
      <c r="AS322" s="13"/>
      <c r="AT322" s="13"/>
      <c r="AU322" s="13"/>
      <c r="AV322" s="13"/>
      <c r="AW322" s="13"/>
      <c r="AX322" s="13"/>
      <c r="AY322" s="13"/>
      <c r="AZ322" s="13"/>
      <c r="BA322" s="3"/>
      <c r="BB322" s="13"/>
      <c r="BC322" s="3"/>
    </row>
    <row r="323" spans="1:55">
      <c r="A323" s="3">
        <v>321</v>
      </c>
      <c r="B323" s="3">
        <v>11</v>
      </c>
      <c r="C323" s="3">
        <v>3</v>
      </c>
      <c r="D323" s="3" t="str">
        <f t="shared" si="4"/>
        <v/>
      </c>
      <c r="E323" s="3"/>
      <c r="F323" s="3"/>
      <c r="G323" s="3">
        <v>500</v>
      </c>
      <c r="H323" s="3"/>
      <c r="I323" s="3"/>
      <c r="J323" s="3">
        <v>9000</v>
      </c>
      <c r="K323" s="3">
        <v>1113025</v>
      </c>
      <c r="L323" s="3">
        <v>6590</v>
      </c>
      <c r="M323" s="3">
        <v>1.109</v>
      </c>
      <c r="N323" s="3">
        <v>1.05</v>
      </c>
      <c r="O323" s="3">
        <v>293025</v>
      </c>
      <c r="P323" s="3">
        <v>7673.7255</v>
      </c>
      <c r="Q323" s="3">
        <v>2150</v>
      </c>
      <c r="R323" s="3">
        <v>0.3</v>
      </c>
      <c r="S323" s="13"/>
      <c r="T323" s="14"/>
      <c r="U323" s="13"/>
      <c r="V323" s="13"/>
      <c r="W323" s="13"/>
      <c r="X323" s="13"/>
      <c r="Y323" s="13"/>
      <c r="Z323" s="4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3"/>
      <c r="AP323" s="3"/>
      <c r="AQ323" s="3"/>
      <c r="AR323" s="3"/>
      <c r="AS323" s="13"/>
      <c r="AT323" s="13"/>
      <c r="AU323" s="13"/>
      <c r="AV323" s="13"/>
      <c r="AW323" s="13"/>
      <c r="AX323" s="13"/>
      <c r="AY323" s="13"/>
      <c r="AZ323" s="13"/>
      <c r="BA323" s="3"/>
      <c r="BB323" s="13"/>
      <c r="BC323" s="3"/>
    </row>
    <row r="324" spans="1:55">
      <c r="A324" s="3">
        <v>322</v>
      </c>
      <c r="B324" s="3">
        <v>11</v>
      </c>
      <c r="C324" s="3">
        <v>3</v>
      </c>
      <c r="D324" s="3" t="str">
        <f t="shared" ref="D324:D387" si="5">IF(E324="","",(E324-10)*1000)</f>
        <v/>
      </c>
      <c r="E324" s="3"/>
      <c r="F324" s="3"/>
      <c r="G324" s="3">
        <v>505</v>
      </c>
      <c r="H324" s="3"/>
      <c r="I324" s="3"/>
      <c r="J324" s="3">
        <v>9100</v>
      </c>
      <c r="K324" s="3">
        <v>1117575</v>
      </c>
      <c r="L324" s="3">
        <v>6590</v>
      </c>
      <c r="M324" s="3">
        <v>1.109</v>
      </c>
      <c r="N324" s="3">
        <v>1.0505</v>
      </c>
      <c r="O324" s="3">
        <v>294845</v>
      </c>
      <c r="P324" s="3">
        <v>7677.379655</v>
      </c>
      <c r="Q324" s="3">
        <v>2150</v>
      </c>
      <c r="R324" s="3">
        <v>0.3</v>
      </c>
      <c r="S324" s="13"/>
      <c r="T324" s="14"/>
      <c r="U324" s="13"/>
      <c r="V324" s="13"/>
      <c r="W324" s="13"/>
      <c r="X324" s="13"/>
      <c r="Y324" s="13"/>
      <c r="Z324" s="4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3"/>
      <c r="AP324" s="3"/>
      <c r="AQ324" s="3"/>
      <c r="AR324" s="3"/>
      <c r="AS324" s="13"/>
      <c r="AT324" s="13"/>
      <c r="AU324" s="13"/>
      <c r="AV324" s="13"/>
      <c r="AW324" s="13"/>
      <c r="AX324" s="13"/>
      <c r="AY324" s="13"/>
      <c r="AZ324" s="13"/>
      <c r="BA324" s="3"/>
      <c r="BB324" s="13"/>
      <c r="BC324" s="3"/>
    </row>
    <row r="325" spans="1:55">
      <c r="A325" s="3">
        <v>323</v>
      </c>
      <c r="B325" s="3">
        <v>11</v>
      </c>
      <c r="C325" s="3">
        <v>3</v>
      </c>
      <c r="D325" s="3" t="str">
        <f t="shared" si="5"/>
        <v/>
      </c>
      <c r="E325" s="3"/>
      <c r="F325" s="3"/>
      <c r="G325" s="3">
        <v>510</v>
      </c>
      <c r="H325" s="3"/>
      <c r="I325" s="3"/>
      <c r="J325" s="3">
        <v>9200</v>
      </c>
      <c r="K325" s="3">
        <v>1122175</v>
      </c>
      <c r="L325" s="3">
        <v>6590</v>
      </c>
      <c r="M325" s="3">
        <v>1.109</v>
      </c>
      <c r="N325" s="3">
        <v>1.051</v>
      </c>
      <c r="O325" s="3">
        <v>296685</v>
      </c>
      <c r="P325" s="3">
        <v>7681.03381</v>
      </c>
      <c r="Q325" s="3">
        <v>2150</v>
      </c>
      <c r="R325" s="3">
        <v>0.3</v>
      </c>
      <c r="S325" s="13"/>
      <c r="T325" s="14"/>
      <c r="U325" s="13"/>
      <c r="V325" s="13"/>
      <c r="W325" s="13"/>
      <c r="X325" s="13"/>
      <c r="Y325" s="13"/>
      <c r="Z325" s="4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3"/>
      <c r="AP325" s="3"/>
      <c r="AQ325" s="3"/>
      <c r="AR325" s="3"/>
      <c r="AS325" s="13"/>
      <c r="AT325" s="13"/>
      <c r="AU325" s="13"/>
      <c r="AV325" s="13"/>
      <c r="AW325" s="13"/>
      <c r="AX325" s="13"/>
      <c r="AY325" s="13"/>
      <c r="AZ325" s="13"/>
      <c r="BA325" s="3"/>
      <c r="BB325" s="13"/>
      <c r="BC325" s="3"/>
    </row>
    <row r="326" spans="1:55">
      <c r="A326" s="3">
        <v>324</v>
      </c>
      <c r="B326" s="3">
        <v>11</v>
      </c>
      <c r="C326" s="3">
        <v>3</v>
      </c>
      <c r="D326" s="3" t="str">
        <f t="shared" si="5"/>
        <v/>
      </c>
      <c r="E326" s="3"/>
      <c r="F326" s="3"/>
      <c r="G326" s="3">
        <v>515</v>
      </c>
      <c r="H326" s="3"/>
      <c r="I326" s="3"/>
      <c r="J326" s="3">
        <v>9300</v>
      </c>
      <c r="K326" s="3">
        <v>1126825</v>
      </c>
      <c r="L326" s="3">
        <v>6590</v>
      </c>
      <c r="M326" s="3">
        <v>1.109</v>
      </c>
      <c r="N326" s="3">
        <v>1.0515</v>
      </c>
      <c r="O326" s="3">
        <v>298545</v>
      </c>
      <c r="P326" s="3">
        <v>7684.687965</v>
      </c>
      <c r="Q326" s="3">
        <v>2150</v>
      </c>
      <c r="R326" s="3">
        <v>0.3</v>
      </c>
      <c r="S326" s="13"/>
      <c r="T326" s="14"/>
      <c r="U326" s="13"/>
      <c r="V326" s="13"/>
      <c r="W326" s="13"/>
      <c r="X326" s="13"/>
      <c r="Y326" s="13"/>
      <c r="Z326" s="4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3"/>
      <c r="AP326" s="3"/>
      <c r="AQ326" s="3"/>
      <c r="AR326" s="3"/>
      <c r="AS326" s="13"/>
      <c r="AT326" s="13"/>
      <c r="AU326" s="13"/>
      <c r="AV326" s="13"/>
      <c r="AW326" s="13"/>
      <c r="AX326" s="13"/>
      <c r="AY326" s="13"/>
      <c r="AZ326" s="13"/>
      <c r="BA326" s="3"/>
      <c r="BB326" s="13"/>
      <c r="BC326" s="3"/>
    </row>
    <row r="327" spans="1:55">
      <c r="A327" s="3">
        <v>325</v>
      </c>
      <c r="B327" s="3">
        <v>11</v>
      </c>
      <c r="C327" s="3">
        <v>3</v>
      </c>
      <c r="D327" s="3" t="str">
        <f t="shared" si="5"/>
        <v/>
      </c>
      <c r="E327" s="3"/>
      <c r="F327" s="3"/>
      <c r="G327" s="3">
        <v>520</v>
      </c>
      <c r="H327" s="3"/>
      <c r="I327" s="3"/>
      <c r="J327" s="3">
        <v>9400</v>
      </c>
      <c r="K327" s="3">
        <v>1131525</v>
      </c>
      <c r="L327" s="3">
        <v>6590</v>
      </c>
      <c r="M327" s="3">
        <v>1.109</v>
      </c>
      <c r="N327" s="3">
        <v>1.052</v>
      </c>
      <c r="O327" s="3">
        <v>300425</v>
      </c>
      <c r="P327" s="3">
        <v>7688.34212</v>
      </c>
      <c r="Q327" s="3">
        <v>2150</v>
      </c>
      <c r="R327" s="3">
        <v>0.3</v>
      </c>
      <c r="S327" s="13"/>
      <c r="T327" s="14"/>
      <c r="U327" s="13"/>
      <c r="V327" s="13"/>
      <c r="W327" s="13"/>
      <c r="X327" s="13"/>
      <c r="Y327" s="13"/>
      <c r="Z327" s="4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3"/>
      <c r="AP327" s="3"/>
      <c r="AQ327" s="3"/>
      <c r="AR327" s="3"/>
      <c r="AS327" s="13"/>
      <c r="AT327" s="13"/>
      <c r="AU327" s="13"/>
      <c r="AV327" s="13"/>
      <c r="AW327" s="13"/>
      <c r="AX327" s="13"/>
      <c r="AY327" s="13"/>
      <c r="AZ327" s="13"/>
      <c r="BA327" s="3"/>
      <c r="BB327" s="13"/>
      <c r="BC327" s="3"/>
    </row>
    <row r="328" spans="1:55">
      <c r="A328" s="3">
        <v>326</v>
      </c>
      <c r="B328" s="3">
        <v>11</v>
      </c>
      <c r="C328" s="3">
        <v>3</v>
      </c>
      <c r="D328" s="3" t="str">
        <f t="shared" si="5"/>
        <v/>
      </c>
      <c r="E328" s="3"/>
      <c r="F328" s="3"/>
      <c r="G328" s="3">
        <v>525</v>
      </c>
      <c r="H328" s="3"/>
      <c r="I328" s="3"/>
      <c r="J328" s="3">
        <v>9500</v>
      </c>
      <c r="K328" s="3">
        <v>1136275</v>
      </c>
      <c r="L328" s="3">
        <v>6590</v>
      </c>
      <c r="M328" s="3">
        <v>1.109</v>
      </c>
      <c r="N328" s="3">
        <v>1.0525</v>
      </c>
      <c r="O328" s="3">
        <v>302325</v>
      </c>
      <c r="P328" s="3">
        <v>7691.996275</v>
      </c>
      <c r="Q328" s="3">
        <v>2150</v>
      </c>
      <c r="R328" s="3">
        <v>0.3</v>
      </c>
      <c r="S328" s="13"/>
      <c r="T328" s="14"/>
      <c r="U328" s="13"/>
      <c r="V328" s="13"/>
      <c r="W328" s="13"/>
      <c r="X328" s="13"/>
      <c r="Y328" s="13"/>
      <c r="Z328" s="4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3"/>
      <c r="AP328" s="3"/>
      <c r="AQ328" s="3"/>
      <c r="AR328" s="3"/>
      <c r="AS328" s="13"/>
      <c r="AT328" s="13"/>
      <c r="AU328" s="13"/>
      <c r="AV328" s="13"/>
      <c r="AW328" s="13"/>
      <c r="AX328" s="13"/>
      <c r="AY328" s="13"/>
      <c r="AZ328" s="13"/>
      <c r="BA328" s="3"/>
      <c r="BB328" s="13"/>
      <c r="BC328" s="3"/>
    </row>
    <row r="329" spans="1:55">
      <c r="A329" s="3">
        <v>327</v>
      </c>
      <c r="B329" s="3">
        <v>11</v>
      </c>
      <c r="C329" s="3">
        <v>3</v>
      </c>
      <c r="D329" s="3" t="str">
        <f t="shared" si="5"/>
        <v/>
      </c>
      <c r="E329" s="3"/>
      <c r="F329" s="3"/>
      <c r="G329" s="3">
        <v>530</v>
      </c>
      <c r="H329" s="3"/>
      <c r="I329" s="3"/>
      <c r="J329" s="3">
        <v>9600</v>
      </c>
      <c r="K329" s="3">
        <v>1141075</v>
      </c>
      <c r="L329" s="3">
        <v>6590</v>
      </c>
      <c r="M329" s="3">
        <v>1.109</v>
      </c>
      <c r="N329" s="3">
        <v>1.053</v>
      </c>
      <c r="O329" s="3">
        <v>304245</v>
      </c>
      <c r="P329" s="3">
        <v>7695.65043</v>
      </c>
      <c r="Q329" s="3">
        <v>2150</v>
      </c>
      <c r="R329" s="3">
        <v>0.3</v>
      </c>
      <c r="S329" s="13"/>
      <c r="T329" s="14"/>
      <c r="U329" s="13"/>
      <c r="V329" s="13"/>
      <c r="W329" s="13"/>
      <c r="X329" s="13"/>
      <c r="Y329" s="13"/>
      <c r="Z329" s="4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3"/>
      <c r="AP329" s="3"/>
      <c r="AQ329" s="3"/>
      <c r="AR329" s="3"/>
      <c r="AS329" s="13"/>
      <c r="AT329" s="13"/>
      <c r="AU329" s="13"/>
      <c r="AV329" s="13"/>
      <c r="AW329" s="13"/>
      <c r="AX329" s="13"/>
      <c r="AY329" s="13"/>
      <c r="AZ329" s="13"/>
      <c r="BA329" s="3"/>
      <c r="BB329" s="13"/>
      <c r="BC329" s="3"/>
    </row>
    <row r="330" spans="1:55">
      <c r="A330" s="3">
        <v>328</v>
      </c>
      <c r="B330" s="3">
        <v>11</v>
      </c>
      <c r="C330" s="3">
        <v>3</v>
      </c>
      <c r="D330" s="3" t="str">
        <f t="shared" si="5"/>
        <v/>
      </c>
      <c r="E330" s="3"/>
      <c r="F330" s="3"/>
      <c r="G330" s="3">
        <v>535</v>
      </c>
      <c r="H330" s="3"/>
      <c r="I330" s="3"/>
      <c r="J330" s="3">
        <v>9700</v>
      </c>
      <c r="K330" s="3">
        <v>1145925</v>
      </c>
      <c r="L330" s="3">
        <v>6590</v>
      </c>
      <c r="M330" s="3">
        <v>1.109</v>
      </c>
      <c r="N330" s="3">
        <v>1.0535</v>
      </c>
      <c r="O330" s="3">
        <v>306185</v>
      </c>
      <c r="P330" s="3">
        <v>7699.304585</v>
      </c>
      <c r="Q330" s="3">
        <v>2150</v>
      </c>
      <c r="R330" s="3">
        <v>0.3</v>
      </c>
      <c r="S330" s="13"/>
      <c r="T330" s="14"/>
      <c r="U330" s="13"/>
      <c r="V330" s="13"/>
      <c r="W330" s="13"/>
      <c r="X330" s="13"/>
      <c r="Y330" s="13"/>
      <c r="Z330" s="4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3"/>
      <c r="AP330" s="3"/>
      <c r="AQ330" s="3"/>
      <c r="AR330" s="3"/>
      <c r="AS330" s="13"/>
      <c r="AT330" s="13"/>
      <c r="AU330" s="13"/>
      <c r="AV330" s="13"/>
      <c r="AW330" s="13"/>
      <c r="AX330" s="13"/>
      <c r="AY330" s="13"/>
      <c r="AZ330" s="13"/>
      <c r="BA330" s="3"/>
      <c r="BB330" s="13"/>
      <c r="BC330" s="3"/>
    </row>
    <row r="331" spans="1:55">
      <c r="A331" s="3">
        <v>329</v>
      </c>
      <c r="B331" s="3">
        <v>11</v>
      </c>
      <c r="C331" s="3">
        <v>3</v>
      </c>
      <c r="D331" s="3" t="str">
        <f t="shared" si="5"/>
        <v/>
      </c>
      <c r="E331" s="3"/>
      <c r="F331" s="3"/>
      <c r="G331" s="3">
        <v>540</v>
      </c>
      <c r="H331" s="3"/>
      <c r="I331" s="3"/>
      <c r="J331" s="3">
        <v>9800</v>
      </c>
      <c r="K331" s="3">
        <v>1150825</v>
      </c>
      <c r="L331" s="3">
        <v>6590</v>
      </c>
      <c r="M331" s="3">
        <v>1.109</v>
      </c>
      <c r="N331" s="3">
        <v>1.054</v>
      </c>
      <c r="O331" s="3">
        <v>308145</v>
      </c>
      <c r="P331" s="3">
        <v>7702.95874</v>
      </c>
      <c r="Q331" s="3">
        <v>2150</v>
      </c>
      <c r="R331" s="3">
        <v>0.3</v>
      </c>
      <c r="S331" s="13"/>
      <c r="T331" s="14"/>
      <c r="U331" s="13"/>
      <c r="V331" s="13"/>
      <c r="W331" s="13"/>
      <c r="X331" s="13"/>
      <c r="Y331" s="13"/>
      <c r="Z331" s="4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3"/>
      <c r="AP331" s="3"/>
      <c r="AQ331" s="3"/>
      <c r="AR331" s="3"/>
      <c r="AS331" s="13"/>
      <c r="AT331" s="13"/>
      <c r="AU331" s="13"/>
      <c r="AV331" s="13"/>
      <c r="AW331" s="13"/>
      <c r="AX331" s="13"/>
      <c r="AY331" s="13"/>
      <c r="AZ331" s="13"/>
      <c r="BA331" s="3"/>
      <c r="BB331" s="13"/>
      <c r="BC331" s="3"/>
    </row>
    <row r="332" spans="1:55">
      <c r="A332" s="3">
        <v>330</v>
      </c>
      <c r="B332" s="3">
        <v>11</v>
      </c>
      <c r="C332" s="3">
        <v>3</v>
      </c>
      <c r="D332" s="3" t="str">
        <f t="shared" si="5"/>
        <v/>
      </c>
      <c r="E332" s="3"/>
      <c r="F332" s="3"/>
      <c r="G332" s="3">
        <v>545</v>
      </c>
      <c r="H332" s="3"/>
      <c r="I332" s="3"/>
      <c r="J332" s="3">
        <v>9900</v>
      </c>
      <c r="K332" s="3">
        <v>1155775</v>
      </c>
      <c r="L332" s="3">
        <v>6590</v>
      </c>
      <c r="M332" s="3">
        <v>1.109</v>
      </c>
      <c r="N332" s="3">
        <v>1.0545</v>
      </c>
      <c r="O332" s="3">
        <v>310125</v>
      </c>
      <c r="P332" s="3">
        <v>7706.612895</v>
      </c>
      <c r="Q332" s="3">
        <v>2150</v>
      </c>
      <c r="R332" s="3">
        <v>0.3</v>
      </c>
      <c r="S332" s="13"/>
      <c r="T332" s="14"/>
      <c r="U332" s="13"/>
      <c r="V332" s="13"/>
      <c r="W332" s="13"/>
      <c r="X332" s="13"/>
      <c r="Y332" s="13"/>
      <c r="Z332" s="4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3"/>
      <c r="AP332" s="3"/>
      <c r="AQ332" s="3"/>
      <c r="AR332" s="3"/>
      <c r="AS332" s="13"/>
      <c r="AT332" s="13"/>
      <c r="AU332" s="13"/>
      <c r="AV332" s="13"/>
      <c r="AW332" s="13"/>
      <c r="AX332" s="13"/>
      <c r="AY332" s="13"/>
      <c r="AZ332" s="13"/>
      <c r="BA332" s="3"/>
      <c r="BB332" s="13"/>
      <c r="BC332" s="3"/>
    </row>
    <row r="333" spans="1:55">
      <c r="A333" s="3">
        <v>331</v>
      </c>
      <c r="B333" s="3">
        <v>12</v>
      </c>
      <c r="C333" s="3">
        <v>1</v>
      </c>
      <c r="D333" s="3">
        <f t="shared" si="5"/>
        <v>660000</v>
      </c>
      <c r="E333" s="3">
        <v>670</v>
      </c>
      <c r="F333" s="3"/>
      <c r="G333" s="3"/>
      <c r="H333" s="3">
        <v>11200</v>
      </c>
      <c r="I333" s="3"/>
      <c r="J333" s="3"/>
      <c r="K333" s="3">
        <v>1166975</v>
      </c>
      <c r="L333" s="3">
        <v>6700</v>
      </c>
      <c r="M333" s="3">
        <v>1.109</v>
      </c>
      <c r="N333" s="3">
        <v>1.0545</v>
      </c>
      <c r="O333" s="3">
        <v>312365</v>
      </c>
      <c r="P333" s="3">
        <v>7835.25135</v>
      </c>
      <c r="Q333" s="3">
        <v>2150</v>
      </c>
      <c r="R333" s="3">
        <v>0.3</v>
      </c>
      <c r="S333" s="13"/>
      <c r="T333" s="14"/>
      <c r="U333" s="13"/>
      <c r="V333" s="13"/>
      <c r="W333" s="13"/>
      <c r="X333" s="13"/>
      <c r="Y333" s="13"/>
      <c r="Z333" s="4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3"/>
      <c r="AP333" s="3"/>
      <c r="AQ333" s="3"/>
      <c r="AR333" s="3"/>
      <c r="AS333" s="13"/>
      <c r="AT333" s="13"/>
      <c r="AU333" s="13"/>
      <c r="AV333" s="13"/>
      <c r="AW333" s="13"/>
      <c r="AX333" s="13"/>
      <c r="AY333" s="13"/>
      <c r="AZ333" s="13"/>
      <c r="BA333" s="3"/>
      <c r="BB333" s="13"/>
      <c r="BC333" s="3"/>
    </row>
    <row r="334" spans="1:55">
      <c r="A334" s="3">
        <v>332</v>
      </c>
      <c r="B334" s="3">
        <v>12</v>
      </c>
      <c r="C334" s="3">
        <v>1</v>
      </c>
      <c r="D334" s="3">
        <f t="shared" si="5"/>
        <v>672000</v>
      </c>
      <c r="E334" s="3">
        <v>682</v>
      </c>
      <c r="F334" s="3"/>
      <c r="G334" s="3"/>
      <c r="H334" s="3">
        <v>11300</v>
      </c>
      <c r="I334" s="3"/>
      <c r="J334" s="3"/>
      <c r="K334" s="3">
        <v>1178275</v>
      </c>
      <c r="L334" s="3">
        <v>6820</v>
      </c>
      <c r="M334" s="3">
        <v>1.109</v>
      </c>
      <c r="N334" s="3">
        <v>1.0545</v>
      </c>
      <c r="O334" s="3">
        <v>314625</v>
      </c>
      <c r="P334" s="3">
        <v>7975.58421</v>
      </c>
      <c r="Q334" s="3">
        <v>2150</v>
      </c>
      <c r="R334" s="3">
        <v>0.3</v>
      </c>
      <c r="S334" s="13"/>
      <c r="T334" s="14"/>
      <c r="U334" s="13"/>
      <c r="V334" s="13"/>
      <c r="W334" s="13"/>
      <c r="X334" s="13"/>
      <c r="Y334" s="13"/>
      <c r="Z334" s="4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3"/>
      <c r="AP334" s="3"/>
      <c r="AQ334" s="3"/>
      <c r="AR334" s="3"/>
      <c r="AS334" s="13"/>
      <c r="AT334" s="13"/>
      <c r="AU334" s="13"/>
      <c r="AV334" s="13"/>
      <c r="AW334" s="13"/>
      <c r="AX334" s="13"/>
      <c r="AY334" s="13"/>
      <c r="AZ334" s="13"/>
      <c r="BA334" s="3"/>
      <c r="BB334" s="13"/>
      <c r="BC334" s="3"/>
    </row>
    <row r="335" spans="1:55">
      <c r="A335" s="3">
        <v>333</v>
      </c>
      <c r="B335" s="3">
        <v>12</v>
      </c>
      <c r="C335" s="3">
        <v>1</v>
      </c>
      <c r="D335" s="3">
        <f t="shared" si="5"/>
        <v>684000</v>
      </c>
      <c r="E335" s="3">
        <v>694</v>
      </c>
      <c r="F335" s="3"/>
      <c r="G335" s="3"/>
      <c r="H335" s="3">
        <v>11400</v>
      </c>
      <c r="I335" s="3"/>
      <c r="J335" s="3"/>
      <c r="K335" s="3">
        <v>1189675</v>
      </c>
      <c r="L335" s="3">
        <v>6940</v>
      </c>
      <c r="M335" s="3">
        <v>1.109</v>
      </c>
      <c r="N335" s="3">
        <v>1.0545</v>
      </c>
      <c r="O335" s="3">
        <v>316905</v>
      </c>
      <c r="P335" s="3">
        <v>8115.91707</v>
      </c>
      <c r="Q335" s="3">
        <v>2150</v>
      </c>
      <c r="R335" s="3">
        <v>0.3</v>
      </c>
      <c r="S335" s="13"/>
      <c r="T335" s="14"/>
      <c r="U335" s="13"/>
      <c r="V335" s="13"/>
      <c r="W335" s="13"/>
      <c r="X335" s="13"/>
      <c r="Y335" s="13"/>
      <c r="Z335" s="4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3"/>
      <c r="AP335" s="3"/>
      <c r="AQ335" s="3"/>
      <c r="AR335" s="3"/>
      <c r="AS335" s="13"/>
      <c r="AT335" s="13"/>
      <c r="AU335" s="13"/>
      <c r="AV335" s="13"/>
      <c r="AW335" s="13"/>
      <c r="AX335" s="13"/>
      <c r="AY335" s="13"/>
      <c r="AZ335" s="13"/>
      <c r="BA335" s="3"/>
      <c r="BB335" s="13"/>
      <c r="BC335" s="3"/>
    </row>
    <row r="336" spans="1:55">
      <c r="A336" s="3">
        <v>334</v>
      </c>
      <c r="B336" s="3">
        <v>12</v>
      </c>
      <c r="C336" s="3">
        <v>1</v>
      </c>
      <c r="D336" s="3">
        <f t="shared" si="5"/>
        <v>696000</v>
      </c>
      <c r="E336" s="3">
        <v>706</v>
      </c>
      <c r="F336" s="3"/>
      <c r="G336" s="3"/>
      <c r="H336" s="3">
        <v>11500</v>
      </c>
      <c r="I336" s="3"/>
      <c r="J336" s="3"/>
      <c r="K336" s="3">
        <v>1201175</v>
      </c>
      <c r="L336" s="3">
        <v>7060</v>
      </c>
      <c r="M336" s="3">
        <v>1.109</v>
      </c>
      <c r="N336" s="3">
        <v>1.0545</v>
      </c>
      <c r="O336" s="3">
        <v>319205</v>
      </c>
      <c r="P336" s="3">
        <v>8256.24993</v>
      </c>
      <c r="Q336" s="3">
        <v>2150</v>
      </c>
      <c r="R336" s="3">
        <v>0.3</v>
      </c>
      <c r="S336" s="13"/>
      <c r="T336" s="14"/>
      <c r="U336" s="13"/>
      <c r="V336" s="13"/>
      <c r="W336" s="13"/>
      <c r="X336" s="13"/>
      <c r="Y336" s="13"/>
      <c r="Z336" s="4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3"/>
      <c r="AP336" s="3"/>
      <c r="AQ336" s="3"/>
      <c r="AR336" s="3"/>
      <c r="AS336" s="13"/>
      <c r="AT336" s="13"/>
      <c r="AU336" s="13"/>
      <c r="AV336" s="13"/>
      <c r="AW336" s="13"/>
      <c r="AX336" s="13"/>
      <c r="AY336" s="13"/>
      <c r="AZ336" s="13"/>
      <c r="BA336" s="3"/>
      <c r="BB336" s="13"/>
      <c r="BC336" s="3"/>
    </row>
    <row r="337" spans="1:55">
      <c r="A337" s="3">
        <v>335</v>
      </c>
      <c r="B337" s="3">
        <v>12</v>
      </c>
      <c r="C337" s="3">
        <v>1</v>
      </c>
      <c r="D337" s="3">
        <f t="shared" si="5"/>
        <v>708000</v>
      </c>
      <c r="E337" s="3">
        <v>718</v>
      </c>
      <c r="F337" s="3"/>
      <c r="G337" s="3"/>
      <c r="H337" s="3">
        <v>11600</v>
      </c>
      <c r="I337" s="3"/>
      <c r="J337" s="3"/>
      <c r="K337" s="3">
        <v>1212775</v>
      </c>
      <c r="L337" s="3">
        <v>7180</v>
      </c>
      <c r="M337" s="3">
        <v>1.109</v>
      </c>
      <c r="N337" s="3">
        <v>1.0545</v>
      </c>
      <c r="O337" s="3">
        <v>321525</v>
      </c>
      <c r="P337" s="3">
        <v>8396.58279</v>
      </c>
      <c r="Q337" s="3">
        <v>2150</v>
      </c>
      <c r="R337" s="3">
        <v>0.3</v>
      </c>
      <c r="S337" s="13"/>
      <c r="T337" s="14"/>
      <c r="U337" s="13"/>
      <c r="V337" s="13"/>
      <c r="W337" s="13"/>
      <c r="X337" s="13"/>
      <c r="Y337" s="13"/>
      <c r="Z337" s="4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3"/>
      <c r="AP337" s="3"/>
      <c r="AQ337" s="3"/>
      <c r="AR337" s="3"/>
      <c r="AS337" s="13"/>
      <c r="AT337" s="13"/>
      <c r="AU337" s="13"/>
      <c r="AV337" s="13"/>
      <c r="AW337" s="13"/>
      <c r="AX337" s="13"/>
      <c r="AY337" s="13"/>
      <c r="AZ337" s="13"/>
      <c r="BA337" s="3"/>
      <c r="BB337" s="13"/>
      <c r="BC337" s="3"/>
    </row>
    <row r="338" spans="1:55">
      <c r="A338" s="3">
        <v>336</v>
      </c>
      <c r="B338" s="3">
        <v>12</v>
      </c>
      <c r="C338" s="3">
        <v>1</v>
      </c>
      <c r="D338" s="3">
        <f t="shared" si="5"/>
        <v>720000</v>
      </c>
      <c r="E338" s="3">
        <v>730</v>
      </c>
      <c r="F338" s="3"/>
      <c r="G338" s="3"/>
      <c r="H338" s="3">
        <v>11700</v>
      </c>
      <c r="I338" s="3"/>
      <c r="J338" s="3"/>
      <c r="K338" s="3">
        <v>1224475</v>
      </c>
      <c r="L338" s="3">
        <v>7300</v>
      </c>
      <c r="M338" s="3">
        <v>1.109</v>
      </c>
      <c r="N338" s="3">
        <v>1.0545</v>
      </c>
      <c r="O338" s="3">
        <v>323865</v>
      </c>
      <c r="P338" s="3">
        <v>8536.91565</v>
      </c>
      <c r="Q338" s="3">
        <v>2150</v>
      </c>
      <c r="R338" s="3">
        <v>0.3</v>
      </c>
      <c r="S338" s="13"/>
      <c r="T338" s="14"/>
      <c r="U338" s="13"/>
      <c r="V338" s="13"/>
      <c r="W338" s="13"/>
      <c r="X338" s="13"/>
      <c r="Y338" s="13"/>
      <c r="Z338" s="4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3"/>
      <c r="AP338" s="3"/>
      <c r="AQ338" s="3"/>
      <c r="AR338" s="3"/>
      <c r="AS338" s="13"/>
      <c r="AT338" s="13"/>
      <c r="AU338" s="13"/>
      <c r="AV338" s="13"/>
      <c r="AW338" s="13"/>
      <c r="AX338" s="13"/>
      <c r="AY338" s="13"/>
      <c r="AZ338" s="13"/>
      <c r="BA338" s="3"/>
      <c r="BB338" s="13"/>
      <c r="BC338" s="3"/>
    </row>
    <row r="339" spans="1:55">
      <c r="A339" s="3">
        <v>337</v>
      </c>
      <c r="B339" s="3">
        <v>12</v>
      </c>
      <c r="C339" s="3">
        <v>1</v>
      </c>
      <c r="D339" s="3">
        <f t="shared" si="5"/>
        <v>732000</v>
      </c>
      <c r="E339" s="3">
        <v>742</v>
      </c>
      <c r="F339" s="3"/>
      <c r="G339" s="3"/>
      <c r="H339" s="3">
        <v>11800</v>
      </c>
      <c r="I339" s="3"/>
      <c r="J339" s="3"/>
      <c r="K339" s="3">
        <v>1236275</v>
      </c>
      <c r="L339" s="3">
        <v>7420</v>
      </c>
      <c r="M339" s="3">
        <v>1.109</v>
      </c>
      <c r="N339" s="3">
        <v>1.0545</v>
      </c>
      <c r="O339" s="3">
        <v>326225</v>
      </c>
      <c r="P339" s="3">
        <v>8677.24851</v>
      </c>
      <c r="Q339" s="3">
        <v>2150</v>
      </c>
      <c r="R339" s="3">
        <v>0.3</v>
      </c>
      <c r="S339" s="13"/>
      <c r="T339" s="14"/>
      <c r="U339" s="13"/>
      <c r="V339" s="13"/>
      <c r="W339" s="13"/>
      <c r="X339" s="13"/>
      <c r="Y339" s="13"/>
      <c r="Z339" s="4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3"/>
      <c r="AP339" s="3"/>
      <c r="AQ339" s="3"/>
      <c r="AR339" s="3"/>
      <c r="AS339" s="13"/>
      <c r="AT339" s="13"/>
      <c r="AU339" s="13"/>
      <c r="AV339" s="13"/>
      <c r="AW339" s="13"/>
      <c r="AX339" s="13"/>
      <c r="AY339" s="13"/>
      <c r="AZ339" s="13"/>
      <c r="BA339" s="3"/>
      <c r="BB339" s="13"/>
      <c r="BC339" s="3"/>
    </row>
    <row r="340" spans="1:55">
      <c r="A340" s="3">
        <v>338</v>
      </c>
      <c r="B340" s="3">
        <v>12</v>
      </c>
      <c r="C340" s="3">
        <v>1</v>
      </c>
      <c r="D340" s="3">
        <f t="shared" si="5"/>
        <v>744000</v>
      </c>
      <c r="E340" s="3">
        <v>754</v>
      </c>
      <c r="F340" s="3"/>
      <c r="G340" s="3"/>
      <c r="H340" s="3">
        <v>11900</v>
      </c>
      <c r="I340" s="3"/>
      <c r="J340" s="3"/>
      <c r="K340" s="3">
        <v>1248175</v>
      </c>
      <c r="L340" s="3">
        <v>7540</v>
      </c>
      <c r="M340" s="3">
        <v>1.109</v>
      </c>
      <c r="N340" s="3">
        <v>1.0545</v>
      </c>
      <c r="O340" s="3">
        <v>328605</v>
      </c>
      <c r="P340" s="3">
        <v>8817.58137</v>
      </c>
      <c r="Q340" s="3">
        <v>2150</v>
      </c>
      <c r="R340" s="3">
        <v>0.3</v>
      </c>
      <c r="S340" s="13"/>
      <c r="T340" s="14"/>
      <c r="U340" s="13"/>
      <c r="V340" s="13"/>
      <c r="W340" s="13"/>
      <c r="X340" s="13"/>
      <c r="Y340" s="13"/>
      <c r="Z340" s="4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3"/>
      <c r="AP340" s="3"/>
      <c r="AQ340" s="3"/>
      <c r="AR340" s="3"/>
      <c r="AS340" s="13"/>
      <c r="AT340" s="13"/>
      <c r="AU340" s="13"/>
      <c r="AV340" s="13"/>
      <c r="AW340" s="13"/>
      <c r="AX340" s="13"/>
      <c r="AY340" s="13"/>
      <c r="AZ340" s="13"/>
      <c r="BA340" s="3"/>
      <c r="BB340" s="13"/>
      <c r="BC340" s="3"/>
    </row>
    <row r="341" spans="1:55">
      <c r="A341" s="3">
        <v>339</v>
      </c>
      <c r="B341" s="3">
        <v>12</v>
      </c>
      <c r="C341" s="3">
        <v>1</v>
      </c>
      <c r="D341" s="3">
        <f t="shared" si="5"/>
        <v>756000</v>
      </c>
      <c r="E341" s="3">
        <v>766</v>
      </c>
      <c r="F341" s="3"/>
      <c r="G341" s="3"/>
      <c r="H341" s="3">
        <v>12000</v>
      </c>
      <c r="I341" s="3"/>
      <c r="J341" s="3"/>
      <c r="K341" s="3">
        <v>1260175</v>
      </c>
      <c r="L341" s="3">
        <v>7660</v>
      </c>
      <c r="M341" s="3">
        <v>1.109</v>
      </c>
      <c r="N341" s="3">
        <v>1.0545</v>
      </c>
      <c r="O341" s="3">
        <v>331005</v>
      </c>
      <c r="P341" s="3">
        <v>8957.91423</v>
      </c>
      <c r="Q341" s="3">
        <v>2150</v>
      </c>
      <c r="R341" s="3">
        <v>0.3</v>
      </c>
      <c r="S341" s="13"/>
      <c r="T341" s="14"/>
      <c r="U341" s="13"/>
      <c r="V341" s="13"/>
      <c r="W341" s="13"/>
      <c r="X341" s="13"/>
      <c r="Y341" s="13"/>
      <c r="Z341" s="4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3"/>
      <c r="AP341" s="3"/>
      <c r="AQ341" s="3"/>
      <c r="AR341" s="3"/>
      <c r="AS341" s="13"/>
      <c r="AT341" s="13"/>
      <c r="AU341" s="13"/>
      <c r="AV341" s="13"/>
      <c r="AW341" s="13"/>
      <c r="AX341" s="13"/>
      <c r="AY341" s="13"/>
      <c r="AZ341" s="13"/>
      <c r="BA341" s="3"/>
      <c r="BB341" s="13"/>
      <c r="BC341" s="3"/>
    </row>
    <row r="342" spans="1:55">
      <c r="A342" s="3">
        <v>340</v>
      </c>
      <c r="B342" s="3">
        <v>12</v>
      </c>
      <c r="C342" s="3">
        <v>1</v>
      </c>
      <c r="D342" s="3">
        <f t="shared" si="5"/>
        <v>768000</v>
      </c>
      <c r="E342" s="3">
        <v>778</v>
      </c>
      <c r="F342" s="3"/>
      <c r="G342" s="3"/>
      <c r="H342" s="3">
        <v>12100</v>
      </c>
      <c r="I342" s="3"/>
      <c r="J342" s="3"/>
      <c r="K342" s="3">
        <v>1272275</v>
      </c>
      <c r="L342" s="3">
        <v>7780</v>
      </c>
      <c r="M342" s="3">
        <v>1.109</v>
      </c>
      <c r="N342" s="3">
        <v>1.0545</v>
      </c>
      <c r="O342" s="3">
        <v>333425</v>
      </c>
      <c r="P342" s="3">
        <v>9098.24709</v>
      </c>
      <c r="Q342" s="3">
        <v>2650</v>
      </c>
      <c r="R342" s="3">
        <v>0.3</v>
      </c>
      <c r="S342" s="13"/>
      <c r="T342" s="14"/>
      <c r="U342" s="13"/>
      <c r="V342" s="13"/>
      <c r="W342" s="13"/>
      <c r="X342" s="13"/>
      <c r="Y342" s="13"/>
      <c r="Z342" s="4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3"/>
      <c r="AP342" s="3"/>
      <c r="AQ342" s="3"/>
      <c r="AR342" s="3"/>
      <c r="AS342" s="13"/>
      <c r="AT342" s="13"/>
      <c r="AU342" s="13"/>
      <c r="AV342" s="13"/>
      <c r="AW342" s="13"/>
      <c r="AX342" s="13"/>
      <c r="AY342" s="13"/>
      <c r="AZ342" s="13"/>
      <c r="BA342" s="3"/>
      <c r="BB342" s="13"/>
      <c r="BC342" s="3"/>
    </row>
    <row r="343" spans="1:55">
      <c r="A343" s="3">
        <v>341</v>
      </c>
      <c r="B343" s="3">
        <v>12</v>
      </c>
      <c r="C343" s="3">
        <v>2</v>
      </c>
      <c r="D343" s="3" t="str">
        <f t="shared" si="5"/>
        <v/>
      </c>
      <c r="E343" s="3"/>
      <c r="F343" s="3">
        <v>1100</v>
      </c>
      <c r="G343" s="3"/>
      <c r="H343" s="3"/>
      <c r="I343" s="3">
        <v>10500</v>
      </c>
      <c r="J343" s="3"/>
      <c r="K343" s="3">
        <v>1279275</v>
      </c>
      <c r="L343" s="3">
        <v>7780</v>
      </c>
      <c r="M343" s="3">
        <v>1.11</v>
      </c>
      <c r="N343" s="3">
        <v>1.0545</v>
      </c>
      <c r="O343" s="3">
        <v>335525</v>
      </c>
      <c r="P343" s="3">
        <v>9106.4511</v>
      </c>
      <c r="Q343" s="3">
        <v>2650</v>
      </c>
      <c r="R343" s="3">
        <v>0.3</v>
      </c>
      <c r="S343" s="13"/>
      <c r="T343" s="14"/>
      <c r="U343" s="13"/>
      <c r="V343" s="13"/>
      <c r="W343" s="13"/>
      <c r="X343" s="13"/>
      <c r="Y343" s="13"/>
      <c r="Z343" s="4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3"/>
      <c r="AP343" s="3"/>
      <c r="AQ343" s="3"/>
      <c r="AR343" s="3"/>
      <c r="AS343" s="13"/>
      <c r="AT343" s="13"/>
      <c r="AU343" s="13"/>
      <c r="AV343" s="13"/>
      <c r="AW343" s="13"/>
      <c r="AX343" s="13"/>
      <c r="AY343" s="13"/>
      <c r="AZ343" s="13"/>
      <c r="BA343" s="3"/>
      <c r="BB343" s="13"/>
      <c r="BC343" s="3"/>
    </row>
    <row r="344" spans="1:55">
      <c r="A344" s="3">
        <v>342</v>
      </c>
      <c r="B344" s="3">
        <v>12</v>
      </c>
      <c r="C344" s="3">
        <v>2</v>
      </c>
      <c r="D344" s="3" t="str">
        <f t="shared" si="5"/>
        <v/>
      </c>
      <c r="E344" s="3"/>
      <c r="F344" s="3">
        <v>1110</v>
      </c>
      <c r="G344" s="3"/>
      <c r="H344" s="3"/>
      <c r="I344" s="3">
        <v>10640</v>
      </c>
      <c r="J344" s="3"/>
      <c r="K344" s="3">
        <v>1286368</v>
      </c>
      <c r="L344" s="3">
        <v>7780</v>
      </c>
      <c r="M344" s="3">
        <v>1.111</v>
      </c>
      <c r="N344" s="3">
        <v>1.0545</v>
      </c>
      <c r="O344" s="3">
        <v>337653</v>
      </c>
      <c r="P344" s="3">
        <v>9114.65511</v>
      </c>
      <c r="Q344" s="3">
        <v>2650</v>
      </c>
      <c r="R344" s="3">
        <v>0.3</v>
      </c>
      <c r="S344" s="13"/>
      <c r="T344" s="14"/>
      <c r="U344" s="13"/>
      <c r="V344" s="13"/>
      <c r="W344" s="13"/>
      <c r="X344" s="13"/>
      <c r="Y344" s="13"/>
      <c r="Z344" s="4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3"/>
      <c r="AP344" s="3"/>
      <c r="AQ344" s="3"/>
      <c r="AR344" s="3"/>
      <c r="AS344" s="13"/>
      <c r="AT344" s="13"/>
      <c r="AU344" s="13"/>
      <c r="AV344" s="13"/>
      <c r="AW344" s="13"/>
      <c r="AX344" s="13"/>
      <c r="AY344" s="13"/>
      <c r="AZ344" s="13"/>
      <c r="BA344" s="3"/>
      <c r="BB344" s="13"/>
      <c r="BC344" s="3"/>
    </row>
    <row r="345" spans="1:55">
      <c r="A345" s="3">
        <v>343</v>
      </c>
      <c r="B345" s="3">
        <v>12</v>
      </c>
      <c r="C345" s="3">
        <v>2</v>
      </c>
      <c r="D345" s="3" t="str">
        <f t="shared" si="5"/>
        <v/>
      </c>
      <c r="E345" s="3"/>
      <c r="F345" s="3">
        <v>1120</v>
      </c>
      <c r="G345" s="3"/>
      <c r="H345" s="3"/>
      <c r="I345" s="3">
        <v>10780</v>
      </c>
      <c r="J345" s="3"/>
      <c r="K345" s="3">
        <v>1293554</v>
      </c>
      <c r="L345" s="3">
        <v>7780</v>
      </c>
      <c r="M345" s="3">
        <v>1.112</v>
      </c>
      <c r="N345" s="3">
        <v>1.0545</v>
      </c>
      <c r="O345" s="3">
        <v>339809</v>
      </c>
      <c r="P345" s="3">
        <v>9122.85912</v>
      </c>
      <c r="Q345" s="3">
        <v>2650</v>
      </c>
      <c r="R345" s="3">
        <v>0.3</v>
      </c>
      <c r="S345" s="13"/>
      <c r="T345" s="14"/>
      <c r="U345" s="13"/>
      <c r="V345" s="13"/>
      <c r="W345" s="13"/>
      <c r="X345" s="13"/>
      <c r="Y345" s="13"/>
      <c r="Z345" s="4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3"/>
      <c r="AP345" s="3"/>
      <c r="AQ345" s="3"/>
      <c r="AR345" s="3"/>
      <c r="AS345" s="13"/>
      <c r="AT345" s="13"/>
      <c r="AU345" s="13"/>
      <c r="AV345" s="13"/>
      <c r="AW345" s="13"/>
      <c r="AX345" s="13"/>
      <c r="AY345" s="13"/>
      <c r="AZ345" s="13"/>
      <c r="BA345" s="3"/>
      <c r="BB345" s="13"/>
      <c r="BC345" s="3"/>
    </row>
    <row r="346" spans="1:55">
      <c r="A346" s="3">
        <v>344</v>
      </c>
      <c r="B346" s="3">
        <v>12</v>
      </c>
      <c r="C346" s="3">
        <v>2</v>
      </c>
      <c r="D346" s="3" t="str">
        <f t="shared" si="5"/>
        <v/>
      </c>
      <c r="E346" s="3"/>
      <c r="F346" s="3">
        <v>1130</v>
      </c>
      <c r="G346" s="3"/>
      <c r="H346" s="3"/>
      <c r="I346" s="3">
        <v>10920</v>
      </c>
      <c r="J346" s="3"/>
      <c r="K346" s="3">
        <v>1300833</v>
      </c>
      <c r="L346" s="3">
        <v>7780</v>
      </c>
      <c r="M346" s="3">
        <v>1.113</v>
      </c>
      <c r="N346" s="3">
        <v>1.0545</v>
      </c>
      <c r="O346" s="3">
        <v>341993</v>
      </c>
      <c r="P346" s="3">
        <v>9131.06313</v>
      </c>
      <c r="Q346" s="3">
        <v>2650</v>
      </c>
      <c r="R346" s="3">
        <v>0.3</v>
      </c>
      <c r="S346" s="13"/>
      <c r="T346" s="14"/>
      <c r="U346" s="13"/>
      <c r="V346" s="13"/>
      <c r="W346" s="13"/>
      <c r="X346" s="13"/>
      <c r="Y346" s="13"/>
      <c r="Z346" s="4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3"/>
      <c r="AP346" s="3"/>
      <c r="AQ346" s="3"/>
      <c r="AR346" s="3"/>
      <c r="AS346" s="13"/>
      <c r="AT346" s="13"/>
      <c r="AU346" s="13"/>
      <c r="AV346" s="13"/>
      <c r="AW346" s="13"/>
      <c r="AX346" s="13"/>
      <c r="AY346" s="13"/>
      <c r="AZ346" s="13"/>
      <c r="BA346" s="3"/>
      <c r="BB346" s="13"/>
      <c r="BC346" s="3"/>
    </row>
    <row r="347" spans="1:55">
      <c r="A347" s="3">
        <v>345</v>
      </c>
      <c r="B347" s="3">
        <v>12</v>
      </c>
      <c r="C347" s="3">
        <v>2</v>
      </c>
      <c r="D347" s="3" t="str">
        <f t="shared" si="5"/>
        <v/>
      </c>
      <c r="E347" s="3"/>
      <c r="F347" s="3">
        <v>1140</v>
      </c>
      <c r="G347" s="3"/>
      <c r="H347" s="3"/>
      <c r="I347" s="3">
        <v>11060</v>
      </c>
      <c r="J347" s="3"/>
      <c r="K347" s="3">
        <v>1308205</v>
      </c>
      <c r="L347" s="3">
        <v>7780</v>
      </c>
      <c r="M347" s="3">
        <v>1.114</v>
      </c>
      <c r="N347" s="3">
        <v>1.0545</v>
      </c>
      <c r="O347" s="3">
        <v>344205</v>
      </c>
      <c r="P347" s="3">
        <v>9139.26714</v>
      </c>
      <c r="Q347" s="3">
        <v>2650</v>
      </c>
      <c r="R347" s="3">
        <v>0.3</v>
      </c>
      <c r="S347" s="13"/>
      <c r="T347" s="14"/>
      <c r="U347" s="13"/>
      <c r="V347" s="13"/>
      <c r="W347" s="13"/>
      <c r="X347" s="13"/>
      <c r="Y347" s="13"/>
      <c r="Z347" s="4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3"/>
      <c r="AP347" s="3"/>
      <c r="AQ347" s="3"/>
      <c r="AR347" s="3"/>
      <c r="AS347" s="13"/>
      <c r="AT347" s="13"/>
      <c r="AU347" s="13"/>
      <c r="AV347" s="13"/>
      <c r="AW347" s="13"/>
      <c r="AX347" s="13"/>
      <c r="AY347" s="13"/>
      <c r="AZ347" s="13"/>
      <c r="BA347" s="3"/>
      <c r="BB347" s="13"/>
      <c r="BC347" s="3"/>
    </row>
    <row r="348" spans="1:55">
      <c r="A348" s="3">
        <v>346</v>
      </c>
      <c r="B348" s="3">
        <v>12</v>
      </c>
      <c r="C348" s="3">
        <v>2</v>
      </c>
      <c r="D348" s="3" t="str">
        <f t="shared" si="5"/>
        <v/>
      </c>
      <c r="E348" s="3"/>
      <c r="F348" s="3">
        <v>1150</v>
      </c>
      <c r="G348" s="3"/>
      <c r="H348" s="3"/>
      <c r="I348" s="3">
        <v>11200</v>
      </c>
      <c r="J348" s="3"/>
      <c r="K348" s="3">
        <v>1315670</v>
      </c>
      <c r="L348" s="3">
        <v>7780</v>
      </c>
      <c r="M348" s="3">
        <v>1.115</v>
      </c>
      <c r="N348" s="3">
        <v>1.0545</v>
      </c>
      <c r="O348" s="3">
        <v>346445</v>
      </c>
      <c r="P348" s="3">
        <v>9147.47115</v>
      </c>
      <c r="Q348" s="3">
        <v>2650</v>
      </c>
      <c r="R348" s="3">
        <v>0.3</v>
      </c>
      <c r="S348" s="13"/>
      <c r="T348" s="14"/>
      <c r="U348" s="13"/>
      <c r="V348" s="13"/>
      <c r="W348" s="13"/>
      <c r="X348" s="13"/>
      <c r="Y348" s="13"/>
      <c r="Z348" s="4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3"/>
      <c r="AP348" s="3"/>
      <c r="AQ348" s="3"/>
      <c r="AR348" s="3"/>
      <c r="AS348" s="13"/>
      <c r="AT348" s="13"/>
      <c r="AU348" s="13"/>
      <c r="AV348" s="13"/>
      <c r="AW348" s="13"/>
      <c r="AX348" s="13"/>
      <c r="AY348" s="13"/>
      <c r="AZ348" s="13"/>
      <c r="BA348" s="3"/>
      <c r="BB348" s="13"/>
      <c r="BC348" s="3"/>
    </row>
    <row r="349" spans="1:55">
      <c r="A349" s="3">
        <v>347</v>
      </c>
      <c r="B349" s="3">
        <v>12</v>
      </c>
      <c r="C349" s="3">
        <v>2</v>
      </c>
      <c r="D349" s="3" t="str">
        <f t="shared" si="5"/>
        <v/>
      </c>
      <c r="E349" s="3"/>
      <c r="F349" s="3">
        <v>1160</v>
      </c>
      <c r="G349" s="3"/>
      <c r="H349" s="3"/>
      <c r="I349" s="3">
        <v>11340</v>
      </c>
      <c r="J349" s="3"/>
      <c r="K349" s="3">
        <v>1323228</v>
      </c>
      <c r="L349" s="3">
        <v>7780</v>
      </c>
      <c r="M349" s="3">
        <v>1.116</v>
      </c>
      <c r="N349" s="3">
        <v>1.0545</v>
      </c>
      <c r="O349" s="3">
        <v>348713</v>
      </c>
      <c r="P349" s="3">
        <v>9155.67516</v>
      </c>
      <c r="Q349" s="3">
        <v>2650</v>
      </c>
      <c r="R349" s="3">
        <v>0.3</v>
      </c>
      <c r="S349" s="13"/>
      <c r="T349" s="14"/>
      <c r="U349" s="13"/>
      <c r="V349" s="13"/>
      <c r="W349" s="13"/>
      <c r="X349" s="13"/>
      <c r="Y349" s="13"/>
      <c r="Z349" s="4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3"/>
      <c r="AP349" s="3"/>
      <c r="AQ349" s="3"/>
      <c r="AR349" s="3"/>
      <c r="AS349" s="13"/>
      <c r="AT349" s="13"/>
      <c r="AU349" s="13"/>
      <c r="AV349" s="13"/>
      <c r="AW349" s="13"/>
      <c r="AX349" s="13"/>
      <c r="AY349" s="13"/>
      <c r="AZ349" s="13"/>
      <c r="BA349" s="3"/>
      <c r="BB349" s="13"/>
      <c r="BC349" s="3"/>
    </row>
    <row r="350" spans="1:55">
      <c r="A350" s="3">
        <v>348</v>
      </c>
      <c r="B350" s="3">
        <v>12</v>
      </c>
      <c r="C350" s="3">
        <v>2</v>
      </c>
      <c r="D350" s="3" t="str">
        <f t="shared" si="5"/>
        <v/>
      </c>
      <c r="E350" s="3"/>
      <c r="F350" s="3">
        <v>1170</v>
      </c>
      <c r="G350" s="3"/>
      <c r="H350" s="3"/>
      <c r="I350" s="3">
        <v>11480</v>
      </c>
      <c r="J350" s="3"/>
      <c r="K350" s="3">
        <v>1330879</v>
      </c>
      <c r="L350" s="3">
        <v>7780</v>
      </c>
      <c r="M350" s="3">
        <v>1.117</v>
      </c>
      <c r="N350" s="3">
        <v>1.0545</v>
      </c>
      <c r="O350" s="3">
        <v>351009</v>
      </c>
      <c r="P350" s="3">
        <v>9163.87917</v>
      </c>
      <c r="Q350" s="3">
        <v>2650</v>
      </c>
      <c r="R350" s="3">
        <v>0.3</v>
      </c>
      <c r="S350" s="13"/>
      <c r="T350" s="14"/>
      <c r="U350" s="13"/>
      <c r="V350" s="13"/>
      <c r="W350" s="13"/>
      <c r="X350" s="13"/>
      <c r="Y350" s="13"/>
      <c r="Z350" s="4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3"/>
      <c r="AP350" s="3"/>
      <c r="AQ350" s="3"/>
      <c r="AR350" s="3"/>
      <c r="AS350" s="13"/>
      <c r="AT350" s="13"/>
      <c r="AU350" s="13"/>
      <c r="AV350" s="13"/>
      <c r="AW350" s="13"/>
      <c r="AX350" s="13"/>
      <c r="AY350" s="13"/>
      <c r="AZ350" s="13"/>
      <c r="BA350" s="3"/>
      <c r="BB350" s="13"/>
      <c r="BC350" s="3"/>
    </row>
    <row r="351" spans="1:55">
      <c r="A351" s="3">
        <v>349</v>
      </c>
      <c r="B351" s="3">
        <v>12</v>
      </c>
      <c r="C351" s="3">
        <v>2</v>
      </c>
      <c r="D351" s="3" t="str">
        <f t="shared" si="5"/>
        <v/>
      </c>
      <c r="E351" s="3"/>
      <c r="F351" s="3">
        <v>1180</v>
      </c>
      <c r="G351" s="3"/>
      <c r="H351" s="3"/>
      <c r="I351" s="3">
        <v>11620</v>
      </c>
      <c r="J351" s="3"/>
      <c r="K351" s="3">
        <v>1338623</v>
      </c>
      <c r="L351" s="3">
        <v>7780</v>
      </c>
      <c r="M351" s="3">
        <v>1.118</v>
      </c>
      <c r="N351" s="3">
        <v>1.0545</v>
      </c>
      <c r="O351" s="3">
        <v>353333</v>
      </c>
      <c r="P351" s="3">
        <v>9172.08318</v>
      </c>
      <c r="Q351" s="3">
        <v>2650</v>
      </c>
      <c r="R351" s="3">
        <v>0.3</v>
      </c>
      <c r="S351" s="13"/>
      <c r="T351" s="14"/>
      <c r="U351" s="13"/>
      <c r="V351" s="13"/>
      <c r="W351" s="13"/>
      <c r="X351" s="13"/>
      <c r="Y351" s="13"/>
      <c r="Z351" s="4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3"/>
      <c r="AP351" s="3"/>
      <c r="AQ351" s="3"/>
      <c r="AR351" s="3"/>
      <c r="AS351" s="13"/>
      <c r="AT351" s="13"/>
      <c r="AU351" s="13"/>
      <c r="AV351" s="13"/>
      <c r="AW351" s="13"/>
      <c r="AX351" s="13"/>
      <c r="AY351" s="13"/>
      <c r="AZ351" s="13"/>
      <c r="BA351" s="3"/>
      <c r="BB351" s="13"/>
      <c r="BC351" s="3"/>
    </row>
    <row r="352" spans="1:55">
      <c r="A352" s="3">
        <v>350</v>
      </c>
      <c r="B352" s="3">
        <v>12</v>
      </c>
      <c r="C352" s="3">
        <v>2</v>
      </c>
      <c r="D352" s="3" t="str">
        <f t="shared" si="5"/>
        <v/>
      </c>
      <c r="E352" s="3"/>
      <c r="F352" s="3">
        <v>1190</v>
      </c>
      <c r="G352" s="3"/>
      <c r="H352" s="3"/>
      <c r="I352" s="3">
        <v>11760</v>
      </c>
      <c r="J352" s="3"/>
      <c r="K352" s="3">
        <v>1346460</v>
      </c>
      <c r="L352" s="3">
        <v>7780</v>
      </c>
      <c r="M352" s="3">
        <v>1.119</v>
      </c>
      <c r="N352" s="3">
        <v>1.0545</v>
      </c>
      <c r="O352" s="3">
        <v>355685</v>
      </c>
      <c r="P352" s="3">
        <v>9180.28719</v>
      </c>
      <c r="Q352" s="3">
        <v>2650</v>
      </c>
      <c r="R352" s="3">
        <v>0.4</v>
      </c>
      <c r="S352" s="13"/>
      <c r="T352" s="14"/>
      <c r="U352" s="13"/>
      <c r="V352" s="13"/>
      <c r="W352" s="13"/>
      <c r="X352" s="13"/>
      <c r="Y352" s="13"/>
      <c r="Z352" s="4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3"/>
      <c r="AP352" s="3"/>
      <c r="AQ352" s="3"/>
      <c r="AR352" s="3"/>
      <c r="AS352" s="13"/>
      <c r="AT352" s="13"/>
      <c r="AU352" s="13"/>
      <c r="AV352" s="13"/>
      <c r="AW352" s="13"/>
      <c r="AX352" s="13"/>
      <c r="AY352" s="13"/>
      <c r="AZ352" s="13"/>
      <c r="BA352" s="3"/>
      <c r="BB352" s="13"/>
      <c r="BC352" s="3"/>
    </row>
    <row r="353" spans="1:55">
      <c r="A353" s="3">
        <v>351</v>
      </c>
      <c r="B353" s="3">
        <v>12</v>
      </c>
      <c r="C353" s="3">
        <v>3</v>
      </c>
      <c r="D353" s="3" t="str">
        <f t="shared" si="5"/>
        <v/>
      </c>
      <c r="E353" s="3"/>
      <c r="F353" s="3"/>
      <c r="G353" s="3">
        <v>550</v>
      </c>
      <c r="H353" s="3"/>
      <c r="I353" s="3"/>
      <c r="J353" s="3">
        <v>10500</v>
      </c>
      <c r="K353" s="3">
        <v>1351710</v>
      </c>
      <c r="L353" s="3">
        <v>7780</v>
      </c>
      <c r="M353" s="3">
        <v>1.119</v>
      </c>
      <c r="N353" s="3">
        <v>1.055</v>
      </c>
      <c r="O353" s="3">
        <v>357785</v>
      </c>
      <c r="P353" s="3">
        <v>9184.6401</v>
      </c>
      <c r="Q353" s="3">
        <v>2650</v>
      </c>
      <c r="R353" s="3">
        <v>0.4</v>
      </c>
      <c r="S353" s="13"/>
      <c r="T353" s="14"/>
      <c r="U353" s="13"/>
      <c r="V353" s="13"/>
      <c r="W353" s="13"/>
      <c r="X353" s="13"/>
      <c r="Y353" s="13"/>
      <c r="Z353" s="4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3"/>
      <c r="AP353" s="3"/>
      <c r="AQ353" s="3"/>
      <c r="AR353" s="3"/>
      <c r="AS353" s="13"/>
      <c r="AT353" s="13"/>
      <c r="AU353" s="13"/>
      <c r="AV353" s="13"/>
      <c r="AW353" s="13"/>
      <c r="AX353" s="13"/>
      <c r="AY353" s="13"/>
      <c r="AZ353" s="13"/>
      <c r="BA353" s="3"/>
      <c r="BB353" s="13"/>
      <c r="BC353" s="3"/>
    </row>
    <row r="354" spans="1:55">
      <c r="A354" s="3">
        <v>352</v>
      </c>
      <c r="B354" s="3">
        <v>12</v>
      </c>
      <c r="C354" s="3">
        <v>3</v>
      </c>
      <c r="D354" s="3" t="str">
        <f t="shared" si="5"/>
        <v/>
      </c>
      <c r="E354" s="3"/>
      <c r="F354" s="3"/>
      <c r="G354" s="3">
        <v>555</v>
      </c>
      <c r="H354" s="3"/>
      <c r="I354" s="3"/>
      <c r="J354" s="3">
        <v>10700</v>
      </c>
      <c r="K354" s="3">
        <v>1357060</v>
      </c>
      <c r="L354" s="3">
        <v>7780</v>
      </c>
      <c r="M354" s="3">
        <v>1.119</v>
      </c>
      <c r="N354" s="3">
        <v>1.0555</v>
      </c>
      <c r="O354" s="3">
        <v>359925</v>
      </c>
      <c r="P354" s="3">
        <v>9188.99301</v>
      </c>
      <c r="Q354" s="3">
        <v>2650</v>
      </c>
      <c r="R354" s="3">
        <v>0.4</v>
      </c>
      <c r="S354" s="13"/>
      <c r="T354" s="14"/>
      <c r="U354" s="13"/>
      <c r="V354" s="13"/>
      <c r="W354" s="13"/>
      <c r="X354" s="13"/>
      <c r="Y354" s="13"/>
      <c r="Z354" s="4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3"/>
      <c r="AP354" s="3"/>
      <c r="AQ354" s="3"/>
      <c r="AR354" s="3"/>
      <c r="AS354" s="13"/>
      <c r="AT354" s="13"/>
      <c r="AU354" s="13"/>
      <c r="AV354" s="13"/>
      <c r="AW354" s="13"/>
      <c r="AX354" s="13"/>
      <c r="AY354" s="13"/>
      <c r="AZ354" s="13"/>
      <c r="BA354" s="3"/>
      <c r="BB354" s="13"/>
      <c r="BC354" s="3"/>
    </row>
    <row r="355" spans="1:55">
      <c r="A355" s="3">
        <v>353</v>
      </c>
      <c r="B355" s="3">
        <v>12</v>
      </c>
      <c r="C355" s="3">
        <v>3</v>
      </c>
      <c r="D355" s="3" t="str">
        <f t="shared" si="5"/>
        <v/>
      </c>
      <c r="E355" s="3"/>
      <c r="F355" s="3"/>
      <c r="G355" s="3">
        <v>560</v>
      </c>
      <c r="H355" s="3"/>
      <c r="I355" s="3"/>
      <c r="J355" s="3">
        <v>10900</v>
      </c>
      <c r="K355" s="3">
        <v>1362510</v>
      </c>
      <c r="L355" s="3">
        <v>7780</v>
      </c>
      <c r="M355" s="3">
        <v>1.119</v>
      </c>
      <c r="N355" s="3">
        <v>1.056</v>
      </c>
      <c r="O355" s="3">
        <v>362105</v>
      </c>
      <c r="P355" s="3">
        <v>9193.34592</v>
      </c>
      <c r="Q355" s="3">
        <v>2650</v>
      </c>
      <c r="R355" s="3">
        <v>0.4</v>
      </c>
      <c r="S355" s="13"/>
      <c r="T355" s="14"/>
      <c r="U355" s="13"/>
      <c r="V355" s="13"/>
      <c r="W355" s="13"/>
      <c r="X355" s="13"/>
      <c r="Y355" s="13"/>
      <c r="Z355" s="4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3"/>
      <c r="AP355" s="3"/>
      <c r="AQ355" s="3"/>
      <c r="AR355" s="3"/>
      <c r="AS355" s="13"/>
      <c r="AT355" s="13"/>
      <c r="AU355" s="13"/>
      <c r="AV355" s="13"/>
      <c r="AW355" s="13"/>
      <c r="AX355" s="13"/>
      <c r="AY355" s="13"/>
      <c r="AZ355" s="13"/>
      <c r="BA355" s="3"/>
      <c r="BB355" s="13"/>
      <c r="BC355" s="3"/>
    </row>
    <row r="356" spans="1:55">
      <c r="A356" s="3">
        <v>354</v>
      </c>
      <c r="B356" s="3">
        <v>12</v>
      </c>
      <c r="C356" s="3">
        <v>3</v>
      </c>
      <c r="D356" s="3" t="str">
        <f t="shared" si="5"/>
        <v/>
      </c>
      <c r="E356" s="3"/>
      <c r="F356" s="3"/>
      <c r="G356" s="3">
        <v>565</v>
      </c>
      <c r="H356" s="3"/>
      <c r="I356" s="3"/>
      <c r="J356" s="3">
        <v>11100</v>
      </c>
      <c r="K356" s="3">
        <v>1368060</v>
      </c>
      <c r="L356" s="3">
        <v>7780</v>
      </c>
      <c r="M356" s="3">
        <v>1.119</v>
      </c>
      <c r="N356" s="3">
        <v>1.0565</v>
      </c>
      <c r="O356" s="3">
        <v>364325</v>
      </c>
      <c r="P356" s="3">
        <v>9197.69883</v>
      </c>
      <c r="Q356" s="3">
        <v>2650</v>
      </c>
      <c r="R356" s="3">
        <v>0.4</v>
      </c>
      <c r="S356" s="13"/>
      <c r="T356" s="14"/>
      <c r="U356" s="13"/>
      <c r="V356" s="13"/>
      <c r="W356" s="13"/>
      <c r="X356" s="13"/>
      <c r="Y356" s="13"/>
      <c r="Z356" s="4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3"/>
      <c r="AP356" s="3"/>
      <c r="AQ356" s="3"/>
      <c r="AR356" s="3"/>
      <c r="AS356" s="13"/>
      <c r="AT356" s="13"/>
      <c r="AU356" s="13"/>
      <c r="AV356" s="13"/>
      <c r="AW356" s="13"/>
      <c r="AX356" s="13"/>
      <c r="AY356" s="13"/>
      <c r="AZ356" s="13"/>
      <c r="BA356" s="3"/>
      <c r="BB356" s="13"/>
      <c r="BC356" s="3"/>
    </row>
    <row r="357" spans="1:55">
      <c r="A357" s="3">
        <v>355</v>
      </c>
      <c r="B357" s="3">
        <v>12</v>
      </c>
      <c r="C357" s="3">
        <v>3</v>
      </c>
      <c r="D357" s="3" t="str">
        <f t="shared" si="5"/>
        <v/>
      </c>
      <c r="E357" s="3"/>
      <c r="F357" s="3"/>
      <c r="G357" s="3">
        <v>570</v>
      </c>
      <c r="H357" s="3"/>
      <c r="I357" s="3"/>
      <c r="J357" s="3">
        <v>11300</v>
      </c>
      <c r="K357" s="3">
        <v>1373710</v>
      </c>
      <c r="L357" s="3">
        <v>7780</v>
      </c>
      <c r="M357" s="3">
        <v>1.119</v>
      </c>
      <c r="N357" s="3">
        <v>1.057</v>
      </c>
      <c r="O357" s="3">
        <v>366585</v>
      </c>
      <c r="P357" s="3">
        <v>9202.05174</v>
      </c>
      <c r="Q357" s="3">
        <v>2650</v>
      </c>
      <c r="R357" s="3">
        <v>0.4</v>
      </c>
      <c r="S357" s="13"/>
      <c r="T357" s="14"/>
      <c r="U357" s="13"/>
      <c r="V357" s="13"/>
      <c r="W357" s="13"/>
      <c r="X357" s="13"/>
      <c r="Y357" s="13"/>
      <c r="Z357" s="4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3"/>
      <c r="AP357" s="3"/>
      <c r="AQ357" s="3"/>
      <c r="AR357" s="3"/>
      <c r="AS357" s="13"/>
      <c r="AT357" s="13"/>
      <c r="AU357" s="13"/>
      <c r="AV357" s="13"/>
      <c r="AW357" s="13"/>
      <c r="AX357" s="13"/>
      <c r="AY357" s="13"/>
      <c r="AZ357" s="13"/>
      <c r="BA357" s="3"/>
      <c r="BB357" s="13"/>
      <c r="BC357" s="3"/>
    </row>
    <row r="358" spans="1:55">
      <c r="A358" s="3">
        <v>356</v>
      </c>
      <c r="B358" s="3">
        <v>12</v>
      </c>
      <c r="C358" s="3">
        <v>3</v>
      </c>
      <c r="D358" s="3" t="str">
        <f t="shared" si="5"/>
        <v/>
      </c>
      <c r="E358" s="3"/>
      <c r="F358" s="3"/>
      <c r="G358" s="3">
        <v>575</v>
      </c>
      <c r="H358" s="3"/>
      <c r="I358" s="3"/>
      <c r="J358" s="3">
        <v>11500</v>
      </c>
      <c r="K358" s="3">
        <v>1379460</v>
      </c>
      <c r="L358" s="3">
        <v>7780</v>
      </c>
      <c r="M358" s="3">
        <v>1.119</v>
      </c>
      <c r="N358" s="3">
        <v>1.0575</v>
      </c>
      <c r="O358" s="3">
        <v>368885</v>
      </c>
      <c r="P358" s="3">
        <v>9206.40465</v>
      </c>
      <c r="Q358" s="3">
        <v>2650</v>
      </c>
      <c r="R358" s="3">
        <v>0.4</v>
      </c>
      <c r="S358" s="13"/>
      <c r="T358" s="14"/>
      <c r="U358" s="13"/>
      <c r="V358" s="13"/>
      <c r="W358" s="13"/>
      <c r="X358" s="13"/>
      <c r="Y358" s="13"/>
      <c r="Z358" s="4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3"/>
      <c r="AP358" s="3"/>
      <c r="AQ358" s="3"/>
      <c r="AR358" s="3"/>
      <c r="AS358" s="13"/>
      <c r="AT358" s="13"/>
      <c r="AU358" s="13"/>
      <c r="AV358" s="13"/>
      <c r="AW358" s="13"/>
      <c r="AX358" s="13"/>
      <c r="AY358" s="13"/>
      <c r="AZ358" s="13"/>
      <c r="BA358" s="3"/>
      <c r="BB358" s="13"/>
      <c r="BC358" s="3"/>
    </row>
    <row r="359" spans="1:55">
      <c r="A359" s="3">
        <v>357</v>
      </c>
      <c r="B359" s="3">
        <v>12</v>
      </c>
      <c r="C359" s="3">
        <v>3</v>
      </c>
      <c r="D359" s="3" t="str">
        <f t="shared" si="5"/>
        <v/>
      </c>
      <c r="E359" s="3"/>
      <c r="F359" s="3"/>
      <c r="G359" s="3">
        <v>580</v>
      </c>
      <c r="H359" s="3"/>
      <c r="I359" s="3"/>
      <c r="J359" s="3">
        <v>11700</v>
      </c>
      <c r="K359" s="3">
        <v>1385310</v>
      </c>
      <c r="L359" s="3">
        <v>7780</v>
      </c>
      <c r="M359" s="3">
        <v>1.119</v>
      </c>
      <c r="N359" s="3">
        <v>1.058</v>
      </c>
      <c r="O359" s="3">
        <v>371225</v>
      </c>
      <c r="P359" s="3">
        <v>9210.75756</v>
      </c>
      <c r="Q359" s="3">
        <v>2650</v>
      </c>
      <c r="R359" s="3">
        <v>0.4</v>
      </c>
      <c r="S359" s="13"/>
      <c r="T359" s="14"/>
      <c r="U359" s="13"/>
      <c r="V359" s="13"/>
      <c r="W359" s="13"/>
      <c r="X359" s="13"/>
      <c r="Y359" s="13"/>
      <c r="Z359" s="4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3"/>
      <c r="AP359" s="3"/>
      <c r="AQ359" s="3"/>
      <c r="AR359" s="3"/>
      <c r="AS359" s="13"/>
      <c r="AT359" s="13"/>
      <c r="AU359" s="13"/>
      <c r="AV359" s="13"/>
      <c r="AW359" s="13"/>
      <c r="AX359" s="13"/>
      <c r="AY359" s="13"/>
      <c r="AZ359" s="13"/>
      <c r="BA359" s="3"/>
      <c r="BB359" s="13"/>
      <c r="BC359" s="3"/>
    </row>
    <row r="360" spans="1:55">
      <c r="A360" s="3">
        <v>358</v>
      </c>
      <c r="B360" s="3">
        <v>12</v>
      </c>
      <c r="C360" s="3">
        <v>3</v>
      </c>
      <c r="D360" s="3" t="str">
        <f t="shared" si="5"/>
        <v/>
      </c>
      <c r="E360" s="3"/>
      <c r="F360" s="3"/>
      <c r="G360" s="3">
        <v>585</v>
      </c>
      <c r="H360" s="3"/>
      <c r="I360" s="3"/>
      <c r="J360" s="3">
        <v>11900</v>
      </c>
      <c r="K360" s="3">
        <v>1391260</v>
      </c>
      <c r="L360" s="3">
        <v>7780</v>
      </c>
      <c r="M360" s="3">
        <v>1.119</v>
      </c>
      <c r="N360" s="3">
        <v>1.0585</v>
      </c>
      <c r="O360" s="3">
        <v>373605</v>
      </c>
      <c r="P360" s="3">
        <v>9215.11047</v>
      </c>
      <c r="Q360" s="3">
        <v>2650</v>
      </c>
      <c r="R360" s="3">
        <v>0.4</v>
      </c>
      <c r="S360" s="13"/>
      <c r="T360" s="14"/>
      <c r="U360" s="13"/>
      <c r="V360" s="13"/>
      <c r="W360" s="13"/>
      <c r="X360" s="13"/>
      <c r="Y360" s="13"/>
      <c r="Z360" s="4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3"/>
      <c r="AP360" s="3"/>
      <c r="AQ360" s="3"/>
      <c r="AR360" s="3"/>
      <c r="AS360" s="13"/>
      <c r="AT360" s="13"/>
      <c r="AU360" s="13"/>
      <c r="AV360" s="13"/>
      <c r="AW360" s="13"/>
      <c r="AX360" s="13"/>
      <c r="AY360" s="13"/>
      <c r="AZ360" s="13"/>
      <c r="BA360" s="3"/>
      <c r="BB360" s="13"/>
      <c r="BC360" s="3"/>
    </row>
    <row r="361" spans="1:55">
      <c r="A361" s="3">
        <v>359</v>
      </c>
      <c r="B361" s="3">
        <v>12</v>
      </c>
      <c r="C361" s="3">
        <v>3</v>
      </c>
      <c r="D361" s="3" t="str">
        <f t="shared" si="5"/>
        <v/>
      </c>
      <c r="E361" s="3"/>
      <c r="F361" s="3"/>
      <c r="G361" s="3">
        <v>590</v>
      </c>
      <c r="H361" s="3"/>
      <c r="I361" s="3"/>
      <c r="J361" s="3">
        <v>12100</v>
      </c>
      <c r="K361" s="3">
        <v>1397310</v>
      </c>
      <c r="L361" s="3">
        <v>7780</v>
      </c>
      <c r="M361" s="3">
        <v>1.119</v>
      </c>
      <c r="N361" s="3">
        <v>1.059</v>
      </c>
      <c r="O361" s="3">
        <v>376025</v>
      </c>
      <c r="P361" s="3">
        <v>9219.46338</v>
      </c>
      <c r="Q361" s="3">
        <v>2650</v>
      </c>
      <c r="R361" s="3">
        <v>0.4</v>
      </c>
      <c r="S361" s="13"/>
      <c r="T361" s="14"/>
      <c r="U361" s="13"/>
      <c r="V361" s="13"/>
      <c r="W361" s="13"/>
      <c r="X361" s="13"/>
      <c r="Y361" s="13"/>
      <c r="Z361" s="4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3"/>
      <c r="AP361" s="3"/>
      <c r="AQ361" s="3"/>
      <c r="AR361" s="3"/>
      <c r="AS361" s="13"/>
      <c r="AT361" s="13"/>
      <c r="AU361" s="13"/>
      <c r="AV361" s="13"/>
      <c r="AW361" s="13"/>
      <c r="AX361" s="13"/>
      <c r="AY361" s="13"/>
      <c r="AZ361" s="13"/>
      <c r="BA361" s="3"/>
      <c r="BB361" s="13"/>
      <c r="BC361" s="3"/>
    </row>
    <row r="362" spans="1:55">
      <c r="A362" s="3">
        <v>360</v>
      </c>
      <c r="B362" s="3">
        <v>12</v>
      </c>
      <c r="C362" s="3">
        <v>3</v>
      </c>
      <c r="D362" s="3" t="str">
        <f t="shared" si="5"/>
        <v/>
      </c>
      <c r="E362" s="3"/>
      <c r="F362" s="3"/>
      <c r="G362" s="3">
        <v>595</v>
      </c>
      <c r="H362" s="3"/>
      <c r="I362" s="3"/>
      <c r="J362" s="3">
        <v>12300</v>
      </c>
      <c r="K362" s="3">
        <v>1403460</v>
      </c>
      <c r="L362" s="3">
        <v>7780</v>
      </c>
      <c r="M362" s="3">
        <v>1.119</v>
      </c>
      <c r="N362" s="3">
        <v>1.0595</v>
      </c>
      <c r="O362" s="3">
        <v>378485</v>
      </c>
      <c r="P362" s="3">
        <v>9223.81629</v>
      </c>
      <c r="Q362" s="3">
        <v>2650</v>
      </c>
      <c r="R362" s="3">
        <v>0.4</v>
      </c>
      <c r="S362" s="13"/>
      <c r="T362" s="14"/>
      <c r="U362" s="13"/>
      <c r="V362" s="13"/>
      <c r="W362" s="13"/>
      <c r="X362" s="13"/>
      <c r="Y362" s="13"/>
      <c r="Z362" s="4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3"/>
      <c r="AP362" s="3"/>
      <c r="AQ362" s="3"/>
      <c r="AR362" s="3"/>
      <c r="AS362" s="13"/>
      <c r="AT362" s="13"/>
      <c r="AU362" s="13"/>
      <c r="AV362" s="13"/>
      <c r="AW362" s="13"/>
      <c r="AX362" s="13"/>
      <c r="AY362" s="13"/>
      <c r="AZ362" s="13"/>
      <c r="BA362" s="3"/>
      <c r="BB362" s="13"/>
      <c r="BC362" s="3"/>
    </row>
    <row r="363" spans="1:55">
      <c r="A363" s="3">
        <v>361</v>
      </c>
      <c r="B363" s="3">
        <v>13</v>
      </c>
      <c r="C363" s="3">
        <v>1</v>
      </c>
      <c r="D363" s="3">
        <f t="shared" si="5"/>
        <v>780000</v>
      </c>
      <c r="E363" s="3">
        <v>790</v>
      </c>
      <c r="F363" s="3"/>
      <c r="G363" s="3"/>
      <c r="H363" s="3">
        <v>12200</v>
      </c>
      <c r="I363" s="3"/>
      <c r="J363" s="3"/>
      <c r="K363" s="3">
        <v>1415660</v>
      </c>
      <c r="L363" s="3">
        <v>7900</v>
      </c>
      <c r="M363" s="3">
        <v>1.119</v>
      </c>
      <c r="N363" s="3">
        <v>1.0595</v>
      </c>
      <c r="O363" s="3">
        <v>380925</v>
      </c>
      <c r="P363" s="3">
        <v>9366.08595</v>
      </c>
      <c r="Q363" s="3">
        <v>2650</v>
      </c>
      <c r="R363" s="3">
        <v>0.4</v>
      </c>
      <c r="S363" s="13"/>
      <c r="T363" s="14"/>
      <c r="U363" s="13"/>
      <c r="V363" s="13"/>
      <c r="W363" s="13"/>
      <c r="X363" s="13"/>
      <c r="Y363" s="13"/>
      <c r="Z363" s="4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3"/>
      <c r="AP363" s="3"/>
      <c r="AQ363" s="3"/>
      <c r="AR363" s="3"/>
      <c r="AS363" s="13"/>
      <c r="AT363" s="13"/>
      <c r="AU363" s="13"/>
      <c r="AV363" s="13"/>
      <c r="AW363" s="13"/>
      <c r="AX363" s="13"/>
      <c r="AY363" s="13"/>
      <c r="AZ363" s="13"/>
      <c r="BA363" s="3"/>
      <c r="BB363" s="13"/>
      <c r="BC363" s="3"/>
    </row>
    <row r="364" spans="1:55">
      <c r="A364" s="3">
        <v>362</v>
      </c>
      <c r="B364" s="3">
        <v>13</v>
      </c>
      <c r="C364" s="3">
        <v>1</v>
      </c>
      <c r="D364" s="3">
        <f t="shared" si="5"/>
        <v>793000</v>
      </c>
      <c r="E364" s="3">
        <v>803</v>
      </c>
      <c r="F364" s="3"/>
      <c r="G364" s="3"/>
      <c r="H364" s="3">
        <v>12350</v>
      </c>
      <c r="I364" s="3"/>
      <c r="J364" s="3"/>
      <c r="K364" s="3">
        <v>1428010</v>
      </c>
      <c r="L364" s="3">
        <v>8030</v>
      </c>
      <c r="M364" s="3">
        <v>1.119</v>
      </c>
      <c r="N364" s="3">
        <v>1.0595</v>
      </c>
      <c r="O364" s="3">
        <v>383395</v>
      </c>
      <c r="P364" s="3">
        <v>9520.211415</v>
      </c>
      <c r="Q364" s="3">
        <v>2650</v>
      </c>
      <c r="R364" s="3">
        <v>0.4</v>
      </c>
      <c r="S364" s="13"/>
      <c r="T364" s="14"/>
      <c r="U364" s="13"/>
      <c r="V364" s="13"/>
      <c r="W364" s="13"/>
      <c r="X364" s="13"/>
      <c r="Y364" s="13"/>
      <c r="Z364" s="4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3"/>
      <c r="AP364" s="3"/>
      <c r="AQ364" s="3"/>
      <c r="AR364" s="3"/>
      <c r="AS364" s="13"/>
      <c r="AT364" s="13"/>
      <c r="AU364" s="13"/>
      <c r="AV364" s="13"/>
      <c r="AW364" s="13"/>
      <c r="AX364" s="13"/>
      <c r="AY364" s="13"/>
      <c r="AZ364" s="13"/>
      <c r="BA364" s="3"/>
      <c r="BB364" s="13"/>
      <c r="BC364" s="3"/>
    </row>
    <row r="365" spans="1:55">
      <c r="A365" s="3">
        <v>363</v>
      </c>
      <c r="B365" s="3">
        <v>13</v>
      </c>
      <c r="C365" s="3">
        <v>1</v>
      </c>
      <c r="D365" s="3">
        <f t="shared" si="5"/>
        <v>806000</v>
      </c>
      <c r="E365" s="3">
        <v>816</v>
      </c>
      <c r="F365" s="3"/>
      <c r="G365" s="3"/>
      <c r="H365" s="3">
        <v>12500</v>
      </c>
      <c r="I365" s="3"/>
      <c r="J365" s="3"/>
      <c r="K365" s="3">
        <v>1440510</v>
      </c>
      <c r="L365" s="3">
        <v>8160</v>
      </c>
      <c r="M365" s="3">
        <v>1.119</v>
      </c>
      <c r="N365" s="3">
        <v>1.0595</v>
      </c>
      <c r="O365" s="3">
        <v>385895</v>
      </c>
      <c r="P365" s="3">
        <v>9674.33688</v>
      </c>
      <c r="Q365" s="3">
        <v>2650</v>
      </c>
      <c r="R365" s="3">
        <v>0.4</v>
      </c>
      <c r="S365" s="13"/>
      <c r="T365" s="14"/>
      <c r="U365" s="13"/>
      <c r="V365" s="13"/>
      <c r="W365" s="13"/>
      <c r="X365" s="13"/>
      <c r="Y365" s="13"/>
      <c r="Z365" s="4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3"/>
      <c r="AP365" s="3"/>
      <c r="AQ365" s="3"/>
      <c r="AR365" s="3"/>
      <c r="AS365" s="13"/>
      <c r="AT365" s="13"/>
      <c r="AU365" s="13"/>
      <c r="AV365" s="13"/>
      <c r="AW365" s="13"/>
      <c r="AX365" s="13"/>
      <c r="AY365" s="13"/>
      <c r="AZ365" s="13"/>
      <c r="BA365" s="3"/>
      <c r="BB365" s="13"/>
      <c r="BC365" s="3"/>
    </row>
    <row r="366" spans="1:55">
      <c r="A366" s="3">
        <v>364</v>
      </c>
      <c r="B366" s="3">
        <v>13</v>
      </c>
      <c r="C366" s="3">
        <v>1</v>
      </c>
      <c r="D366" s="3">
        <f t="shared" si="5"/>
        <v>819000</v>
      </c>
      <c r="E366" s="3">
        <v>829</v>
      </c>
      <c r="F366" s="3"/>
      <c r="G366" s="3"/>
      <c r="H366" s="3">
        <v>12650</v>
      </c>
      <c r="I366" s="3"/>
      <c r="J366" s="3"/>
      <c r="K366" s="3">
        <v>1453160</v>
      </c>
      <c r="L366" s="3">
        <v>8290</v>
      </c>
      <c r="M366" s="3">
        <v>1.119</v>
      </c>
      <c r="N366" s="3">
        <v>1.0595</v>
      </c>
      <c r="O366" s="3">
        <v>388425</v>
      </c>
      <c r="P366" s="3">
        <v>9828.462345</v>
      </c>
      <c r="Q366" s="3">
        <v>2650</v>
      </c>
      <c r="R366" s="3">
        <v>0.4</v>
      </c>
      <c r="S366" s="13"/>
      <c r="T366" s="14"/>
      <c r="U366" s="13"/>
      <c r="V366" s="13"/>
      <c r="W366" s="13"/>
      <c r="X366" s="13"/>
      <c r="Y366" s="13"/>
      <c r="Z366" s="4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3"/>
      <c r="AP366" s="3"/>
      <c r="AQ366" s="3"/>
      <c r="AR366" s="3"/>
      <c r="AS366" s="13"/>
      <c r="AT366" s="13"/>
      <c r="AU366" s="13"/>
      <c r="AV366" s="13"/>
      <c r="AW366" s="13"/>
      <c r="AX366" s="13"/>
      <c r="AY366" s="13"/>
      <c r="AZ366" s="13"/>
      <c r="BA366" s="3"/>
      <c r="BB366" s="13"/>
      <c r="BC366" s="3"/>
    </row>
    <row r="367" spans="1:55">
      <c r="A367" s="3">
        <v>365</v>
      </c>
      <c r="B367" s="3">
        <v>13</v>
      </c>
      <c r="C367" s="3">
        <v>1</v>
      </c>
      <c r="D367" s="3">
        <f t="shared" si="5"/>
        <v>832000</v>
      </c>
      <c r="E367" s="3">
        <v>842</v>
      </c>
      <c r="F367" s="3"/>
      <c r="G367" s="3"/>
      <c r="H367" s="3">
        <v>12800</v>
      </c>
      <c r="I367" s="3"/>
      <c r="J367" s="3"/>
      <c r="K367" s="3">
        <v>1465960</v>
      </c>
      <c r="L367" s="3">
        <v>8420</v>
      </c>
      <c r="M367" s="3">
        <v>1.119</v>
      </c>
      <c r="N367" s="3">
        <v>1.0595</v>
      </c>
      <c r="O367" s="3">
        <v>390985</v>
      </c>
      <c r="P367" s="3">
        <v>9982.58781</v>
      </c>
      <c r="Q367" s="3">
        <v>2650</v>
      </c>
      <c r="R367" s="3">
        <v>0.4</v>
      </c>
      <c r="S367" s="13"/>
      <c r="T367" s="14"/>
      <c r="U367" s="13"/>
      <c r="V367" s="13"/>
      <c r="W367" s="13"/>
      <c r="X367" s="13"/>
      <c r="Y367" s="13"/>
      <c r="Z367" s="4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3"/>
      <c r="AP367" s="3"/>
      <c r="AQ367" s="3"/>
      <c r="AR367" s="3"/>
      <c r="AS367" s="13"/>
      <c r="AT367" s="13"/>
      <c r="AU367" s="13"/>
      <c r="AV367" s="13"/>
      <c r="AW367" s="13"/>
      <c r="AX367" s="13"/>
      <c r="AY367" s="13"/>
      <c r="AZ367" s="13"/>
      <c r="BA367" s="3"/>
      <c r="BB367" s="13"/>
      <c r="BC367" s="3"/>
    </row>
    <row r="368" spans="1:55">
      <c r="A368" s="3">
        <v>366</v>
      </c>
      <c r="B368" s="3">
        <v>13</v>
      </c>
      <c r="C368" s="3">
        <v>1</v>
      </c>
      <c r="D368" s="3">
        <f t="shared" si="5"/>
        <v>845000</v>
      </c>
      <c r="E368" s="3">
        <v>855</v>
      </c>
      <c r="F368" s="3"/>
      <c r="G368" s="3"/>
      <c r="H368" s="3">
        <v>12950</v>
      </c>
      <c r="I368" s="3"/>
      <c r="J368" s="3"/>
      <c r="K368" s="3">
        <v>1478910</v>
      </c>
      <c r="L368" s="3">
        <v>8550</v>
      </c>
      <c r="M368" s="3">
        <v>1.119</v>
      </c>
      <c r="N368" s="3">
        <v>1.0595</v>
      </c>
      <c r="O368" s="3">
        <v>393575</v>
      </c>
      <c r="P368" s="3">
        <v>10136.71328</v>
      </c>
      <c r="Q368" s="3">
        <v>2650</v>
      </c>
      <c r="R368" s="3">
        <v>0.4</v>
      </c>
      <c r="S368" s="13"/>
      <c r="T368" s="14"/>
      <c r="U368" s="13"/>
      <c r="V368" s="13"/>
      <c r="W368" s="13"/>
      <c r="X368" s="13"/>
      <c r="Y368" s="13"/>
      <c r="Z368" s="4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3"/>
      <c r="AP368" s="3"/>
      <c r="AQ368" s="3"/>
      <c r="AR368" s="3"/>
      <c r="AS368" s="13"/>
      <c r="AT368" s="13"/>
      <c r="AU368" s="13"/>
      <c r="AV368" s="13"/>
      <c r="AW368" s="13"/>
      <c r="AX368" s="13"/>
      <c r="AY368" s="13"/>
      <c r="AZ368" s="13"/>
      <c r="BA368" s="3"/>
      <c r="BB368" s="13"/>
      <c r="BC368" s="3"/>
    </row>
    <row r="369" spans="1:55">
      <c r="A369" s="3">
        <v>367</v>
      </c>
      <c r="B369" s="3">
        <v>13</v>
      </c>
      <c r="C369" s="3">
        <v>1</v>
      </c>
      <c r="D369" s="3">
        <f t="shared" si="5"/>
        <v>858000</v>
      </c>
      <c r="E369" s="3">
        <v>868</v>
      </c>
      <c r="F369" s="3"/>
      <c r="G369" s="3"/>
      <c r="H369" s="3">
        <v>13100</v>
      </c>
      <c r="I369" s="3"/>
      <c r="J369" s="3"/>
      <c r="K369" s="3">
        <v>1492010</v>
      </c>
      <c r="L369" s="3">
        <v>8680</v>
      </c>
      <c r="M369" s="3">
        <v>1.119</v>
      </c>
      <c r="N369" s="3">
        <v>1.0595</v>
      </c>
      <c r="O369" s="3">
        <v>396195</v>
      </c>
      <c r="P369" s="3">
        <v>10290.83874</v>
      </c>
      <c r="Q369" s="3">
        <v>2650</v>
      </c>
      <c r="R369" s="3">
        <v>0.4</v>
      </c>
      <c r="S369" s="13"/>
      <c r="T369" s="14"/>
      <c r="U369" s="13"/>
      <c r="V369" s="13"/>
      <c r="W369" s="13"/>
      <c r="X369" s="13"/>
      <c r="Y369" s="13"/>
      <c r="Z369" s="4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3"/>
      <c r="AP369" s="3"/>
      <c r="AQ369" s="3"/>
      <c r="AR369" s="3"/>
      <c r="AS369" s="13"/>
      <c r="AT369" s="13"/>
      <c r="AU369" s="13"/>
      <c r="AV369" s="13"/>
      <c r="AW369" s="13"/>
      <c r="AX369" s="13"/>
      <c r="AY369" s="13"/>
      <c r="AZ369" s="13"/>
      <c r="BA369" s="3"/>
      <c r="BB369" s="13"/>
      <c r="BC369" s="3"/>
    </row>
    <row r="370" spans="1:55">
      <c r="A370" s="3">
        <v>368</v>
      </c>
      <c r="B370" s="3">
        <v>13</v>
      </c>
      <c r="C370" s="3">
        <v>1</v>
      </c>
      <c r="D370" s="3">
        <f t="shared" si="5"/>
        <v>871000</v>
      </c>
      <c r="E370" s="3">
        <v>881</v>
      </c>
      <c r="F370" s="3"/>
      <c r="G370" s="3"/>
      <c r="H370" s="3">
        <v>13250</v>
      </c>
      <c r="I370" s="3"/>
      <c r="J370" s="3"/>
      <c r="K370" s="3">
        <v>1505260</v>
      </c>
      <c r="L370" s="3">
        <v>8810</v>
      </c>
      <c r="M370" s="3">
        <v>1.119</v>
      </c>
      <c r="N370" s="3">
        <v>1.0595</v>
      </c>
      <c r="O370" s="3">
        <v>398845</v>
      </c>
      <c r="P370" s="3">
        <v>10444.96421</v>
      </c>
      <c r="Q370" s="3">
        <v>2650</v>
      </c>
      <c r="R370" s="3">
        <v>0.4</v>
      </c>
      <c r="S370" s="13"/>
      <c r="T370" s="14"/>
      <c r="U370" s="13"/>
      <c r="V370" s="13"/>
      <c r="W370" s="13"/>
      <c r="X370" s="13"/>
      <c r="Y370" s="13"/>
      <c r="Z370" s="4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3"/>
      <c r="AP370" s="3"/>
      <c r="AQ370" s="3"/>
      <c r="AR370" s="3"/>
      <c r="AS370" s="13"/>
      <c r="AT370" s="13"/>
      <c r="AU370" s="13"/>
      <c r="AV370" s="13"/>
      <c r="AW370" s="13"/>
      <c r="AX370" s="13"/>
      <c r="AY370" s="13"/>
      <c r="AZ370" s="13"/>
      <c r="BA370" s="3"/>
      <c r="BB370" s="13"/>
      <c r="BC370" s="3"/>
    </row>
    <row r="371" spans="1:55">
      <c r="A371" s="3">
        <v>369</v>
      </c>
      <c r="B371" s="3">
        <v>13</v>
      </c>
      <c r="C371" s="3">
        <v>1</v>
      </c>
      <c r="D371" s="3">
        <f t="shared" si="5"/>
        <v>884000</v>
      </c>
      <c r="E371" s="3">
        <v>894</v>
      </c>
      <c r="F371" s="3"/>
      <c r="G371" s="3"/>
      <c r="H371" s="3">
        <v>13400</v>
      </c>
      <c r="I371" s="3"/>
      <c r="J371" s="3"/>
      <c r="K371" s="3">
        <v>1518660</v>
      </c>
      <c r="L371" s="3">
        <v>8940</v>
      </c>
      <c r="M371" s="3">
        <v>1.119</v>
      </c>
      <c r="N371" s="3">
        <v>1.0595</v>
      </c>
      <c r="O371" s="3">
        <v>401525</v>
      </c>
      <c r="P371" s="3">
        <v>10599.08967</v>
      </c>
      <c r="Q371" s="3">
        <v>2650</v>
      </c>
      <c r="R371" s="3">
        <v>0.4</v>
      </c>
      <c r="S371" s="13"/>
      <c r="T371" s="14"/>
      <c r="U371" s="13"/>
      <c r="V371" s="13"/>
      <c r="W371" s="13"/>
      <c r="X371" s="13"/>
      <c r="Y371" s="13"/>
      <c r="Z371" s="4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3"/>
      <c r="AP371" s="3"/>
      <c r="AQ371" s="3"/>
      <c r="AR371" s="3"/>
      <c r="AS371" s="13"/>
      <c r="AT371" s="13"/>
      <c r="AU371" s="13"/>
      <c r="AV371" s="13"/>
      <c r="AW371" s="13"/>
      <c r="AX371" s="13"/>
      <c r="AY371" s="13"/>
      <c r="AZ371" s="13"/>
      <c r="BA371" s="3"/>
      <c r="BB371" s="13"/>
      <c r="BC371" s="3"/>
    </row>
    <row r="372" spans="1:55">
      <c r="A372" s="3">
        <v>370</v>
      </c>
      <c r="B372" s="3">
        <v>13</v>
      </c>
      <c r="C372" s="3">
        <v>1</v>
      </c>
      <c r="D372" s="3">
        <f t="shared" si="5"/>
        <v>897000</v>
      </c>
      <c r="E372" s="3">
        <v>907</v>
      </c>
      <c r="F372" s="3"/>
      <c r="G372" s="3"/>
      <c r="H372" s="3">
        <v>13550</v>
      </c>
      <c r="I372" s="3"/>
      <c r="J372" s="3"/>
      <c r="K372" s="3">
        <v>1532210</v>
      </c>
      <c r="L372" s="3">
        <v>9070</v>
      </c>
      <c r="M372" s="3">
        <v>1.119</v>
      </c>
      <c r="N372" s="3">
        <v>1.0595</v>
      </c>
      <c r="O372" s="3">
        <v>404235</v>
      </c>
      <c r="P372" s="3">
        <v>10753.21514</v>
      </c>
      <c r="Q372" s="3">
        <v>3200</v>
      </c>
      <c r="R372" s="3">
        <v>0.4</v>
      </c>
      <c r="S372" s="13"/>
      <c r="T372" s="14"/>
      <c r="U372" s="13"/>
      <c r="V372" s="13"/>
      <c r="W372" s="13"/>
      <c r="X372" s="13"/>
      <c r="Y372" s="13"/>
      <c r="Z372" s="4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3"/>
      <c r="AP372" s="3"/>
      <c r="AQ372" s="3"/>
      <c r="AR372" s="3"/>
      <c r="AS372" s="13"/>
      <c r="AT372" s="13"/>
      <c r="AU372" s="13"/>
      <c r="AV372" s="13"/>
      <c r="AW372" s="13"/>
      <c r="AX372" s="13"/>
      <c r="AY372" s="13"/>
      <c r="AZ372" s="13"/>
      <c r="BA372" s="3"/>
      <c r="BB372" s="13"/>
      <c r="BC372" s="3"/>
    </row>
    <row r="373" spans="1:55">
      <c r="A373" s="3">
        <v>371</v>
      </c>
      <c r="B373" s="3">
        <v>13</v>
      </c>
      <c r="C373" s="3">
        <v>2</v>
      </c>
      <c r="D373" s="3" t="str">
        <f t="shared" si="5"/>
        <v/>
      </c>
      <c r="E373" s="3"/>
      <c r="F373" s="3">
        <v>1200</v>
      </c>
      <c r="G373" s="3"/>
      <c r="H373" s="3"/>
      <c r="I373" s="3">
        <v>11900</v>
      </c>
      <c r="J373" s="3"/>
      <c r="K373" s="3">
        <v>1540143</v>
      </c>
      <c r="L373" s="3">
        <v>9070</v>
      </c>
      <c r="M373" s="3">
        <v>1.12</v>
      </c>
      <c r="N373" s="3">
        <v>1.0595</v>
      </c>
      <c r="O373" s="3">
        <v>406615</v>
      </c>
      <c r="P373" s="3">
        <v>10762.8248</v>
      </c>
      <c r="Q373" s="3">
        <v>3200</v>
      </c>
      <c r="R373" s="3">
        <v>0.4</v>
      </c>
      <c r="S373" s="13"/>
      <c r="T373" s="14"/>
      <c r="U373" s="13"/>
      <c r="V373" s="13"/>
      <c r="W373" s="13"/>
      <c r="X373" s="13"/>
      <c r="Y373" s="13"/>
      <c r="Z373" s="4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3"/>
      <c r="AP373" s="3"/>
      <c r="AQ373" s="3"/>
      <c r="AR373" s="3"/>
      <c r="AS373" s="13"/>
      <c r="AT373" s="13"/>
      <c r="AU373" s="13"/>
      <c r="AV373" s="13"/>
      <c r="AW373" s="13"/>
      <c r="AX373" s="13"/>
      <c r="AY373" s="13"/>
      <c r="AZ373" s="13"/>
      <c r="BA373" s="3"/>
      <c r="BB373" s="13"/>
      <c r="BC373" s="3"/>
    </row>
    <row r="374" spans="1:55">
      <c r="A374" s="3">
        <v>372</v>
      </c>
      <c r="B374" s="3">
        <v>13</v>
      </c>
      <c r="C374" s="3">
        <v>2</v>
      </c>
      <c r="D374" s="3" t="str">
        <f t="shared" si="5"/>
        <v/>
      </c>
      <c r="E374" s="3"/>
      <c r="F374" s="3">
        <v>1210</v>
      </c>
      <c r="G374" s="3"/>
      <c r="H374" s="3"/>
      <c r="I374" s="3">
        <v>12050</v>
      </c>
      <c r="J374" s="3"/>
      <c r="K374" s="3">
        <v>1548176</v>
      </c>
      <c r="L374" s="3">
        <v>9070</v>
      </c>
      <c r="M374" s="3">
        <v>1.121</v>
      </c>
      <c r="N374" s="3">
        <v>1.0595</v>
      </c>
      <c r="O374" s="3">
        <v>409025</v>
      </c>
      <c r="P374" s="3">
        <v>10772.43447</v>
      </c>
      <c r="Q374" s="3">
        <v>3200</v>
      </c>
      <c r="R374" s="3">
        <v>0.4</v>
      </c>
      <c r="S374" s="13"/>
      <c r="T374" s="14"/>
      <c r="U374" s="13"/>
      <c r="V374" s="13"/>
      <c r="W374" s="13"/>
      <c r="X374" s="13"/>
      <c r="Y374" s="13"/>
      <c r="Z374" s="4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3"/>
      <c r="AP374" s="3"/>
      <c r="AQ374" s="3"/>
      <c r="AR374" s="3"/>
      <c r="AS374" s="13"/>
      <c r="AT374" s="13"/>
      <c r="AU374" s="13"/>
      <c r="AV374" s="13"/>
      <c r="AW374" s="13"/>
      <c r="AX374" s="13"/>
      <c r="AY374" s="13"/>
      <c r="AZ374" s="13"/>
      <c r="BA374" s="3"/>
      <c r="BB374" s="13"/>
      <c r="BC374" s="3"/>
    </row>
    <row r="375" spans="1:55">
      <c r="A375" s="3">
        <v>373</v>
      </c>
      <c r="B375" s="3">
        <v>13</v>
      </c>
      <c r="C375" s="3">
        <v>2</v>
      </c>
      <c r="D375" s="3" t="str">
        <f t="shared" si="5"/>
        <v/>
      </c>
      <c r="E375" s="3"/>
      <c r="F375" s="3">
        <v>1220</v>
      </c>
      <c r="G375" s="3"/>
      <c r="H375" s="3"/>
      <c r="I375" s="3">
        <v>12200</v>
      </c>
      <c r="J375" s="3"/>
      <c r="K375" s="3">
        <v>1556309</v>
      </c>
      <c r="L375" s="3">
        <v>9070</v>
      </c>
      <c r="M375" s="3">
        <v>1.122</v>
      </c>
      <c r="N375" s="3">
        <v>1.0595</v>
      </c>
      <c r="O375" s="3">
        <v>411465</v>
      </c>
      <c r="P375" s="3">
        <v>10782.04413</v>
      </c>
      <c r="Q375" s="3">
        <v>3200</v>
      </c>
      <c r="R375" s="3">
        <v>0.4</v>
      </c>
      <c r="S375" s="13"/>
      <c r="T375" s="14"/>
      <c r="U375" s="13"/>
      <c r="V375" s="13"/>
      <c r="W375" s="13"/>
      <c r="X375" s="13"/>
      <c r="Y375" s="13"/>
      <c r="Z375" s="4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3"/>
      <c r="AP375" s="3"/>
      <c r="AQ375" s="3"/>
      <c r="AR375" s="3"/>
      <c r="AS375" s="13"/>
      <c r="AT375" s="13"/>
      <c r="AU375" s="13"/>
      <c r="AV375" s="13"/>
      <c r="AW375" s="13"/>
      <c r="AX375" s="13"/>
      <c r="AY375" s="13"/>
      <c r="AZ375" s="13"/>
      <c r="BA375" s="3"/>
      <c r="BB375" s="13"/>
      <c r="BC375" s="3"/>
    </row>
    <row r="376" spans="1:55">
      <c r="A376" s="3">
        <v>374</v>
      </c>
      <c r="B376" s="3">
        <v>13</v>
      </c>
      <c r="C376" s="3">
        <v>2</v>
      </c>
      <c r="D376" s="3" t="str">
        <f t="shared" si="5"/>
        <v/>
      </c>
      <c r="E376" s="3"/>
      <c r="F376" s="3">
        <v>1230</v>
      </c>
      <c r="G376" s="3"/>
      <c r="H376" s="3"/>
      <c r="I376" s="3">
        <v>12350</v>
      </c>
      <c r="J376" s="3"/>
      <c r="K376" s="3">
        <v>1564542</v>
      </c>
      <c r="L376" s="3">
        <v>9070</v>
      </c>
      <c r="M376" s="3">
        <v>1.123</v>
      </c>
      <c r="N376" s="3">
        <v>1.0595</v>
      </c>
      <c r="O376" s="3">
        <v>413935</v>
      </c>
      <c r="P376" s="3">
        <v>10791.6538</v>
      </c>
      <c r="Q376" s="3">
        <v>3200</v>
      </c>
      <c r="R376" s="3">
        <v>0.4</v>
      </c>
      <c r="S376" s="13"/>
      <c r="T376" s="14"/>
      <c r="U376" s="13"/>
      <c r="V376" s="13"/>
      <c r="W376" s="13"/>
      <c r="X376" s="13"/>
      <c r="Y376" s="13"/>
      <c r="Z376" s="4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3"/>
      <c r="AP376" s="3"/>
      <c r="AQ376" s="3"/>
      <c r="AR376" s="3"/>
      <c r="AS376" s="13"/>
      <c r="AT376" s="13"/>
      <c r="AU376" s="13"/>
      <c r="AV376" s="13"/>
      <c r="AW376" s="13"/>
      <c r="AX376" s="13"/>
      <c r="AY376" s="13"/>
      <c r="AZ376" s="13"/>
      <c r="BA376" s="3"/>
      <c r="BB376" s="13"/>
      <c r="BC376" s="3"/>
    </row>
    <row r="377" spans="1:55">
      <c r="A377" s="3">
        <v>375</v>
      </c>
      <c r="B377" s="3">
        <v>13</v>
      </c>
      <c r="C377" s="3">
        <v>2</v>
      </c>
      <c r="D377" s="3" t="str">
        <f t="shared" si="5"/>
        <v/>
      </c>
      <c r="E377" s="3"/>
      <c r="F377" s="3">
        <v>1240</v>
      </c>
      <c r="G377" s="3"/>
      <c r="H377" s="3"/>
      <c r="I377" s="3">
        <v>12500</v>
      </c>
      <c r="J377" s="3"/>
      <c r="K377" s="3">
        <v>1572875</v>
      </c>
      <c r="L377" s="3">
        <v>9070</v>
      </c>
      <c r="M377" s="3">
        <v>1.124</v>
      </c>
      <c r="N377" s="3">
        <v>1.0595</v>
      </c>
      <c r="O377" s="3">
        <v>416435</v>
      </c>
      <c r="P377" s="3">
        <v>10801.26346</v>
      </c>
      <c r="Q377" s="3">
        <v>3200</v>
      </c>
      <c r="R377" s="3">
        <v>0.4</v>
      </c>
      <c r="S377" s="13"/>
      <c r="T377" s="14"/>
      <c r="U377" s="13"/>
      <c r="V377" s="13"/>
      <c r="W377" s="13"/>
      <c r="X377" s="13"/>
      <c r="Y377" s="13"/>
      <c r="Z377" s="4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3"/>
      <c r="AP377" s="3"/>
      <c r="AQ377" s="3"/>
      <c r="AR377" s="3"/>
      <c r="AS377" s="13"/>
      <c r="AT377" s="13"/>
      <c r="AU377" s="13"/>
      <c r="AV377" s="13"/>
      <c r="AW377" s="13"/>
      <c r="AX377" s="13"/>
      <c r="AY377" s="13"/>
      <c r="AZ377" s="13"/>
      <c r="BA377" s="3"/>
      <c r="BB377" s="13"/>
      <c r="BC377" s="3"/>
    </row>
    <row r="378" spans="1:55">
      <c r="A378" s="3">
        <v>376</v>
      </c>
      <c r="B378" s="3">
        <v>13</v>
      </c>
      <c r="C378" s="3">
        <v>2</v>
      </c>
      <c r="D378" s="3" t="str">
        <f t="shared" si="5"/>
        <v/>
      </c>
      <c r="E378" s="3"/>
      <c r="F378" s="3">
        <v>1250</v>
      </c>
      <c r="G378" s="3"/>
      <c r="H378" s="3"/>
      <c r="I378" s="3">
        <v>12650</v>
      </c>
      <c r="J378" s="3"/>
      <c r="K378" s="3">
        <v>1581308</v>
      </c>
      <c r="L378" s="3">
        <v>9070</v>
      </c>
      <c r="M378" s="3">
        <v>1.125</v>
      </c>
      <c r="N378" s="3">
        <v>1.0595</v>
      </c>
      <c r="O378" s="3">
        <v>418965</v>
      </c>
      <c r="P378" s="3">
        <v>10810.87313</v>
      </c>
      <c r="Q378" s="3">
        <v>3200</v>
      </c>
      <c r="R378" s="3">
        <v>0.4</v>
      </c>
      <c r="S378" s="13"/>
      <c r="T378" s="14"/>
      <c r="U378" s="13"/>
      <c r="V378" s="13"/>
      <c r="W378" s="13"/>
      <c r="X378" s="13"/>
      <c r="Y378" s="13"/>
      <c r="Z378" s="4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3"/>
      <c r="AP378" s="3"/>
      <c r="AQ378" s="3"/>
      <c r="AR378" s="3"/>
      <c r="AS378" s="13"/>
      <c r="AT378" s="13"/>
      <c r="AU378" s="13"/>
      <c r="AV378" s="13"/>
      <c r="AW378" s="13"/>
      <c r="AX378" s="13"/>
      <c r="AY378" s="13"/>
      <c r="AZ378" s="13"/>
      <c r="BA378" s="3"/>
      <c r="BB378" s="13"/>
      <c r="BC378" s="3"/>
    </row>
    <row r="379" spans="1:55">
      <c r="A379" s="3">
        <v>377</v>
      </c>
      <c r="B379" s="3">
        <v>13</v>
      </c>
      <c r="C379" s="3">
        <v>2</v>
      </c>
      <c r="D379" s="3" t="str">
        <f t="shared" si="5"/>
        <v/>
      </c>
      <c r="E379" s="3"/>
      <c r="F379" s="3">
        <v>1260</v>
      </c>
      <c r="G379" s="3"/>
      <c r="H379" s="3"/>
      <c r="I379" s="3">
        <v>12800</v>
      </c>
      <c r="J379" s="3"/>
      <c r="K379" s="3">
        <v>1589841</v>
      </c>
      <c r="L379" s="3">
        <v>9070</v>
      </c>
      <c r="M379" s="3">
        <v>1.126</v>
      </c>
      <c r="N379" s="3">
        <v>1.0595</v>
      </c>
      <c r="O379" s="3">
        <v>421525</v>
      </c>
      <c r="P379" s="3">
        <v>10820.48279</v>
      </c>
      <c r="Q379" s="3">
        <v>3200</v>
      </c>
      <c r="R379" s="3">
        <v>0.4</v>
      </c>
      <c r="S379" s="13"/>
      <c r="T379" s="14"/>
      <c r="U379" s="13"/>
      <c r="V379" s="13"/>
      <c r="W379" s="13"/>
      <c r="X379" s="13"/>
      <c r="Y379" s="13"/>
      <c r="Z379" s="4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3"/>
      <c r="AP379" s="3"/>
      <c r="AQ379" s="3"/>
      <c r="AR379" s="3"/>
      <c r="AS379" s="13"/>
      <c r="AT379" s="13"/>
      <c r="AU379" s="13"/>
      <c r="AV379" s="13"/>
      <c r="AW379" s="13"/>
      <c r="AX379" s="13"/>
      <c r="AY379" s="13"/>
      <c r="AZ379" s="13"/>
      <c r="BA379" s="3"/>
      <c r="BB379" s="13"/>
      <c r="BC379" s="3"/>
    </row>
    <row r="380" spans="1:55">
      <c r="A380" s="3">
        <v>378</v>
      </c>
      <c r="B380" s="3">
        <v>13</v>
      </c>
      <c r="C380" s="3">
        <v>2</v>
      </c>
      <c r="D380" s="3" t="str">
        <f t="shared" si="5"/>
        <v/>
      </c>
      <c r="E380" s="3"/>
      <c r="F380" s="3">
        <v>1270</v>
      </c>
      <c r="G380" s="3"/>
      <c r="H380" s="3"/>
      <c r="I380" s="3">
        <v>12950</v>
      </c>
      <c r="J380" s="3"/>
      <c r="K380" s="3">
        <v>1598474</v>
      </c>
      <c r="L380" s="3">
        <v>9070</v>
      </c>
      <c r="M380" s="3">
        <v>1.127</v>
      </c>
      <c r="N380" s="3">
        <v>1.0595</v>
      </c>
      <c r="O380" s="3">
        <v>424115</v>
      </c>
      <c r="P380" s="3">
        <v>10830.09246</v>
      </c>
      <c r="Q380" s="3">
        <v>3200</v>
      </c>
      <c r="R380" s="3">
        <v>0.4</v>
      </c>
      <c r="S380" s="13"/>
      <c r="T380" s="14"/>
      <c r="U380" s="13"/>
      <c r="V380" s="13"/>
      <c r="W380" s="13"/>
      <c r="X380" s="13"/>
      <c r="Y380" s="13"/>
      <c r="Z380" s="4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3"/>
      <c r="AP380" s="3"/>
      <c r="AQ380" s="3"/>
      <c r="AR380" s="3"/>
      <c r="AS380" s="13"/>
      <c r="AT380" s="13"/>
      <c r="AU380" s="13"/>
      <c r="AV380" s="13"/>
      <c r="AW380" s="13"/>
      <c r="AX380" s="13"/>
      <c r="AY380" s="13"/>
      <c r="AZ380" s="13"/>
      <c r="BA380" s="3"/>
      <c r="BB380" s="13"/>
      <c r="BC380" s="3"/>
    </row>
    <row r="381" spans="1:55">
      <c r="A381" s="3">
        <v>379</v>
      </c>
      <c r="B381" s="3">
        <v>13</v>
      </c>
      <c r="C381" s="3">
        <v>2</v>
      </c>
      <c r="D381" s="3" t="str">
        <f t="shared" si="5"/>
        <v/>
      </c>
      <c r="E381" s="3"/>
      <c r="F381" s="3">
        <v>1280</v>
      </c>
      <c r="G381" s="3"/>
      <c r="H381" s="3"/>
      <c r="I381" s="3">
        <v>13100</v>
      </c>
      <c r="J381" s="3"/>
      <c r="K381" s="3">
        <v>1607207</v>
      </c>
      <c r="L381" s="3">
        <v>9070</v>
      </c>
      <c r="M381" s="3">
        <v>1.128</v>
      </c>
      <c r="N381" s="3">
        <v>1.0595</v>
      </c>
      <c r="O381" s="3">
        <v>426735</v>
      </c>
      <c r="P381" s="3">
        <v>10839.70212</v>
      </c>
      <c r="Q381" s="3">
        <v>3200</v>
      </c>
      <c r="R381" s="3">
        <v>0.4</v>
      </c>
      <c r="S381" s="13"/>
      <c r="T381" s="14"/>
      <c r="U381" s="13"/>
      <c r="V381" s="13"/>
      <c r="W381" s="13"/>
      <c r="X381" s="13"/>
      <c r="Y381" s="13"/>
      <c r="Z381" s="4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3"/>
      <c r="AP381" s="3"/>
      <c r="AQ381" s="3"/>
      <c r="AR381" s="3"/>
      <c r="AS381" s="13"/>
      <c r="AT381" s="13"/>
      <c r="AU381" s="13"/>
      <c r="AV381" s="13"/>
      <c r="AW381" s="13"/>
      <c r="AX381" s="13"/>
      <c r="AY381" s="13"/>
      <c r="AZ381" s="13"/>
      <c r="BA381" s="3"/>
      <c r="BB381" s="13"/>
      <c r="BC381" s="3"/>
    </row>
    <row r="382" spans="1:55">
      <c r="A382" s="3">
        <v>380</v>
      </c>
      <c r="B382" s="3">
        <v>13</v>
      </c>
      <c r="C382" s="3">
        <v>2</v>
      </c>
      <c r="D382" s="3" t="str">
        <f t="shared" si="5"/>
        <v/>
      </c>
      <c r="E382" s="3"/>
      <c r="F382" s="3">
        <v>1290</v>
      </c>
      <c r="G382" s="3"/>
      <c r="H382" s="3"/>
      <c r="I382" s="3">
        <v>13250</v>
      </c>
      <c r="J382" s="3"/>
      <c r="K382" s="3">
        <v>1616040</v>
      </c>
      <c r="L382" s="3">
        <v>9070</v>
      </c>
      <c r="M382" s="3">
        <v>1.129</v>
      </c>
      <c r="N382" s="3">
        <v>1.0595</v>
      </c>
      <c r="O382" s="3">
        <v>429385</v>
      </c>
      <c r="P382" s="3">
        <v>10849.31179</v>
      </c>
      <c r="Q382" s="3">
        <v>3200</v>
      </c>
      <c r="R382" s="3">
        <v>0.5</v>
      </c>
      <c r="S382" s="13"/>
      <c r="T382" s="14"/>
      <c r="U382" s="13"/>
      <c r="V382" s="13"/>
      <c r="W382" s="13"/>
      <c r="X382" s="13"/>
      <c r="Y382" s="13"/>
      <c r="Z382" s="4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3"/>
      <c r="AP382" s="3"/>
      <c r="AQ382" s="3"/>
      <c r="AR382" s="3"/>
      <c r="AS382" s="13"/>
      <c r="AT382" s="13"/>
      <c r="AU382" s="13"/>
      <c r="AV382" s="13"/>
      <c r="AW382" s="13"/>
      <c r="AX382" s="13"/>
      <c r="AY382" s="13"/>
      <c r="AZ382" s="13"/>
      <c r="BA382" s="3"/>
      <c r="BB382" s="13"/>
      <c r="BC382" s="3"/>
    </row>
    <row r="383" spans="1:55">
      <c r="A383" s="3">
        <v>381</v>
      </c>
      <c r="B383" s="3">
        <v>13</v>
      </c>
      <c r="C383" s="3">
        <v>3</v>
      </c>
      <c r="D383" s="3" t="str">
        <f t="shared" si="5"/>
        <v/>
      </c>
      <c r="E383" s="3"/>
      <c r="F383" s="3"/>
      <c r="G383" s="3">
        <v>600</v>
      </c>
      <c r="H383" s="3"/>
      <c r="I383" s="3"/>
      <c r="J383" s="3">
        <v>12500</v>
      </c>
      <c r="K383" s="3">
        <v>1622290</v>
      </c>
      <c r="L383" s="3">
        <v>9070</v>
      </c>
      <c r="M383" s="3">
        <v>1.129</v>
      </c>
      <c r="N383" s="3">
        <v>1.06</v>
      </c>
      <c r="O383" s="3">
        <v>431885</v>
      </c>
      <c r="P383" s="3">
        <v>10854.4318</v>
      </c>
      <c r="Q383" s="3">
        <v>3200</v>
      </c>
      <c r="R383" s="3">
        <v>0.5</v>
      </c>
      <c r="S383" s="13"/>
      <c r="T383" s="14"/>
      <c r="U383" s="13"/>
      <c r="V383" s="13"/>
      <c r="W383" s="13"/>
      <c r="X383" s="13"/>
      <c r="Y383" s="13"/>
      <c r="Z383" s="4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3"/>
      <c r="AP383" s="3"/>
      <c r="AQ383" s="3"/>
      <c r="AR383" s="3"/>
      <c r="AS383" s="13"/>
      <c r="AT383" s="13"/>
      <c r="AU383" s="13"/>
      <c r="AV383" s="13"/>
      <c r="AW383" s="13"/>
      <c r="AX383" s="13"/>
      <c r="AY383" s="13"/>
      <c r="AZ383" s="13"/>
      <c r="BA383" s="3"/>
      <c r="BB383" s="13"/>
      <c r="BC383" s="3"/>
    </row>
    <row r="384" spans="1:55">
      <c r="A384" s="3">
        <v>382</v>
      </c>
      <c r="B384" s="3">
        <v>13</v>
      </c>
      <c r="C384" s="3">
        <v>3</v>
      </c>
      <c r="D384" s="3" t="str">
        <f t="shared" si="5"/>
        <v/>
      </c>
      <c r="E384" s="3"/>
      <c r="F384" s="3"/>
      <c r="G384" s="3">
        <v>605</v>
      </c>
      <c r="H384" s="3"/>
      <c r="I384" s="3"/>
      <c r="J384" s="3">
        <v>12700</v>
      </c>
      <c r="K384" s="3">
        <v>1628640</v>
      </c>
      <c r="L384" s="3">
        <v>9070</v>
      </c>
      <c r="M384" s="3">
        <v>1.129</v>
      </c>
      <c r="N384" s="3">
        <v>1.0605</v>
      </c>
      <c r="O384" s="3">
        <v>434425</v>
      </c>
      <c r="P384" s="3">
        <v>10859.55182</v>
      </c>
      <c r="Q384" s="3">
        <v>3200</v>
      </c>
      <c r="R384" s="3">
        <v>0.5</v>
      </c>
      <c r="S384" s="13"/>
      <c r="T384" s="14"/>
      <c r="U384" s="13"/>
      <c r="V384" s="13"/>
      <c r="W384" s="13"/>
      <c r="X384" s="13"/>
      <c r="Y384" s="13"/>
      <c r="Z384" s="4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3"/>
      <c r="AP384" s="3"/>
      <c r="AQ384" s="3"/>
      <c r="AR384" s="3"/>
      <c r="AS384" s="13"/>
      <c r="AT384" s="13"/>
      <c r="AU384" s="13"/>
      <c r="AV384" s="13"/>
      <c r="AW384" s="13"/>
      <c r="AX384" s="13"/>
      <c r="AY384" s="13"/>
      <c r="AZ384" s="13"/>
      <c r="BA384" s="3"/>
      <c r="BB384" s="13"/>
      <c r="BC384" s="3"/>
    </row>
    <row r="385" spans="1:55">
      <c r="A385" s="3">
        <v>383</v>
      </c>
      <c r="B385" s="3">
        <v>13</v>
      </c>
      <c r="C385" s="3">
        <v>3</v>
      </c>
      <c r="D385" s="3" t="str">
        <f t="shared" si="5"/>
        <v/>
      </c>
      <c r="E385" s="3"/>
      <c r="F385" s="3"/>
      <c r="G385" s="3">
        <v>610</v>
      </c>
      <c r="H385" s="3"/>
      <c r="I385" s="3"/>
      <c r="J385" s="3">
        <v>12900</v>
      </c>
      <c r="K385" s="3">
        <v>1635090</v>
      </c>
      <c r="L385" s="3">
        <v>9070</v>
      </c>
      <c r="M385" s="3">
        <v>1.129</v>
      </c>
      <c r="N385" s="3">
        <v>1.061</v>
      </c>
      <c r="O385" s="3">
        <v>437005</v>
      </c>
      <c r="P385" s="3">
        <v>10864.67183</v>
      </c>
      <c r="Q385" s="3">
        <v>3200</v>
      </c>
      <c r="R385" s="3">
        <v>0.5</v>
      </c>
      <c r="S385" s="13"/>
      <c r="T385" s="14"/>
      <c r="U385" s="13"/>
      <c r="V385" s="13"/>
      <c r="W385" s="13"/>
      <c r="X385" s="13"/>
      <c r="Y385" s="13"/>
      <c r="Z385" s="4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3"/>
      <c r="AP385" s="3"/>
      <c r="AQ385" s="3"/>
      <c r="AR385" s="3"/>
      <c r="AS385" s="13"/>
      <c r="AT385" s="13"/>
      <c r="AU385" s="13"/>
      <c r="AV385" s="13"/>
      <c r="AW385" s="13"/>
      <c r="AX385" s="13"/>
      <c r="AY385" s="13"/>
      <c r="AZ385" s="13"/>
      <c r="BA385" s="3"/>
      <c r="BB385" s="13"/>
      <c r="BC385" s="3"/>
    </row>
    <row r="386" spans="1:55">
      <c r="A386" s="3">
        <v>384</v>
      </c>
      <c r="B386" s="3">
        <v>13</v>
      </c>
      <c r="C386" s="3">
        <v>3</v>
      </c>
      <c r="D386" s="3" t="str">
        <f t="shared" si="5"/>
        <v/>
      </c>
      <c r="E386" s="3"/>
      <c r="F386" s="3"/>
      <c r="G386" s="3">
        <v>615</v>
      </c>
      <c r="H386" s="3"/>
      <c r="I386" s="3"/>
      <c r="J386" s="3">
        <v>13100</v>
      </c>
      <c r="K386" s="3">
        <v>1641640</v>
      </c>
      <c r="L386" s="3">
        <v>9070</v>
      </c>
      <c r="M386" s="3">
        <v>1.129</v>
      </c>
      <c r="N386" s="3">
        <v>1.0615</v>
      </c>
      <c r="O386" s="3">
        <v>439625</v>
      </c>
      <c r="P386" s="3">
        <v>10869.79185</v>
      </c>
      <c r="Q386" s="3">
        <v>3200</v>
      </c>
      <c r="R386" s="3">
        <v>0.5</v>
      </c>
      <c r="S386" s="13"/>
      <c r="T386" s="14"/>
      <c r="U386" s="13"/>
      <c r="V386" s="13"/>
      <c r="W386" s="13"/>
      <c r="X386" s="13"/>
      <c r="Y386" s="13"/>
      <c r="Z386" s="4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3"/>
      <c r="AP386" s="3"/>
      <c r="AQ386" s="3"/>
      <c r="AR386" s="3"/>
      <c r="AS386" s="13"/>
      <c r="AT386" s="13"/>
      <c r="AU386" s="13"/>
      <c r="AV386" s="13"/>
      <c r="AW386" s="13"/>
      <c r="AX386" s="13"/>
      <c r="AY386" s="13"/>
      <c r="AZ386" s="13"/>
      <c r="BA386" s="3"/>
      <c r="BB386" s="13"/>
      <c r="BC386" s="3"/>
    </row>
    <row r="387" spans="1:55">
      <c r="A387" s="3">
        <v>385</v>
      </c>
      <c r="B387" s="3">
        <v>13</v>
      </c>
      <c r="C387" s="3">
        <v>3</v>
      </c>
      <c r="D387" s="3" t="str">
        <f t="shared" si="5"/>
        <v/>
      </c>
      <c r="E387" s="3"/>
      <c r="F387" s="3"/>
      <c r="G387" s="3">
        <v>620</v>
      </c>
      <c r="H387" s="3"/>
      <c r="I387" s="3"/>
      <c r="J387" s="3">
        <v>13300</v>
      </c>
      <c r="K387" s="3">
        <v>1648290</v>
      </c>
      <c r="L387" s="3">
        <v>9070</v>
      </c>
      <c r="M387" s="3">
        <v>1.129</v>
      </c>
      <c r="N387" s="3">
        <v>1.062</v>
      </c>
      <c r="O387" s="3">
        <v>442285</v>
      </c>
      <c r="P387" s="3">
        <v>10874.91186</v>
      </c>
      <c r="Q387" s="3">
        <v>3200</v>
      </c>
      <c r="R387" s="3">
        <v>0.5</v>
      </c>
      <c r="S387" s="13"/>
      <c r="T387" s="14"/>
      <c r="U387" s="13"/>
      <c r="V387" s="13"/>
      <c r="W387" s="13"/>
      <c r="X387" s="13"/>
      <c r="Y387" s="13"/>
      <c r="Z387" s="4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3"/>
      <c r="AP387" s="3"/>
      <c r="AQ387" s="3"/>
      <c r="AR387" s="3"/>
      <c r="AS387" s="13"/>
      <c r="AT387" s="13"/>
      <c r="AU387" s="13"/>
      <c r="AV387" s="13"/>
      <c r="AW387" s="13"/>
      <c r="AX387" s="13"/>
      <c r="AY387" s="13"/>
      <c r="AZ387" s="13"/>
      <c r="BA387" s="3"/>
      <c r="BB387" s="13"/>
      <c r="BC387" s="3"/>
    </row>
    <row r="388" spans="1:55">
      <c r="A388" s="3">
        <v>386</v>
      </c>
      <c r="B388" s="3">
        <v>13</v>
      </c>
      <c r="C388" s="3">
        <v>3</v>
      </c>
      <c r="D388" s="3" t="str">
        <f t="shared" ref="D388:D451" si="6">IF(E388="","",(E388-10)*1000)</f>
        <v/>
      </c>
      <c r="E388" s="3"/>
      <c r="F388" s="3"/>
      <c r="G388" s="3">
        <v>625</v>
      </c>
      <c r="H388" s="3"/>
      <c r="I388" s="3"/>
      <c r="J388" s="3">
        <v>13500</v>
      </c>
      <c r="K388" s="3">
        <v>1655040</v>
      </c>
      <c r="L388" s="3">
        <v>9070</v>
      </c>
      <c r="M388" s="3">
        <v>1.129</v>
      </c>
      <c r="N388" s="3">
        <v>1.0625</v>
      </c>
      <c r="O388" s="3">
        <v>444985</v>
      </c>
      <c r="P388" s="3">
        <v>10880.03188</v>
      </c>
      <c r="Q388" s="3">
        <v>3200</v>
      </c>
      <c r="R388" s="3">
        <v>0.5</v>
      </c>
      <c r="S388" s="13"/>
      <c r="T388" s="14"/>
      <c r="U388" s="13"/>
      <c r="V388" s="13"/>
      <c r="W388" s="13"/>
      <c r="X388" s="13"/>
      <c r="Y388" s="13"/>
      <c r="Z388" s="4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3"/>
      <c r="AP388" s="3"/>
      <c r="AQ388" s="3"/>
      <c r="AR388" s="3"/>
      <c r="AS388" s="13"/>
      <c r="AT388" s="13"/>
      <c r="AU388" s="13"/>
      <c r="AV388" s="13"/>
      <c r="AW388" s="13"/>
      <c r="AX388" s="13"/>
      <c r="AY388" s="13"/>
      <c r="AZ388" s="13"/>
      <c r="BA388" s="3"/>
      <c r="BB388" s="13"/>
      <c r="BC388" s="3"/>
    </row>
    <row r="389" spans="1:55">
      <c r="A389" s="3">
        <v>387</v>
      </c>
      <c r="B389" s="3">
        <v>13</v>
      </c>
      <c r="C389" s="3">
        <v>3</v>
      </c>
      <c r="D389" s="3" t="str">
        <f t="shared" si="6"/>
        <v/>
      </c>
      <c r="E389" s="3"/>
      <c r="F389" s="3"/>
      <c r="G389" s="3">
        <v>630</v>
      </c>
      <c r="H389" s="3"/>
      <c r="I389" s="3"/>
      <c r="J389" s="3">
        <v>13700</v>
      </c>
      <c r="K389" s="3">
        <v>1661890</v>
      </c>
      <c r="L389" s="3">
        <v>9070</v>
      </c>
      <c r="M389" s="3">
        <v>1.129</v>
      </c>
      <c r="N389" s="3">
        <v>1.063</v>
      </c>
      <c r="O389" s="3">
        <v>447725</v>
      </c>
      <c r="P389" s="3">
        <v>10885.15189</v>
      </c>
      <c r="Q389" s="3">
        <v>3200</v>
      </c>
      <c r="R389" s="3">
        <v>0.5</v>
      </c>
      <c r="S389" s="13"/>
      <c r="T389" s="14"/>
      <c r="U389" s="13"/>
      <c r="V389" s="13"/>
      <c r="W389" s="13"/>
      <c r="X389" s="13"/>
      <c r="Y389" s="13"/>
      <c r="Z389" s="4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3"/>
      <c r="AP389" s="3"/>
      <c r="AQ389" s="3"/>
      <c r="AR389" s="3"/>
      <c r="AS389" s="13"/>
      <c r="AT389" s="13"/>
      <c r="AU389" s="13"/>
      <c r="AV389" s="13"/>
      <c r="AW389" s="13"/>
      <c r="AX389" s="13"/>
      <c r="AY389" s="13"/>
      <c r="AZ389" s="13"/>
      <c r="BA389" s="3"/>
      <c r="BB389" s="13"/>
      <c r="BC389" s="3"/>
    </row>
    <row r="390" spans="1:55">
      <c r="A390" s="3">
        <v>388</v>
      </c>
      <c r="B390" s="3">
        <v>13</v>
      </c>
      <c r="C390" s="3">
        <v>3</v>
      </c>
      <c r="D390" s="3" t="str">
        <f t="shared" si="6"/>
        <v/>
      </c>
      <c r="E390" s="3"/>
      <c r="F390" s="3"/>
      <c r="G390" s="3">
        <v>635</v>
      </c>
      <c r="H390" s="3"/>
      <c r="I390" s="3"/>
      <c r="J390" s="3">
        <v>13900</v>
      </c>
      <c r="K390" s="3">
        <v>1668840</v>
      </c>
      <c r="L390" s="3">
        <v>9070</v>
      </c>
      <c r="M390" s="3">
        <v>1.129</v>
      </c>
      <c r="N390" s="3">
        <v>1.0635</v>
      </c>
      <c r="O390" s="3">
        <v>450505</v>
      </c>
      <c r="P390" s="3">
        <v>10890.27191</v>
      </c>
      <c r="Q390" s="3">
        <v>3200</v>
      </c>
      <c r="R390" s="3">
        <v>0.5</v>
      </c>
      <c r="S390" s="13"/>
      <c r="T390" s="14"/>
      <c r="U390" s="13"/>
      <c r="V390" s="13"/>
      <c r="W390" s="13"/>
      <c r="X390" s="13"/>
      <c r="Y390" s="13"/>
      <c r="Z390" s="4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3"/>
      <c r="AP390" s="3"/>
      <c r="AQ390" s="3"/>
      <c r="AR390" s="3"/>
      <c r="AS390" s="13"/>
      <c r="AT390" s="13"/>
      <c r="AU390" s="13"/>
      <c r="AV390" s="13"/>
      <c r="AW390" s="13"/>
      <c r="AX390" s="13"/>
      <c r="AY390" s="13"/>
      <c r="AZ390" s="13"/>
      <c r="BA390" s="3"/>
      <c r="BB390" s="13"/>
      <c r="BC390" s="3"/>
    </row>
    <row r="391" spans="1:55">
      <c r="A391" s="3">
        <v>389</v>
      </c>
      <c r="B391" s="3">
        <v>13</v>
      </c>
      <c r="C391" s="3">
        <v>3</v>
      </c>
      <c r="D391" s="3" t="str">
        <f t="shared" si="6"/>
        <v/>
      </c>
      <c r="E391" s="3"/>
      <c r="F391" s="3"/>
      <c r="G391" s="3">
        <v>640</v>
      </c>
      <c r="H391" s="3"/>
      <c r="I391" s="3"/>
      <c r="J391" s="3">
        <v>14100</v>
      </c>
      <c r="K391" s="3">
        <v>1675890</v>
      </c>
      <c r="L391" s="3">
        <v>9070</v>
      </c>
      <c r="M391" s="3">
        <v>1.129</v>
      </c>
      <c r="N391" s="3">
        <v>1.064</v>
      </c>
      <c r="O391" s="3">
        <v>453325</v>
      </c>
      <c r="P391" s="3">
        <v>10895.39192</v>
      </c>
      <c r="Q391" s="3">
        <v>3200</v>
      </c>
      <c r="R391" s="3">
        <v>0.5</v>
      </c>
      <c r="S391" s="13"/>
      <c r="T391" s="14"/>
      <c r="U391" s="13"/>
      <c r="V391" s="13"/>
      <c r="W391" s="13"/>
      <c r="X391" s="13"/>
      <c r="Y391" s="13"/>
      <c r="Z391" s="4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3"/>
      <c r="AP391" s="3"/>
      <c r="AQ391" s="3"/>
      <c r="AR391" s="3"/>
      <c r="AS391" s="13"/>
      <c r="AT391" s="13"/>
      <c r="AU391" s="13"/>
      <c r="AV391" s="13"/>
      <c r="AW391" s="13"/>
      <c r="AX391" s="13"/>
      <c r="AY391" s="13"/>
      <c r="AZ391" s="13"/>
      <c r="BA391" s="3"/>
      <c r="BB391" s="13"/>
      <c r="BC391" s="3"/>
    </row>
    <row r="392" spans="1:55">
      <c r="A392" s="3">
        <v>390</v>
      </c>
      <c r="B392" s="3">
        <v>13</v>
      </c>
      <c r="C392" s="3">
        <v>3</v>
      </c>
      <c r="D392" s="3" t="str">
        <f t="shared" si="6"/>
        <v/>
      </c>
      <c r="E392" s="3"/>
      <c r="F392" s="3"/>
      <c r="G392" s="3">
        <v>645</v>
      </c>
      <c r="H392" s="3"/>
      <c r="I392" s="3"/>
      <c r="J392" s="3">
        <v>14300</v>
      </c>
      <c r="K392" s="3">
        <v>1683040</v>
      </c>
      <c r="L392" s="3">
        <v>9070</v>
      </c>
      <c r="M392" s="3">
        <v>1.129</v>
      </c>
      <c r="N392" s="3">
        <v>1.0645</v>
      </c>
      <c r="O392" s="3">
        <v>456185</v>
      </c>
      <c r="P392" s="3">
        <v>10900.51194</v>
      </c>
      <c r="Q392" s="3">
        <v>3200</v>
      </c>
      <c r="R392" s="3">
        <v>0.5</v>
      </c>
      <c r="S392" s="13"/>
      <c r="T392" s="14"/>
      <c r="U392" s="13"/>
      <c r="V392" s="13"/>
      <c r="W392" s="13"/>
      <c r="X392" s="13"/>
      <c r="Y392" s="13"/>
      <c r="Z392" s="4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3"/>
      <c r="AP392" s="3"/>
      <c r="AQ392" s="3"/>
      <c r="AR392" s="3"/>
      <c r="AS392" s="13"/>
      <c r="AT392" s="13"/>
      <c r="AU392" s="13"/>
      <c r="AV392" s="13"/>
      <c r="AW392" s="13"/>
      <c r="AX392" s="13"/>
      <c r="AY392" s="13"/>
      <c r="AZ392" s="13"/>
      <c r="BA392" s="3"/>
      <c r="BB392" s="13"/>
      <c r="BC392" s="3"/>
    </row>
    <row r="393" spans="1:55">
      <c r="A393" s="3">
        <v>391</v>
      </c>
      <c r="B393" s="3">
        <v>14</v>
      </c>
      <c r="C393" s="3">
        <v>1</v>
      </c>
      <c r="D393" s="3">
        <f t="shared" si="6"/>
        <v>910000</v>
      </c>
      <c r="E393" s="3">
        <v>920</v>
      </c>
      <c r="F393" s="3"/>
      <c r="G393" s="3"/>
      <c r="H393" s="3">
        <v>14800</v>
      </c>
      <c r="I393" s="3"/>
      <c r="J393" s="3"/>
      <c r="K393" s="3">
        <v>1697840</v>
      </c>
      <c r="L393" s="3">
        <v>9200</v>
      </c>
      <c r="M393" s="3">
        <v>1.129</v>
      </c>
      <c r="N393" s="3">
        <v>1.0645</v>
      </c>
      <c r="O393" s="3">
        <v>459145</v>
      </c>
      <c r="P393" s="3">
        <v>11056.7486</v>
      </c>
      <c r="Q393" s="3">
        <v>3200</v>
      </c>
      <c r="R393" s="3">
        <v>0.5</v>
      </c>
      <c r="S393" s="13"/>
      <c r="T393" s="14"/>
      <c r="U393" s="13"/>
      <c r="V393" s="13"/>
      <c r="W393" s="13"/>
      <c r="X393" s="13"/>
      <c r="Y393" s="13"/>
      <c r="Z393" s="4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3"/>
      <c r="AP393" s="3"/>
      <c r="AQ393" s="3"/>
      <c r="AR393" s="3"/>
      <c r="AS393" s="13"/>
      <c r="AT393" s="13"/>
      <c r="AU393" s="13"/>
      <c r="AV393" s="13"/>
      <c r="AW393" s="13"/>
      <c r="AX393" s="13"/>
      <c r="AY393" s="13"/>
      <c r="AZ393" s="13"/>
      <c r="BA393" s="3"/>
      <c r="BB393" s="13"/>
      <c r="BC393" s="3"/>
    </row>
    <row r="394" spans="1:55">
      <c r="A394" s="3">
        <v>392</v>
      </c>
      <c r="B394" s="3">
        <v>14</v>
      </c>
      <c r="C394" s="3">
        <v>1</v>
      </c>
      <c r="D394" s="3">
        <f t="shared" si="6"/>
        <v>924000</v>
      </c>
      <c r="E394" s="3">
        <v>934</v>
      </c>
      <c r="F394" s="3"/>
      <c r="G394" s="3"/>
      <c r="H394" s="3">
        <v>14960</v>
      </c>
      <c r="I394" s="3"/>
      <c r="J394" s="3"/>
      <c r="K394" s="3">
        <v>1712800</v>
      </c>
      <c r="L394" s="3">
        <v>9340</v>
      </c>
      <c r="M394" s="3">
        <v>1.129</v>
      </c>
      <c r="N394" s="3">
        <v>1.0645</v>
      </c>
      <c r="O394" s="3">
        <v>462137</v>
      </c>
      <c r="P394" s="3">
        <v>11225.00347</v>
      </c>
      <c r="Q394" s="3">
        <v>3200</v>
      </c>
      <c r="R394" s="3">
        <v>0.5</v>
      </c>
      <c r="S394" s="13"/>
      <c r="T394" s="14"/>
      <c r="U394" s="13"/>
      <c r="V394" s="13"/>
      <c r="W394" s="13"/>
      <c r="X394" s="13"/>
      <c r="Y394" s="13"/>
      <c r="Z394" s="4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3"/>
      <c r="AP394" s="3"/>
      <c r="AQ394" s="3"/>
      <c r="AR394" s="3"/>
      <c r="AS394" s="13"/>
      <c r="AT394" s="13"/>
      <c r="AU394" s="13"/>
      <c r="AV394" s="13"/>
      <c r="AW394" s="13"/>
      <c r="AX394" s="13"/>
      <c r="AY394" s="13"/>
      <c r="AZ394" s="13"/>
      <c r="BA394" s="3"/>
      <c r="BB394" s="13"/>
      <c r="BC394" s="3"/>
    </row>
    <row r="395" spans="1:55">
      <c r="A395" s="3">
        <v>393</v>
      </c>
      <c r="B395" s="3">
        <v>14</v>
      </c>
      <c r="C395" s="3">
        <v>1</v>
      </c>
      <c r="D395" s="3">
        <f t="shared" si="6"/>
        <v>938000</v>
      </c>
      <c r="E395" s="3">
        <v>948</v>
      </c>
      <c r="F395" s="3"/>
      <c r="G395" s="3"/>
      <c r="H395" s="3">
        <v>15120</v>
      </c>
      <c r="I395" s="3"/>
      <c r="J395" s="3"/>
      <c r="K395" s="3">
        <v>1727920</v>
      </c>
      <c r="L395" s="3">
        <v>9480</v>
      </c>
      <c r="M395" s="3">
        <v>1.129</v>
      </c>
      <c r="N395" s="3">
        <v>1.0645</v>
      </c>
      <c r="O395" s="3">
        <v>465161</v>
      </c>
      <c r="P395" s="3">
        <v>11393.25834</v>
      </c>
      <c r="Q395" s="3">
        <v>3200</v>
      </c>
      <c r="R395" s="3">
        <v>0.5</v>
      </c>
      <c r="S395" s="13"/>
      <c r="T395" s="14"/>
      <c r="U395" s="13"/>
      <c r="V395" s="13"/>
      <c r="W395" s="13"/>
      <c r="X395" s="13"/>
      <c r="Y395" s="13"/>
      <c r="Z395" s="4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3"/>
      <c r="AP395" s="3"/>
      <c r="AQ395" s="3"/>
      <c r="AR395" s="3"/>
      <c r="AS395" s="13"/>
      <c r="AT395" s="13"/>
      <c r="AU395" s="13"/>
      <c r="AV395" s="13"/>
      <c r="AW395" s="13"/>
      <c r="AX395" s="13"/>
      <c r="AY395" s="13"/>
      <c r="AZ395" s="13"/>
      <c r="BA395" s="3"/>
      <c r="BB395" s="13"/>
      <c r="BC395" s="3"/>
    </row>
    <row r="396" spans="1:55">
      <c r="A396" s="3">
        <v>394</v>
      </c>
      <c r="B396" s="3">
        <v>14</v>
      </c>
      <c r="C396" s="3">
        <v>1</v>
      </c>
      <c r="D396" s="3">
        <f t="shared" si="6"/>
        <v>952000</v>
      </c>
      <c r="E396" s="3">
        <v>962</v>
      </c>
      <c r="F396" s="3"/>
      <c r="G396" s="3"/>
      <c r="H396" s="3">
        <v>15280</v>
      </c>
      <c r="I396" s="3"/>
      <c r="J396" s="3"/>
      <c r="K396" s="3">
        <v>1743200</v>
      </c>
      <c r="L396" s="3">
        <v>9620</v>
      </c>
      <c r="M396" s="3">
        <v>1.129</v>
      </c>
      <c r="N396" s="3">
        <v>1.0645</v>
      </c>
      <c r="O396" s="3">
        <v>468217</v>
      </c>
      <c r="P396" s="3">
        <v>11561.51321</v>
      </c>
      <c r="Q396" s="3">
        <v>3200</v>
      </c>
      <c r="R396" s="3">
        <v>0.5</v>
      </c>
      <c r="S396" s="13"/>
      <c r="T396" s="14"/>
      <c r="U396" s="13"/>
      <c r="V396" s="13"/>
      <c r="W396" s="13"/>
      <c r="X396" s="13"/>
      <c r="Y396" s="13"/>
      <c r="Z396" s="4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3"/>
      <c r="AP396" s="3"/>
      <c r="AQ396" s="3"/>
      <c r="AR396" s="3"/>
      <c r="AS396" s="13"/>
      <c r="AT396" s="13"/>
      <c r="AU396" s="13"/>
      <c r="AV396" s="13"/>
      <c r="AW396" s="13"/>
      <c r="AX396" s="13"/>
      <c r="AY396" s="13"/>
      <c r="AZ396" s="13"/>
      <c r="BA396" s="3"/>
      <c r="BB396" s="13"/>
      <c r="BC396" s="3"/>
    </row>
    <row r="397" spans="1:55">
      <c r="A397" s="3">
        <v>395</v>
      </c>
      <c r="B397" s="3">
        <v>14</v>
      </c>
      <c r="C397" s="3">
        <v>1</v>
      </c>
      <c r="D397" s="3">
        <f t="shared" si="6"/>
        <v>966000</v>
      </c>
      <c r="E397" s="3">
        <v>976</v>
      </c>
      <c r="F397" s="3"/>
      <c r="G397" s="3"/>
      <c r="H397" s="3">
        <v>15440</v>
      </c>
      <c r="I397" s="3"/>
      <c r="J397" s="3"/>
      <c r="K397" s="3">
        <v>1758640</v>
      </c>
      <c r="L397" s="3">
        <v>9760</v>
      </c>
      <c r="M397" s="3">
        <v>1.129</v>
      </c>
      <c r="N397" s="3">
        <v>1.0645</v>
      </c>
      <c r="O397" s="3">
        <v>471305</v>
      </c>
      <c r="P397" s="3">
        <v>11729.76808</v>
      </c>
      <c r="Q397" s="3">
        <v>3200</v>
      </c>
      <c r="R397" s="3">
        <v>0.5</v>
      </c>
      <c r="S397" s="13"/>
      <c r="T397" s="14"/>
      <c r="U397" s="13"/>
      <c r="V397" s="13"/>
      <c r="W397" s="13"/>
      <c r="X397" s="13"/>
      <c r="Y397" s="13"/>
      <c r="Z397" s="4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3"/>
      <c r="AP397" s="3"/>
      <c r="AQ397" s="3"/>
      <c r="AR397" s="3"/>
      <c r="AS397" s="13"/>
      <c r="AT397" s="13"/>
      <c r="AU397" s="13"/>
      <c r="AV397" s="13"/>
      <c r="AW397" s="13"/>
      <c r="AX397" s="13"/>
      <c r="AY397" s="13"/>
      <c r="AZ397" s="13"/>
      <c r="BA397" s="3"/>
      <c r="BB397" s="13"/>
      <c r="BC397" s="3"/>
    </row>
    <row r="398" spans="1:55">
      <c r="A398" s="3">
        <v>396</v>
      </c>
      <c r="B398" s="3">
        <v>14</v>
      </c>
      <c r="C398" s="3">
        <v>1</v>
      </c>
      <c r="D398" s="3">
        <f t="shared" si="6"/>
        <v>980000</v>
      </c>
      <c r="E398" s="3">
        <v>990</v>
      </c>
      <c r="F398" s="3"/>
      <c r="G398" s="3"/>
      <c r="H398" s="3">
        <v>15600</v>
      </c>
      <c r="I398" s="3"/>
      <c r="J398" s="3"/>
      <c r="K398" s="3">
        <v>1774240</v>
      </c>
      <c r="L398" s="3">
        <v>9900</v>
      </c>
      <c r="M398" s="3">
        <v>1.129</v>
      </c>
      <c r="N398" s="3">
        <v>1.0645</v>
      </c>
      <c r="O398" s="3">
        <v>474425</v>
      </c>
      <c r="P398" s="3">
        <v>11898.02295</v>
      </c>
      <c r="Q398" s="3">
        <v>3200</v>
      </c>
      <c r="R398" s="3">
        <v>0.5</v>
      </c>
      <c r="S398" s="13"/>
      <c r="T398" s="14"/>
      <c r="U398" s="13"/>
      <c r="V398" s="13"/>
      <c r="W398" s="13"/>
      <c r="X398" s="13"/>
      <c r="Y398" s="13"/>
      <c r="Z398" s="4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3"/>
      <c r="AP398" s="3"/>
      <c r="AQ398" s="3"/>
      <c r="AR398" s="3"/>
      <c r="AS398" s="13"/>
      <c r="AT398" s="13"/>
      <c r="AU398" s="13"/>
      <c r="AV398" s="13"/>
      <c r="AW398" s="13"/>
      <c r="AX398" s="13"/>
      <c r="AY398" s="13"/>
      <c r="AZ398" s="13"/>
      <c r="BA398" s="3"/>
      <c r="BB398" s="13"/>
      <c r="BC398" s="3"/>
    </row>
    <row r="399" spans="1:55">
      <c r="A399" s="3">
        <v>397</v>
      </c>
      <c r="B399" s="3">
        <v>14</v>
      </c>
      <c r="C399" s="3">
        <v>1</v>
      </c>
      <c r="D399" s="3">
        <f t="shared" si="6"/>
        <v>994000</v>
      </c>
      <c r="E399" s="3">
        <v>1004</v>
      </c>
      <c r="F399" s="3"/>
      <c r="G399" s="3"/>
      <c r="H399" s="3">
        <v>15760</v>
      </c>
      <c r="I399" s="3"/>
      <c r="J399" s="3"/>
      <c r="K399" s="3">
        <v>1790000</v>
      </c>
      <c r="L399" s="3">
        <v>10040</v>
      </c>
      <c r="M399" s="3">
        <v>1.129</v>
      </c>
      <c r="N399" s="3">
        <v>1.0645</v>
      </c>
      <c r="O399" s="3">
        <v>477577</v>
      </c>
      <c r="P399" s="3">
        <v>12066.27782</v>
      </c>
      <c r="Q399" s="3">
        <v>3200</v>
      </c>
      <c r="R399" s="3">
        <v>0.5</v>
      </c>
      <c r="S399" s="13"/>
      <c r="T399" s="14"/>
      <c r="U399" s="13"/>
      <c r="V399" s="13"/>
      <c r="W399" s="13"/>
      <c r="X399" s="13"/>
      <c r="Y399" s="13"/>
      <c r="Z399" s="4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3"/>
      <c r="AP399" s="3"/>
      <c r="AQ399" s="3"/>
      <c r="AR399" s="3"/>
      <c r="AS399" s="13"/>
      <c r="AT399" s="13"/>
      <c r="AU399" s="13"/>
      <c r="AV399" s="13"/>
      <c r="AW399" s="13"/>
      <c r="AX399" s="13"/>
      <c r="AY399" s="13"/>
      <c r="AZ399" s="13"/>
      <c r="BA399" s="3"/>
      <c r="BB399" s="13"/>
      <c r="BC399" s="3"/>
    </row>
    <row r="400" spans="1:55">
      <c r="A400" s="3">
        <v>398</v>
      </c>
      <c r="B400" s="3">
        <v>14</v>
      </c>
      <c r="C400" s="3">
        <v>1</v>
      </c>
      <c r="D400" s="3">
        <f t="shared" si="6"/>
        <v>1008000</v>
      </c>
      <c r="E400" s="3">
        <v>1018</v>
      </c>
      <c r="F400" s="3"/>
      <c r="G400" s="3"/>
      <c r="H400" s="3">
        <v>15920</v>
      </c>
      <c r="I400" s="3"/>
      <c r="J400" s="3"/>
      <c r="K400" s="3">
        <v>1805920</v>
      </c>
      <c r="L400" s="3">
        <v>10180</v>
      </c>
      <c r="M400" s="3">
        <v>1.129</v>
      </c>
      <c r="N400" s="3">
        <v>1.0645</v>
      </c>
      <c r="O400" s="3">
        <v>480761</v>
      </c>
      <c r="P400" s="3">
        <v>12234.53269</v>
      </c>
      <c r="Q400" s="3">
        <v>3200</v>
      </c>
      <c r="R400" s="3">
        <v>0.5</v>
      </c>
      <c r="S400" s="13"/>
      <c r="T400" s="14"/>
      <c r="U400" s="13"/>
      <c r="V400" s="13"/>
      <c r="W400" s="13"/>
      <c r="X400" s="13"/>
      <c r="Y400" s="13"/>
      <c r="Z400" s="4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3"/>
      <c r="AP400" s="3"/>
      <c r="AQ400" s="3"/>
      <c r="AR400" s="3"/>
      <c r="AS400" s="13"/>
      <c r="AT400" s="13"/>
      <c r="AU400" s="13"/>
      <c r="AV400" s="13"/>
      <c r="AW400" s="13"/>
      <c r="AX400" s="13"/>
      <c r="AY400" s="13"/>
      <c r="AZ400" s="13"/>
      <c r="BA400" s="3"/>
      <c r="BB400" s="13"/>
      <c r="BC400" s="3"/>
    </row>
    <row r="401" spans="1:55">
      <c r="A401" s="3">
        <v>399</v>
      </c>
      <c r="B401" s="3">
        <v>14</v>
      </c>
      <c r="C401" s="3">
        <v>1</v>
      </c>
      <c r="D401" s="3">
        <f t="shared" si="6"/>
        <v>1022000</v>
      </c>
      <c r="E401" s="3">
        <v>1032</v>
      </c>
      <c r="F401" s="3"/>
      <c r="G401" s="3"/>
      <c r="H401" s="3">
        <v>16080</v>
      </c>
      <c r="I401" s="3"/>
      <c r="J401" s="3"/>
      <c r="K401" s="3">
        <v>1822000</v>
      </c>
      <c r="L401" s="3">
        <v>10320</v>
      </c>
      <c r="M401" s="3">
        <v>1.129</v>
      </c>
      <c r="N401" s="3">
        <v>1.0645</v>
      </c>
      <c r="O401" s="3">
        <v>483977</v>
      </c>
      <c r="P401" s="3">
        <v>12402.78756</v>
      </c>
      <c r="Q401" s="3">
        <v>3200</v>
      </c>
      <c r="R401" s="3">
        <v>0.5</v>
      </c>
      <c r="S401" s="13"/>
      <c r="T401" s="14"/>
      <c r="U401" s="13"/>
      <c r="V401" s="13"/>
      <c r="W401" s="13"/>
      <c r="X401" s="13"/>
      <c r="Y401" s="13"/>
      <c r="Z401" s="4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3"/>
      <c r="AP401" s="3"/>
      <c r="AQ401" s="3"/>
      <c r="AR401" s="3"/>
      <c r="AS401" s="13"/>
      <c r="AT401" s="13"/>
      <c r="AU401" s="13"/>
      <c r="AV401" s="13"/>
      <c r="AW401" s="13"/>
      <c r="AX401" s="13"/>
      <c r="AY401" s="13"/>
      <c r="AZ401" s="13"/>
      <c r="BA401" s="3"/>
      <c r="BB401" s="13"/>
      <c r="BC401" s="3"/>
    </row>
    <row r="402" spans="1:55">
      <c r="A402" s="3">
        <v>400</v>
      </c>
      <c r="B402" s="3">
        <v>14</v>
      </c>
      <c r="C402" s="3">
        <v>1</v>
      </c>
      <c r="D402" s="3">
        <f t="shared" si="6"/>
        <v>1036000</v>
      </c>
      <c r="E402" s="3">
        <v>1046</v>
      </c>
      <c r="F402" s="3"/>
      <c r="G402" s="3"/>
      <c r="H402" s="3">
        <v>16240</v>
      </c>
      <c r="I402" s="3"/>
      <c r="J402" s="3"/>
      <c r="K402" s="3">
        <v>1838240</v>
      </c>
      <c r="L402" s="3">
        <v>10460</v>
      </c>
      <c r="M402" s="3">
        <v>1.129</v>
      </c>
      <c r="N402" s="3">
        <v>1.0645</v>
      </c>
      <c r="O402" s="3">
        <v>487225</v>
      </c>
      <c r="P402" s="3">
        <v>12571.04243</v>
      </c>
      <c r="Q402" s="3">
        <v>3800</v>
      </c>
      <c r="R402" s="3">
        <v>0.5</v>
      </c>
      <c r="S402" s="13"/>
      <c r="T402" s="14"/>
      <c r="U402" s="13"/>
      <c r="V402" s="13"/>
      <c r="W402" s="13"/>
      <c r="X402" s="13"/>
      <c r="Y402" s="13"/>
      <c r="Z402" s="4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3"/>
      <c r="AP402" s="3"/>
      <c r="AQ402" s="3"/>
      <c r="AR402" s="3"/>
      <c r="AS402" s="13"/>
      <c r="AT402" s="13"/>
      <c r="AU402" s="13"/>
      <c r="AV402" s="13"/>
      <c r="AW402" s="13"/>
      <c r="AX402" s="13"/>
      <c r="AY402" s="13"/>
      <c r="AZ402" s="13"/>
      <c r="BA402" s="3"/>
      <c r="BB402" s="13"/>
      <c r="BC402" s="3"/>
    </row>
    <row r="403" spans="1:55">
      <c r="A403" s="3">
        <v>401</v>
      </c>
      <c r="B403" s="3">
        <v>14</v>
      </c>
      <c r="C403" s="3">
        <v>2</v>
      </c>
      <c r="D403" s="3" t="str">
        <f t="shared" si="6"/>
        <v/>
      </c>
      <c r="E403" s="3"/>
      <c r="F403" s="3">
        <v>1300</v>
      </c>
      <c r="G403" s="3"/>
      <c r="H403" s="3"/>
      <c r="I403" s="3">
        <v>14800</v>
      </c>
      <c r="J403" s="3"/>
      <c r="K403" s="3">
        <v>1848107</v>
      </c>
      <c r="L403" s="3">
        <v>10460</v>
      </c>
      <c r="M403" s="3">
        <v>1.13</v>
      </c>
      <c r="N403" s="3">
        <v>1.0645</v>
      </c>
      <c r="O403" s="3">
        <v>490185</v>
      </c>
      <c r="P403" s="3">
        <v>12582.1771</v>
      </c>
      <c r="Q403" s="3">
        <v>3800</v>
      </c>
      <c r="R403" s="3">
        <v>0.5</v>
      </c>
      <c r="S403" s="13"/>
      <c r="T403" s="14"/>
      <c r="U403" s="13"/>
      <c r="V403" s="13"/>
      <c r="W403" s="13"/>
      <c r="X403" s="13"/>
      <c r="Y403" s="13"/>
      <c r="Z403" s="4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3"/>
      <c r="AP403" s="3"/>
      <c r="AQ403" s="3"/>
      <c r="AR403" s="3"/>
      <c r="AS403" s="13"/>
      <c r="AT403" s="13"/>
      <c r="AU403" s="13"/>
      <c r="AV403" s="13"/>
      <c r="AW403" s="13"/>
      <c r="AX403" s="13"/>
      <c r="AY403" s="13"/>
      <c r="AZ403" s="13"/>
      <c r="BA403" s="3"/>
      <c r="BB403" s="13"/>
      <c r="BC403" s="3"/>
    </row>
    <row r="404" spans="1:55">
      <c r="A404" s="3">
        <v>402</v>
      </c>
      <c r="B404" s="3">
        <v>14</v>
      </c>
      <c r="C404" s="3">
        <v>2</v>
      </c>
      <c r="D404" s="3" t="str">
        <f t="shared" si="6"/>
        <v/>
      </c>
      <c r="E404" s="3"/>
      <c r="F404" s="3">
        <v>1310</v>
      </c>
      <c r="G404" s="3"/>
      <c r="H404" s="3"/>
      <c r="I404" s="3">
        <v>14960</v>
      </c>
      <c r="J404" s="3"/>
      <c r="K404" s="3">
        <v>1858081</v>
      </c>
      <c r="L404" s="3">
        <v>10460</v>
      </c>
      <c r="M404" s="3">
        <v>1.131</v>
      </c>
      <c r="N404" s="3">
        <v>1.0645</v>
      </c>
      <c r="O404" s="3">
        <v>493177</v>
      </c>
      <c r="P404" s="3">
        <v>12593.31177</v>
      </c>
      <c r="Q404" s="3">
        <v>3800</v>
      </c>
      <c r="R404" s="3">
        <v>0.5</v>
      </c>
      <c r="S404" s="13"/>
      <c r="T404" s="14"/>
      <c r="U404" s="13"/>
      <c r="V404" s="13"/>
      <c r="W404" s="13"/>
      <c r="X404" s="13"/>
      <c r="Y404" s="13"/>
      <c r="Z404" s="4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3"/>
      <c r="AP404" s="3"/>
      <c r="AQ404" s="3"/>
      <c r="AR404" s="3"/>
      <c r="AS404" s="13"/>
      <c r="AT404" s="13"/>
      <c r="AU404" s="13"/>
      <c r="AV404" s="13"/>
      <c r="AW404" s="13"/>
      <c r="AX404" s="13"/>
      <c r="AY404" s="13"/>
      <c r="AZ404" s="13"/>
      <c r="BA404" s="3"/>
      <c r="BB404" s="13"/>
      <c r="BC404" s="3"/>
    </row>
    <row r="405" spans="1:55">
      <c r="A405" s="3">
        <v>403</v>
      </c>
      <c r="B405" s="3">
        <v>14</v>
      </c>
      <c r="C405" s="3">
        <v>2</v>
      </c>
      <c r="D405" s="3" t="str">
        <f t="shared" si="6"/>
        <v/>
      </c>
      <c r="E405" s="3"/>
      <c r="F405" s="3">
        <v>1320</v>
      </c>
      <c r="G405" s="3"/>
      <c r="H405" s="3"/>
      <c r="I405" s="3">
        <v>15120</v>
      </c>
      <c r="J405" s="3"/>
      <c r="K405" s="3">
        <v>1868162</v>
      </c>
      <c r="L405" s="3">
        <v>10460</v>
      </c>
      <c r="M405" s="3">
        <v>1.132</v>
      </c>
      <c r="N405" s="3">
        <v>1.0645</v>
      </c>
      <c r="O405" s="3">
        <v>496201</v>
      </c>
      <c r="P405" s="3">
        <v>12604.44644</v>
      </c>
      <c r="Q405" s="3">
        <v>3800</v>
      </c>
      <c r="R405" s="3">
        <v>0.5</v>
      </c>
      <c r="S405" s="13"/>
      <c r="T405" s="14"/>
      <c r="U405" s="13"/>
      <c r="V405" s="13"/>
      <c r="W405" s="13"/>
      <c r="X405" s="13"/>
      <c r="Y405" s="13"/>
      <c r="Z405" s="4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3"/>
      <c r="AP405" s="3"/>
      <c r="AQ405" s="3"/>
      <c r="AR405" s="3"/>
      <c r="AS405" s="13"/>
      <c r="AT405" s="13"/>
      <c r="AU405" s="13"/>
      <c r="AV405" s="13"/>
      <c r="AW405" s="13"/>
      <c r="AX405" s="13"/>
      <c r="AY405" s="13"/>
      <c r="AZ405" s="13"/>
      <c r="BA405" s="3"/>
      <c r="BB405" s="13"/>
      <c r="BC405" s="3"/>
    </row>
    <row r="406" spans="1:55">
      <c r="A406" s="3">
        <v>404</v>
      </c>
      <c r="B406" s="3">
        <v>14</v>
      </c>
      <c r="C406" s="3">
        <v>2</v>
      </c>
      <c r="D406" s="3" t="str">
        <f t="shared" si="6"/>
        <v/>
      </c>
      <c r="E406" s="3"/>
      <c r="F406" s="3">
        <v>1330</v>
      </c>
      <c r="G406" s="3"/>
      <c r="H406" s="3"/>
      <c r="I406" s="3">
        <v>15280</v>
      </c>
      <c r="J406" s="3"/>
      <c r="K406" s="3">
        <v>1878350</v>
      </c>
      <c r="L406" s="3">
        <v>10460</v>
      </c>
      <c r="M406" s="3">
        <v>1.133</v>
      </c>
      <c r="N406" s="3">
        <v>1.0645</v>
      </c>
      <c r="O406" s="3">
        <v>499257</v>
      </c>
      <c r="P406" s="3">
        <v>12615.58111</v>
      </c>
      <c r="Q406" s="3">
        <v>3800</v>
      </c>
      <c r="R406" s="3">
        <v>0.5</v>
      </c>
      <c r="S406" s="13"/>
      <c r="T406" s="14"/>
      <c r="U406" s="13"/>
      <c r="V406" s="13"/>
      <c r="W406" s="13"/>
      <c r="X406" s="13"/>
      <c r="Y406" s="13"/>
      <c r="Z406" s="4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3"/>
      <c r="AP406" s="3"/>
      <c r="AQ406" s="3"/>
      <c r="AR406" s="3"/>
      <c r="AS406" s="13"/>
      <c r="AT406" s="13"/>
      <c r="AU406" s="13"/>
      <c r="AV406" s="13"/>
      <c r="AW406" s="13"/>
      <c r="AX406" s="13"/>
      <c r="AY406" s="13"/>
      <c r="AZ406" s="13"/>
      <c r="BA406" s="3"/>
      <c r="BB406" s="13"/>
      <c r="BC406" s="3"/>
    </row>
    <row r="407" spans="1:55">
      <c r="A407" s="3">
        <v>405</v>
      </c>
      <c r="B407" s="3">
        <v>14</v>
      </c>
      <c r="C407" s="3">
        <v>2</v>
      </c>
      <c r="D407" s="3" t="str">
        <f t="shared" si="6"/>
        <v/>
      </c>
      <c r="E407" s="3"/>
      <c r="F407" s="3">
        <v>1340</v>
      </c>
      <c r="G407" s="3"/>
      <c r="H407" s="3"/>
      <c r="I407" s="3">
        <v>15440</v>
      </c>
      <c r="J407" s="3"/>
      <c r="K407" s="3">
        <v>1888645</v>
      </c>
      <c r="L407" s="3">
        <v>10460</v>
      </c>
      <c r="M407" s="3">
        <v>1.134</v>
      </c>
      <c r="N407" s="3">
        <v>1.0645</v>
      </c>
      <c r="O407" s="3">
        <v>502345</v>
      </c>
      <c r="P407" s="3">
        <v>12626.71578</v>
      </c>
      <c r="Q407" s="3">
        <v>3800</v>
      </c>
      <c r="R407" s="3">
        <v>0.5</v>
      </c>
      <c r="S407" s="13"/>
      <c r="T407" s="14"/>
      <c r="U407" s="13"/>
      <c r="V407" s="13"/>
      <c r="W407" s="13"/>
      <c r="X407" s="13"/>
      <c r="Y407" s="13"/>
      <c r="Z407" s="4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3"/>
      <c r="AP407" s="3"/>
      <c r="AQ407" s="3"/>
      <c r="AR407" s="3"/>
      <c r="AS407" s="13"/>
      <c r="AT407" s="13"/>
      <c r="AU407" s="13"/>
      <c r="AV407" s="13"/>
      <c r="AW407" s="13"/>
      <c r="AX407" s="13"/>
      <c r="AY407" s="13"/>
      <c r="AZ407" s="13"/>
      <c r="BA407" s="3"/>
      <c r="BB407" s="13"/>
      <c r="BC407" s="3"/>
    </row>
    <row r="408" spans="1:55">
      <c r="A408" s="3">
        <v>406</v>
      </c>
      <c r="B408" s="3">
        <v>14</v>
      </c>
      <c r="C408" s="3">
        <v>2</v>
      </c>
      <c r="D408" s="3" t="str">
        <f t="shared" si="6"/>
        <v/>
      </c>
      <c r="E408" s="3"/>
      <c r="F408" s="3">
        <v>1350</v>
      </c>
      <c r="G408" s="3"/>
      <c r="H408" s="3"/>
      <c r="I408" s="3">
        <v>15600</v>
      </c>
      <c r="J408" s="3"/>
      <c r="K408" s="3">
        <v>1899047</v>
      </c>
      <c r="L408" s="3">
        <v>10460</v>
      </c>
      <c r="M408" s="3">
        <v>1.135</v>
      </c>
      <c r="N408" s="3">
        <v>1.0645</v>
      </c>
      <c r="O408" s="3">
        <v>505465</v>
      </c>
      <c r="P408" s="3">
        <v>12637.85045</v>
      </c>
      <c r="Q408" s="3">
        <v>3800</v>
      </c>
      <c r="R408" s="3">
        <v>0.5</v>
      </c>
      <c r="S408" s="13"/>
      <c r="T408" s="14"/>
      <c r="U408" s="13"/>
      <c r="V408" s="13"/>
      <c r="W408" s="13"/>
      <c r="X408" s="13"/>
      <c r="Y408" s="13"/>
      <c r="Z408" s="4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3"/>
      <c r="AP408" s="3"/>
      <c r="AQ408" s="3"/>
      <c r="AR408" s="3"/>
      <c r="AS408" s="13"/>
      <c r="AT408" s="13"/>
      <c r="AU408" s="13"/>
      <c r="AV408" s="13"/>
      <c r="AW408" s="13"/>
      <c r="AX408" s="13"/>
      <c r="AY408" s="13"/>
      <c r="AZ408" s="13"/>
      <c r="BA408" s="3"/>
      <c r="BB408" s="13"/>
      <c r="BC408" s="3"/>
    </row>
    <row r="409" spans="1:55">
      <c r="A409" s="3">
        <v>407</v>
      </c>
      <c r="B409" s="3">
        <v>14</v>
      </c>
      <c r="C409" s="3">
        <v>2</v>
      </c>
      <c r="D409" s="3" t="str">
        <f t="shared" si="6"/>
        <v/>
      </c>
      <c r="E409" s="3"/>
      <c r="F409" s="3">
        <v>1360</v>
      </c>
      <c r="G409" s="3"/>
      <c r="H409" s="3"/>
      <c r="I409" s="3">
        <v>15760</v>
      </c>
      <c r="J409" s="3"/>
      <c r="K409" s="3">
        <v>1909556</v>
      </c>
      <c r="L409" s="3">
        <v>10460</v>
      </c>
      <c r="M409" s="3">
        <v>1.136</v>
      </c>
      <c r="N409" s="3">
        <v>1.0645</v>
      </c>
      <c r="O409" s="3">
        <v>508617</v>
      </c>
      <c r="P409" s="3">
        <v>12648.98512</v>
      </c>
      <c r="Q409" s="3">
        <v>3800</v>
      </c>
      <c r="R409" s="3">
        <v>0.5</v>
      </c>
      <c r="S409" s="13"/>
      <c r="T409" s="14"/>
      <c r="U409" s="13"/>
      <c r="V409" s="13"/>
      <c r="W409" s="13"/>
      <c r="X409" s="13"/>
      <c r="Y409" s="13"/>
      <c r="Z409" s="4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3"/>
      <c r="AP409" s="3"/>
      <c r="AQ409" s="3"/>
      <c r="AR409" s="3"/>
      <c r="AS409" s="13"/>
      <c r="AT409" s="13"/>
      <c r="AU409" s="13"/>
      <c r="AV409" s="13"/>
      <c r="AW409" s="13"/>
      <c r="AX409" s="13"/>
      <c r="AY409" s="13"/>
      <c r="AZ409" s="13"/>
      <c r="BA409" s="3"/>
      <c r="BB409" s="13"/>
      <c r="BC409" s="3"/>
    </row>
    <row r="410" spans="1:55">
      <c r="A410" s="3">
        <v>408</v>
      </c>
      <c r="B410" s="3">
        <v>14</v>
      </c>
      <c r="C410" s="3">
        <v>2</v>
      </c>
      <c r="D410" s="3" t="str">
        <f t="shared" si="6"/>
        <v/>
      </c>
      <c r="E410" s="3"/>
      <c r="F410" s="3">
        <v>1370</v>
      </c>
      <c r="G410" s="3"/>
      <c r="H410" s="3"/>
      <c r="I410" s="3">
        <v>15920</v>
      </c>
      <c r="J410" s="3"/>
      <c r="K410" s="3">
        <v>1920172</v>
      </c>
      <c r="L410" s="3">
        <v>10460</v>
      </c>
      <c r="M410" s="3">
        <v>1.137</v>
      </c>
      <c r="N410" s="3">
        <v>1.0645</v>
      </c>
      <c r="O410" s="3">
        <v>511801</v>
      </c>
      <c r="P410" s="3">
        <v>12660.11979</v>
      </c>
      <c r="Q410" s="3">
        <v>3800</v>
      </c>
      <c r="R410" s="3">
        <v>0.5</v>
      </c>
      <c r="S410" s="13"/>
      <c r="T410" s="14"/>
      <c r="U410" s="13"/>
      <c r="V410" s="13"/>
      <c r="W410" s="13"/>
      <c r="X410" s="13"/>
      <c r="Y410" s="13"/>
      <c r="Z410" s="4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3"/>
      <c r="AP410" s="3"/>
      <c r="AQ410" s="3"/>
      <c r="AR410" s="3"/>
      <c r="AS410" s="13"/>
      <c r="AT410" s="13"/>
      <c r="AU410" s="13"/>
      <c r="AV410" s="13"/>
      <c r="AW410" s="13"/>
      <c r="AX410" s="13"/>
      <c r="AY410" s="13"/>
      <c r="AZ410" s="13"/>
      <c r="BA410" s="3"/>
      <c r="BB410" s="13"/>
      <c r="BC410" s="3"/>
    </row>
    <row r="411" spans="1:55">
      <c r="A411" s="3">
        <v>409</v>
      </c>
      <c r="B411" s="3">
        <v>14</v>
      </c>
      <c r="C411" s="3">
        <v>2</v>
      </c>
      <c r="D411" s="3" t="str">
        <f t="shared" si="6"/>
        <v/>
      </c>
      <c r="E411" s="3"/>
      <c r="F411" s="3">
        <v>1380</v>
      </c>
      <c r="G411" s="3"/>
      <c r="H411" s="3"/>
      <c r="I411" s="3">
        <v>16080</v>
      </c>
      <c r="J411" s="3"/>
      <c r="K411" s="3">
        <v>1930895</v>
      </c>
      <c r="L411" s="3">
        <v>10460</v>
      </c>
      <c r="M411" s="3">
        <v>1.138</v>
      </c>
      <c r="N411" s="3">
        <v>1.0645</v>
      </c>
      <c r="O411" s="3">
        <v>515017</v>
      </c>
      <c r="P411" s="3">
        <v>12671.25446</v>
      </c>
      <c r="Q411" s="3">
        <v>3800</v>
      </c>
      <c r="R411" s="3">
        <v>0.5</v>
      </c>
      <c r="S411" s="13"/>
      <c r="T411" s="14"/>
      <c r="U411" s="13"/>
      <c r="V411" s="13"/>
      <c r="W411" s="13"/>
      <c r="X411" s="13"/>
      <c r="Y411" s="13"/>
      <c r="Z411" s="4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3"/>
      <c r="AP411" s="3"/>
      <c r="AQ411" s="3"/>
      <c r="AR411" s="3"/>
      <c r="AS411" s="13"/>
      <c r="AT411" s="13"/>
      <c r="AU411" s="13"/>
      <c r="AV411" s="13"/>
      <c r="AW411" s="13"/>
      <c r="AX411" s="13"/>
      <c r="AY411" s="13"/>
      <c r="AZ411" s="13"/>
      <c r="BA411" s="3"/>
      <c r="BB411" s="13"/>
      <c r="BC411" s="3"/>
    </row>
    <row r="412" spans="1:55">
      <c r="A412" s="3">
        <v>410</v>
      </c>
      <c r="B412" s="3">
        <v>14</v>
      </c>
      <c r="C412" s="3">
        <v>2</v>
      </c>
      <c r="D412" s="3" t="str">
        <f t="shared" si="6"/>
        <v/>
      </c>
      <c r="E412" s="3"/>
      <c r="F412" s="3">
        <v>1390</v>
      </c>
      <c r="G412" s="3"/>
      <c r="H412" s="3"/>
      <c r="I412" s="3">
        <v>16240</v>
      </c>
      <c r="J412" s="3"/>
      <c r="K412" s="3">
        <v>1941725</v>
      </c>
      <c r="L412" s="3">
        <v>10460</v>
      </c>
      <c r="M412" s="3">
        <v>1.139</v>
      </c>
      <c r="N412" s="3">
        <v>1.0645</v>
      </c>
      <c r="O412" s="3">
        <v>518265</v>
      </c>
      <c r="P412" s="3">
        <v>12682.38913</v>
      </c>
      <c r="Q412" s="3">
        <v>3800</v>
      </c>
      <c r="R412" s="3">
        <v>0.6</v>
      </c>
      <c r="S412" s="13"/>
      <c r="T412" s="14"/>
      <c r="U412" s="13"/>
      <c r="V412" s="13"/>
      <c r="W412" s="13"/>
      <c r="X412" s="13"/>
      <c r="Y412" s="13"/>
      <c r="Z412" s="4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3"/>
      <c r="AP412" s="3"/>
      <c r="AQ412" s="3"/>
      <c r="AR412" s="3"/>
      <c r="AS412" s="13"/>
      <c r="AT412" s="13"/>
      <c r="AU412" s="13"/>
      <c r="AV412" s="13"/>
      <c r="AW412" s="13"/>
      <c r="AX412" s="13"/>
      <c r="AY412" s="13"/>
      <c r="AZ412" s="13"/>
      <c r="BA412" s="3"/>
      <c r="BB412" s="13"/>
      <c r="BC412" s="3"/>
    </row>
    <row r="413" spans="1:55">
      <c r="A413" s="3">
        <v>411</v>
      </c>
      <c r="B413" s="3">
        <v>14</v>
      </c>
      <c r="C413" s="3">
        <v>3</v>
      </c>
      <c r="D413" s="3" t="str">
        <f t="shared" si="6"/>
        <v/>
      </c>
      <c r="E413" s="3"/>
      <c r="F413" s="3"/>
      <c r="G413" s="3">
        <v>650</v>
      </c>
      <c r="H413" s="3"/>
      <c r="I413" s="3"/>
      <c r="J413" s="3">
        <v>14800</v>
      </c>
      <c r="K413" s="3">
        <v>1949125</v>
      </c>
      <c r="L413" s="3">
        <v>10460</v>
      </c>
      <c r="M413" s="3">
        <v>1.139</v>
      </c>
      <c r="N413" s="3">
        <v>1.065</v>
      </c>
      <c r="O413" s="3">
        <v>521225</v>
      </c>
      <c r="P413" s="3">
        <v>12688.3461</v>
      </c>
      <c r="Q413" s="3">
        <v>3800</v>
      </c>
      <c r="R413" s="3">
        <v>0.6</v>
      </c>
      <c r="S413" s="13"/>
      <c r="T413" s="14"/>
      <c r="U413" s="13"/>
      <c r="V413" s="13"/>
      <c r="W413" s="13"/>
      <c r="X413" s="13"/>
      <c r="Y413" s="13"/>
      <c r="Z413" s="4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3"/>
      <c r="AP413" s="3"/>
      <c r="AQ413" s="3"/>
      <c r="AR413" s="3"/>
      <c r="AS413" s="13"/>
      <c r="AT413" s="13"/>
      <c r="AU413" s="13"/>
      <c r="AV413" s="13"/>
      <c r="AW413" s="13"/>
      <c r="AX413" s="13"/>
      <c r="AY413" s="13"/>
      <c r="AZ413" s="13"/>
      <c r="BA413" s="3"/>
      <c r="BB413" s="13"/>
      <c r="BC413" s="3"/>
    </row>
    <row r="414" spans="1:55">
      <c r="A414" s="3">
        <v>412</v>
      </c>
      <c r="B414" s="3">
        <v>14</v>
      </c>
      <c r="C414" s="3">
        <v>3</v>
      </c>
      <c r="D414" s="3" t="str">
        <f t="shared" si="6"/>
        <v/>
      </c>
      <c r="E414" s="3"/>
      <c r="F414" s="3"/>
      <c r="G414" s="3">
        <v>655</v>
      </c>
      <c r="H414" s="3"/>
      <c r="I414" s="3"/>
      <c r="J414" s="3">
        <v>15100</v>
      </c>
      <c r="K414" s="3">
        <v>1956675</v>
      </c>
      <c r="L414" s="3">
        <v>10460</v>
      </c>
      <c r="M414" s="3">
        <v>1.139</v>
      </c>
      <c r="N414" s="3">
        <v>1.0655</v>
      </c>
      <c r="O414" s="3">
        <v>524245</v>
      </c>
      <c r="P414" s="3">
        <v>12694.30307</v>
      </c>
      <c r="Q414" s="3">
        <v>3800</v>
      </c>
      <c r="R414" s="3">
        <v>0.6</v>
      </c>
      <c r="S414" s="13"/>
      <c r="T414" s="14"/>
      <c r="U414" s="13"/>
      <c r="V414" s="13"/>
      <c r="W414" s="13"/>
      <c r="X414" s="13"/>
      <c r="Y414" s="13"/>
      <c r="Z414" s="4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3"/>
      <c r="AP414" s="3"/>
      <c r="AQ414" s="3"/>
      <c r="AR414" s="3"/>
      <c r="AS414" s="13"/>
      <c r="AT414" s="13"/>
      <c r="AU414" s="13"/>
      <c r="AV414" s="13"/>
      <c r="AW414" s="13"/>
      <c r="AX414" s="13"/>
      <c r="AY414" s="13"/>
      <c r="AZ414" s="13"/>
      <c r="BA414" s="3"/>
      <c r="BB414" s="13"/>
      <c r="BC414" s="3"/>
    </row>
    <row r="415" spans="1:55">
      <c r="A415" s="3">
        <v>413</v>
      </c>
      <c r="B415" s="3">
        <v>14</v>
      </c>
      <c r="C415" s="3">
        <v>3</v>
      </c>
      <c r="D415" s="3" t="str">
        <f t="shared" si="6"/>
        <v/>
      </c>
      <c r="E415" s="3"/>
      <c r="F415" s="3"/>
      <c r="G415" s="3">
        <v>660</v>
      </c>
      <c r="H415" s="3"/>
      <c r="I415" s="3"/>
      <c r="J415" s="3">
        <v>15400</v>
      </c>
      <c r="K415" s="3">
        <v>1964375</v>
      </c>
      <c r="L415" s="3">
        <v>10460</v>
      </c>
      <c r="M415" s="3">
        <v>1.139</v>
      </c>
      <c r="N415" s="3">
        <v>1.066</v>
      </c>
      <c r="O415" s="3">
        <v>527325</v>
      </c>
      <c r="P415" s="3">
        <v>12700.26004</v>
      </c>
      <c r="Q415" s="3">
        <v>3800</v>
      </c>
      <c r="R415" s="3">
        <v>0.6</v>
      </c>
      <c r="S415" s="13"/>
      <c r="T415" s="14"/>
      <c r="U415" s="13"/>
      <c r="V415" s="13"/>
      <c r="W415" s="13"/>
      <c r="X415" s="13"/>
      <c r="Y415" s="13"/>
      <c r="Z415" s="4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3"/>
      <c r="AP415" s="3"/>
      <c r="AQ415" s="3"/>
      <c r="AR415" s="3"/>
      <c r="AS415" s="13"/>
      <c r="AT415" s="13"/>
      <c r="AU415" s="13"/>
      <c r="AV415" s="13"/>
      <c r="AW415" s="13"/>
      <c r="AX415" s="13"/>
      <c r="AY415" s="13"/>
      <c r="AZ415" s="13"/>
      <c r="BA415" s="3"/>
      <c r="BB415" s="13"/>
      <c r="BC415" s="3"/>
    </row>
    <row r="416" spans="1:55">
      <c r="A416" s="3">
        <v>414</v>
      </c>
      <c r="B416" s="3">
        <v>14</v>
      </c>
      <c r="C416" s="3">
        <v>3</v>
      </c>
      <c r="D416" s="3" t="str">
        <f t="shared" si="6"/>
        <v/>
      </c>
      <c r="E416" s="3"/>
      <c r="F416" s="3"/>
      <c r="G416" s="3">
        <v>665</v>
      </c>
      <c r="H416" s="3"/>
      <c r="I416" s="3"/>
      <c r="J416" s="3">
        <v>15700</v>
      </c>
      <c r="K416" s="3">
        <v>1972225</v>
      </c>
      <c r="L416" s="3">
        <v>10460</v>
      </c>
      <c r="M416" s="3">
        <v>1.139</v>
      </c>
      <c r="N416" s="3">
        <v>1.0665</v>
      </c>
      <c r="O416" s="3">
        <v>530465</v>
      </c>
      <c r="P416" s="3">
        <v>12706.21701</v>
      </c>
      <c r="Q416" s="3">
        <v>3800</v>
      </c>
      <c r="R416" s="3">
        <v>0.6</v>
      </c>
      <c r="S416" s="13"/>
      <c r="T416" s="14"/>
      <c r="U416" s="13"/>
      <c r="V416" s="13"/>
      <c r="W416" s="13"/>
      <c r="X416" s="13"/>
      <c r="Y416" s="13"/>
      <c r="Z416" s="4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3"/>
      <c r="AP416" s="3"/>
      <c r="AQ416" s="3"/>
      <c r="AR416" s="3"/>
      <c r="AS416" s="13"/>
      <c r="AT416" s="13"/>
      <c r="AU416" s="13"/>
      <c r="AV416" s="13"/>
      <c r="AW416" s="13"/>
      <c r="AX416" s="13"/>
      <c r="AY416" s="13"/>
      <c r="AZ416" s="13"/>
      <c r="BA416" s="3"/>
      <c r="BB416" s="13"/>
      <c r="BC416" s="3"/>
    </row>
    <row r="417" spans="1:55">
      <c r="A417" s="3">
        <v>415</v>
      </c>
      <c r="B417" s="3">
        <v>14</v>
      </c>
      <c r="C417" s="3">
        <v>3</v>
      </c>
      <c r="D417" s="3" t="str">
        <f t="shared" si="6"/>
        <v/>
      </c>
      <c r="E417" s="3"/>
      <c r="F417" s="3"/>
      <c r="G417" s="3">
        <v>670</v>
      </c>
      <c r="H417" s="3"/>
      <c r="I417" s="3"/>
      <c r="J417" s="3">
        <v>16000</v>
      </c>
      <c r="K417" s="3">
        <v>1980225</v>
      </c>
      <c r="L417" s="3">
        <v>10460</v>
      </c>
      <c r="M417" s="3">
        <v>1.139</v>
      </c>
      <c r="N417" s="3">
        <v>1.067</v>
      </c>
      <c r="O417" s="3">
        <v>533665</v>
      </c>
      <c r="P417" s="3">
        <v>12712.17398</v>
      </c>
      <c r="Q417" s="3">
        <v>3800</v>
      </c>
      <c r="R417" s="3">
        <v>0.6</v>
      </c>
      <c r="S417" s="13"/>
      <c r="T417" s="14"/>
      <c r="U417" s="13"/>
      <c r="V417" s="13"/>
      <c r="W417" s="13"/>
      <c r="X417" s="13"/>
      <c r="Y417" s="13"/>
      <c r="Z417" s="4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3"/>
      <c r="AP417" s="3"/>
      <c r="AQ417" s="3"/>
      <c r="AR417" s="3"/>
      <c r="AS417" s="13"/>
      <c r="AT417" s="13"/>
      <c r="AU417" s="13"/>
      <c r="AV417" s="13"/>
      <c r="AW417" s="13"/>
      <c r="AX417" s="13"/>
      <c r="AY417" s="13"/>
      <c r="AZ417" s="13"/>
      <c r="BA417" s="3"/>
      <c r="BB417" s="13"/>
      <c r="BC417" s="3"/>
    </row>
    <row r="418" spans="1:55">
      <c r="A418" s="3">
        <v>416</v>
      </c>
      <c r="B418" s="3">
        <v>14</v>
      </c>
      <c r="C418" s="3">
        <v>3</v>
      </c>
      <c r="D418" s="3" t="str">
        <f t="shared" si="6"/>
        <v/>
      </c>
      <c r="E418" s="3"/>
      <c r="F418" s="3"/>
      <c r="G418" s="3">
        <v>675</v>
      </c>
      <c r="H418" s="3"/>
      <c r="I418" s="3"/>
      <c r="J418" s="3">
        <v>16300</v>
      </c>
      <c r="K418" s="3">
        <v>1988375</v>
      </c>
      <c r="L418" s="3">
        <v>10460</v>
      </c>
      <c r="M418" s="3">
        <v>1.139</v>
      </c>
      <c r="N418" s="3">
        <v>1.0675</v>
      </c>
      <c r="O418" s="3">
        <v>536925</v>
      </c>
      <c r="P418" s="3">
        <v>12718.13095</v>
      </c>
      <c r="Q418" s="3">
        <v>3800</v>
      </c>
      <c r="R418" s="3">
        <v>0.6</v>
      </c>
      <c r="S418" s="13"/>
      <c r="T418" s="14"/>
      <c r="U418" s="13"/>
      <c r="V418" s="13"/>
      <c r="W418" s="13"/>
      <c r="X418" s="13"/>
      <c r="Y418" s="13"/>
      <c r="Z418" s="4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3"/>
      <c r="AP418" s="3"/>
      <c r="AQ418" s="3"/>
      <c r="AR418" s="3"/>
      <c r="AS418" s="13"/>
      <c r="AT418" s="13"/>
      <c r="AU418" s="13"/>
      <c r="AV418" s="13"/>
      <c r="AW418" s="13"/>
      <c r="AX418" s="13"/>
      <c r="AY418" s="13"/>
      <c r="AZ418" s="13"/>
      <c r="BA418" s="3"/>
      <c r="BB418" s="13"/>
      <c r="BC418" s="3"/>
    </row>
    <row r="419" spans="1:55">
      <c r="A419" s="3">
        <v>417</v>
      </c>
      <c r="B419" s="3">
        <v>14</v>
      </c>
      <c r="C419" s="3">
        <v>3</v>
      </c>
      <c r="D419" s="3" t="str">
        <f t="shared" si="6"/>
        <v/>
      </c>
      <c r="E419" s="3"/>
      <c r="F419" s="3"/>
      <c r="G419" s="3">
        <v>680</v>
      </c>
      <c r="H419" s="3"/>
      <c r="I419" s="3"/>
      <c r="J419" s="3">
        <v>16600</v>
      </c>
      <c r="K419" s="3">
        <v>1996675</v>
      </c>
      <c r="L419" s="3">
        <v>10460</v>
      </c>
      <c r="M419" s="3">
        <v>1.139</v>
      </c>
      <c r="N419" s="3">
        <v>1.068</v>
      </c>
      <c r="O419" s="3">
        <v>540245</v>
      </c>
      <c r="P419" s="3">
        <v>12724.08792</v>
      </c>
      <c r="Q419" s="3">
        <v>3800</v>
      </c>
      <c r="R419" s="3">
        <v>0.6</v>
      </c>
      <c r="S419" s="13"/>
      <c r="T419" s="14"/>
      <c r="U419" s="13"/>
      <c r="V419" s="13"/>
      <c r="W419" s="13"/>
      <c r="X419" s="13"/>
      <c r="Y419" s="13"/>
      <c r="Z419" s="4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3"/>
      <c r="AP419" s="3"/>
      <c r="AQ419" s="3"/>
      <c r="AR419" s="3"/>
      <c r="AS419" s="13"/>
      <c r="AT419" s="13"/>
      <c r="AU419" s="13"/>
      <c r="AV419" s="13"/>
      <c r="AW419" s="13"/>
      <c r="AX419" s="13"/>
      <c r="AY419" s="13"/>
      <c r="AZ419" s="13"/>
      <c r="BA419" s="3"/>
      <c r="BB419" s="13"/>
      <c r="BC419" s="3"/>
    </row>
    <row r="420" spans="1:55">
      <c r="A420" s="3">
        <v>418</v>
      </c>
      <c r="B420" s="3">
        <v>14</v>
      </c>
      <c r="C420" s="3">
        <v>3</v>
      </c>
      <c r="D420" s="3" t="str">
        <f t="shared" si="6"/>
        <v/>
      </c>
      <c r="E420" s="3"/>
      <c r="F420" s="3"/>
      <c r="G420" s="3">
        <v>685</v>
      </c>
      <c r="H420" s="3"/>
      <c r="I420" s="3"/>
      <c r="J420" s="3">
        <v>16900</v>
      </c>
      <c r="K420" s="3">
        <v>2005125</v>
      </c>
      <c r="L420" s="3">
        <v>10460</v>
      </c>
      <c r="M420" s="3">
        <v>1.139</v>
      </c>
      <c r="N420" s="3">
        <v>1.0685</v>
      </c>
      <c r="O420" s="3">
        <v>543625</v>
      </c>
      <c r="P420" s="3">
        <v>12730.04489</v>
      </c>
      <c r="Q420" s="3">
        <v>3800</v>
      </c>
      <c r="R420" s="3">
        <v>0.6</v>
      </c>
      <c r="S420" s="13"/>
      <c r="T420" s="14"/>
      <c r="U420" s="13"/>
      <c r="V420" s="13"/>
      <c r="W420" s="13"/>
      <c r="X420" s="13"/>
      <c r="Y420" s="13"/>
      <c r="Z420" s="4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3"/>
      <c r="AP420" s="3"/>
      <c r="AQ420" s="3"/>
      <c r="AR420" s="3"/>
      <c r="AS420" s="13"/>
      <c r="AT420" s="13"/>
      <c r="AU420" s="13"/>
      <c r="AV420" s="13"/>
      <c r="AW420" s="13"/>
      <c r="AX420" s="13"/>
      <c r="AY420" s="13"/>
      <c r="AZ420" s="13"/>
      <c r="BA420" s="3"/>
      <c r="BB420" s="13"/>
      <c r="BC420" s="3"/>
    </row>
    <row r="421" spans="1:55">
      <c r="A421" s="3">
        <v>419</v>
      </c>
      <c r="B421" s="3">
        <v>14</v>
      </c>
      <c r="C421" s="3">
        <v>3</v>
      </c>
      <c r="D421" s="3" t="str">
        <f t="shared" si="6"/>
        <v/>
      </c>
      <c r="E421" s="3"/>
      <c r="F421" s="3"/>
      <c r="G421" s="3">
        <v>690</v>
      </c>
      <c r="H421" s="3"/>
      <c r="I421" s="3"/>
      <c r="J421" s="3">
        <v>17200</v>
      </c>
      <c r="K421" s="3">
        <v>2013725</v>
      </c>
      <c r="L421" s="3">
        <v>10460</v>
      </c>
      <c r="M421" s="3">
        <v>1.139</v>
      </c>
      <c r="N421" s="3">
        <v>1.069</v>
      </c>
      <c r="O421" s="3">
        <v>547065</v>
      </c>
      <c r="P421" s="3">
        <v>12736.00186</v>
      </c>
      <c r="Q421" s="3">
        <v>3800</v>
      </c>
      <c r="R421" s="3">
        <v>0.6</v>
      </c>
      <c r="S421" s="13"/>
      <c r="T421" s="14"/>
      <c r="U421" s="13"/>
      <c r="V421" s="13"/>
      <c r="W421" s="13"/>
      <c r="X421" s="13"/>
      <c r="Y421" s="13"/>
      <c r="Z421" s="4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3"/>
      <c r="AP421" s="3"/>
      <c r="AQ421" s="3"/>
      <c r="AR421" s="3"/>
      <c r="AS421" s="13"/>
      <c r="AT421" s="13"/>
      <c r="AU421" s="13"/>
      <c r="AV421" s="13"/>
      <c r="AW421" s="13"/>
      <c r="AX421" s="13"/>
      <c r="AY421" s="13"/>
      <c r="AZ421" s="13"/>
      <c r="BA421" s="3"/>
      <c r="BB421" s="13"/>
      <c r="BC421" s="3"/>
    </row>
    <row r="422" spans="1:55">
      <c r="A422" s="3">
        <v>420</v>
      </c>
      <c r="B422" s="3">
        <v>14</v>
      </c>
      <c r="C422" s="3">
        <v>3</v>
      </c>
      <c r="D422" s="3" t="str">
        <f t="shared" si="6"/>
        <v/>
      </c>
      <c r="E422" s="3"/>
      <c r="F422" s="3"/>
      <c r="G422" s="3">
        <v>695</v>
      </c>
      <c r="H422" s="3"/>
      <c r="I422" s="3"/>
      <c r="J422" s="3">
        <v>17500</v>
      </c>
      <c r="K422" s="3">
        <v>2022475</v>
      </c>
      <c r="L422" s="3">
        <v>10460</v>
      </c>
      <c r="M422" s="3">
        <v>1.139</v>
      </c>
      <c r="N422" s="3">
        <v>1.0695</v>
      </c>
      <c r="O422" s="3">
        <v>550565</v>
      </c>
      <c r="P422" s="3">
        <v>12741.95883</v>
      </c>
      <c r="Q422" s="3">
        <v>3800</v>
      </c>
      <c r="R422" s="3">
        <v>0.6</v>
      </c>
      <c r="S422" s="13"/>
      <c r="T422" s="14"/>
      <c r="U422" s="13"/>
      <c r="V422" s="13"/>
      <c r="W422" s="13"/>
      <c r="X422" s="13"/>
      <c r="Y422" s="13"/>
      <c r="Z422" s="4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3"/>
      <c r="AP422" s="3"/>
      <c r="AQ422" s="3"/>
      <c r="AR422" s="3"/>
      <c r="AS422" s="13"/>
      <c r="AT422" s="13"/>
      <c r="AU422" s="13"/>
      <c r="AV422" s="13"/>
      <c r="AW422" s="13"/>
      <c r="AX422" s="13"/>
      <c r="AY422" s="13"/>
      <c r="AZ422" s="13"/>
      <c r="BA422" s="3"/>
      <c r="BB422" s="13"/>
      <c r="BC422" s="3"/>
    </row>
    <row r="423" spans="1:55">
      <c r="A423" s="3">
        <v>421</v>
      </c>
      <c r="B423" s="3">
        <v>15</v>
      </c>
      <c r="C423" s="3">
        <v>1</v>
      </c>
      <c r="D423" s="3">
        <f t="shared" si="6"/>
        <v>1050000</v>
      </c>
      <c r="E423" s="3">
        <v>1060</v>
      </c>
      <c r="F423" s="3"/>
      <c r="G423" s="3"/>
      <c r="H423" s="3">
        <v>17500</v>
      </c>
      <c r="I423" s="3"/>
      <c r="J423" s="3"/>
      <c r="K423" s="3">
        <v>2039975</v>
      </c>
      <c r="L423" s="3">
        <v>10600</v>
      </c>
      <c r="M423" s="3">
        <v>1.139</v>
      </c>
      <c r="N423" s="3">
        <v>1.0695</v>
      </c>
      <c r="O423" s="3">
        <v>554065</v>
      </c>
      <c r="P423" s="3">
        <v>12912.5013</v>
      </c>
      <c r="Q423" s="3">
        <v>3800</v>
      </c>
      <c r="R423" s="3">
        <v>0.6</v>
      </c>
      <c r="S423" s="13"/>
      <c r="T423" s="14"/>
      <c r="U423" s="13"/>
      <c r="V423" s="13"/>
      <c r="W423" s="13"/>
      <c r="X423" s="13"/>
      <c r="Y423" s="13"/>
      <c r="Z423" s="4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3"/>
      <c r="AP423" s="3"/>
      <c r="AQ423" s="3"/>
      <c r="AR423" s="3"/>
      <c r="AS423" s="13"/>
      <c r="AT423" s="13"/>
      <c r="AU423" s="13"/>
      <c r="AV423" s="13"/>
      <c r="AW423" s="13"/>
      <c r="AX423" s="13"/>
      <c r="AY423" s="13"/>
      <c r="AZ423" s="13"/>
      <c r="BA423" s="3"/>
      <c r="BB423" s="13"/>
      <c r="BC423" s="3"/>
    </row>
    <row r="424" spans="1:55">
      <c r="A424" s="3">
        <v>422</v>
      </c>
      <c r="B424" s="3">
        <v>15</v>
      </c>
      <c r="C424" s="3">
        <v>1</v>
      </c>
      <c r="D424" s="3">
        <f t="shared" si="6"/>
        <v>1065000</v>
      </c>
      <c r="E424" s="3">
        <v>1075</v>
      </c>
      <c r="F424" s="3"/>
      <c r="G424" s="3"/>
      <c r="H424" s="3">
        <v>17670</v>
      </c>
      <c r="I424" s="3"/>
      <c r="J424" s="3"/>
      <c r="K424" s="3">
        <v>2057645</v>
      </c>
      <c r="L424" s="3">
        <v>10750</v>
      </c>
      <c r="M424" s="3">
        <v>1.139</v>
      </c>
      <c r="N424" s="3">
        <v>1.0695</v>
      </c>
      <c r="O424" s="3">
        <v>557599</v>
      </c>
      <c r="P424" s="3">
        <v>13095.22538</v>
      </c>
      <c r="Q424" s="3">
        <v>3800</v>
      </c>
      <c r="R424" s="3">
        <v>0.6</v>
      </c>
      <c r="S424" s="13"/>
      <c r="T424" s="14"/>
      <c r="U424" s="13"/>
      <c r="V424" s="13"/>
      <c r="W424" s="13"/>
      <c r="X424" s="13"/>
      <c r="Y424" s="13"/>
      <c r="Z424" s="4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3"/>
      <c r="AP424" s="3"/>
      <c r="AQ424" s="3"/>
      <c r="AR424" s="3"/>
      <c r="AS424" s="13"/>
      <c r="AT424" s="13"/>
      <c r="AU424" s="13"/>
      <c r="AV424" s="13"/>
      <c r="AW424" s="13"/>
      <c r="AX424" s="13"/>
      <c r="AY424" s="13"/>
      <c r="AZ424" s="13"/>
      <c r="BA424" s="3"/>
      <c r="BB424" s="13"/>
      <c r="BC424" s="3"/>
    </row>
    <row r="425" spans="1:55">
      <c r="A425" s="3">
        <v>423</v>
      </c>
      <c r="B425" s="3">
        <v>15</v>
      </c>
      <c r="C425" s="3">
        <v>1</v>
      </c>
      <c r="D425" s="3">
        <f t="shared" si="6"/>
        <v>1080000</v>
      </c>
      <c r="E425" s="3">
        <v>1090</v>
      </c>
      <c r="F425" s="3"/>
      <c r="G425" s="3"/>
      <c r="H425" s="3">
        <v>17840</v>
      </c>
      <c r="I425" s="3"/>
      <c r="J425" s="3"/>
      <c r="K425" s="3">
        <v>2075485</v>
      </c>
      <c r="L425" s="3">
        <v>10900</v>
      </c>
      <c r="M425" s="3">
        <v>1.139</v>
      </c>
      <c r="N425" s="3">
        <v>1.0695</v>
      </c>
      <c r="O425" s="3">
        <v>561167</v>
      </c>
      <c r="P425" s="3">
        <v>13277.94945</v>
      </c>
      <c r="Q425" s="3">
        <v>3800</v>
      </c>
      <c r="R425" s="3">
        <v>0.6</v>
      </c>
      <c r="S425" s="13"/>
      <c r="T425" s="14"/>
      <c r="U425" s="13"/>
      <c r="V425" s="13"/>
      <c r="W425" s="13"/>
      <c r="X425" s="13"/>
      <c r="Y425" s="13"/>
      <c r="Z425" s="4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3"/>
      <c r="AP425" s="3"/>
      <c r="AQ425" s="3"/>
      <c r="AR425" s="3"/>
      <c r="AS425" s="13"/>
      <c r="AT425" s="13"/>
      <c r="AU425" s="13"/>
      <c r="AV425" s="13"/>
      <c r="AW425" s="13"/>
      <c r="AX425" s="13"/>
      <c r="AY425" s="13"/>
      <c r="AZ425" s="13"/>
      <c r="BA425" s="3"/>
      <c r="BB425" s="13"/>
      <c r="BC425" s="3"/>
    </row>
    <row r="426" spans="1:55">
      <c r="A426" s="3">
        <v>424</v>
      </c>
      <c r="B426" s="3">
        <v>15</v>
      </c>
      <c r="C426" s="3">
        <v>1</v>
      </c>
      <c r="D426" s="3">
        <f t="shared" si="6"/>
        <v>1095000</v>
      </c>
      <c r="E426" s="3">
        <v>1105</v>
      </c>
      <c r="F426" s="3"/>
      <c r="G426" s="3"/>
      <c r="H426" s="3">
        <v>18010</v>
      </c>
      <c r="I426" s="3"/>
      <c r="J426" s="3"/>
      <c r="K426" s="3">
        <v>2093495</v>
      </c>
      <c r="L426" s="3">
        <v>11050</v>
      </c>
      <c r="M426" s="3">
        <v>1.139</v>
      </c>
      <c r="N426" s="3">
        <v>1.0695</v>
      </c>
      <c r="O426" s="3">
        <v>564769</v>
      </c>
      <c r="P426" s="3">
        <v>13460.67353</v>
      </c>
      <c r="Q426" s="3">
        <v>3800</v>
      </c>
      <c r="R426" s="3">
        <v>0.6</v>
      </c>
      <c r="S426" s="13"/>
      <c r="T426" s="14"/>
      <c r="U426" s="13"/>
      <c r="V426" s="13"/>
      <c r="W426" s="13"/>
      <c r="X426" s="13"/>
      <c r="Y426" s="13"/>
      <c r="Z426" s="4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3"/>
      <c r="AP426" s="3"/>
      <c r="AQ426" s="3"/>
      <c r="AR426" s="3"/>
      <c r="AS426" s="13"/>
      <c r="AT426" s="13"/>
      <c r="AU426" s="13"/>
      <c r="AV426" s="13"/>
      <c r="AW426" s="13"/>
      <c r="AX426" s="13"/>
      <c r="AY426" s="13"/>
      <c r="AZ426" s="13"/>
      <c r="BA426" s="3"/>
      <c r="BB426" s="13"/>
      <c r="BC426" s="3"/>
    </row>
    <row r="427" spans="1:55">
      <c r="A427" s="3">
        <v>425</v>
      </c>
      <c r="B427" s="3">
        <v>15</v>
      </c>
      <c r="C427" s="3">
        <v>1</v>
      </c>
      <c r="D427" s="3">
        <f t="shared" si="6"/>
        <v>1110000</v>
      </c>
      <c r="E427" s="3">
        <v>1120</v>
      </c>
      <c r="F427" s="3"/>
      <c r="G427" s="3"/>
      <c r="H427" s="3">
        <v>18180</v>
      </c>
      <c r="I427" s="3"/>
      <c r="J427" s="3"/>
      <c r="K427" s="3">
        <v>2111675</v>
      </c>
      <c r="L427" s="3">
        <v>11200</v>
      </c>
      <c r="M427" s="3">
        <v>1.139</v>
      </c>
      <c r="N427" s="3">
        <v>1.0695</v>
      </c>
      <c r="O427" s="3">
        <v>568405</v>
      </c>
      <c r="P427" s="3">
        <v>13643.3976</v>
      </c>
      <c r="Q427" s="3">
        <v>3800</v>
      </c>
      <c r="R427" s="3">
        <v>0.6</v>
      </c>
      <c r="S427" s="13"/>
      <c r="T427" s="14"/>
      <c r="U427" s="13"/>
      <c r="V427" s="13"/>
      <c r="W427" s="13"/>
      <c r="X427" s="13"/>
      <c r="Y427" s="13"/>
      <c r="Z427" s="4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3"/>
      <c r="AP427" s="3"/>
      <c r="AQ427" s="3"/>
      <c r="AR427" s="3"/>
      <c r="AS427" s="13"/>
      <c r="AT427" s="13"/>
      <c r="AU427" s="13"/>
      <c r="AV427" s="13"/>
      <c r="AW427" s="13"/>
      <c r="AX427" s="13"/>
      <c r="AY427" s="13"/>
      <c r="AZ427" s="13"/>
      <c r="BA427" s="3"/>
      <c r="BB427" s="13"/>
      <c r="BC427" s="3"/>
    </row>
    <row r="428" spans="1:55">
      <c r="A428" s="3">
        <v>426</v>
      </c>
      <c r="B428" s="3">
        <v>15</v>
      </c>
      <c r="C428" s="3">
        <v>1</v>
      </c>
      <c r="D428" s="3">
        <f t="shared" si="6"/>
        <v>1125000</v>
      </c>
      <c r="E428" s="3">
        <v>1135</v>
      </c>
      <c r="F428" s="3"/>
      <c r="G428" s="3"/>
      <c r="H428" s="3">
        <v>18350</v>
      </c>
      <c r="I428" s="3"/>
      <c r="J428" s="3"/>
      <c r="K428" s="3">
        <v>2130025</v>
      </c>
      <c r="L428" s="3">
        <v>11350</v>
      </c>
      <c r="M428" s="3">
        <v>1.139</v>
      </c>
      <c r="N428" s="3">
        <v>1.0695</v>
      </c>
      <c r="O428" s="3">
        <v>572075</v>
      </c>
      <c r="P428" s="3">
        <v>13826.12168</v>
      </c>
      <c r="Q428" s="3">
        <v>3800</v>
      </c>
      <c r="R428" s="3">
        <v>0.6</v>
      </c>
      <c r="S428" s="13"/>
      <c r="T428" s="14"/>
      <c r="U428" s="13"/>
      <c r="V428" s="13"/>
      <c r="W428" s="13"/>
      <c r="X428" s="13"/>
      <c r="Y428" s="13"/>
      <c r="Z428" s="4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3"/>
      <c r="AP428" s="3"/>
      <c r="AQ428" s="3"/>
      <c r="AR428" s="3"/>
      <c r="AS428" s="13"/>
      <c r="AT428" s="13"/>
      <c r="AU428" s="13"/>
      <c r="AV428" s="13"/>
      <c r="AW428" s="13"/>
      <c r="AX428" s="13"/>
      <c r="AY428" s="13"/>
      <c r="AZ428" s="13"/>
      <c r="BA428" s="3"/>
      <c r="BB428" s="13"/>
      <c r="BC428" s="3"/>
    </row>
    <row r="429" spans="1:55">
      <c r="A429" s="3">
        <v>427</v>
      </c>
      <c r="B429" s="3">
        <v>15</v>
      </c>
      <c r="C429" s="3">
        <v>1</v>
      </c>
      <c r="D429" s="3">
        <f t="shared" si="6"/>
        <v>1140000</v>
      </c>
      <c r="E429" s="3">
        <v>1150</v>
      </c>
      <c r="F429" s="3"/>
      <c r="G429" s="3"/>
      <c r="H429" s="3">
        <v>18520</v>
      </c>
      <c r="I429" s="3"/>
      <c r="J429" s="3"/>
      <c r="K429" s="3">
        <v>2148545</v>
      </c>
      <c r="L429" s="3">
        <v>11500</v>
      </c>
      <c r="M429" s="3">
        <v>1.139</v>
      </c>
      <c r="N429" s="3">
        <v>1.0695</v>
      </c>
      <c r="O429" s="3">
        <v>575779</v>
      </c>
      <c r="P429" s="3">
        <v>14008.84575</v>
      </c>
      <c r="Q429" s="3">
        <v>3800</v>
      </c>
      <c r="R429" s="3">
        <v>0.6</v>
      </c>
      <c r="S429" s="13"/>
      <c r="T429" s="14"/>
      <c r="U429" s="13"/>
      <c r="V429" s="13"/>
      <c r="W429" s="13"/>
      <c r="X429" s="13"/>
      <c r="Y429" s="13"/>
      <c r="Z429" s="4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3"/>
      <c r="AP429" s="3"/>
      <c r="AQ429" s="3"/>
      <c r="AR429" s="3"/>
      <c r="AS429" s="13"/>
      <c r="AT429" s="13"/>
      <c r="AU429" s="13"/>
      <c r="AV429" s="13"/>
      <c r="AW429" s="13"/>
      <c r="AX429" s="13"/>
      <c r="AY429" s="13"/>
      <c r="AZ429" s="13"/>
      <c r="BA429" s="3"/>
      <c r="BB429" s="13"/>
      <c r="BC429" s="3"/>
    </row>
    <row r="430" spans="1:55">
      <c r="A430" s="3">
        <v>428</v>
      </c>
      <c r="B430" s="3">
        <v>15</v>
      </c>
      <c r="C430" s="3">
        <v>1</v>
      </c>
      <c r="D430" s="3">
        <f t="shared" si="6"/>
        <v>1155000</v>
      </c>
      <c r="E430" s="3">
        <v>1165</v>
      </c>
      <c r="F430" s="3"/>
      <c r="G430" s="3"/>
      <c r="H430" s="3">
        <v>18690</v>
      </c>
      <c r="I430" s="3"/>
      <c r="J430" s="3"/>
      <c r="K430" s="3">
        <v>2167235</v>
      </c>
      <c r="L430" s="3">
        <v>11650</v>
      </c>
      <c r="M430" s="3">
        <v>1.139</v>
      </c>
      <c r="N430" s="3">
        <v>1.0695</v>
      </c>
      <c r="O430" s="3">
        <v>579517</v>
      </c>
      <c r="P430" s="3">
        <v>14191.56983</v>
      </c>
      <c r="Q430" s="3">
        <v>3800</v>
      </c>
      <c r="R430" s="3">
        <v>0.6</v>
      </c>
      <c r="S430" s="13"/>
      <c r="T430" s="14"/>
      <c r="U430" s="13"/>
      <c r="V430" s="13"/>
      <c r="W430" s="13"/>
      <c r="X430" s="13"/>
      <c r="Y430" s="13"/>
      <c r="Z430" s="4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3"/>
      <c r="AP430" s="3"/>
      <c r="AQ430" s="3"/>
      <c r="AR430" s="3"/>
      <c r="AS430" s="13"/>
      <c r="AT430" s="13"/>
      <c r="AU430" s="13"/>
      <c r="AV430" s="13"/>
      <c r="AW430" s="13"/>
      <c r="AX430" s="13"/>
      <c r="AY430" s="13"/>
      <c r="AZ430" s="13"/>
      <c r="BA430" s="3"/>
      <c r="BB430" s="13"/>
      <c r="BC430" s="3"/>
    </row>
    <row r="431" spans="1:55">
      <c r="A431" s="3">
        <v>429</v>
      </c>
      <c r="B431" s="3">
        <v>15</v>
      </c>
      <c r="C431" s="3">
        <v>1</v>
      </c>
      <c r="D431" s="3">
        <f t="shared" si="6"/>
        <v>1170000</v>
      </c>
      <c r="E431" s="3">
        <v>1180</v>
      </c>
      <c r="F431" s="3"/>
      <c r="G431" s="3"/>
      <c r="H431" s="3">
        <v>18860</v>
      </c>
      <c r="I431" s="3"/>
      <c r="J431" s="3"/>
      <c r="K431" s="3">
        <v>2186095</v>
      </c>
      <c r="L431" s="3">
        <v>11800</v>
      </c>
      <c r="M431" s="3">
        <v>1.139</v>
      </c>
      <c r="N431" s="3">
        <v>1.0695</v>
      </c>
      <c r="O431" s="3">
        <v>583289</v>
      </c>
      <c r="P431" s="3">
        <v>14374.2939</v>
      </c>
      <c r="Q431" s="3">
        <v>3800</v>
      </c>
      <c r="R431" s="3">
        <v>0.6</v>
      </c>
      <c r="S431" s="13"/>
      <c r="T431" s="14"/>
      <c r="U431" s="13"/>
      <c r="V431" s="13"/>
      <c r="W431" s="13"/>
      <c r="X431" s="13"/>
      <c r="Y431" s="13"/>
      <c r="Z431" s="4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3"/>
      <c r="AP431" s="3"/>
      <c r="AQ431" s="3"/>
      <c r="AR431" s="3"/>
      <c r="AS431" s="13"/>
      <c r="AT431" s="13"/>
      <c r="AU431" s="13"/>
      <c r="AV431" s="13"/>
      <c r="AW431" s="13"/>
      <c r="AX431" s="13"/>
      <c r="AY431" s="13"/>
      <c r="AZ431" s="13"/>
      <c r="BA431" s="3"/>
      <c r="BB431" s="13"/>
      <c r="BC431" s="3"/>
    </row>
    <row r="432" spans="1:55">
      <c r="A432" s="3">
        <v>430</v>
      </c>
      <c r="B432" s="3">
        <v>15</v>
      </c>
      <c r="C432" s="3">
        <v>1</v>
      </c>
      <c r="D432" s="3">
        <f t="shared" si="6"/>
        <v>1185000</v>
      </c>
      <c r="E432" s="3">
        <v>1195</v>
      </c>
      <c r="F432" s="3"/>
      <c r="G432" s="3"/>
      <c r="H432" s="3">
        <v>19030</v>
      </c>
      <c r="I432" s="3"/>
      <c r="J432" s="3"/>
      <c r="K432" s="3">
        <v>2205125</v>
      </c>
      <c r="L432" s="3">
        <v>11950</v>
      </c>
      <c r="M432" s="3">
        <v>1.139</v>
      </c>
      <c r="N432" s="3">
        <v>1.0695</v>
      </c>
      <c r="O432" s="3">
        <v>587095</v>
      </c>
      <c r="P432" s="3">
        <v>14557.01798</v>
      </c>
      <c r="Q432" s="3">
        <v>4450</v>
      </c>
      <c r="R432" s="3">
        <v>0.6</v>
      </c>
      <c r="S432" s="13"/>
      <c r="T432" s="14"/>
      <c r="U432" s="13"/>
      <c r="V432" s="13"/>
      <c r="W432" s="13"/>
      <c r="X432" s="13"/>
      <c r="Y432" s="13"/>
      <c r="Z432" s="4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3"/>
      <c r="AP432" s="3"/>
      <c r="AQ432" s="3"/>
      <c r="AR432" s="3"/>
      <c r="AS432" s="13"/>
      <c r="AT432" s="13"/>
      <c r="AU432" s="13"/>
      <c r="AV432" s="13"/>
      <c r="AW432" s="13"/>
      <c r="AX432" s="13"/>
      <c r="AY432" s="13"/>
      <c r="AZ432" s="13"/>
      <c r="BA432" s="3"/>
      <c r="BB432" s="13"/>
      <c r="BC432" s="3"/>
    </row>
    <row r="433" spans="1:55">
      <c r="A433" s="3">
        <v>431</v>
      </c>
      <c r="B433" s="3">
        <v>15</v>
      </c>
      <c r="C433" s="3">
        <v>2</v>
      </c>
      <c r="D433" s="3" t="str">
        <f t="shared" si="6"/>
        <v/>
      </c>
      <c r="E433" s="3"/>
      <c r="F433" s="3">
        <v>1400</v>
      </c>
      <c r="G433" s="3"/>
      <c r="H433" s="3"/>
      <c r="I433" s="3">
        <v>17500</v>
      </c>
      <c r="J433" s="3"/>
      <c r="K433" s="3">
        <v>2216792</v>
      </c>
      <c r="L433" s="3">
        <v>11950</v>
      </c>
      <c r="M433" s="3">
        <v>1.14</v>
      </c>
      <c r="N433" s="3">
        <v>1.0695</v>
      </c>
      <c r="O433" s="3">
        <v>590595</v>
      </c>
      <c r="P433" s="3">
        <v>14569.7985</v>
      </c>
      <c r="Q433" s="3">
        <v>4450</v>
      </c>
      <c r="R433" s="3">
        <v>0.6</v>
      </c>
      <c r="S433" s="13"/>
      <c r="T433" s="14"/>
      <c r="U433" s="13"/>
      <c r="V433" s="13"/>
      <c r="W433" s="13"/>
      <c r="X433" s="13"/>
      <c r="Y433" s="13"/>
      <c r="Z433" s="4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3"/>
      <c r="AP433" s="3"/>
      <c r="AQ433" s="3"/>
      <c r="AR433" s="3"/>
      <c r="AS433" s="13"/>
      <c r="AT433" s="13"/>
      <c r="AU433" s="13"/>
      <c r="AV433" s="13"/>
      <c r="AW433" s="13"/>
      <c r="AX433" s="13"/>
      <c r="AY433" s="13"/>
      <c r="AZ433" s="13"/>
      <c r="BA433" s="3"/>
      <c r="BB433" s="13"/>
      <c r="BC433" s="3"/>
    </row>
    <row r="434" spans="1:55">
      <c r="A434" s="3">
        <v>432</v>
      </c>
      <c r="B434" s="3">
        <v>15</v>
      </c>
      <c r="C434" s="3">
        <v>2</v>
      </c>
      <c r="D434" s="3" t="str">
        <f t="shared" si="6"/>
        <v/>
      </c>
      <c r="E434" s="3"/>
      <c r="F434" s="3">
        <v>1410</v>
      </c>
      <c r="G434" s="3"/>
      <c r="H434" s="3"/>
      <c r="I434" s="3">
        <v>17670</v>
      </c>
      <c r="J434" s="3"/>
      <c r="K434" s="3">
        <v>2228572</v>
      </c>
      <c r="L434" s="3">
        <v>11950</v>
      </c>
      <c r="M434" s="3">
        <v>1.141</v>
      </c>
      <c r="N434" s="3">
        <v>1.0695</v>
      </c>
      <c r="O434" s="3">
        <v>594129</v>
      </c>
      <c r="P434" s="3">
        <v>14582.57903</v>
      </c>
      <c r="Q434" s="3">
        <v>4450</v>
      </c>
      <c r="R434" s="3">
        <v>0.6</v>
      </c>
      <c r="S434" s="13"/>
      <c r="T434" s="14"/>
      <c r="U434" s="13"/>
      <c r="V434" s="13"/>
      <c r="W434" s="13"/>
      <c r="X434" s="13"/>
      <c r="Y434" s="13"/>
      <c r="Z434" s="4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3"/>
      <c r="AP434" s="3"/>
      <c r="AQ434" s="3"/>
      <c r="AR434" s="3"/>
      <c r="AS434" s="13"/>
      <c r="AT434" s="13"/>
      <c r="AU434" s="13"/>
      <c r="AV434" s="13"/>
      <c r="AW434" s="13"/>
      <c r="AX434" s="13"/>
      <c r="AY434" s="13"/>
      <c r="AZ434" s="13"/>
      <c r="BA434" s="3"/>
      <c r="BB434" s="13"/>
      <c r="BC434" s="3"/>
    </row>
    <row r="435" spans="1:55">
      <c r="A435" s="3">
        <v>433</v>
      </c>
      <c r="B435" s="3">
        <v>15</v>
      </c>
      <c r="C435" s="3">
        <v>2</v>
      </c>
      <c r="D435" s="3" t="str">
        <f t="shared" si="6"/>
        <v/>
      </c>
      <c r="E435" s="3"/>
      <c r="F435" s="3">
        <v>1420</v>
      </c>
      <c r="G435" s="3"/>
      <c r="H435" s="3"/>
      <c r="I435" s="3">
        <v>17840</v>
      </c>
      <c r="J435" s="3"/>
      <c r="K435" s="3">
        <v>2240465</v>
      </c>
      <c r="L435" s="3">
        <v>11950</v>
      </c>
      <c r="M435" s="3">
        <v>1.142</v>
      </c>
      <c r="N435" s="3">
        <v>1.0695</v>
      </c>
      <c r="O435" s="3">
        <v>597697</v>
      </c>
      <c r="P435" s="3">
        <v>14595.35955</v>
      </c>
      <c r="Q435" s="3">
        <v>4450</v>
      </c>
      <c r="R435" s="3">
        <v>0.6</v>
      </c>
      <c r="S435" s="13"/>
      <c r="T435" s="14"/>
      <c r="U435" s="13"/>
      <c r="V435" s="13"/>
      <c r="W435" s="13"/>
      <c r="X435" s="13"/>
      <c r="Y435" s="13"/>
      <c r="Z435" s="4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3"/>
      <c r="AP435" s="3"/>
      <c r="AQ435" s="3"/>
      <c r="AR435" s="3"/>
      <c r="AS435" s="13"/>
      <c r="AT435" s="13"/>
      <c r="AU435" s="13"/>
      <c r="AV435" s="13"/>
      <c r="AW435" s="13"/>
      <c r="AX435" s="13"/>
      <c r="AY435" s="13"/>
      <c r="AZ435" s="13"/>
      <c r="BA435" s="3"/>
      <c r="BB435" s="13"/>
      <c r="BC435" s="3"/>
    </row>
    <row r="436" spans="1:55">
      <c r="A436" s="3">
        <v>434</v>
      </c>
      <c r="B436" s="3">
        <v>15</v>
      </c>
      <c r="C436" s="3">
        <v>2</v>
      </c>
      <c r="D436" s="3" t="str">
        <f t="shared" si="6"/>
        <v/>
      </c>
      <c r="E436" s="3"/>
      <c r="F436" s="3">
        <v>1430</v>
      </c>
      <c r="G436" s="3"/>
      <c r="H436" s="3"/>
      <c r="I436" s="3">
        <v>18010</v>
      </c>
      <c r="J436" s="3"/>
      <c r="K436" s="3">
        <v>2252471</v>
      </c>
      <c r="L436" s="3">
        <v>11950</v>
      </c>
      <c r="M436" s="3">
        <v>1.143</v>
      </c>
      <c r="N436" s="3">
        <v>1.0695</v>
      </c>
      <c r="O436" s="3">
        <v>601299</v>
      </c>
      <c r="P436" s="3">
        <v>14608.14008</v>
      </c>
      <c r="Q436" s="3">
        <v>4450</v>
      </c>
      <c r="R436" s="3">
        <v>0.6</v>
      </c>
      <c r="S436" s="13"/>
      <c r="T436" s="14"/>
      <c r="U436" s="13"/>
      <c r="V436" s="13"/>
      <c r="W436" s="13"/>
      <c r="X436" s="13"/>
      <c r="Y436" s="13"/>
      <c r="Z436" s="4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3"/>
      <c r="AP436" s="3"/>
      <c r="AQ436" s="3"/>
      <c r="AR436" s="3"/>
      <c r="AS436" s="13"/>
      <c r="AT436" s="13"/>
      <c r="AU436" s="13"/>
      <c r="AV436" s="13"/>
      <c r="AW436" s="13"/>
      <c r="AX436" s="13"/>
      <c r="AY436" s="13"/>
      <c r="AZ436" s="13"/>
      <c r="BA436" s="3"/>
      <c r="BB436" s="13"/>
      <c r="BC436" s="3"/>
    </row>
    <row r="437" spans="1:55">
      <c r="A437" s="3">
        <v>435</v>
      </c>
      <c r="B437" s="3">
        <v>15</v>
      </c>
      <c r="C437" s="3">
        <v>2</v>
      </c>
      <c r="D437" s="3" t="str">
        <f t="shared" si="6"/>
        <v/>
      </c>
      <c r="E437" s="3"/>
      <c r="F437" s="3">
        <v>1440</v>
      </c>
      <c r="G437" s="3"/>
      <c r="H437" s="3"/>
      <c r="I437" s="3">
        <v>18180</v>
      </c>
      <c r="J437" s="3"/>
      <c r="K437" s="3">
        <v>2264590</v>
      </c>
      <c r="L437" s="3">
        <v>11950</v>
      </c>
      <c r="M437" s="3">
        <v>1.144</v>
      </c>
      <c r="N437" s="3">
        <v>1.0695</v>
      </c>
      <c r="O437" s="3">
        <v>604935</v>
      </c>
      <c r="P437" s="3">
        <v>14620.9206</v>
      </c>
      <c r="Q437" s="3">
        <v>4450</v>
      </c>
      <c r="R437" s="3">
        <v>0.6</v>
      </c>
      <c r="S437" s="13"/>
      <c r="T437" s="14"/>
      <c r="U437" s="13"/>
      <c r="V437" s="13"/>
      <c r="W437" s="13"/>
      <c r="X437" s="13"/>
      <c r="Y437" s="13"/>
      <c r="Z437" s="4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3"/>
      <c r="AP437" s="3"/>
      <c r="AQ437" s="3"/>
      <c r="AR437" s="3"/>
      <c r="AS437" s="13"/>
      <c r="AT437" s="13"/>
      <c r="AU437" s="13"/>
      <c r="AV437" s="13"/>
      <c r="AW437" s="13"/>
      <c r="AX437" s="13"/>
      <c r="AY437" s="13"/>
      <c r="AZ437" s="13"/>
      <c r="BA437" s="3"/>
      <c r="BB437" s="13"/>
      <c r="BC437" s="3"/>
    </row>
    <row r="438" spans="1:55">
      <c r="A438" s="3">
        <v>436</v>
      </c>
      <c r="B438" s="3">
        <v>15</v>
      </c>
      <c r="C438" s="3">
        <v>2</v>
      </c>
      <c r="D438" s="3" t="str">
        <f t="shared" si="6"/>
        <v/>
      </c>
      <c r="E438" s="3"/>
      <c r="F438" s="3">
        <v>1450</v>
      </c>
      <c r="G438" s="3"/>
      <c r="H438" s="3"/>
      <c r="I438" s="3">
        <v>18350</v>
      </c>
      <c r="J438" s="3"/>
      <c r="K438" s="3">
        <v>2276822</v>
      </c>
      <c r="L438" s="3">
        <v>11950</v>
      </c>
      <c r="M438" s="3">
        <v>1.145</v>
      </c>
      <c r="N438" s="3">
        <v>1.0695</v>
      </c>
      <c r="O438" s="3">
        <v>608605</v>
      </c>
      <c r="P438" s="3">
        <v>14633.70113</v>
      </c>
      <c r="Q438" s="3">
        <v>4450</v>
      </c>
      <c r="R438" s="3">
        <v>0.6</v>
      </c>
      <c r="S438" s="13"/>
      <c r="T438" s="14"/>
      <c r="U438" s="13"/>
      <c r="V438" s="13"/>
      <c r="W438" s="13"/>
      <c r="X438" s="13"/>
      <c r="Y438" s="13"/>
      <c r="Z438" s="4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3"/>
      <c r="AP438" s="3"/>
      <c r="AQ438" s="3"/>
      <c r="AR438" s="3"/>
      <c r="AS438" s="13"/>
      <c r="AT438" s="13"/>
      <c r="AU438" s="13"/>
      <c r="AV438" s="13"/>
      <c r="AW438" s="13"/>
      <c r="AX438" s="13"/>
      <c r="AY438" s="13"/>
      <c r="AZ438" s="13"/>
      <c r="BA438" s="3"/>
      <c r="BB438" s="13"/>
      <c r="BC438" s="3"/>
    </row>
    <row r="439" spans="1:55">
      <c r="A439" s="3">
        <v>437</v>
      </c>
      <c r="B439" s="3">
        <v>15</v>
      </c>
      <c r="C439" s="3">
        <v>2</v>
      </c>
      <c r="D439" s="3" t="str">
        <f t="shared" si="6"/>
        <v/>
      </c>
      <c r="E439" s="3"/>
      <c r="F439" s="3">
        <v>1460</v>
      </c>
      <c r="G439" s="3"/>
      <c r="H439" s="3"/>
      <c r="I439" s="3">
        <v>18520</v>
      </c>
      <c r="J439" s="3"/>
      <c r="K439" s="3">
        <v>2289167</v>
      </c>
      <c r="L439" s="3">
        <v>11950</v>
      </c>
      <c r="M439" s="3">
        <v>1.146</v>
      </c>
      <c r="N439" s="3">
        <v>1.0695</v>
      </c>
      <c r="O439" s="3">
        <v>612309</v>
      </c>
      <c r="P439" s="3">
        <v>14646.48165</v>
      </c>
      <c r="Q439" s="3">
        <v>4450</v>
      </c>
      <c r="R439" s="3">
        <v>0.6</v>
      </c>
      <c r="S439" s="13"/>
      <c r="T439" s="14"/>
      <c r="U439" s="13"/>
      <c r="V439" s="13"/>
      <c r="W439" s="13"/>
      <c r="X439" s="13"/>
      <c r="Y439" s="13"/>
      <c r="Z439" s="4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3"/>
      <c r="AP439" s="3"/>
      <c r="AQ439" s="3"/>
      <c r="AR439" s="3"/>
      <c r="AS439" s="13"/>
      <c r="AT439" s="13"/>
      <c r="AU439" s="13"/>
      <c r="AV439" s="13"/>
      <c r="AW439" s="13"/>
      <c r="AX439" s="13"/>
      <c r="AY439" s="13"/>
      <c r="AZ439" s="13"/>
      <c r="BA439" s="3"/>
      <c r="BB439" s="13"/>
      <c r="BC439" s="3"/>
    </row>
    <row r="440" spans="1:55">
      <c r="A440" s="3">
        <v>438</v>
      </c>
      <c r="B440" s="3">
        <v>15</v>
      </c>
      <c r="C440" s="3">
        <v>2</v>
      </c>
      <c r="D440" s="3" t="str">
        <f t="shared" si="6"/>
        <v/>
      </c>
      <c r="E440" s="3"/>
      <c r="F440" s="3">
        <v>1470</v>
      </c>
      <c r="G440" s="3"/>
      <c r="H440" s="3"/>
      <c r="I440" s="3">
        <v>18690</v>
      </c>
      <c r="J440" s="3"/>
      <c r="K440" s="3">
        <v>2301625</v>
      </c>
      <c r="L440" s="3">
        <v>11950</v>
      </c>
      <c r="M440" s="3">
        <v>1.147</v>
      </c>
      <c r="N440" s="3">
        <v>1.0695</v>
      </c>
      <c r="O440" s="3">
        <v>616047</v>
      </c>
      <c r="P440" s="3">
        <v>14659.26218</v>
      </c>
      <c r="Q440" s="3">
        <v>4450</v>
      </c>
      <c r="R440" s="3">
        <v>0.6</v>
      </c>
      <c r="S440" s="13"/>
      <c r="T440" s="14"/>
      <c r="U440" s="13"/>
      <c r="V440" s="13"/>
      <c r="W440" s="13"/>
      <c r="X440" s="13"/>
      <c r="Y440" s="13"/>
      <c r="Z440" s="4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3"/>
      <c r="AP440" s="3"/>
      <c r="AQ440" s="3"/>
      <c r="AR440" s="3"/>
      <c r="AS440" s="13"/>
      <c r="AT440" s="13"/>
      <c r="AU440" s="13"/>
      <c r="AV440" s="13"/>
      <c r="AW440" s="13"/>
      <c r="AX440" s="13"/>
      <c r="AY440" s="13"/>
      <c r="AZ440" s="13"/>
      <c r="BA440" s="3"/>
      <c r="BB440" s="13"/>
      <c r="BC440" s="3"/>
    </row>
    <row r="441" spans="1:55">
      <c r="A441" s="3">
        <v>439</v>
      </c>
      <c r="B441" s="3">
        <v>15</v>
      </c>
      <c r="C441" s="3">
        <v>2</v>
      </c>
      <c r="D441" s="3" t="str">
        <f t="shared" si="6"/>
        <v/>
      </c>
      <c r="E441" s="3"/>
      <c r="F441" s="3">
        <v>1480</v>
      </c>
      <c r="G441" s="3"/>
      <c r="H441" s="3"/>
      <c r="I441" s="3">
        <v>18860</v>
      </c>
      <c r="J441" s="3"/>
      <c r="K441" s="3">
        <v>2314196</v>
      </c>
      <c r="L441" s="3">
        <v>11950</v>
      </c>
      <c r="M441" s="3">
        <v>1.148</v>
      </c>
      <c r="N441" s="3">
        <v>1.0695</v>
      </c>
      <c r="O441" s="3">
        <v>619819</v>
      </c>
      <c r="P441" s="3">
        <v>14672.0427</v>
      </c>
      <c r="Q441" s="3">
        <v>4450</v>
      </c>
      <c r="R441" s="3">
        <v>0.6</v>
      </c>
      <c r="S441" s="13"/>
      <c r="T441" s="14"/>
      <c r="U441" s="13"/>
      <c r="V441" s="13"/>
      <c r="W441" s="13"/>
      <c r="X441" s="13"/>
      <c r="Y441" s="13"/>
      <c r="Z441" s="4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3"/>
      <c r="AP441" s="3"/>
      <c r="AQ441" s="3"/>
      <c r="AR441" s="3"/>
      <c r="AS441" s="13"/>
      <c r="AT441" s="13"/>
      <c r="AU441" s="13"/>
      <c r="AV441" s="13"/>
      <c r="AW441" s="13"/>
      <c r="AX441" s="13"/>
      <c r="AY441" s="13"/>
      <c r="AZ441" s="13"/>
      <c r="BA441" s="3"/>
      <c r="BB441" s="13"/>
      <c r="BC441" s="3"/>
    </row>
    <row r="442" spans="1:55">
      <c r="A442" s="3">
        <v>440</v>
      </c>
      <c r="B442" s="3">
        <v>15</v>
      </c>
      <c r="C442" s="3">
        <v>2</v>
      </c>
      <c r="D442" s="3" t="str">
        <f t="shared" si="6"/>
        <v/>
      </c>
      <c r="E442" s="3"/>
      <c r="F442" s="3">
        <v>1490</v>
      </c>
      <c r="G442" s="3"/>
      <c r="H442" s="3"/>
      <c r="I442" s="3">
        <v>19030</v>
      </c>
      <c r="J442" s="3"/>
      <c r="K442" s="3">
        <v>2326880</v>
      </c>
      <c r="L442" s="3">
        <v>11950</v>
      </c>
      <c r="M442" s="3">
        <v>1.149</v>
      </c>
      <c r="N442" s="3">
        <v>1.0695</v>
      </c>
      <c r="O442" s="3">
        <v>623625</v>
      </c>
      <c r="P442" s="3">
        <v>14684.82323</v>
      </c>
      <c r="Q442" s="3">
        <v>4450</v>
      </c>
      <c r="R442" s="3">
        <v>0.7</v>
      </c>
      <c r="S442" s="13"/>
      <c r="T442" s="14"/>
      <c r="U442" s="13"/>
      <c r="V442" s="13"/>
      <c r="W442" s="13"/>
      <c r="X442" s="13"/>
      <c r="Y442" s="13"/>
      <c r="Z442" s="4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3"/>
      <c r="AP442" s="3"/>
      <c r="AQ442" s="3"/>
      <c r="AR442" s="3"/>
      <c r="AS442" s="13"/>
      <c r="AT442" s="13"/>
      <c r="AU442" s="13"/>
      <c r="AV442" s="13"/>
      <c r="AW442" s="13"/>
      <c r="AX442" s="13"/>
      <c r="AY442" s="13"/>
      <c r="AZ442" s="13"/>
      <c r="BA442" s="3"/>
      <c r="BB442" s="13"/>
      <c r="BC442" s="3"/>
    </row>
    <row r="443" spans="1:55">
      <c r="A443" s="3">
        <v>441</v>
      </c>
      <c r="B443" s="3">
        <v>15</v>
      </c>
      <c r="C443" s="3">
        <v>3</v>
      </c>
      <c r="D443" s="3" t="str">
        <f t="shared" si="6"/>
        <v/>
      </c>
      <c r="E443" s="3"/>
      <c r="F443" s="3"/>
      <c r="G443" s="3">
        <v>700</v>
      </c>
      <c r="H443" s="3"/>
      <c r="I443" s="3"/>
      <c r="J443" s="3">
        <v>17800</v>
      </c>
      <c r="K443" s="3">
        <v>2335780</v>
      </c>
      <c r="L443" s="3">
        <v>11950</v>
      </c>
      <c r="M443" s="3">
        <v>1.149</v>
      </c>
      <c r="N443" s="3">
        <v>1.07</v>
      </c>
      <c r="O443" s="3">
        <v>627185</v>
      </c>
      <c r="P443" s="3">
        <v>14691.6885</v>
      </c>
      <c r="Q443" s="3">
        <v>4450</v>
      </c>
      <c r="R443" s="3">
        <v>0.7</v>
      </c>
      <c r="S443" s="13"/>
      <c r="T443" s="14"/>
      <c r="U443" s="13"/>
      <c r="V443" s="13"/>
      <c r="W443" s="13"/>
      <c r="X443" s="13"/>
      <c r="Y443" s="13"/>
      <c r="Z443" s="4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3"/>
      <c r="AP443" s="3"/>
      <c r="AQ443" s="3"/>
      <c r="AR443" s="3"/>
      <c r="AS443" s="13"/>
      <c r="AT443" s="13"/>
      <c r="AU443" s="13"/>
      <c r="AV443" s="13"/>
      <c r="AW443" s="13"/>
      <c r="AX443" s="13"/>
      <c r="AY443" s="13"/>
      <c r="AZ443" s="13"/>
      <c r="BA443" s="3"/>
      <c r="BB443" s="13"/>
      <c r="BC443" s="3"/>
    </row>
    <row r="444" spans="1:55">
      <c r="A444" s="3">
        <v>442</v>
      </c>
      <c r="B444" s="3">
        <v>15</v>
      </c>
      <c r="C444" s="3">
        <v>3</v>
      </c>
      <c r="D444" s="3" t="str">
        <f t="shared" si="6"/>
        <v/>
      </c>
      <c r="E444" s="3"/>
      <c r="F444" s="3"/>
      <c r="G444" s="3">
        <v>705</v>
      </c>
      <c r="H444" s="3"/>
      <c r="I444" s="3"/>
      <c r="J444" s="3">
        <v>18100</v>
      </c>
      <c r="K444" s="3">
        <v>2344830</v>
      </c>
      <c r="L444" s="3">
        <v>11950</v>
      </c>
      <c r="M444" s="3">
        <v>1.149</v>
      </c>
      <c r="N444" s="3">
        <v>1.0705</v>
      </c>
      <c r="O444" s="3">
        <v>630805</v>
      </c>
      <c r="P444" s="3">
        <v>14698.55378</v>
      </c>
      <c r="Q444" s="3">
        <v>4450</v>
      </c>
      <c r="R444" s="3">
        <v>0.7</v>
      </c>
      <c r="S444" s="13"/>
      <c r="T444" s="14"/>
      <c r="U444" s="13"/>
      <c r="V444" s="13"/>
      <c r="W444" s="13"/>
      <c r="X444" s="13"/>
      <c r="Y444" s="13"/>
      <c r="Z444" s="4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3"/>
      <c r="AP444" s="3"/>
      <c r="AQ444" s="3"/>
      <c r="AR444" s="3"/>
      <c r="AS444" s="13"/>
      <c r="AT444" s="13"/>
      <c r="AU444" s="13"/>
      <c r="AV444" s="13"/>
      <c r="AW444" s="13"/>
      <c r="AX444" s="13"/>
      <c r="AY444" s="13"/>
      <c r="AZ444" s="13"/>
      <c r="BA444" s="3"/>
      <c r="BB444" s="13"/>
      <c r="BC444" s="3"/>
    </row>
    <row r="445" spans="1:55">
      <c r="A445" s="3">
        <v>443</v>
      </c>
      <c r="B445" s="3">
        <v>15</v>
      </c>
      <c r="C445" s="3">
        <v>3</v>
      </c>
      <c r="D445" s="3" t="str">
        <f t="shared" si="6"/>
        <v/>
      </c>
      <c r="E445" s="3"/>
      <c r="F445" s="3"/>
      <c r="G445" s="3">
        <v>710</v>
      </c>
      <c r="H445" s="3"/>
      <c r="I445" s="3"/>
      <c r="J445" s="3">
        <v>18400</v>
      </c>
      <c r="K445" s="3">
        <v>2354030</v>
      </c>
      <c r="L445" s="3">
        <v>11950</v>
      </c>
      <c r="M445" s="3">
        <v>1.149</v>
      </c>
      <c r="N445" s="3">
        <v>1.071</v>
      </c>
      <c r="O445" s="3">
        <v>634485</v>
      </c>
      <c r="P445" s="3">
        <v>14705.41905</v>
      </c>
      <c r="Q445" s="3">
        <v>4450</v>
      </c>
      <c r="R445" s="3">
        <v>0.7</v>
      </c>
      <c r="S445" s="13"/>
      <c r="T445" s="14"/>
      <c r="U445" s="13"/>
      <c r="V445" s="13"/>
      <c r="W445" s="13"/>
      <c r="X445" s="13"/>
      <c r="Y445" s="13"/>
      <c r="Z445" s="4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3"/>
      <c r="AP445" s="3"/>
      <c r="AQ445" s="3"/>
      <c r="AR445" s="3"/>
      <c r="AS445" s="13"/>
      <c r="AT445" s="13"/>
      <c r="AU445" s="13"/>
      <c r="AV445" s="13"/>
      <c r="AW445" s="13"/>
      <c r="AX445" s="13"/>
      <c r="AY445" s="13"/>
      <c r="AZ445" s="13"/>
      <c r="BA445" s="3"/>
      <c r="BB445" s="13"/>
      <c r="BC445" s="3"/>
    </row>
    <row r="446" spans="1:55">
      <c r="A446" s="3">
        <v>444</v>
      </c>
      <c r="B446" s="3">
        <v>15</v>
      </c>
      <c r="C446" s="3">
        <v>3</v>
      </c>
      <c r="D446" s="3" t="str">
        <f t="shared" si="6"/>
        <v/>
      </c>
      <c r="E446" s="3"/>
      <c r="F446" s="3"/>
      <c r="G446" s="3">
        <v>715</v>
      </c>
      <c r="H446" s="3"/>
      <c r="I446" s="3"/>
      <c r="J446" s="3">
        <v>18700</v>
      </c>
      <c r="K446" s="3">
        <v>2363380</v>
      </c>
      <c r="L446" s="3">
        <v>11950</v>
      </c>
      <c r="M446" s="3">
        <v>1.149</v>
      </c>
      <c r="N446" s="3">
        <v>1.0715</v>
      </c>
      <c r="O446" s="3">
        <v>638225</v>
      </c>
      <c r="P446" s="3">
        <v>14712.28433</v>
      </c>
      <c r="Q446" s="3">
        <v>4450</v>
      </c>
      <c r="R446" s="3">
        <v>0.7</v>
      </c>
      <c r="S446" s="13"/>
      <c r="T446" s="14"/>
      <c r="U446" s="13"/>
      <c r="V446" s="13"/>
      <c r="W446" s="13"/>
      <c r="X446" s="13"/>
      <c r="Y446" s="13"/>
      <c r="Z446" s="4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3"/>
      <c r="AP446" s="3"/>
      <c r="AQ446" s="3"/>
      <c r="AR446" s="3"/>
      <c r="AS446" s="13"/>
      <c r="AT446" s="13"/>
      <c r="AU446" s="13"/>
      <c r="AV446" s="13"/>
      <c r="AW446" s="13"/>
      <c r="AX446" s="13"/>
      <c r="AY446" s="13"/>
      <c r="AZ446" s="13"/>
      <c r="BA446" s="3"/>
      <c r="BB446" s="13"/>
      <c r="BC446" s="3"/>
    </row>
    <row r="447" spans="1:55">
      <c r="A447" s="3">
        <v>445</v>
      </c>
      <c r="B447" s="3">
        <v>15</v>
      </c>
      <c r="C447" s="3">
        <v>3</v>
      </c>
      <c r="D447" s="3" t="str">
        <f t="shared" si="6"/>
        <v/>
      </c>
      <c r="E447" s="3"/>
      <c r="F447" s="3"/>
      <c r="G447" s="3">
        <v>720</v>
      </c>
      <c r="H447" s="3"/>
      <c r="I447" s="3"/>
      <c r="J447" s="3">
        <v>19000</v>
      </c>
      <c r="K447" s="3">
        <v>2372880</v>
      </c>
      <c r="L447" s="3">
        <v>11950</v>
      </c>
      <c r="M447" s="3">
        <v>1.149</v>
      </c>
      <c r="N447" s="3">
        <v>1.072</v>
      </c>
      <c r="O447" s="3">
        <v>642025</v>
      </c>
      <c r="P447" s="3">
        <v>14719.1496</v>
      </c>
      <c r="Q447" s="3">
        <v>4450</v>
      </c>
      <c r="R447" s="3">
        <v>0.7</v>
      </c>
      <c r="S447" s="13"/>
      <c r="T447" s="14"/>
      <c r="U447" s="13"/>
      <c r="V447" s="13"/>
      <c r="W447" s="13"/>
      <c r="X447" s="13"/>
      <c r="Y447" s="13"/>
      <c r="Z447" s="4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3"/>
      <c r="AP447" s="3"/>
      <c r="AQ447" s="3"/>
      <c r="AR447" s="3"/>
      <c r="AS447" s="13"/>
      <c r="AT447" s="13"/>
      <c r="AU447" s="13"/>
      <c r="AV447" s="13"/>
      <c r="AW447" s="13"/>
      <c r="AX447" s="13"/>
      <c r="AY447" s="13"/>
      <c r="AZ447" s="13"/>
      <c r="BA447" s="3"/>
      <c r="BB447" s="13"/>
      <c r="BC447" s="3"/>
    </row>
    <row r="448" spans="1:55">
      <c r="A448" s="3">
        <v>446</v>
      </c>
      <c r="B448" s="3">
        <v>15</v>
      </c>
      <c r="C448" s="3">
        <v>3</v>
      </c>
      <c r="D448" s="3" t="str">
        <f t="shared" si="6"/>
        <v/>
      </c>
      <c r="E448" s="3"/>
      <c r="F448" s="3"/>
      <c r="G448" s="3">
        <v>725</v>
      </c>
      <c r="H448" s="3"/>
      <c r="I448" s="3"/>
      <c r="J448" s="3">
        <v>19300</v>
      </c>
      <c r="K448" s="3">
        <v>2382530</v>
      </c>
      <c r="L448" s="3">
        <v>11950</v>
      </c>
      <c r="M448" s="3">
        <v>1.149</v>
      </c>
      <c r="N448" s="3">
        <v>1.0725</v>
      </c>
      <c r="O448" s="3">
        <v>645885</v>
      </c>
      <c r="P448" s="3">
        <v>14726.01488</v>
      </c>
      <c r="Q448" s="3">
        <v>4450</v>
      </c>
      <c r="R448" s="3">
        <v>0.7</v>
      </c>
      <c r="S448" s="13"/>
      <c r="T448" s="14"/>
      <c r="U448" s="13"/>
      <c r="V448" s="13"/>
      <c r="W448" s="13"/>
      <c r="X448" s="13"/>
      <c r="Y448" s="13"/>
      <c r="Z448" s="4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3"/>
      <c r="AP448" s="3"/>
      <c r="AQ448" s="3"/>
      <c r="AR448" s="3"/>
      <c r="AS448" s="13"/>
      <c r="AT448" s="13"/>
      <c r="AU448" s="13"/>
      <c r="AV448" s="13"/>
      <c r="AW448" s="13"/>
      <c r="AX448" s="13"/>
      <c r="AY448" s="13"/>
      <c r="AZ448" s="13"/>
      <c r="BA448" s="3"/>
      <c r="BB448" s="13"/>
      <c r="BC448" s="3"/>
    </row>
    <row r="449" spans="1:55">
      <c r="A449" s="3">
        <v>447</v>
      </c>
      <c r="B449" s="3">
        <v>15</v>
      </c>
      <c r="C449" s="3">
        <v>3</v>
      </c>
      <c r="D449" s="3" t="str">
        <f t="shared" si="6"/>
        <v/>
      </c>
      <c r="E449" s="3"/>
      <c r="F449" s="3"/>
      <c r="G449" s="3">
        <v>730</v>
      </c>
      <c r="H449" s="3"/>
      <c r="I449" s="3"/>
      <c r="J449" s="3">
        <v>19600</v>
      </c>
      <c r="K449" s="3">
        <v>2392330</v>
      </c>
      <c r="L449" s="3">
        <v>11950</v>
      </c>
      <c r="M449" s="3">
        <v>1.149</v>
      </c>
      <c r="N449" s="3">
        <v>1.073</v>
      </c>
      <c r="O449" s="3">
        <v>649805</v>
      </c>
      <c r="P449" s="3">
        <v>14732.88015</v>
      </c>
      <c r="Q449" s="3">
        <v>4450</v>
      </c>
      <c r="R449" s="3">
        <v>0.7</v>
      </c>
      <c r="S449" s="13"/>
      <c r="T449" s="14"/>
      <c r="U449" s="13"/>
      <c r="V449" s="13"/>
      <c r="W449" s="13"/>
      <c r="X449" s="13"/>
      <c r="Y449" s="13"/>
      <c r="Z449" s="4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3"/>
      <c r="AP449" s="3"/>
      <c r="AQ449" s="3"/>
      <c r="AR449" s="3"/>
      <c r="AS449" s="13"/>
      <c r="AT449" s="13"/>
      <c r="AU449" s="13"/>
      <c r="AV449" s="13"/>
      <c r="AW449" s="13"/>
      <c r="AX449" s="13"/>
      <c r="AY449" s="13"/>
      <c r="AZ449" s="13"/>
      <c r="BA449" s="3"/>
      <c r="BB449" s="13"/>
      <c r="BC449" s="3"/>
    </row>
    <row r="450" spans="1:55">
      <c r="A450" s="3">
        <v>448</v>
      </c>
      <c r="B450" s="3">
        <v>15</v>
      </c>
      <c r="C450" s="3">
        <v>3</v>
      </c>
      <c r="D450" s="3" t="str">
        <f t="shared" si="6"/>
        <v/>
      </c>
      <c r="E450" s="3"/>
      <c r="F450" s="3"/>
      <c r="G450" s="3">
        <v>735</v>
      </c>
      <c r="H450" s="3"/>
      <c r="I450" s="3"/>
      <c r="J450" s="3">
        <v>19900</v>
      </c>
      <c r="K450" s="3">
        <v>2402280</v>
      </c>
      <c r="L450" s="3">
        <v>11950</v>
      </c>
      <c r="M450" s="3">
        <v>1.149</v>
      </c>
      <c r="N450" s="3">
        <v>1.0735</v>
      </c>
      <c r="O450" s="3">
        <v>653785</v>
      </c>
      <c r="P450" s="3">
        <v>14739.74543</v>
      </c>
      <c r="Q450" s="3">
        <v>4450</v>
      </c>
      <c r="R450" s="3">
        <v>0.7</v>
      </c>
      <c r="S450" s="13"/>
      <c r="T450" s="14"/>
      <c r="U450" s="13"/>
      <c r="V450" s="13"/>
      <c r="W450" s="13"/>
      <c r="X450" s="13"/>
      <c r="Y450" s="13"/>
      <c r="Z450" s="4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3"/>
      <c r="AP450" s="3"/>
      <c r="AQ450" s="3"/>
      <c r="AR450" s="3"/>
      <c r="AS450" s="13"/>
      <c r="AT450" s="13"/>
      <c r="AU450" s="13"/>
      <c r="AV450" s="13"/>
      <c r="AW450" s="13"/>
      <c r="AX450" s="13"/>
      <c r="AY450" s="13"/>
      <c r="AZ450" s="13"/>
      <c r="BA450" s="3"/>
      <c r="BB450" s="13"/>
      <c r="BC450" s="3"/>
    </row>
    <row r="451" spans="1:55">
      <c r="A451" s="3">
        <v>449</v>
      </c>
      <c r="B451" s="3">
        <v>15</v>
      </c>
      <c r="C451" s="3">
        <v>3</v>
      </c>
      <c r="D451" s="3" t="str">
        <f t="shared" si="6"/>
        <v/>
      </c>
      <c r="E451" s="3"/>
      <c r="F451" s="3"/>
      <c r="G451" s="3">
        <v>740</v>
      </c>
      <c r="H451" s="3"/>
      <c r="I451" s="3"/>
      <c r="J451" s="3">
        <v>20200</v>
      </c>
      <c r="K451" s="3">
        <v>2412380</v>
      </c>
      <c r="L451" s="3">
        <v>11950</v>
      </c>
      <c r="M451" s="3">
        <v>1.149</v>
      </c>
      <c r="N451" s="3">
        <v>1.074</v>
      </c>
      <c r="O451" s="3">
        <v>657825</v>
      </c>
      <c r="P451" s="3">
        <v>14746.6107</v>
      </c>
      <c r="Q451" s="3">
        <v>4450</v>
      </c>
      <c r="R451" s="3">
        <v>0.7</v>
      </c>
      <c r="S451" s="13"/>
      <c r="T451" s="14"/>
      <c r="U451" s="13"/>
      <c r="V451" s="13"/>
      <c r="W451" s="13"/>
      <c r="X451" s="13"/>
      <c r="Y451" s="13"/>
      <c r="Z451" s="4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3"/>
      <c r="AP451" s="3"/>
      <c r="AQ451" s="3"/>
      <c r="AR451" s="3"/>
      <c r="AS451" s="13"/>
      <c r="AT451" s="13"/>
      <c r="AU451" s="13"/>
      <c r="AV451" s="13"/>
      <c r="AW451" s="13"/>
      <c r="AX451" s="13"/>
      <c r="AY451" s="13"/>
      <c r="AZ451" s="13"/>
      <c r="BA451" s="3"/>
      <c r="BB451" s="13"/>
      <c r="BC451" s="3"/>
    </row>
    <row r="452" spans="1:55">
      <c r="A452" s="3">
        <v>450</v>
      </c>
      <c r="B452" s="3">
        <v>15</v>
      </c>
      <c r="C452" s="3">
        <v>3</v>
      </c>
      <c r="D452" s="3" t="str">
        <f t="shared" ref="D452:D515" si="7">IF(E452="","",(E452-10)*1000)</f>
        <v/>
      </c>
      <c r="E452" s="3"/>
      <c r="F452" s="3"/>
      <c r="G452" s="3">
        <v>745</v>
      </c>
      <c r="H452" s="3"/>
      <c r="I452" s="3"/>
      <c r="J452" s="3">
        <v>20500</v>
      </c>
      <c r="K452" s="3">
        <v>2422630</v>
      </c>
      <c r="L452" s="3">
        <v>11950</v>
      </c>
      <c r="M452" s="3">
        <v>1.149</v>
      </c>
      <c r="N452" s="3">
        <v>1.0745</v>
      </c>
      <c r="O452" s="3">
        <v>661925</v>
      </c>
      <c r="P452" s="3">
        <v>14753.47598</v>
      </c>
      <c r="Q452" s="3">
        <v>4450</v>
      </c>
      <c r="R452" s="3">
        <v>0.7</v>
      </c>
      <c r="S452" s="13"/>
      <c r="T452" s="14"/>
      <c r="U452" s="13"/>
      <c r="V452" s="13"/>
      <c r="W452" s="13"/>
      <c r="X452" s="13"/>
      <c r="Y452" s="13"/>
      <c r="Z452" s="4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3"/>
      <c r="AP452" s="3"/>
      <c r="AQ452" s="3"/>
      <c r="AR452" s="3"/>
      <c r="AS452" s="13"/>
      <c r="AT452" s="13"/>
      <c r="AU452" s="13"/>
      <c r="AV452" s="13"/>
      <c r="AW452" s="13"/>
      <c r="AX452" s="13"/>
      <c r="AY452" s="13"/>
      <c r="AZ452" s="13"/>
      <c r="BA452" s="3"/>
      <c r="BB452" s="13"/>
      <c r="BC452" s="3"/>
    </row>
    <row r="453" spans="1:55">
      <c r="A453" s="3">
        <v>451</v>
      </c>
      <c r="B453" s="3">
        <v>16</v>
      </c>
      <c r="C453" s="3">
        <v>1</v>
      </c>
      <c r="D453" s="3">
        <f t="shared" si="7"/>
        <v>1200000</v>
      </c>
      <c r="E453" s="3">
        <v>1210</v>
      </c>
      <c r="F453" s="3"/>
      <c r="G453" s="3"/>
      <c r="H453" s="3">
        <v>20500</v>
      </c>
      <c r="I453" s="3"/>
      <c r="J453" s="3"/>
      <c r="K453" s="3">
        <v>2443130</v>
      </c>
      <c r="L453" s="3">
        <v>12100</v>
      </c>
      <c r="M453" s="3">
        <v>1.149</v>
      </c>
      <c r="N453" s="3">
        <v>1.0745</v>
      </c>
      <c r="O453" s="3">
        <v>666025</v>
      </c>
      <c r="P453" s="3">
        <v>14938.66605</v>
      </c>
      <c r="Q453" s="3">
        <v>4450</v>
      </c>
      <c r="R453" s="3">
        <v>0.7</v>
      </c>
      <c r="S453" s="13"/>
      <c r="T453" s="14"/>
      <c r="U453" s="13"/>
      <c r="V453" s="13"/>
      <c r="W453" s="13"/>
      <c r="X453" s="13"/>
      <c r="Y453" s="13"/>
      <c r="Z453" s="4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3"/>
      <c r="AP453" s="3"/>
      <c r="AQ453" s="3"/>
      <c r="AR453" s="3"/>
      <c r="AS453" s="13"/>
      <c r="AT453" s="13"/>
      <c r="AU453" s="13"/>
      <c r="AV453" s="13"/>
      <c r="AW453" s="13"/>
      <c r="AX453" s="13"/>
      <c r="AY453" s="13"/>
      <c r="AZ453" s="13"/>
      <c r="BA453" s="3"/>
      <c r="BB453" s="13"/>
      <c r="BC453" s="3"/>
    </row>
    <row r="454" spans="1:55">
      <c r="A454" s="3">
        <v>452</v>
      </c>
      <c r="B454" s="3">
        <v>16</v>
      </c>
      <c r="C454" s="3">
        <v>1</v>
      </c>
      <c r="D454" s="3">
        <f t="shared" si="7"/>
        <v>1216000</v>
      </c>
      <c r="E454" s="3">
        <v>1226</v>
      </c>
      <c r="F454" s="3"/>
      <c r="G454" s="3"/>
      <c r="H454" s="3">
        <v>20680</v>
      </c>
      <c r="I454" s="3"/>
      <c r="J454" s="3"/>
      <c r="K454" s="3">
        <v>2463810</v>
      </c>
      <c r="L454" s="3">
        <v>12260</v>
      </c>
      <c r="M454" s="3">
        <v>1.149</v>
      </c>
      <c r="N454" s="3">
        <v>1.0745</v>
      </c>
      <c r="O454" s="3">
        <v>670161</v>
      </c>
      <c r="P454" s="3">
        <v>15136.20213</v>
      </c>
      <c r="Q454" s="3">
        <v>4450</v>
      </c>
      <c r="R454" s="3">
        <v>0.7</v>
      </c>
      <c r="S454" s="13"/>
      <c r="T454" s="14"/>
      <c r="U454" s="13"/>
      <c r="V454" s="13"/>
      <c r="W454" s="13"/>
      <c r="X454" s="13"/>
      <c r="Y454" s="13"/>
      <c r="Z454" s="4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3"/>
      <c r="AP454" s="3"/>
      <c r="AQ454" s="3"/>
      <c r="AR454" s="3"/>
      <c r="AS454" s="13"/>
      <c r="AT454" s="13"/>
      <c r="AU454" s="13"/>
      <c r="AV454" s="13"/>
      <c r="AW454" s="13"/>
      <c r="AX454" s="13"/>
      <c r="AY454" s="13"/>
      <c r="AZ454" s="13"/>
      <c r="BA454" s="3"/>
      <c r="BB454" s="13"/>
      <c r="BC454" s="3"/>
    </row>
    <row r="455" spans="1:55">
      <c r="A455" s="3">
        <v>453</v>
      </c>
      <c r="B455" s="3">
        <v>16</v>
      </c>
      <c r="C455" s="3">
        <v>1</v>
      </c>
      <c r="D455" s="3">
        <f t="shared" si="7"/>
        <v>1232000</v>
      </c>
      <c r="E455" s="3">
        <v>1242</v>
      </c>
      <c r="F455" s="3"/>
      <c r="G455" s="3"/>
      <c r="H455" s="3">
        <v>20860</v>
      </c>
      <c r="I455" s="3"/>
      <c r="J455" s="3"/>
      <c r="K455" s="3">
        <v>2484670</v>
      </c>
      <c r="L455" s="3">
        <v>12420</v>
      </c>
      <c r="M455" s="3">
        <v>1.149</v>
      </c>
      <c r="N455" s="3">
        <v>1.0745</v>
      </c>
      <c r="O455" s="3">
        <v>674333</v>
      </c>
      <c r="P455" s="3">
        <v>15333.73821</v>
      </c>
      <c r="Q455" s="3">
        <v>4450</v>
      </c>
      <c r="R455" s="3">
        <v>0.7</v>
      </c>
      <c r="S455" s="13"/>
      <c r="T455" s="14"/>
      <c r="U455" s="13"/>
      <c r="V455" s="13"/>
      <c r="W455" s="13"/>
      <c r="X455" s="13"/>
      <c r="Y455" s="13"/>
      <c r="Z455" s="4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3"/>
      <c r="AP455" s="3"/>
      <c r="AQ455" s="3"/>
      <c r="AR455" s="3"/>
      <c r="AS455" s="13"/>
      <c r="AT455" s="13"/>
      <c r="AU455" s="13"/>
      <c r="AV455" s="13"/>
      <c r="AW455" s="13"/>
      <c r="AX455" s="13"/>
      <c r="AY455" s="13"/>
      <c r="AZ455" s="13"/>
      <c r="BA455" s="3"/>
      <c r="BB455" s="13"/>
      <c r="BC455" s="3"/>
    </row>
    <row r="456" spans="1:55">
      <c r="A456" s="3">
        <v>454</v>
      </c>
      <c r="B456" s="3">
        <v>16</v>
      </c>
      <c r="C456" s="3">
        <v>1</v>
      </c>
      <c r="D456" s="3">
        <f t="shared" si="7"/>
        <v>1248000</v>
      </c>
      <c r="E456" s="3">
        <v>1258</v>
      </c>
      <c r="F456" s="3"/>
      <c r="G456" s="3"/>
      <c r="H456" s="3">
        <v>21040</v>
      </c>
      <c r="I456" s="3"/>
      <c r="J456" s="3"/>
      <c r="K456" s="3">
        <v>2505710</v>
      </c>
      <c r="L456" s="3">
        <v>12580</v>
      </c>
      <c r="M456" s="3">
        <v>1.149</v>
      </c>
      <c r="N456" s="3">
        <v>1.0745</v>
      </c>
      <c r="O456" s="3">
        <v>678541</v>
      </c>
      <c r="P456" s="3">
        <v>15531.27429</v>
      </c>
      <c r="Q456" s="3">
        <v>4450</v>
      </c>
      <c r="R456" s="3">
        <v>0.7</v>
      </c>
      <c r="S456" s="13"/>
      <c r="T456" s="14"/>
      <c r="U456" s="13"/>
      <c r="V456" s="13"/>
      <c r="W456" s="13"/>
      <c r="X456" s="13"/>
      <c r="Y456" s="13"/>
      <c r="Z456" s="4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3"/>
      <c r="AP456" s="3"/>
      <c r="AQ456" s="3"/>
      <c r="AR456" s="3"/>
      <c r="AS456" s="13"/>
      <c r="AT456" s="13"/>
      <c r="AU456" s="13"/>
      <c r="AV456" s="13"/>
      <c r="AW456" s="13"/>
      <c r="AX456" s="13"/>
      <c r="AY456" s="13"/>
      <c r="AZ456" s="13"/>
      <c r="BA456" s="3"/>
      <c r="BB456" s="13"/>
      <c r="BC456" s="3"/>
    </row>
    <row r="457" spans="1:55">
      <c r="A457" s="3">
        <v>455</v>
      </c>
      <c r="B457" s="3">
        <v>16</v>
      </c>
      <c r="C457" s="3">
        <v>1</v>
      </c>
      <c r="D457" s="3">
        <f t="shared" si="7"/>
        <v>1264000</v>
      </c>
      <c r="E457" s="3">
        <v>1274</v>
      </c>
      <c r="F457" s="3"/>
      <c r="G457" s="3"/>
      <c r="H457" s="3">
        <v>21220</v>
      </c>
      <c r="I457" s="3"/>
      <c r="J457" s="3"/>
      <c r="K457" s="3">
        <v>2526930</v>
      </c>
      <c r="L457" s="3">
        <v>12740</v>
      </c>
      <c r="M457" s="3">
        <v>1.149</v>
      </c>
      <c r="N457" s="3">
        <v>1.0745</v>
      </c>
      <c r="O457" s="3">
        <v>682785</v>
      </c>
      <c r="P457" s="3">
        <v>15728.81037</v>
      </c>
      <c r="Q457" s="3">
        <v>4450</v>
      </c>
      <c r="R457" s="3">
        <v>0.7</v>
      </c>
      <c r="S457" s="13"/>
      <c r="T457" s="14"/>
      <c r="U457" s="13"/>
      <c r="V457" s="13"/>
      <c r="W457" s="13"/>
      <c r="X457" s="13"/>
      <c r="Y457" s="13"/>
      <c r="Z457" s="4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3"/>
      <c r="AP457" s="3"/>
      <c r="AQ457" s="3"/>
      <c r="AR457" s="3"/>
      <c r="AS457" s="13"/>
      <c r="AT457" s="13"/>
      <c r="AU457" s="13"/>
      <c r="AV457" s="13"/>
      <c r="AW457" s="13"/>
      <c r="AX457" s="13"/>
      <c r="AY457" s="13"/>
      <c r="AZ457" s="13"/>
      <c r="BA457" s="3"/>
      <c r="BB457" s="13"/>
      <c r="BC457" s="3"/>
    </row>
    <row r="458" spans="1:55">
      <c r="A458" s="3">
        <v>456</v>
      </c>
      <c r="B458" s="3">
        <v>16</v>
      </c>
      <c r="C458" s="3">
        <v>1</v>
      </c>
      <c r="D458" s="3">
        <f t="shared" si="7"/>
        <v>1280000</v>
      </c>
      <c r="E458" s="3">
        <v>1290</v>
      </c>
      <c r="F458" s="3"/>
      <c r="G458" s="3"/>
      <c r="H458" s="3">
        <v>21400</v>
      </c>
      <c r="I458" s="3"/>
      <c r="J458" s="3"/>
      <c r="K458" s="3">
        <v>2548330</v>
      </c>
      <c r="L458" s="3">
        <v>12900</v>
      </c>
      <c r="M458" s="3">
        <v>1.149</v>
      </c>
      <c r="N458" s="3">
        <v>1.0745</v>
      </c>
      <c r="O458" s="3">
        <v>687065</v>
      </c>
      <c r="P458" s="3">
        <v>15926.34645</v>
      </c>
      <c r="Q458" s="3">
        <v>4450</v>
      </c>
      <c r="R458" s="3">
        <v>0.7</v>
      </c>
      <c r="S458" s="13"/>
      <c r="T458" s="14"/>
      <c r="U458" s="13"/>
      <c r="V458" s="13"/>
      <c r="W458" s="13"/>
      <c r="X458" s="13"/>
      <c r="Y458" s="13"/>
      <c r="Z458" s="4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3"/>
      <c r="AP458" s="3"/>
      <c r="AQ458" s="3"/>
      <c r="AR458" s="3"/>
      <c r="AS458" s="13"/>
      <c r="AT458" s="13"/>
      <c r="AU458" s="13"/>
      <c r="AV458" s="13"/>
      <c r="AW458" s="13"/>
      <c r="AX458" s="13"/>
      <c r="AY458" s="13"/>
      <c r="AZ458" s="13"/>
      <c r="BA458" s="3"/>
      <c r="BB458" s="13"/>
      <c r="BC458" s="3"/>
    </row>
    <row r="459" spans="1:55">
      <c r="A459" s="3">
        <v>457</v>
      </c>
      <c r="B459" s="3">
        <v>16</v>
      </c>
      <c r="C459" s="3">
        <v>1</v>
      </c>
      <c r="D459" s="3">
        <f t="shared" si="7"/>
        <v>1296000</v>
      </c>
      <c r="E459" s="3">
        <v>1306</v>
      </c>
      <c r="F459" s="3"/>
      <c r="G459" s="3"/>
      <c r="H459" s="3">
        <v>21580</v>
      </c>
      <c r="I459" s="3"/>
      <c r="J459" s="3"/>
      <c r="K459" s="3">
        <v>2569910</v>
      </c>
      <c r="L459" s="3">
        <v>13060</v>
      </c>
      <c r="M459" s="3">
        <v>1.149</v>
      </c>
      <c r="N459" s="3">
        <v>1.0745</v>
      </c>
      <c r="O459" s="3">
        <v>691381</v>
      </c>
      <c r="P459" s="3">
        <v>16123.88253</v>
      </c>
      <c r="Q459" s="3">
        <v>4450</v>
      </c>
      <c r="R459" s="3">
        <v>0.7</v>
      </c>
      <c r="S459" s="13"/>
      <c r="T459" s="14"/>
      <c r="U459" s="13"/>
      <c r="V459" s="13"/>
      <c r="W459" s="13"/>
      <c r="X459" s="13"/>
      <c r="Y459" s="13"/>
      <c r="Z459" s="4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3"/>
      <c r="AP459" s="3"/>
      <c r="AQ459" s="3"/>
      <c r="AR459" s="3"/>
      <c r="AS459" s="13"/>
      <c r="AT459" s="13"/>
      <c r="AU459" s="13"/>
      <c r="AV459" s="13"/>
      <c r="AW459" s="13"/>
      <c r="AX459" s="13"/>
      <c r="AY459" s="13"/>
      <c r="AZ459" s="13"/>
      <c r="BA459" s="3"/>
      <c r="BB459" s="13"/>
      <c r="BC459" s="3"/>
    </row>
    <row r="460" spans="1:55">
      <c r="A460" s="3">
        <v>458</v>
      </c>
      <c r="B460" s="3">
        <v>16</v>
      </c>
      <c r="C460" s="3">
        <v>1</v>
      </c>
      <c r="D460" s="3">
        <f t="shared" si="7"/>
        <v>1312000</v>
      </c>
      <c r="E460" s="3">
        <v>1322</v>
      </c>
      <c r="F460" s="3"/>
      <c r="G460" s="3"/>
      <c r="H460" s="3">
        <v>21760</v>
      </c>
      <c r="I460" s="3"/>
      <c r="J460" s="3"/>
      <c r="K460" s="3">
        <v>2591670</v>
      </c>
      <c r="L460" s="3">
        <v>13220</v>
      </c>
      <c r="M460" s="3">
        <v>1.149</v>
      </c>
      <c r="N460" s="3">
        <v>1.0745</v>
      </c>
      <c r="O460" s="3">
        <v>695733</v>
      </c>
      <c r="P460" s="3">
        <v>16321.41861</v>
      </c>
      <c r="Q460" s="3">
        <v>4450</v>
      </c>
      <c r="R460" s="3">
        <v>0.7</v>
      </c>
      <c r="S460" s="13"/>
      <c r="T460" s="14"/>
      <c r="U460" s="13"/>
      <c r="V460" s="13"/>
      <c r="W460" s="13"/>
      <c r="X460" s="13"/>
      <c r="Y460" s="13"/>
      <c r="Z460" s="4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3"/>
      <c r="AP460" s="3"/>
      <c r="AQ460" s="3"/>
      <c r="AR460" s="3"/>
      <c r="AS460" s="13"/>
      <c r="AT460" s="13"/>
      <c r="AU460" s="13"/>
      <c r="AV460" s="13"/>
      <c r="AW460" s="13"/>
      <c r="AX460" s="13"/>
      <c r="AY460" s="13"/>
      <c r="AZ460" s="13"/>
      <c r="BA460" s="3"/>
      <c r="BB460" s="13"/>
      <c r="BC460" s="3"/>
    </row>
    <row r="461" spans="1:55">
      <c r="A461" s="3">
        <v>459</v>
      </c>
      <c r="B461" s="3">
        <v>16</v>
      </c>
      <c r="C461" s="3">
        <v>1</v>
      </c>
      <c r="D461" s="3">
        <f t="shared" si="7"/>
        <v>1328000</v>
      </c>
      <c r="E461" s="3">
        <v>1338</v>
      </c>
      <c r="F461" s="3"/>
      <c r="G461" s="3"/>
      <c r="H461" s="3">
        <v>21940</v>
      </c>
      <c r="I461" s="3"/>
      <c r="J461" s="3"/>
      <c r="K461" s="3">
        <v>2613610</v>
      </c>
      <c r="L461" s="3">
        <v>13380</v>
      </c>
      <c r="M461" s="3">
        <v>1.149</v>
      </c>
      <c r="N461" s="3">
        <v>1.0745</v>
      </c>
      <c r="O461" s="3">
        <v>700121</v>
      </c>
      <c r="P461" s="3">
        <v>16518.95469</v>
      </c>
      <c r="Q461" s="3">
        <v>4450</v>
      </c>
      <c r="R461" s="3">
        <v>0.7</v>
      </c>
      <c r="S461" s="13"/>
      <c r="T461" s="14"/>
      <c r="U461" s="13"/>
      <c r="V461" s="13"/>
      <c r="W461" s="13"/>
      <c r="X461" s="13"/>
      <c r="Y461" s="13"/>
      <c r="Z461" s="4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3"/>
      <c r="AP461" s="3"/>
      <c r="AQ461" s="3"/>
      <c r="AR461" s="3"/>
      <c r="AS461" s="13"/>
      <c r="AT461" s="13"/>
      <c r="AU461" s="13"/>
      <c r="AV461" s="13"/>
      <c r="AW461" s="13"/>
      <c r="AX461" s="13"/>
      <c r="AY461" s="13"/>
      <c r="AZ461" s="13"/>
      <c r="BA461" s="3"/>
      <c r="BB461" s="13"/>
      <c r="BC461" s="3"/>
    </row>
    <row r="462" spans="1:55">
      <c r="A462" s="3">
        <v>460</v>
      </c>
      <c r="B462" s="3">
        <v>16</v>
      </c>
      <c r="C462" s="3">
        <v>1</v>
      </c>
      <c r="D462" s="3">
        <f t="shared" si="7"/>
        <v>1344000</v>
      </c>
      <c r="E462" s="3">
        <v>1354</v>
      </c>
      <c r="F462" s="3"/>
      <c r="G462" s="3"/>
      <c r="H462" s="3">
        <v>22120</v>
      </c>
      <c r="I462" s="3"/>
      <c r="J462" s="3"/>
      <c r="K462" s="3">
        <v>2635730</v>
      </c>
      <c r="L462" s="3">
        <v>13540</v>
      </c>
      <c r="M462" s="3">
        <v>1.149</v>
      </c>
      <c r="N462" s="3">
        <v>1.0745</v>
      </c>
      <c r="O462" s="3">
        <v>704545</v>
      </c>
      <c r="P462" s="3">
        <v>16716.49077</v>
      </c>
      <c r="Q462" s="3">
        <v>5150</v>
      </c>
      <c r="R462" s="3">
        <v>0.7</v>
      </c>
      <c r="S462" s="13"/>
      <c r="T462" s="14"/>
      <c r="U462" s="13"/>
      <c r="V462" s="13"/>
      <c r="W462" s="13"/>
      <c r="X462" s="13"/>
      <c r="Y462" s="13"/>
      <c r="Z462" s="4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3"/>
      <c r="AP462" s="3"/>
      <c r="AQ462" s="3"/>
      <c r="AR462" s="3"/>
      <c r="AS462" s="13"/>
      <c r="AT462" s="13"/>
      <c r="AU462" s="13"/>
      <c r="AV462" s="13"/>
      <c r="AW462" s="13"/>
      <c r="AX462" s="13"/>
      <c r="AY462" s="13"/>
      <c r="AZ462" s="13"/>
      <c r="BA462" s="3"/>
      <c r="BB462" s="13"/>
      <c r="BC462" s="3"/>
    </row>
    <row r="463" spans="1:55">
      <c r="A463" s="3">
        <v>461</v>
      </c>
      <c r="B463" s="3">
        <v>16</v>
      </c>
      <c r="C463" s="3">
        <v>2</v>
      </c>
      <c r="D463" s="3" t="str">
        <f t="shared" si="7"/>
        <v/>
      </c>
      <c r="E463" s="3"/>
      <c r="F463" s="3">
        <v>1500</v>
      </c>
      <c r="G463" s="3"/>
      <c r="H463" s="3"/>
      <c r="I463" s="3">
        <v>20500</v>
      </c>
      <c r="J463" s="3"/>
      <c r="K463" s="3">
        <v>2649397</v>
      </c>
      <c r="L463" s="3">
        <v>13540</v>
      </c>
      <c r="M463" s="3">
        <v>1.15</v>
      </c>
      <c r="N463" s="3">
        <v>1.0745</v>
      </c>
      <c r="O463" s="3">
        <v>708645</v>
      </c>
      <c r="P463" s="3">
        <v>16731.0395</v>
      </c>
      <c r="Q463" s="3">
        <v>5150</v>
      </c>
      <c r="R463" s="3">
        <v>0.7</v>
      </c>
      <c r="S463" s="13"/>
      <c r="T463" s="14"/>
      <c r="U463" s="13"/>
      <c r="V463" s="13"/>
      <c r="W463" s="13"/>
      <c r="X463" s="13"/>
      <c r="Y463" s="13"/>
      <c r="Z463" s="4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3"/>
      <c r="AP463" s="3"/>
      <c r="AQ463" s="3"/>
      <c r="AR463" s="3"/>
      <c r="AS463" s="13"/>
      <c r="AT463" s="13"/>
      <c r="AU463" s="13"/>
      <c r="AV463" s="13"/>
      <c r="AW463" s="13"/>
      <c r="AX463" s="13"/>
      <c r="AY463" s="13"/>
      <c r="AZ463" s="13"/>
      <c r="BA463" s="3"/>
      <c r="BB463" s="13"/>
      <c r="BC463" s="3"/>
    </row>
    <row r="464" spans="1:55">
      <c r="A464" s="3">
        <v>462</v>
      </c>
      <c r="B464" s="3">
        <v>16</v>
      </c>
      <c r="C464" s="3">
        <v>2</v>
      </c>
      <c r="D464" s="3" t="str">
        <f t="shared" si="7"/>
        <v/>
      </c>
      <c r="E464" s="3"/>
      <c r="F464" s="3">
        <v>1510</v>
      </c>
      <c r="G464" s="3"/>
      <c r="H464" s="3"/>
      <c r="I464" s="3">
        <v>20680</v>
      </c>
      <c r="J464" s="3"/>
      <c r="K464" s="3">
        <v>2663184</v>
      </c>
      <c r="L464" s="3">
        <v>13540</v>
      </c>
      <c r="M464" s="3">
        <v>1.151</v>
      </c>
      <c r="N464" s="3">
        <v>1.0745</v>
      </c>
      <c r="O464" s="3">
        <v>712781</v>
      </c>
      <c r="P464" s="3">
        <v>16745.58823</v>
      </c>
      <c r="Q464" s="3">
        <v>5150</v>
      </c>
      <c r="R464" s="3">
        <v>0.7</v>
      </c>
      <c r="S464" s="13"/>
      <c r="T464" s="14"/>
      <c r="U464" s="13"/>
      <c r="V464" s="13"/>
      <c r="W464" s="13"/>
      <c r="X464" s="13"/>
      <c r="Y464" s="13"/>
      <c r="Z464" s="4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3"/>
      <c r="AP464" s="3"/>
      <c r="AQ464" s="3"/>
      <c r="AR464" s="3"/>
      <c r="AS464" s="13"/>
      <c r="AT464" s="13"/>
      <c r="AU464" s="13"/>
      <c r="AV464" s="13"/>
      <c r="AW464" s="13"/>
      <c r="AX464" s="13"/>
      <c r="AY464" s="13"/>
      <c r="AZ464" s="13"/>
      <c r="BA464" s="3"/>
      <c r="BB464" s="13"/>
      <c r="BC464" s="3"/>
    </row>
    <row r="465" spans="1:55">
      <c r="A465" s="3">
        <v>463</v>
      </c>
      <c r="B465" s="3">
        <v>16</v>
      </c>
      <c r="C465" s="3">
        <v>2</v>
      </c>
      <c r="D465" s="3" t="str">
        <f t="shared" si="7"/>
        <v/>
      </c>
      <c r="E465" s="3"/>
      <c r="F465" s="3">
        <v>1520</v>
      </c>
      <c r="G465" s="3"/>
      <c r="H465" s="3"/>
      <c r="I465" s="3">
        <v>20860</v>
      </c>
      <c r="J465" s="3"/>
      <c r="K465" s="3">
        <v>2677091</v>
      </c>
      <c r="L465" s="3">
        <v>13540</v>
      </c>
      <c r="M465" s="3">
        <v>1.152</v>
      </c>
      <c r="N465" s="3">
        <v>1.0745</v>
      </c>
      <c r="O465" s="3">
        <v>716953</v>
      </c>
      <c r="P465" s="3">
        <v>16760.13696</v>
      </c>
      <c r="Q465" s="3">
        <v>5150</v>
      </c>
      <c r="R465" s="3">
        <v>0.7</v>
      </c>
      <c r="S465" s="13"/>
      <c r="T465" s="14"/>
      <c r="U465" s="13"/>
      <c r="V465" s="13"/>
      <c r="W465" s="13"/>
      <c r="X465" s="13"/>
      <c r="Y465" s="13"/>
      <c r="Z465" s="4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3"/>
      <c r="AP465" s="3"/>
      <c r="AQ465" s="3"/>
      <c r="AR465" s="3"/>
      <c r="AS465" s="13"/>
      <c r="AT465" s="13"/>
      <c r="AU465" s="13"/>
      <c r="AV465" s="13"/>
      <c r="AW465" s="13"/>
      <c r="AX465" s="13"/>
      <c r="AY465" s="13"/>
      <c r="AZ465" s="13"/>
      <c r="BA465" s="3"/>
      <c r="BB465" s="13"/>
      <c r="BC465" s="3"/>
    </row>
    <row r="466" spans="1:55">
      <c r="A466" s="3">
        <v>464</v>
      </c>
      <c r="B466" s="3">
        <v>16</v>
      </c>
      <c r="C466" s="3">
        <v>2</v>
      </c>
      <c r="D466" s="3" t="str">
        <f t="shared" si="7"/>
        <v/>
      </c>
      <c r="E466" s="3"/>
      <c r="F466" s="3">
        <v>1530</v>
      </c>
      <c r="G466" s="3"/>
      <c r="H466" s="3"/>
      <c r="I466" s="3">
        <v>21040</v>
      </c>
      <c r="J466" s="3"/>
      <c r="K466" s="3">
        <v>2691118</v>
      </c>
      <c r="L466" s="3">
        <v>13540</v>
      </c>
      <c r="M466" s="3">
        <v>1.153</v>
      </c>
      <c r="N466" s="3">
        <v>1.0745</v>
      </c>
      <c r="O466" s="3">
        <v>721161</v>
      </c>
      <c r="P466" s="3">
        <v>16774.68569</v>
      </c>
      <c r="Q466" s="3">
        <v>5150</v>
      </c>
      <c r="R466" s="3">
        <v>0.7</v>
      </c>
      <c r="S466" s="13"/>
      <c r="T466" s="14"/>
      <c r="U466" s="13"/>
      <c r="V466" s="13"/>
      <c r="W466" s="13"/>
      <c r="X466" s="13"/>
      <c r="Y466" s="13"/>
      <c r="Z466" s="4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3"/>
      <c r="AP466" s="3"/>
      <c r="AQ466" s="3"/>
      <c r="AR466" s="3"/>
      <c r="AS466" s="13"/>
      <c r="AT466" s="13"/>
      <c r="AU466" s="13"/>
      <c r="AV466" s="13"/>
      <c r="AW466" s="13"/>
      <c r="AX466" s="13"/>
      <c r="AY466" s="13"/>
      <c r="AZ466" s="13"/>
      <c r="BA466" s="3"/>
      <c r="BB466" s="13"/>
      <c r="BC466" s="3"/>
    </row>
    <row r="467" spans="1:55">
      <c r="A467" s="3">
        <v>465</v>
      </c>
      <c r="B467" s="3">
        <v>16</v>
      </c>
      <c r="C467" s="3">
        <v>2</v>
      </c>
      <c r="D467" s="3" t="str">
        <f t="shared" si="7"/>
        <v/>
      </c>
      <c r="E467" s="3"/>
      <c r="F467" s="3">
        <v>1540</v>
      </c>
      <c r="G467" s="3"/>
      <c r="H467" s="3"/>
      <c r="I467" s="3">
        <v>21220</v>
      </c>
      <c r="J467" s="3"/>
      <c r="K467" s="3">
        <v>2705265</v>
      </c>
      <c r="L467" s="3">
        <v>13540</v>
      </c>
      <c r="M467" s="3">
        <v>1.154</v>
      </c>
      <c r="N467" s="3">
        <v>1.0745</v>
      </c>
      <c r="O467" s="3">
        <v>725405</v>
      </c>
      <c r="P467" s="3">
        <v>16789.23442</v>
      </c>
      <c r="Q467" s="3">
        <v>5150</v>
      </c>
      <c r="R467" s="3">
        <v>0.7</v>
      </c>
      <c r="S467" s="13"/>
      <c r="T467" s="14"/>
      <c r="U467" s="13"/>
      <c r="V467" s="13"/>
      <c r="W467" s="13"/>
      <c r="X467" s="13"/>
      <c r="Y467" s="13"/>
      <c r="Z467" s="4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3"/>
      <c r="AP467" s="3"/>
      <c r="AQ467" s="3"/>
      <c r="AR467" s="3"/>
      <c r="AS467" s="13"/>
      <c r="AT467" s="13"/>
      <c r="AU467" s="13"/>
      <c r="AV467" s="13"/>
      <c r="AW467" s="13"/>
      <c r="AX467" s="13"/>
      <c r="AY467" s="13"/>
      <c r="AZ467" s="13"/>
      <c r="BA467" s="3"/>
      <c r="BB467" s="13"/>
      <c r="BC467" s="3"/>
    </row>
    <row r="468" spans="1:55">
      <c r="A468" s="3">
        <v>466</v>
      </c>
      <c r="B468" s="3">
        <v>16</v>
      </c>
      <c r="C468" s="3">
        <v>2</v>
      </c>
      <c r="D468" s="3" t="str">
        <f t="shared" si="7"/>
        <v/>
      </c>
      <c r="E468" s="3"/>
      <c r="F468" s="3">
        <v>1550</v>
      </c>
      <c r="G468" s="3"/>
      <c r="H468" s="3"/>
      <c r="I468" s="3">
        <v>21400</v>
      </c>
      <c r="J468" s="3"/>
      <c r="K468" s="3">
        <v>2719532</v>
      </c>
      <c r="L468" s="3">
        <v>13540</v>
      </c>
      <c r="M468" s="3">
        <v>1.155</v>
      </c>
      <c r="N468" s="3">
        <v>1.0745</v>
      </c>
      <c r="O468" s="3">
        <v>729685</v>
      </c>
      <c r="P468" s="3">
        <v>16803.78315</v>
      </c>
      <c r="Q468" s="3">
        <v>5150</v>
      </c>
      <c r="R468" s="3">
        <v>0.7</v>
      </c>
      <c r="S468" s="13"/>
      <c r="T468" s="14"/>
      <c r="U468" s="13"/>
      <c r="V468" s="13"/>
      <c r="W468" s="13"/>
      <c r="X468" s="13"/>
      <c r="Y468" s="13"/>
      <c r="Z468" s="4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3"/>
      <c r="AP468" s="3"/>
      <c r="AQ468" s="3"/>
      <c r="AR468" s="3"/>
      <c r="AS468" s="13"/>
      <c r="AT468" s="13"/>
      <c r="AU468" s="13"/>
      <c r="AV468" s="13"/>
      <c r="AW468" s="13"/>
      <c r="AX468" s="13"/>
      <c r="AY468" s="13"/>
      <c r="AZ468" s="13"/>
      <c r="BA468" s="3"/>
      <c r="BB468" s="13"/>
      <c r="BC468" s="3"/>
    </row>
    <row r="469" spans="1:55">
      <c r="A469" s="3">
        <v>467</v>
      </c>
      <c r="B469" s="3">
        <v>16</v>
      </c>
      <c r="C469" s="3">
        <v>2</v>
      </c>
      <c r="D469" s="3" t="str">
        <f t="shared" si="7"/>
        <v/>
      </c>
      <c r="E469" s="3"/>
      <c r="F469" s="3">
        <v>1560</v>
      </c>
      <c r="G469" s="3"/>
      <c r="H469" s="3"/>
      <c r="I469" s="3">
        <v>21580</v>
      </c>
      <c r="J469" s="3"/>
      <c r="K469" s="3">
        <v>2733919</v>
      </c>
      <c r="L469" s="3">
        <v>13540</v>
      </c>
      <c r="M469" s="3">
        <v>1.156</v>
      </c>
      <c r="N469" s="3">
        <v>1.0745</v>
      </c>
      <c r="O469" s="3">
        <v>734001</v>
      </c>
      <c r="P469" s="3">
        <v>16818.33188</v>
      </c>
      <c r="Q469" s="3">
        <v>5150</v>
      </c>
      <c r="R469" s="3">
        <v>0.7</v>
      </c>
      <c r="S469" s="13"/>
      <c r="T469" s="14"/>
      <c r="U469" s="13"/>
      <c r="V469" s="13"/>
      <c r="W469" s="13"/>
      <c r="X469" s="13"/>
      <c r="Y469" s="13"/>
      <c r="Z469" s="4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3"/>
      <c r="AP469" s="3"/>
      <c r="AQ469" s="3"/>
      <c r="AR469" s="3"/>
      <c r="AS469" s="13"/>
      <c r="AT469" s="13"/>
      <c r="AU469" s="13"/>
      <c r="AV469" s="13"/>
      <c r="AW469" s="13"/>
      <c r="AX469" s="13"/>
      <c r="AY469" s="13"/>
      <c r="AZ469" s="13"/>
      <c r="BA469" s="3"/>
      <c r="BB469" s="13"/>
      <c r="BC469" s="3"/>
    </row>
    <row r="470" spans="1:55">
      <c r="A470" s="3">
        <v>468</v>
      </c>
      <c r="B470" s="3">
        <v>16</v>
      </c>
      <c r="C470" s="3">
        <v>2</v>
      </c>
      <c r="D470" s="3" t="str">
        <f t="shared" si="7"/>
        <v/>
      </c>
      <c r="E470" s="3"/>
      <c r="F470" s="3">
        <v>1570</v>
      </c>
      <c r="G470" s="3"/>
      <c r="H470" s="3"/>
      <c r="I470" s="3">
        <v>21760</v>
      </c>
      <c r="J470" s="3"/>
      <c r="K470" s="3">
        <v>2748426</v>
      </c>
      <c r="L470" s="3">
        <v>13540</v>
      </c>
      <c r="M470" s="3">
        <v>1.157</v>
      </c>
      <c r="N470" s="3">
        <v>1.0745</v>
      </c>
      <c r="O470" s="3">
        <v>738353</v>
      </c>
      <c r="P470" s="3">
        <v>16832.88061</v>
      </c>
      <c r="Q470" s="3">
        <v>5150</v>
      </c>
      <c r="R470" s="3">
        <v>0.7</v>
      </c>
      <c r="S470" s="13"/>
      <c r="T470" s="14"/>
      <c r="U470" s="13"/>
      <c r="V470" s="13"/>
      <c r="W470" s="13"/>
      <c r="X470" s="13"/>
      <c r="Y470" s="13"/>
      <c r="Z470" s="4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3"/>
      <c r="AP470" s="3"/>
      <c r="AQ470" s="3"/>
      <c r="AR470" s="3"/>
      <c r="AS470" s="13"/>
      <c r="AT470" s="13"/>
      <c r="AU470" s="13"/>
      <c r="AV470" s="13"/>
      <c r="AW470" s="13"/>
      <c r="AX470" s="13"/>
      <c r="AY470" s="13"/>
      <c r="AZ470" s="13"/>
      <c r="BA470" s="3"/>
      <c r="BB470" s="13"/>
      <c r="BC470" s="3"/>
    </row>
    <row r="471" spans="1:55">
      <c r="A471" s="3">
        <v>469</v>
      </c>
      <c r="B471" s="3">
        <v>16</v>
      </c>
      <c r="C471" s="3">
        <v>2</v>
      </c>
      <c r="D471" s="3" t="str">
        <f t="shared" si="7"/>
        <v/>
      </c>
      <c r="E471" s="3"/>
      <c r="F471" s="3">
        <v>1580</v>
      </c>
      <c r="G471" s="3"/>
      <c r="H471" s="3"/>
      <c r="I471" s="3">
        <v>21940</v>
      </c>
      <c r="J471" s="3"/>
      <c r="K471" s="3">
        <v>2763053</v>
      </c>
      <c r="L471" s="3">
        <v>13540</v>
      </c>
      <c r="M471" s="3">
        <v>1.158</v>
      </c>
      <c r="N471" s="3">
        <v>1.0745</v>
      </c>
      <c r="O471" s="3">
        <v>742741</v>
      </c>
      <c r="P471" s="3">
        <v>16847.42934</v>
      </c>
      <c r="Q471" s="3">
        <v>5150</v>
      </c>
      <c r="R471" s="3">
        <v>0.7</v>
      </c>
      <c r="S471" s="13"/>
      <c r="T471" s="14"/>
      <c r="U471" s="13"/>
      <c r="V471" s="13"/>
      <c r="W471" s="13"/>
      <c r="X471" s="13"/>
      <c r="Y471" s="13"/>
      <c r="Z471" s="4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3"/>
      <c r="AP471" s="3"/>
      <c r="AQ471" s="3"/>
      <c r="AR471" s="3"/>
      <c r="AS471" s="13"/>
      <c r="AT471" s="13"/>
      <c r="AU471" s="13"/>
      <c r="AV471" s="13"/>
      <c r="AW471" s="13"/>
      <c r="AX471" s="13"/>
      <c r="AY471" s="13"/>
      <c r="AZ471" s="13"/>
      <c r="BA471" s="3"/>
      <c r="BB471" s="13"/>
      <c r="BC471" s="3"/>
    </row>
    <row r="472" spans="1:55">
      <c r="A472" s="3">
        <v>470</v>
      </c>
      <c r="B472" s="3">
        <v>16</v>
      </c>
      <c r="C472" s="3">
        <v>2</v>
      </c>
      <c r="D472" s="3" t="str">
        <f t="shared" si="7"/>
        <v/>
      </c>
      <c r="E472" s="3"/>
      <c r="F472" s="3">
        <v>1590</v>
      </c>
      <c r="G472" s="3"/>
      <c r="H472" s="3"/>
      <c r="I472" s="3">
        <v>22120</v>
      </c>
      <c r="J472" s="3"/>
      <c r="K472" s="3">
        <v>2777800</v>
      </c>
      <c r="L472" s="3">
        <v>13540</v>
      </c>
      <c r="M472" s="3">
        <v>1.159</v>
      </c>
      <c r="N472" s="3">
        <v>1.0745</v>
      </c>
      <c r="O472" s="3">
        <v>747165</v>
      </c>
      <c r="P472" s="3">
        <v>16861.97807</v>
      </c>
      <c r="Q472" s="3">
        <v>5150</v>
      </c>
      <c r="R472" s="3">
        <v>0.8</v>
      </c>
      <c r="S472" s="13"/>
      <c r="T472" s="14"/>
      <c r="U472" s="13"/>
      <c r="V472" s="13"/>
      <c r="W472" s="13"/>
      <c r="X472" s="13"/>
      <c r="Y472" s="13"/>
      <c r="Z472" s="4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3"/>
      <c r="AP472" s="3"/>
      <c r="AQ472" s="3"/>
      <c r="AR472" s="3"/>
      <c r="AS472" s="13"/>
      <c r="AT472" s="13"/>
      <c r="AU472" s="13"/>
      <c r="AV472" s="13"/>
      <c r="AW472" s="13"/>
      <c r="AX472" s="13"/>
      <c r="AY472" s="13"/>
      <c r="AZ472" s="13"/>
      <c r="BA472" s="3"/>
      <c r="BB472" s="13"/>
      <c r="BC472" s="3"/>
    </row>
    <row r="473" spans="1:55">
      <c r="A473" s="3">
        <v>471</v>
      </c>
      <c r="B473" s="3">
        <v>16</v>
      </c>
      <c r="C473" s="3">
        <v>3</v>
      </c>
      <c r="D473" s="3" t="str">
        <f t="shared" si="7"/>
        <v/>
      </c>
      <c r="E473" s="3"/>
      <c r="F473" s="3"/>
      <c r="G473" s="3">
        <v>750</v>
      </c>
      <c r="H473" s="3"/>
      <c r="I473" s="3"/>
      <c r="J473" s="3">
        <v>20800</v>
      </c>
      <c r="K473" s="3">
        <v>2788200</v>
      </c>
      <c r="L473" s="3">
        <v>13540</v>
      </c>
      <c r="M473" s="3">
        <v>1.159</v>
      </c>
      <c r="N473" s="3">
        <v>1.075</v>
      </c>
      <c r="O473" s="3">
        <v>751325</v>
      </c>
      <c r="P473" s="3">
        <v>16869.8245</v>
      </c>
      <c r="Q473" s="3">
        <v>5150</v>
      </c>
      <c r="R473" s="3">
        <v>0.8</v>
      </c>
      <c r="S473" s="13"/>
      <c r="T473" s="14"/>
      <c r="U473" s="13"/>
      <c r="V473" s="13"/>
      <c r="W473" s="13"/>
      <c r="X473" s="13"/>
      <c r="Y473" s="13"/>
      <c r="Z473" s="4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3"/>
      <c r="AP473" s="3"/>
      <c r="AQ473" s="3"/>
      <c r="AR473" s="3"/>
      <c r="AS473" s="13"/>
      <c r="AT473" s="13"/>
      <c r="AU473" s="13"/>
      <c r="AV473" s="13"/>
      <c r="AW473" s="13"/>
      <c r="AX473" s="13"/>
      <c r="AY473" s="13"/>
      <c r="AZ473" s="13"/>
      <c r="BA473" s="3"/>
      <c r="BB473" s="13"/>
      <c r="BC473" s="3"/>
    </row>
    <row r="474" spans="1:55">
      <c r="A474" s="3">
        <v>472</v>
      </c>
      <c r="B474" s="3">
        <v>16</v>
      </c>
      <c r="C474" s="3">
        <v>3</v>
      </c>
      <c r="D474" s="3" t="str">
        <f t="shared" si="7"/>
        <v/>
      </c>
      <c r="E474" s="3"/>
      <c r="F474" s="3"/>
      <c r="G474" s="3">
        <v>755</v>
      </c>
      <c r="H474" s="3"/>
      <c r="I474" s="3"/>
      <c r="J474" s="3">
        <v>21100</v>
      </c>
      <c r="K474" s="3">
        <v>2798750</v>
      </c>
      <c r="L474" s="3">
        <v>13540</v>
      </c>
      <c r="M474" s="3">
        <v>1.159</v>
      </c>
      <c r="N474" s="3">
        <v>1.0755</v>
      </c>
      <c r="O474" s="3">
        <v>755545</v>
      </c>
      <c r="P474" s="3">
        <v>16877.67093</v>
      </c>
      <c r="Q474" s="3">
        <v>5150</v>
      </c>
      <c r="R474" s="3">
        <v>0.8</v>
      </c>
      <c r="S474" s="13"/>
      <c r="T474" s="14"/>
      <c r="U474" s="13"/>
      <c r="V474" s="13"/>
      <c r="W474" s="13"/>
      <c r="X474" s="13"/>
      <c r="Y474" s="13"/>
      <c r="Z474" s="4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3"/>
      <c r="AP474" s="3"/>
      <c r="AQ474" s="3"/>
      <c r="AR474" s="3"/>
      <c r="AS474" s="13"/>
      <c r="AT474" s="13"/>
      <c r="AU474" s="13"/>
      <c r="AV474" s="13"/>
      <c r="AW474" s="13"/>
      <c r="AX474" s="13"/>
      <c r="AY474" s="13"/>
      <c r="AZ474" s="13"/>
      <c r="BA474" s="3"/>
      <c r="BB474" s="13"/>
      <c r="BC474" s="3"/>
    </row>
    <row r="475" spans="1:55">
      <c r="A475" s="3">
        <v>473</v>
      </c>
      <c r="B475" s="3">
        <v>16</v>
      </c>
      <c r="C475" s="3">
        <v>3</v>
      </c>
      <c r="D475" s="3" t="str">
        <f t="shared" si="7"/>
        <v/>
      </c>
      <c r="E475" s="3"/>
      <c r="F475" s="3"/>
      <c r="G475" s="3">
        <v>760</v>
      </c>
      <c r="H475" s="3"/>
      <c r="I475" s="3"/>
      <c r="J475" s="3">
        <v>21400</v>
      </c>
      <c r="K475" s="3">
        <v>2809450</v>
      </c>
      <c r="L475" s="3">
        <v>13540</v>
      </c>
      <c r="M475" s="3">
        <v>1.159</v>
      </c>
      <c r="N475" s="3">
        <v>1.076</v>
      </c>
      <c r="O475" s="3">
        <v>759825</v>
      </c>
      <c r="P475" s="3">
        <v>16885.51736</v>
      </c>
      <c r="Q475" s="3">
        <v>5150</v>
      </c>
      <c r="R475" s="3">
        <v>0.8</v>
      </c>
      <c r="S475" s="13"/>
      <c r="T475" s="14"/>
      <c r="U475" s="13"/>
      <c r="V475" s="13"/>
      <c r="W475" s="13"/>
      <c r="X475" s="13"/>
      <c r="Y475" s="13"/>
      <c r="Z475" s="4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3"/>
      <c r="AP475" s="3"/>
      <c r="AQ475" s="3"/>
      <c r="AR475" s="3"/>
      <c r="AS475" s="13"/>
      <c r="AT475" s="13"/>
      <c r="AU475" s="13"/>
      <c r="AV475" s="13"/>
      <c r="AW475" s="13"/>
      <c r="AX475" s="13"/>
      <c r="AY475" s="13"/>
      <c r="AZ475" s="13"/>
      <c r="BA475" s="3"/>
      <c r="BB475" s="13"/>
      <c r="BC475" s="3"/>
    </row>
    <row r="476" spans="1:55">
      <c r="A476" s="3">
        <v>474</v>
      </c>
      <c r="B476" s="3">
        <v>16</v>
      </c>
      <c r="C476" s="3">
        <v>3</v>
      </c>
      <c r="D476" s="3" t="str">
        <f t="shared" si="7"/>
        <v/>
      </c>
      <c r="E476" s="3"/>
      <c r="F476" s="3"/>
      <c r="G476" s="3">
        <v>765</v>
      </c>
      <c r="H476" s="3"/>
      <c r="I476" s="3"/>
      <c r="J476" s="3">
        <v>21700</v>
      </c>
      <c r="K476" s="3">
        <v>2820300</v>
      </c>
      <c r="L476" s="3">
        <v>13540</v>
      </c>
      <c r="M476" s="3">
        <v>1.159</v>
      </c>
      <c r="N476" s="3">
        <v>1.0765</v>
      </c>
      <c r="O476" s="3">
        <v>764165</v>
      </c>
      <c r="P476" s="3">
        <v>16893.36379</v>
      </c>
      <c r="Q476" s="3">
        <v>5150</v>
      </c>
      <c r="R476" s="3">
        <v>0.8</v>
      </c>
      <c r="S476" s="13"/>
      <c r="T476" s="14"/>
      <c r="U476" s="13"/>
      <c r="V476" s="13"/>
      <c r="W476" s="13"/>
      <c r="X476" s="13"/>
      <c r="Y476" s="13"/>
      <c r="Z476" s="4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3"/>
      <c r="AP476" s="3"/>
      <c r="AQ476" s="3"/>
      <c r="AR476" s="3"/>
      <c r="AS476" s="13"/>
      <c r="AT476" s="13"/>
      <c r="AU476" s="13"/>
      <c r="AV476" s="13"/>
      <c r="AW476" s="13"/>
      <c r="AX476" s="13"/>
      <c r="AY476" s="13"/>
      <c r="AZ476" s="13"/>
      <c r="BA476" s="3"/>
      <c r="BB476" s="13"/>
      <c r="BC476" s="3"/>
    </row>
    <row r="477" spans="1:55">
      <c r="A477" s="3">
        <v>475</v>
      </c>
      <c r="B477" s="3">
        <v>16</v>
      </c>
      <c r="C477" s="3">
        <v>3</v>
      </c>
      <c r="D477" s="3" t="str">
        <f t="shared" si="7"/>
        <v/>
      </c>
      <c r="E477" s="3"/>
      <c r="F477" s="3"/>
      <c r="G477" s="3">
        <v>770</v>
      </c>
      <c r="H477" s="3"/>
      <c r="I477" s="3"/>
      <c r="J477" s="3">
        <v>22000</v>
      </c>
      <c r="K477" s="3">
        <v>2831300</v>
      </c>
      <c r="L477" s="3">
        <v>13540</v>
      </c>
      <c r="M477" s="3">
        <v>1.159</v>
      </c>
      <c r="N477" s="3">
        <v>1.077</v>
      </c>
      <c r="O477" s="3">
        <v>768565</v>
      </c>
      <c r="P477" s="3">
        <v>16901.21022</v>
      </c>
      <c r="Q477" s="3">
        <v>5150</v>
      </c>
      <c r="R477" s="3">
        <v>0.8</v>
      </c>
      <c r="S477" s="13"/>
      <c r="T477" s="14"/>
      <c r="U477" s="13"/>
      <c r="V477" s="13"/>
      <c r="W477" s="13"/>
      <c r="X477" s="13"/>
      <c r="Y477" s="13"/>
      <c r="Z477" s="4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3"/>
      <c r="AP477" s="3"/>
      <c r="AQ477" s="3"/>
      <c r="AR477" s="3"/>
      <c r="AS477" s="13"/>
      <c r="AT477" s="13"/>
      <c r="AU477" s="13"/>
      <c r="AV477" s="13"/>
      <c r="AW477" s="13"/>
      <c r="AX477" s="13"/>
      <c r="AY477" s="13"/>
      <c r="AZ477" s="13"/>
      <c r="BA477" s="3"/>
      <c r="BB477" s="13"/>
      <c r="BC477" s="3"/>
    </row>
    <row r="478" spans="1:55">
      <c r="A478" s="3">
        <v>476</v>
      </c>
      <c r="B478" s="3">
        <v>16</v>
      </c>
      <c r="C478" s="3">
        <v>3</v>
      </c>
      <c r="D478" s="3" t="str">
        <f t="shared" si="7"/>
        <v/>
      </c>
      <c r="E478" s="3"/>
      <c r="F478" s="3"/>
      <c r="G478" s="3">
        <v>775</v>
      </c>
      <c r="H478" s="3"/>
      <c r="I478" s="3"/>
      <c r="J478" s="3">
        <v>22300</v>
      </c>
      <c r="K478" s="3">
        <v>2842450</v>
      </c>
      <c r="L478" s="3">
        <v>13540</v>
      </c>
      <c r="M478" s="3">
        <v>1.159</v>
      </c>
      <c r="N478" s="3">
        <v>1.0775</v>
      </c>
      <c r="O478" s="3">
        <v>773025</v>
      </c>
      <c r="P478" s="3">
        <v>16909.05665</v>
      </c>
      <c r="Q478" s="3">
        <v>5150</v>
      </c>
      <c r="R478" s="3">
        <v>0.8</v>
      </c>
      <c r="S478" s="13"/>
      <c r="T478" s="14"/>
      <c r="U478" s="13"/>
      <c r="V478" s="13"/>
      <c r="W478" s="13"/>
      <c r="X478" s="13"/>
      <c r="Y478" s="13"/>
      <c r="Z478" s="4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3"/>
      <c r="AP478" s="3"/>
      <c r="AQ478" s="3"/>
      <c r="AR478" s="3"/>
      <c r="AS478" s="13"/>
      <c r="AT478" s="13"/>
      <c r="AU478" s="13"/>
      <c r="AV478" s="13"/>
      <c r="AW478" s="13"/>
      <c r="AX478" s="13"/>
      <c r="AY478" s="13"/>
      <c r="AZ478" s="13"/>
      <c r="BA478" s="3"/>
      <c r="BB478" s="13"/>
      <c r="BC478" s="3"/>
    </row>
    <row r="479" spans="1:55">
      <c r="A479" s="3">
        <v>477</v>
      </c>
      <c r="B479" s="3">
        <v>16</v>
      </c>
      <c r="C479" s="3">
        <v>3</v>
      </c>
      <c r="D479" s="3" t="str">
        <f t="shared" si="7"/>
        <v/>
      </c>
      <c r="E479" s="3"/>
      <c r="F479" s="3"/>
      <c r="G479" s="3">
        <v>780</v>
      </c>
      <c r="H479" s="3"/>
      <c r="I479" s="3"/>
      <c r="J479" s="3">
        <v>22600</v>
      </c>
      <c r="K479" s="3">
        <v>2853750</v>
      </c>
      <c r="L479" s="3">
        <v>13540</v>
      </c>
      <c r="M479" s="3">
        <v>1.159</v>
      </c>
      <c r="N479" s="3">
        <v>1.078</v>
      </c>
      <c r="O479" s="3">
        <v>777545</v>
      </c>
      <c r="P479" s="3">
        <v>16916.90308</v>
      </c>
      <c r="Q479" s="3">
        <v>5150</v>
      </c>
      <c r="R479" s="3">
        <v>0.8</v>
      </c>
      <c r="S479" s="13"/>
      <c r="T479" s="14"/>
      <c r="U479" s="13"/>
      <c r="V479" s="13"/>
      <c r="W479" s="13"/>
      <c r="X479" s="13"/>
      <c r="Y479" s="13"/>
      <c r="Z479" s="4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3"/>
      <c r="AP479" s="3"/>
      <c r="AQ479" s="3"/>
      <c r="AR479" s="3"/>
      <c r="AS479" s="13"/>
      <c r="AT479" s="13"/>
      <c r="AU479" s="13"/>
      <c r="AV479" s="13"/>
      <c r="AW479" s="13"/>
      <c r="AX479" s="13"/>
      <c r="AY479" s="13"/>
      <c r="AZ479" s="13"/>
      <c r="BA479" s="3"/>
      <c r="BB479" s="13"/>
      <c r="BC479" s="3"/>
    </row>
    <row r="480" spans="1:55">
      <c r="A480" s="3">
        <v>478</v>
      </c>
      <c r="B480" s="3">
        <v>16</v>
      </c>
      <c r="C480" s="3">
        <v>3</v>
      </c>
      <c r="D480" s="3" t="str">
        <f t="shared" si="7"/>
        <v/>
      </c>
      <c r="E480" s="3"/>
      <c r="F480" s="3"/>
      <c r="G480" s="3">
        <v>785</v>
      </c>
      <c r="H480" s="3"/>
      <c r="I480" s="3"/>
      <c r="J480" s="3">
        <v>22900</v>
      </c>
      <c r="K480" s="3">
        <v>2865200</v>
      </c>
      <c r="L480" s="3">
        <v>13540</v>
      </c>
      <c r="M480" s="3">
        <v>1.159</v>
      </c>
      <c r="N480" s="3">
        <v>1.0785</v>
      </c>
      <c r="O480" s="3">
        <v>782125</v>
      </c>
      <c r="P480" s="3">
        <v>16924.74951</v>
      </c>
      <c r="Q480" s="3">
        <v>5150</v>
      </c>
      <c r="R480" s="3">
        <v>0.8</v>
      </c>
      <c r="S480" s="13"/>
      <c r="T480" s="14"/>
      <c r="U480" s="13"/>
      <c r="V480" s="13"/>
      <c r="W480" s="13"/>
      <c r="X480" s="13"/>
      <c r="Y480" s="13"/>
      <c r="Z480" s="4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3"/>
      <c r="AP480" s="3"/>
      <c r="AQ480" s="3"/>
      <c r="AR480" s="3"/>
      <c r="AS480" s="13"/>
      <c r="AT480" s="13"/>
      <c r="AU480" s="13"/>
      <c r="AV480" s="13"/>
      <c r="AW480" s="13"/>
      <c r="AX480" s="13"/>
      <c r="AY480" s="13"/>
      <c r="AZ480" s="13"/>
      <c r="BA480" s="3"/>
      <c r="BB480" s="13"/>
      <c r="BC480" s="3"/>
    </row>
    <row r="481" spans="1:55">
      <c r="A481" s="3">
        <v>479</v>
      </c>
      <c r="B481" s="3">
        <v>16</v>
      </c>
      <c r="C481" s="3">
        <v>3</v>
      </c>
      <c r="D481" s="3" t="str">
        <f t="shared" si="7"/>
        <v/>
      </c>
      <c r="E481" s="3"/>
      <c r="F481" s="3"/>
      <c r="G481" s="3">
        <v>790</v>
      </c>
      <c r="H481" s="3"/>
      <c r="I481" s="3"/>
      <c r="J481" s="3">
        <v>23200</v>
      </c>
      <c r="K481" s="3">
        <v>2876800</v>
      </c>
      <c r="L481" s="3">
        <v>13540</v>
      </c>
      <c r="M481" s="3">
        <v>1.159</v>
      </c>
      <c r="N481" s="3">
        <v>1.079</v>
      </c>
      <c r="O481" s="3">
        <v>786765</v>
      </c>
      <c r="P481" s="3">
        <v>16932.59594</v>
      </c>
      <c r="Q481" s="3">
        <v>5150</v>
      </c>
      <c r="R481" s="3">
        <v>0.8</v>
      </c>
      <c r="S481" s="13"/>
      <c r="T481" s="14"/>
      <c r="U481" s="13"/>
      <c r="V481" s="13"/>
      <c r="W481" s="13"/>
      <c r="X481" s="13"/>
      <c r="Y481" s="13"/>
      <c r="Z481" s="4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3"/>
      <c r="AP481" s="3"/>
      <c r="AQ481" s="3"/>
      <c r="AR481" s="3"/>
      <c r="AS481" s="13"/>
      <c r="AT481" s="13"/>
      <c r="AU481" s="13"/>
      <c r="AV481" s="13"/>
      <c r="AW481" s="13"/>
      <c r="AX481" s="13"/>
      <c r="AY481" s="13"/>
      <c r="AZ481" s="13"/>
      <c r="BA481" s="3"/>
      <c r="BB481" s="13"/>
      <c r="BC481" s="3"/>
    </row>
    <row r="482" spans="1:55">
      <c r="A482" s="3">
        <v>480</v>
      </c>
      <c r="B482" s="3">
        <v>16</v>
      </c>
      <c r="C482" s="3">
        <v>3</v>
      </c>
      <c r="D482" s="3" t="str">
        <f t="shared" si="7"/>
        <v/>
      </c>
      <c r="E482" s="3"/>
      <c r="F482" s="3"/>
      <c r="G482" s="3">
        <v>795</v>
      </c>
      <c r="H482" s="3"/>
      <c r="I482" s="3"/>
      <c r="J482" s="3">
        <v>23500</v>
      </c>
      <c r="K482" s="3">
        <v>2888550</v>
      </c>
      <c r="L482" s="3">
        <v>13540</v>
      </c>
      <c r="M482" s="3">
        <v>1.159</v>
      </c>
      <c r="N482" s="3">
        <v>1.0795</v>
      </c>
      <c r="O482" s="3">
        <v>791465</v>
      </c>
      <c r="P482" s="3">
        <v>16940.44237</v>
      </c>
      <c r="Q482" s="3">
        <v>5150</v>
      </c>
      <c r="R482" s="3">
        <v>0.8</v>
      </c>
      <c r="S482" s="13"/>
      <c r="T482" s="14"/>
      <c r="U482" s="13"/>
      <c r="V482" s="13"/>
      <c r="W482" s="13"/>
      <c r="X482" s="13"/>
      <c r="Y482" s="13"/>
      <c r="Z482" s="4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3"/>
      <c r="AP482" s="3"/>
      <c r="AQ482" s="3"/>
      <c r="AR482" s="3"/>
      <c r="AS482" s="13"/>
      <c r="AT482" s="13"/>
      <c r="AU482" s="13"/>
      <c r="AV482" s="13"/>
      <c r="AW482" s="13"/>
      <c r="AX482" s="13"/>
      <c r="AY482" s="13"/>
      <c r="AZ482" s="13"/>
      <c r="BA482" s="3"/>
      <c r="BB482" s="13"/>
      <c r="BC482" s="3"/>
    </row>
    <row r="483" spans="1:55">
      <c r="A483" s="3">
        <v>481</v>
      </c>
      <c r="B483" s="3">
        <v>17</v>
      </c>
      <c r="C483" s="3">
        <v>1</v>
      </c>
      <c r="D483" s="3">
        <f t="shared" si="7"/>
        <v>1360000</v>
      </c>
      <c r="E483" s="3">
        <v>1370</v>
      </c>
      <c r="F483" s="3"/>
      <c r="G483" s="3"/>
      <c r="H483" s="3">
        <v>24000</v>
      </c>
      <c r="I483" s="3"/>
      <c r="J483" s="3"/>
      <c r="K483" s="3">
        <v>2912550</v>
      </c>
      <c r="L483" s="3">
        <v>13700</v>
      </c>
      <c r="M483" s="3">
        <v>1.159</v>
      </c>
      <c r="N483" s="3">
        <v>1.0795</v>
      </c>
      <c r="O483" s="3">
        <v>796265</v>
      </c>
      <c r="P483" s="3">
        <v>17140.62485</v>
      </c>
      <c r="Q483" s="3">
        <v>5150</v>
      </c>
      <c r="R483" s="3">
        <v>0.8</v>
      </c>
      <c r="S483" s="13"/>
      <c r="T483" s="14"/>
      <c r="U483" s="13"/>
      <c r="V483" s="13"/>
      <c r="W483" s="13"/>
      <c r="X483" s="13"/>
      <c r="Y483" s="13"/>
      <c r="Z483" s="4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3"/>
      <c r="AP483" s="3"/>
      <c r="AQ483" s="3"/>
      <c r="AR483" s="3"/>
      <c r="AS483" s="13"/>
      <c r="AT483" s="13"/>
      <c r="AU483" s="13"/>
      <c r="AV483" s="13"/>
      <c r="AW483" s="13"/>
      <c r="AX483" s="13"/>
      <c r="AY483" s="13"/>
      <c r="AZ483" s="13"/>
      <c r="BA483" s="3"/>
      <c r="BB483" s="13"/>
      <c r="BC483" s="3"/>
    </row>
    <row r="484" spans="1:55">
      <c r="A484" s="3">
        <v>482</v>
      </c>
      <c r="B484" s="3">
        <v>17</v>
      </c>
      <c r="C484" s="3">
        <v>1</v>
      </c>
      <c r="D484" s="3">
        <f t="shared" si="7"/>
        <v>1377000</v>
      </c>
      <c r="E484" s="3">
        <v>1387</v>
      </c>
      <c r="F484" s="3"/>
      <c r="G484" s="3"/>
      <c r="H484" s="3">
        <v>24190</v>
      </c>
      <c r="I484" s="3"/>
      <c r="J484" s="3"/>
      <c r="K484" s="3">
        <v>2936740</v>
      </c>
      <c r="L484" s="3">
        <v>13870</v>
      </c>
      <c r="M484" s="3">
        <v>1.159</v>
      </c>
      <c r="N484" s="3">
        <v>1.0795</v>
      </c>
      <c r="O484" s="3">
        <v>801103</v>
      </c>
      <c r="P484" s="3">
        <v>17353.31874</v>
      </c>
      <c r="Q484" s="3">
        <v>5150</v>
      </c>
      <c r="R484" s="3">
        <v>0.8</v>
      </c>
      <c r="S484" s="13"/>
      <c r="T484" s="14"/>
      <c r="U484" s="13"/>
      <c r="V484" s="13"/>
      <c r="W484" s="13"/>
      <c r="X484" s="13"/>
      <c r="Y484" s="13"/>
      <c r="Z484" s="4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3"/>
      <c r="AP484" s="3"/>
      <c r="AQ484" s="3"/>
      <c r="AR484" s="3"/>
      <c r="AS484" s="13"/>
      <c r="AT484" s="13"/>
      <c r="AU484" s="13"/>
      <c r="AV484" s="13"/>
      <c r="AW484" s="13"/>
      <c r="AX484" s="13"/>
      <c r="AY484" s="13"/>
      <c r="AZ484" s="13"/>
      <c r="BA484" s="3"/>
      <c r="BB484" s="13"/>
      <c r="BC484" s="3"/>
    </row>
    <row r="485" spans="1:55">
      <c r="A485" s="3">
        <v>483</v>
      </c>
      <c r="B485" s="3">
        <v>17</v>
      </c>
      <c r="C485" s="3">
        <v>1</v>
      </c>
      <c r="D485" s="3">
        <f t="shared" si="7"/>
        <v>1394000</v>
      </c>
      <c r="E485" s="3">
        <v>1404</v>
      </c>
      <c r="F485" s="3"/>
      <c r="G485" s="3"/>
      <c r="H485" s="3">
        <v>24380</v>
      </c>
      <c r="I485" s="3"/>
      <c r="J485" s="3"/>
      <c r="K485" s="3">
        <v>2961120</v>
      </c>
      <c r="L485" s="3">
        <v>14040</v>
      </c>
      <c r="M485" s="3">
        <v>1.159</v>
      </c>
      <c r="N485" s="3">
        <v>1.0795</v>
      </c>
      <c r="O485" s="3">
        <v>805979</v>
      </c>
      <c r="P485" s="3">
        <v>17566.01262</v>
      </c>
      <c r="Q485" s="3">
        <v>5150</v>
      </c>
      <c r="R485" s="3">
        <v>0.8</v>
      </c>
      <c r="S485" s="13"/>
      <c r="T485" s="14"/>
      <c r="U485" s="13"/>
      <c r="V485" s="13"/>
      <c r="W485" s="13"/>
      <c r="X485" s="13"/>
      <c r="Y485" s="13"/>
      <c r="Z485" s="4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3"/>
      <c r="AP485" s="3"/>
      <c r="AQ485" s="3"/>
      <c r="AR485" s="3"/>
      <c r="AS485" s="13"/>
      <c r="AT485" s="13"/>
      <c r="AU485" s="13"/>
      <c r="AV485" s="13"/>
      <c r="AW485" s="13"/>
      <c r="AX485" s="13"/>
      <c r="AY485" s="13"/>
      <c r="AZ485" s="13"/>
      <c r="BA485" s="3"/>
      <c r="BB485" s="13"/>
      <c r="BC485" s="3"/>
    </row>
    <row r="486" spans="1:55">
      <c r="A486" s="3">
        <v>484</v>
      </c>
      <c r="B486" s="3">
        <v>17</v>
      </c>
      <c r="C486" s="3">
        <v>1</v>
      </c>
      <c r="D486" s="3">
        <f t="shared" si="7"/>
        <v>1411000</v>
      </c>
      <c r="E486" s="3">
        <v>1421</v>
      </c>
      <c r="F486" s="3"/>
      <c r="G486" s="3"/>
      <c r="H486" s="3">
        <v>24570</v>
      </c>
      <c r="I486" s="3"/>
      <c r="J486" s="3"/>
      <c r="K486" s="3">
        <v>2985690</v>
      </c>
      <c r="L486" s="3">
        <v>14210</v>
      </c>
      <c r="M486" s="3">
        <v>1.159</v>
      </c>
      <c r="N486" s="3">
        <v>1.0795</v>
      </c>
      <c r="O486" s="3">
        <v>810893</v>
      </c>
      <c r="P486" s="3">
        <v>17778.70651</v>
      </c>
      <c r="Q486" s="3">
        <v>5150</v>
      </c>
      <c r="R486" s="3">
        <v>0.8</v>
      </c>
      <c r="S486" s="13"/>
      <c r="T486" s="14"/>
      <c r="U486" s="13"/>
      <c r="V486" s="13"/>
      <c r="W486" s="13"/>
      <c r="X486" s="13"/>
      <c r="Y486" s="13"/>
      <c r="Z486" s="4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3"/>
      <c r="AP486" s="3"/>
      <c r="AQ486" s="3"/>
      <c r="AR486" s="3"/>
      <c r="AS486" s="13"/>
      <c r="AT486" s="13"/>
      <c r="AU486" s="13"/>
      <c r="AV486" s="13"/>
      <c r="AW486" s="13"/>
      <c r="AX486" s="13"/>
      <c r="AY486" s="13"/>
      <c r="AZ486" s="13"/>
      <c r="BA486" s="3"/>
      <c r="BB486" s="13"/>
      <c r="BC486" s="3"/>
    </row>
    <row r="487" spans="1:55">
      <c r="A487" s="3">
        <v>485</v>
      </c>
      <c r="B487" s="3">
        <v>17</v>
      </c>
      <c r="C487" s="3">
        <v>1</v>
      </c>
      <c r="D487" s="3">
        <f t="shared" si="7"/>
        <v>1428000</v>
      </c>
      <c r="E487" s="3">
        <v>1438</v>
      </c>
      <c r="F487" s="3"/>
      <c r="G487" s="3"/>
      <c r="H487" s="3">
        <v>24760</v>
      </c>
      <c r="I487" s="3"/>
      <c r="J487" s="3"/>
      <c r="K487" s="3">
        <v>3010450</v>
      </c>
      <c r="L487" s="3">
        <v>14380</v>
      </c>
      <c r="M487" s="3">
        <v>1.159</v>
      </c>
      <c r="N487" s="3">
        <v>1.0795</v>
      </c>
      <c r="O487" s="3">
        <v>815845</v>
      </c>
      <c r="P487" s="3">
        <v>17991.40039</v>
      </c>
      <c r="Q487" s="3">
        <v>5150</v>
      </c>
      <c r="R487" s="3">
        <v>0.8</v>
      </c>
      <c r="S487" s="13"/>
      <c r="T487" s="14"/>
      <c r="U487" s="13"/>
      <c r="V487" s="13"/>
      <c r="W487" s="13"/>
      <c r="X487" s="13"/>
      <c r="Y487" s="13"/>
      <c r="Z487" s="4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3"/>
      <c r="AP487" s="3"/>
      <c r="AQ487" s="3"/>
      <c r="AR487" s="3"/>
      <c r="AS487" s="13"/>
      <c r="AT487" s="13"/>
      <c r="AU487" s="13"/>
      <c r="AV487" s="13"/>
      <c r="AW487" s="13"/>
      <c r="AX487" s="13"/>
      <c r="AY487" s="13"/>
      <c r="AZ487" s="13"/>
      <c r="BA487" s="3"/>
      <c r="BB487" s="13"/>
      <c r="BC487" s="3"/>
    </row>
    <row r="488" spans="1:55">
      <c r="A488" s="3">
        <v>486</v>
      </c>
      <c r="B488" s="3">
        <v>17</v>
      </c>
      <c r="C488" s="3">
        <v>1</v>
      </c>
      <c r="D488" s="3">
        <f t="shared" si="7"/>
        <v>1445000</v>
      </c>
      <c r="E488" s="3">
        <v>1455</v>
      </c>
      <c r="F488" s="3"/>
      <c r="G488" s="3"/>
      <c r="H488" s="3">
        <v>24950</v>
      </c>
      <c r="I488" s="3"/>
      <c r="J488" s="3"/>
      <c r="K488" s="3">
        <v>3035400</v>
      </c>
      <c r="L488" s="3">
        <v>14550</v>
      </c>
      <c r="M488" s="3">
        <v>1.159</v>
      </c>
      <c r="N488" s="3">
        <v>1.0795</v>
      </c>
      <c r="O488" s="3">
        <v>820835</v>
      </c>
      <c r="P488" s="3">
        <v>18204.09428</v>
      </c>
      <c r="Q488" s="3">
        <v>5150</v>
      </c>
      <c r="R488" s="3">
        <v>0.8</v>
      </c>
      <c r="S488" s="13"/>
      <c r="T488" s="14"/>
      <c r="U488" s="13"/>
      <c r="V488" s="13"/>
      <c r="W488" s="13"/>
      <c r="X488" s="13"/>
      <c r="Y488" s="13"/>
      <c r="Z488" s="4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3"/>
      <c r="AP488" s="3"/>
      <c r="AQ488" s="3"/>
      <c r="AR488" s="3"/>
      <c r="AS488" s="13"/>
      <c r="AT488" s="13"/>
      <c r="AU488" s="13"/>
      <c r="AV488" s="13"/>
      <c r="AW488" s="13"/>
      <c r="AX488" s="13"/>
      <c r="AY488" s="13"/>
      <c r="AZ488" s="13"/>
      <c r="BA488" s="3"/>
      <c r="BB488" s="13"/>
      <c r="BC488" s="3"/>
    </row>
    <row r="489" spans="1:55">
      <c r="A489" s="3">
        <v>487</v>
      </c>
      <c r="B489" s="3">
        <v>17</v>
      </c>
      <c r="C489" s="3">
        <v>1</v>
      </c>
      <c r="D489" s="3">
        <f t="shared" si="7"/>
        <v>1462000</v>
      </c>
      <c r="E489" s="3">
        <v>1472</v>
      </c>
      <c r="F489" s="3"/>
      <c r="G489" s="3"/>
      <c r="H489" s="3">
        <v>25140</v>
      </c>
      <c r="I489" s="3"/>
      <c r="J489" s="3"/>
      <c r="K489" s="3">
        <v>3060540</v>
      </c>
      <c r="L489" s="3">
        <v>14720</v>
      </c>
      <c r="M489" s="3">
        <v>1.159</v>
      </c>
      <c r="N489" s="3">
        <v>1.0795</v>
      </c>
      <c r="O489" s="3">
        <v>825863</v>
      </c>
      <c r="P489" s="3">
        <v>18416.78816</v>
      </c>
      <c r="Q489" s="3">
        <v>5150</v>
      </c>
      <c r="R489" s="3">
        <v>0.8</v>
      </c>
      <c r="S489" s="13"/>
      <c r="T489" s="14"/>
      <c r="U489" s="13"/>
      <c r="V489" s="13"/>
      <c r="W489" s="13"/>
      <c r="X489" s="13"/>
      <c r="Y489" s="13"/>
      <c r="Z489" s="4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3"/>
      <c r="AP489" s="3"/>
      <c r="AQ489" s="3"/>
      <c r="AR489" s="3"/>
      <c r="AS489" s="13"/>
      <c r="AT489" s="13"/>
      <c r="AU489" s="13"/>
      <c r="AV489" s="13"/>
      <c r="AW489" s="13"/>
      <c r="AX489" s="13"/>
      <c r="AY489" s="13"/>
      <c r="AZ489" s="13"/>
      <c r="BA489" s="3"/>
      <c r="BB489" s="13"/>
      <c r="BC489" s="3"/>
    </row>
    <row r="490" spans="1:55">
      <c r="A490" s="3">
        <v>488</v>
      </c>
      <c r="B490" s="3">
        <v>17</v>
      </c>
      <c r="C490" s="3">
        <v>1</v>
      </c>
      <c r="D490" s="3">
        <f t="shared" si="7"/>
        <v>1479000</v>
      </c>
      <c r="E490" s="3">
        <v>1489</v>
      </c>
      <c r="F490" s="3"/>
      <c r="G490" s="3"/>
      <c r="H490" s="3">
        <v>25330</v>
      </c>
      <c r="I490" s="3"/>
      <c r="J490" s="3"/>
      <c r="K490" s="3">
        <v>3085870</v>
      </c>
      <c r="L490" s="3">
        <v>14890</v>
      </c>
      <c r="M490" s="3">
        <v>1.159</v>
      </c>
      <c r="N490" s="3">
        <v>1.0795</v>
      </c>
      <c r="O490" s="3">
        <v>830929</v>
      </c>
      <c r="P490" s="3">
        <v>18629.48205</v>
      </c>
      <c r="Q490" s="3">
        <v>5150</v>
      </c>
      <c r="R490" s="3">
        <v>0.8</v>
      </c>
      <c r="S490" s="13"/>
      <c r="T490" s="14"/>
      <c r="U490" s="13"/>
      <c r="V490" s="13"/>
      <c r="W490" s="13"/>
      <c r="X490" s="13"/>
      <c r="Y490" s="13"/>
      <c r="Z490" s="4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3"/>
      <c r="AP490" s="3"/>
      <c r="AQ490" s="3"/>
      <c r="AR490" s="3"/>
      <c r="AS490" s="13"/>
      <c r="AT490" s="13"/>
      <c r="AU490" s="13"/>
      <c r="AV490" s="13"/>
      <c r="AW490" s="13"/>
      <c r="AX490" s="13"/>
      <c r="AY490" s="13"/>
      <c r="AZ490" s="13"/>
      <c r="BA490" s="3"/>
      <c r="BB490" s="13"/>
      <c r="BC490" s="3"/>
    </row>
    <row r="491" spans="1:55">
      <c r="A491" s="3">
        <v>489</v>
      </c>
      <c r="B491" s="3">
        <v>17</v>
      </c>
      <c r="C491" s="3">
        <v>1</v>
      </c>
      <c r="D491" s="3">
        <f t="shared" si="7"/>
        <v>1496000</v>
      </c>
      <c r="E491" s="3">
        <v>1506</v>
      </c>
      <c r="F491" s="3"/>
      <c r="G491" s="3"/>
      <c r="H491" s="3">
        <v>25520</v>
      </c>
      <c r="I491" s="3"/>
      <c r="J491" s="3"/>
      <c r="K491" s="3">
        <v>3111390</v>
      </c>
      <c r="L491" s="3">
        <v>15060</v>
      </c>
      <c r="M491" s="3">
        <v>1.159</v>
      </c>
      <c r="N491" s="3">
        <v>1.0795</v>
      </c>
      <c r="O491" s="3">
        <v>836033</v>
      </c>
      <c r="P491" s="3">
        <v>18842.17593</v>
      </c>
      <c r="Q491" s="3">
        <v>5150</v>
      </c>
      <c r="R491" s="3">
        <v>0.8</v>
      </c>
      <c r="S491" s="13"/>
      <c r="T491" s="14"/>
      <c r="U491" s="13"/>
      <c r="V491" s="13"/>
      <c r="W491" s="13"/>
      <c r="X491" s="13"/>
      <c r="Y491" s="13"/>
      <c r="Z491" s="4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3"/>
      <c r="AP491" s="3"/>
      <c r="AQ491" s="3"/>
      <c r="AR491" s="3"/>
      <c r="AS491" s="13"/>
      <c r="AT491" s="13"/>
      <c r="AU491" s="13"/>
      <c r="AV491" s="13"/>
      <c r="AW491" s="13"/>
      <c r="AX491" s="13"/>
      <c r="AY491" s="13"/>
      <c r="AZ491" s="13"/>
      <c r="BA491" s="3"/>
      <c r="BB491" s="13"/>
      <c r="BC491" s="3"/>
    </row>
    <row r="492" spans="1:55">
      <c r="A492" s="3">
        <v>490</v>
      </c>
      <c r="B492" s="3">
        <v>17</v>
      </c>
      <c r="C492" s="3">
        <v>1</v>
      </c>
      <c r="D492" s="3">
        <f t="shared" si="7"/>
        <v>1513000</v>
      </c>
      <c r="E492" s="3">
        <v>1523</v>
      </c>
      <c r="F492" s="3"/>
      <c r="G492" s="3"/>
      <c r="H492" s="3">
        <v>25710</v>
      </c>
      <c r="I492" s="3"/>
      <c r="J492" s="3"/>
      <c r="K492" s="3">
        <v>3137100</v>
      </c>
      <c r="L492" s="3">
        <v>15230</v>
      </c>
      <c r="M492" s="3">
        <v>1.159</v>
      </c>
      <c r="N492" s="3">
        <v>1.0795</v>
      </c>
      <c r="O492" s="3">
        <v>841175</v>
      </c>
      <c r="P492" s="3">
        <v>19054.86982</v>
      </c>
      <c r="Q492" s="3">
        <v>5900</v>
      </c>
      <c r="R492" s="3">
        <v>0.8</v>
      </c>
      <c r="S492" s="13"/>
      <c r="T492" s="14"/>
      <c r="U492" s="13"/>
      <c r="V492" s="13"/>
      <c r="W492" s="13"/>
      <c r="X492" s="13"/>
      <c r="Y492" s="13"/>
      <c r="Z492" s="4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3"/>
      <c r="AP492" s="3"/>
      <c r="AQ492" s="3"/>
      <c r="AR492" s="3"/>
      <c r="AS492" s="13"/>
      <c r="AT492" s="13"/>
      <c r="AU492" s="13"/>
      <c r="AV492" s="13"/>
      <c r="AW492" s="13"/>
      <c r="AX492" s="13"/>
      <c r="AY492" s="13"/>
      <c r="AZ492" s="13"/>
      <c r="BA492" s="3"/>
      <c r="BB492" s="13"/>
      <c r="BC492" s="3"/>
    </row>
    <row r="493" spans="1:55">
      <c r="A493" s="3">
        <v>491</v>
      </c>
      <c r="B493" s="3">
        <v>17</v>
      </c>
      <c r="C493" s="3">
        <v>2</v>
      </c>
      <c r="D493" s="3" t="str">
        <f t="shared" si="7"/>
        <v/>
      </c>
      <c r="E493" s="3"/>
      <c r="F493" s="3">
        <v>1600</v>
      </c>
      <c r="G493" s="3"/>
      <c r="H493" s="3"/>
      <c r="I493" s="3">
        <v>24000</v>
      </c>
      <c r="J493" s="3"/>
      <c r="K493" s="3">
        <v>3153100</v>
      </c>
      <c r="L493" s="3">
        <v>15230</v>
      </c>
      <c r="M493" s="3">
        <v>1.16</v>
      </c>
      <c r="N493" s="3">
        <v>1.0795</v>
      </c>
      <c r="O493" s="3">
        <v>845975</v>
      </c>
      <c r="P493" s="3">
        <v>19071.3106</v>
      </c>
      <c r="Q493" s="3">
        <v>5900</v>
      </c>
      <c r="R493" s="3">
        <v>0.8</v>
      </c>
      <c r="S493" s="13"/>
      <c r="T493" s="14"/>
      <c r="U493" s="13"/>
      <c r="V493" s="13"/>
      <c r="W493" s="13"/>
      <c r="X493" s="13"/>
      <c r="Y493" s="13"/>
      <c r="Z493" s="4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3"/>
      <c r="AP493" s="3"/>
      <c r="AQ493" s="3"/>
      <c r="AR493" s="3"/>
      <c r="AS493" s="13"/>
      <c r="AT493" s="13"/>
      <c r="AU493" s="13"/>
      <c r="AV493" s="13"/>
      <c r="AW493" s="13"/>
      <c r="AX493" s="13"/>
      <c r="AY493" s="13"/>
      <c r="AZ493" s="13"/>
      <c r="BA493" s="3"/>
      <c r="BB493" s="13"/>
      <c r="BC493" s="3"/>
    </row>
    <row r="494" spans="1:55">
      <c r="A494" s="3">
        <v>492</v>
      </c>
      <c r="B494" s="3">
        <v>17</v>
      </c>
      <c r="C494" s="3">
        <v>2</v>
      </c>
      <c r="D494" s="3" t="str">
        <f t="shared" si="7"/>
        <v/>
      </c>
      <c r="E494" s="3"/>
      <c r="F494" s="3">
        <v>1610</v>
      </c>
      <c r="G494" s="3"/>
      <c r="H494" s="3"/>
      <c r="I494" s="3">
        <v>24190</v>
      </c>
      <c r="J494" s="3"/>
      <c r="K494" s="3">
        <v>3169227</v>
      </c>
      <c r="L494" s="3">
        <v>15230</v>
      </c>
      <c r="M494" s="3">
        <v>1.161</v>
      </c>
      <c r="N494" s="3">
        <v>1.0795</v>
      </c>
      <c r="O494" s="3">
        <v>850813</v>
      </c>
      <c r="P494" s="3">
        <v>19087.75139</v>
      </c>
      <c r="Q494" s="3">
        <v>5900</v>
      </c>
      <c r="R494" s="3">
        <v>0.8</v>
      </c>
      <c r="S494" s="13"/>
      <c r="T494" s="14"/>
      <c r="U494" s="13"/>
      <c r="V494" s="13"/>
      <c r="W494" s="13"/>
      <c r="X494" s="13"/>
      <c r="Y494" s="13"/>
      <c r="Z494" s="4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3"/>
      <c r="AP494" s="3"/>
      <c r="AQ494" s="3"/>
      <c r="AR494" s="3"/>
      <c r="AS494" s="13"/>
      <c r="AT494" s="13"/>
      <c r="AU494" s="13"/>
      <c r="AV494" s="13"/>
      <c r="AW494" s="13"/>
      <c r="AX494" s="13"/>
      <c r="AY494" s="13"/>
      <c r="AZ494" s="13"/>
      <c r="BA494" s="3"/>
      <c r="BB494" s="13"/>
      <c r="BC494" s="3"/>
    </row>
    <row r="495" spans="1:55">
      <c r="A495" s="3">
        <v>493</v>
      </c>
      <c r="B495" s="3">
        <v>17</v>
      </c>
      <c r="C495" s="3">
        <v>2</v>
      </c>
      <c r="D495" s="3" t="str">
        <f t="shared" si="7"/>
        <v/>
      </c>
      <c r="E495" s="3"/>
      <c r="F495" s="3">
        <v>1620</v>
      </c>
      <c r="G495" s="3"/>
      <c r="H495" s="3"/>
      <c r="I495" s="3">
        <v>24380</v>
      </c>
      <c r="J495" s="3"/>
      <c r="K495" s="3">
        <v>3185481</v>
      </c>
      <c r="L495" s="3">
        <v>15230</v>
      </c>
      <c r="M495" s="3">
        <v>1.162</v>
      </c>
      <c r="N495" s="3">
        <v>1.0795</v>
      </c>
      <c r="O495" s="3">
        <v>855689</v>
      </c>
      <c r="P495" s="3">
        <v>19104.19217</v>
      </c>
      <c r="Q495" s="3">
        <v>5900</v>
      </c>
      <c r="R495" s="3">
        <v>0.8</v>
      </c>
      <c r="S495" s="13"/>
      <c r="T495" s="14"/>
      <c r="U495" s="13"/>
      <c r="V495" s="13"/>
      <c r="W495" s="13"/>
      <c r="X495" s="13"/>
      <c r="Y495" s="13"/>
      <c r="Z495" s="4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3"/>
      <c r="AP495" s="3"/>
      <c r="AQ495" s="3"/>
      <c r="AR495" s="3"/>
      <c r="AS495" s="13"/>
      <c r="AT495" s="13"/>
      <c r="AU495" s="13"/>
      <c r="AV495" s="13"/>
      <c r="AW495" s="13"/>
      <c r="AX495" s="13"/>
      <c r="AY495" s="13"/>
      <c r="AZ495" s="13"/>
      <c r="BA495" s="3"/>
      <c r="BB495" s="13"/>
      <c r="BC495" s="3"/>
    </row>
    <row r="496" spans="1:55">
      <c r="A496" s="3">
        <v>494</v>
      </c>
      <c r="B496" s="3">
        <v>17</v>
      </c>
      <c r="C496" s="3">
        <v>2</v>
      </c>
      <c r="D496" s="3" t="str">
        <f t="shared" si="7"/>
        <v/>
      </c>
      <c r="E496" s="3"/>
      <c r="F496" s="3">
        <v>1630</v>
      </c>
      <c r="G496" s="3"/>
      <c r="H496" s="3"/>
      <c r="I496" s="3">
        <v>24570</v>
      </c>
      <c r="J496" s="3"/>
      <c r="K496" s="3">
        <v>3201862</v>
      </c>
      <c r="L496" s="3">
        <v>15230</v>
      </c>
      <c r="M496" s="3">
        <v>1.163</v>
      </c>
      <c r="N496" s="3">
        <v>1.0795</v>
      </c>
      <c r="O496" s="3">
        <v>860603</v>
      </c>
      <c r="P496" s="3">
        <v>19120.63296</v>
      </c>
      <c r="Q496" s="3">
        <v>5900</v>
      </c>
      <c r="R496" s="3">
        <v>0.8</v>
      </c>
      <c r="S496" s="13"/>
      <c r="T496" s="14"/>
      <c r="U496" s="13"/>
      <c r="V496" s="13"/>
      <c r="W496" s="13"/>
      <c r="X496" s="13"/>
      <c r="Y496" s="13"/>
      <c r="Z496" s="4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3"/>
      <c r="AP496" s="3"/>
      <c r="AQ496" s="3"/>
      <c r="AR496" s="3"/>
      <c r="AS496" s="13"/>
      <c r="AT496" s="13"/>
      <c r="AU496" s="13"/>
      <c r="AV496" s="13"/>
      <c r="AW496" s="13"/>
      <c r="AX496" s="13"/>
      <c r="AY496" s="13"/>
      <c r="AZ496" s="13"/>
      <c r="BA496" s="3"/>
      <c r="BB496" s="13"/>
      <c r="BC496" s="3"/>
    </row>
    <row r="497" spans="1:55">
      <c r="A497" s="3">
        <v>495</v>
      </c>
      <c r="B497" s="3">
        <v>17</v>
      </c>
      <c r="C497" s="3">
        <v>2</v>
      </c>
      <c r="D497" s="3" t="str">
        <f t="shared" si="7"/>
        <v/>
      </c>
      <c r="E497" s="3"/>
      <c r="F497" s="3">
        <v>1640</v>
      </c>
      <c r="G497" s="3"/>
      <c r="H497" s="3"/>
      <c r="I497" s="3">
        <v>24760</v>
      </c>
      <c r="J497" s="3"/>
      <c r="K497" s="3">
        <v>3218370</v>
      </c>
      <c r="L497" s="3">
        <v>15230</v>
      </c>
      <c r="M497" s="3">
        <v>1.164</v>
      </c>
      <c r="N497" s="3">
        <v>1.0795</v>
      </c>
      <c r="O497" s="3">
        <v>865555</v>
      </c>
      <c r="P497" s="3">
        <v>19137.07374</v>
      </c>
      <c r="Q497" s="3">
        <v>5900</v>
      </c>
      <c r="R497" s="3">
        <v>0.8</v>
      </c>
      <c r="S497" s="13"/>
      <c r="T497" s="14"/>
      <c r="U497" s="13"/>
      <c r="V497" s="13"/>
      <c r="W497" s="13"/>
      <c r="X497" s="13"/>
      <c r="Y497" s="13"/>
      <c r="Z497" s="4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3"/>
      <c r="AP497" s="3"/>
      <c r="AQ497" s="3"/>
      <c r="AR497" s="3"/>
      <c r="AS497" s="13"/>
      <c r="AT497" s="13"/>
      <c r="AU497" s="13"/>
      <c r="AV497" s="13"/>
      <c r="AW497" s="13"/>
      <c r="AX497" s="13"/>
      <c r="AY497" s="13"/>
      <c r="AZ497" s="13"/>
      <c r="BA497" s="3"/>
      <c r="BB497" s="13"/>
      <c r="BC497" s="3"/>
    </row>
    <row r="498" spans="1:55">
      <c r="A498" s="3">
        <v>496</v>
      </c>
      <c r="B498" s="3">
        <v>17</v>
      </c>
      <c r="C498" s="3">
        <v>2</v>
      </c>
      <c r="D498" s="3" t="str">
        <f t="shared" si="7"/>
        <v/>
      </c>
      <c r="E498" s="3"/>
      <c r="F498" s="3">
        <v>1650</v>
      </c>
      <c r="G498" s="3"/>
      <c r="H498" s="3"/>
      <c r="I498" s="3">
        <v>24950</v>
      </c>
      <c r="J498" s="3"/>
      <c r="K498" s="3">
        <v>3235005</v>
      </c>
      <c r="L498" s="3">
        <v>15230</v>
      </c>
      <c r="M498" s="3">
        <v>1.165</v>
      </c>
      <c r="N498" s="3">
        <v>1.0795</v>
      </c>
      <c r="O498" s="3">
        <v>870545</v>
      </c>
      <c r="P498" s="3">
        <v>19153.51453</v>
      </c>
      <c r="Q498" s="3">
        <v>5900</v>
      </c>
      <c r="R498" s="3">
        <v>0.8</v>
      </c>
      <c r="S498" s="13"/>
      <c r="T498" s="14"/>
      <c r="U498" s="13"/>
      <c r="V498" s="13"/>
      <c r="W498" s="13"/>
      <c r="X498" s="13"/>
      <c r="Y498" s="13"/>
      <c r="Z498" s="4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3"/>
      <c r="AP498" s="3"/>
      <c r="AQ498" s="3"/>
      <c r="AR498" s="3"/>
      <c r="AS498" s="13"/>
      <c r="AT498" s="13"/>
      <c r="AU498" s="13"/>
      <c r="AV498" s="13"/>
      <c r="AW498" s="13"/>
      <c r="AX498" s="13"/>
      <c r="AY498" s="13"/>
      <c r="AZ498" s="13"/>
      <c r="BA498" s="3"/>
      <c r="BB498" s="13"/>
      <c r="BC498" s="3"/>
    </row>
    <row r="499" spans="1:55">
      <c r="A499" s="3">
        <v>497</v>
      </c>
      <c r="B499" s="3">
        <v>17</v>
      </c>
      <c r="C499" s="3">
        <v>2</v>
      </c>
      <c r="D499" s="3" t="str">
        <f t="shared" si="7"/>
        <v/>
      </c>
      <c r="E499" s="3"/>
      <c r="F499" s="3">
        <v>1660</v>
      </c>
      <c r="G499" s="3"/>
      <c r="H499" s="3"/>
      <c r="I499" s="3">
        <v>25140</v>
      </c>
      <c r="J499" s="3"/>
      <c r="K499" s="3">
        <v>3251767</v>
      </c>
      <c r="L499" s="3">
        <v>15230</v>
      </c>
      <c r="M499" s="3">
        <v>1.166</v>
      </c>
      <c r="N499" s="3">
        <v>1.0795</v>
      </c>
      <c r="O499" s="3">
        <v>875573</v>
      </c>
      <c r="P499" s="3">
        <v>19169.95531</v>
      </c>
      <c r="Q499" s="3">
        <v>5900</v>
      </c>
      <c r="R499" s="3">
        <v>0.8</v>
      </c>
      <c r="S499" s="13"/>
      <c r="T499" s="14"/>
      <c r="U499" s="13"/>
      <c r="V499" s="13"/>
      <c r="W499" s="13"/>
      <c r="X499" s="13"/>
      <c r="Y499" s="13"/>
      <c r="Z499" s="4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3"/>
      <c r="AP499" s="3"/>
      <c r="AQ499" s="3"/>
      <c r="AR499" s="3"/>
      <c r="AS499" s="13"/>
      <c r="AT499" s="13"/>
      <c r="AU499" s="13"/>
      <c r="AV499" s="13"/>
      <c r="AW499" s="13"/>
      <c r="AX499" s="13"/>
      <c r="AY499" s="13"/>
      <c r="AZ499" s="13"/>
      <c r="BA499" s="3"/>
      <c r="BB499" s="13"/>
      <c r="BC499" s="3"/>
    </row>
    <row r="500" spans="1:55">
      <c r="A500" s="3">
        <v>498</v>
      </c>
      <c r="B500" s="3">
        <v>17</v>
      </c>
      <c r="C500" s="3">
        <v>2</v>
      </c>
      <c r="D500" s="3" t="str">
        <f t="shared" si="7"/>
        <v/>
      </c>
      <c r="E500" s="3"/>
      <c r="F500" s="3">
        <v>1670</v>
      </c>
      <c r="G500" s="3"/>
      <c r="H500" s="3"/>
      <c r="I500" s="3">
        <v>25330</v>
      </c>
      <c r="J500" s="3"/>
      <c r="K500" s="3">
        <v>3268656</v>
      </c>
      <c r="L500" s="3">
        <v>15230</v>
      </c>
      <c r="M500" s="3">
        <v>1.167</v>
      </c>
      <c r="N500" s="3">
        <v>1.0795</v>
      </c>
      <c r="O500" s="3">
        <v>880639</v>
      </c>
      <c r="P500" s="3">
        <v>19186.3961</v>
      </c>
      <c r="Q500" s="3">
        <v>5900</v>
      </c>
      <c r="R500" s="3">
        <v>0.8</v>
      </c>
      <c r="S500" s="13"/>
      <c r="T500" s="14"/>
      <c r="U500" s="13"/>
      <c r="V500" s="13"/>
      <c r="W500" s="13"/>
      <c r="X500" s="13"/>
      <c r="Y500" s="13"/>
      <c r="Z500" s="4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3"/>
      <c r="AP500" s="3"/>
      <c r="AQ500" s="3"/>
      <c r="AR500" s="3"/>
      <c r="AS500" s="13"/>
      <c r="AT500" s="13"/>
      <c r="AU500" s="13"/>
      <c r="AV500" s="13"/>
      <c r="AW500" s="13"/>
      <c r="AX500" s="13"/>
      <c r="AY500" s="13"/>
      <c r="AZ500" s="13"/>
      <c r="BA500" s="3"/>
      <c r="BB500" s="13"/>
      <c r="BC500" s="3"/>
    </row>
    <row r="501" spans="1:55">
      <c r="A501" s="3">
        <v>499</v>
      </c>
      <c r="B501" s="3">
        <v>17</v>
      </c>
      <c r="C501" s="3">
        <v>2</v>
      </c>
      <c r="D501" s="3" t="str">
        <f t="shared" si="7"/>
        <v/>
      </c>
      <c r="E501" s="3"/>
      <c r="F501" s="3">
        <v>1680</v>
      </c>
      <c r="G501" s="3"/>
      <c r="H501" s="3"/>
      <c r="I501" s="3">
        <v>25520</v>
      </c>
      <c r="J501" s="3"/>
      <c r="K501" s="3">
        <v>3285672</v>
      </c>
      <c r="L501" s="3">
        <v>15230</v>
      </c>
      <c r="M501" s="3">
        <v>1.168</v>
      </c>
      <c r="N501" s="3">
        <v>1.0795</v>
      </c>
      <c r="O501" s="3">
        <v>885743</v>
      </c>
      <c r="P501" s="3">
        <v>19202.83688</v>
      </c>
      <c r="Q501" s="3">
        <v>5900</v>
      </c>
      <c r="R501" s="3">
        <v>0.8</v>
      </c>
      <c r="S501" s="13"/>
      <c r="T501" s="14"/>
      <c r="U501" s="13"/>
      <c r="V501" s="13"/>
      <c r="W501" s="13"/>
      <c r="X501" s="13"/>
      <c r="Y501" s="13"/>
      <c r="Z501" s="4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3"/>
      <c r="AP501" s="3"/>
      <c r="AQ501" s="3"/>
      <c r="AR501" s="3"/>
      <c r="AS501" s="13"/>
      <c r="AT501" s="13"/>
      <c r="AU501" s="13"/>
      <c r="AV501" s="13"/>
      <c r="AW501" s="13"/>
      <c r="AX501" s="13"/>
      <c r="AY501" s="13"/>
      <c r="AZ501" s="13"/>
      <c r="BA501" s="3"/>
      <c r="BB501" s="13"/>
      <c r="BC501" s="3"/>
    </row>
    <row r="502" spans="1:55">
      <c r="A502" s="3">
        <v>500</v>
      </c>
      <c r="B502" s="3">
        <v>17</v>
      </c>
      <c r="C502" s="3">
        <v>2</v>
      </c>
      <c r="D502" s="3" t="str">
        <f t="shared" si="7"/>
        <v/>
      </c>
      <c r="E502" s="3"/>
      <c r="F502" s="3">
        <v>1690</v>
      </c>
      <c r="G502" s="3"/>
      <c r="H502" s="3"/>
      <c r="I502" s="3">
        <v>25710</v>
      </c>
      <c r="J502" s="3"/>
      <c r="K502" s="3">
        <v>3302815</v>
      </c>
      <c r="L502" s="3">
        <v>15230</v>
      </c>
      <c r="M502" s="3">
        <v>1.169</v>
      </c>
      <c r="N502" s="3">
        <v>1.0795</v>
      </c>
      <c r="O502" s="3">
        <v>890885</v>
      </c>
      <c r="P502" s="3">
        <v>19219.27767</v>
      </c>
      <c r="Q502" s="3">
        <v>5900</v>
      </c>
      <c r="R502" s="3">
        <v>0.8</v>
      </c>
      <c r="S502" s="13"/>
      <c r="T502" s="14"/>
      <c r="U502" s="13"/>
      <c r="V502" s="13"/>
      <c r="W502" s="13"/>
      <c r="X502" s="13"/>
      <c r="Y502" s="13"/>
      <c r="Z502" s="4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3"/>
      <c r="AP502" s="3"/>
      <c r="AQ502" s="3"/>
      <c r="AR502" s="3"/>
      <c r="AS502" s="13"/>
      <c r="AT502" s="13"/>
      <c r="AU502" s="13"/>
      <c r="AV502" s="13"/>
      <c r="AW502" s="13"/>
      <c r="AX502" s="13"/>
      <c r="AY502" s="13"/>
      <c r="AZ502" s="13"/>
      <c r="BA502" s="3"/>
      <c r="BB502" s="13"/>
      <c r="BC502" s="3"/>
    </row>
    <row r="503" spans="1:55">
      <c r="A503" s="3">
        <v>501</v>
      </c>
      <c r="B503" s="3">
        <v>17</v>
      </c>
      <c r="C503" s="3">
        <v>3</v>
      </c>
      <c r="D503" s="3" t="str">
        <f t="shared" si="7"/>
        <v/>
      </c>
      <c r="E503" s="3"/>
      <c r="F503" s="3"/>
      <c r="G503" s="3">
        <v>800</v>
      </c>
      <c r="H503" s="3"/>
      <c r="I503" s="3"/>
      <c r="J503" s="3">
        <v>23800</v>
      </c>
      <c r="K503" s="3">
        <v>3314715</v>
      </c>
      <c r="L503" s="3">
        <v>15230</v>
      </c>
      <c r="M503" s="3">
        <v>1.169</v>
      </c>
      <c r="N503" s="3">
        <v>1.08</v>
      </c>
      <c r="O503" s="3">
        <v>895645</v>
      </c>
      <c r="P503" s="3">
        <v>19228.1796</v>
      </c>
      <c r="Q503" s="3">
        <v>5900</v>
      </c>
      <c r="R503" s="3">
        <v>0.8</v>
      </c>
      <c r="S503" s="13"/>
      <c r="T503" s="14"/>
      <c r="U503" s="13"/>
      <c r="V503" s="13"/>
      <c r="W503" s="13"/>
      <c r="X503" s="13"/>
      <c r="Y503" s="13"/>
      <c r="Z503" s="4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3"/>
      <c r="AP503" s="3"/>
      <c r="AQ503" s="3"/>
      <c r="AR503" s="3"/>
      <c r="AS503" s="13"/>
      <c r="AT503" s="13"/>
      <c r="AU503" s="13"/>
      <c r="AV503" s="13"/>
      <c r="AW503" s="13"/>
      <c r="AX503" s="13"/>
      <c r="AY503" s="13"/>
      <c r="AZ503" s="13"/>
      <c r="BA503" s="3"/>
      <c r="BB503" s="13"/>
      <c r="BC503" s="3"/>
    </row>
    <row r="504" spans="1:55">
      <c r="A504" s="3">
        <v>502</v>
      </c>
      <c r="B504" s="3">
        <v>17</v>
      </c>
      <c r="C504" s="3">
        <v>3</v>
      </c>
      <c r="D504" s="3" t="str">
        <f t="shared" si="7"/>
        <v/>
      </c>
      <c r="E504" s="3"/>
      <c r="F504" s="3"/>
      <c r="G504" s="3">
        <v>805</v>
      </c>
      <c r="H504" s="3"/>
      <c r="I504" s="3"/>
      <c r="J504" s="3">
        <v>24100</v>
      </c>
      <c r="K504" s="3">
        <v>3326765</v>
      </c>
      <c r="L504" s="3">
        <v>15230</v>
      </c>
      <c r="M504" s="3">
        <v>1.169</v>
      </c>
      <c r="N504" s="3">
        <v>1.0805</v>
      </c>
      <c r="O504" s="3">
        <v>900465</v>
      </c>
      <c r="P504" s="3">
        <v>19237.08154</v>
      </c>
      <c r="Q504" s="3">
        <v>5900</v>
      </c>
      <c r="R504" s="3">
        <v>0.8</v>
      </c>
      <c r="S504" s="13"/>
      <c r="T504" s="14"/>
      <c r="U504" s="13"/>
      <c r="V504" s="13"/>
      <c r="W504" s="13"/>
      <c r="X504" s="13"/>
      <c r="Y504" s="13"/>
      <c r="Z504" s="4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3"/>
      <c r="AP504" s="3"/>
      <c r="AQ504" s="3"/>
      <c r="AR504" s="3"/>
      <c r="AS504" s="13"/>
      <c r="AT504" s="13"/>
      <c r="AU504" s="13"/>
      <c r="AV504" s="13"/>
      <c r="AW504" s="13"/>
      <c r="AX504" s="13"/>
      <c r="AY504" s="13"/>
      <c r="AZ504" s="13"/>
      <c r="BA504" s="3"/>
      <c r="BB504" s="13"/>
      <c r="BC504" s="3"/>
    </row>
    <row r="505" spans="1:55">
      <c r="A505" s="3">
        <v>503</v>
      </c>
      <c r="B505" s="3">
        <v>17</v>
      </c>
      <c r="C505" s="3">
        <v>3</v>
      </c>
      <c r="D505" s="3" t="str">
        <f t="shared" si="7"/>
        <v/>
      </c>
      <c r="E505" s="3"/>
      <c r="F505" s="3"/>
      <c r="G505" s="3">
        <v>810</v>
      </c>
      <c r="H505" s="3"/>
      <c r="I505" s="3"/>
      <c r="J505" s="3">
        <v>24400</v>
      </c>
      <c r="K505" s="3">
        <v>3338965</v>
      </c>
      <c r="L505" s="3">
        <v>15230</v>
      </c>
      <c r="M505" s="3">
        <v>1.169</v>
      </c>
      <c r="N505" s="3">
        <v>1.081</v>
      </c>
      <c r="O505" s="3">
        <v>905345</v>
      </c>
      <c r="P505" s="3">
        <v>19245.98347</v>
      </c>
      <c r="Q505" s="3">
        <v>5900</v>
      </c>
      <c r="R505" s="3">
        <v>0.8</v>
      </c>
      <c r="S505" s="13"/>
      <c r="T505" s="14"/>
      <c r="U505" s="13"/>
      <c r="V505" s="13"/>
      <c r="W505" s="13"/>
      <c r="X505" s="13"/>
      <c r="Y505" s="13"/>
      <c r="Z505" s="4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3"/>
      <c r="AP505" s="3"/>
      <c r="AQ505" s="3"/>
      <c r="AR505" s="3"/>
      <c r="AS505" s="13"/>
      <c r="AT505" s="13"/>
      <c r="AU505" s="13"/>
      <c r="AV505" s="13"/>
      <c r="AW505" s="13"/>
      <c r="AX505" s="13"/>
      <c r="AY505" s="13"/>
      <c r="AZ505" s="13"/>
      <c r="BA505" s="3"/>
      <c r="BB505" s="13"/>
      <c r="BC505" s="3"/>
    </row>
    <row r="506" spans="1:55">
      <c r="A506" s="3">
        <v>504</v>
      </c>
      <c r="B506" s="3">
        <v>17</v>
      </c>
      <c r="C506" s="3">
        <v>3</v>
      </c>
      <c r="D506" s="3" t="str">
        <f t="shared" si="7"/>
        <v/>
      </c>
      <c r="E506" s="3"/>
      <c r="F506" s="3"/>
      <c r="G506" s="3">
        <v>815</v>
      </c>
      <c r="H506" s="3"/>
      <c r="I506" s="3"/>
      <c r="J506" s="3">
        <v>24700</v>
      </c>
      <c r="K506" s="3">
        <v>3351315</v>
      </c>
      <c r="L506" s="3">
        <v>15230</v>
      </c>
      <c r="M506" s="3">
        <v>1.169</v>
      </c>
      <c r="N506" s="3">
        <v>1.0815</v>
      </c>
      <c r="O506" s="3">
        <v>910285</v>
      </c>
      <c r="P506" s="3">
        <v>19254.88541</v>
      </c>
      <c r="Q506" s="3">
        <v>5900</v>
      </c>
      <c r="R506" s="3">
        <v>0.8</v>
      </c>
      <c r="S506" s="13"/>
      <c r="T506" s="14"/>
      <c r="U506" s="13"/>
      <c r="V506" s="13"/>
      <c r="W506" s="13"/>
      <c r="X506" s="13"/>
      <c r="Y506" s="13"/>
      <c r="Z506" s="4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3"/>
      <c r="AP506" s="3"/>
      <c r="AQ506" s="3"/>
      <c r="AR506" s="3"/>
      <c r="AS506" s="13"/>
      <c r="AT506" s="13"/>
      <c r="AU506" s="13"/>
      <c r="AV506" s="13"/>
      <c r="AW506" s="13"/>
      <c r="AX506" s="13"/>
      <c r="AY506" s="13"/>
      <c r="AZ506" s="13"/>
      <c r="BA506" s="3"/>
      <c r="BB506" s="13"/>
      <c r="BC506" s="3"/>
    </row>
    <row r="507" spans="1:55">
      <c r="A507" s="3">
        <v>505</v>
      </c>
      <c r="B507" s="3">
        <v>17</v>
      </c>
      <c r="C507" s="3">
        <v>3</v>
      </c>
      <c r="D507" s="3" t="str">
        <f t="shared" si="7"/>
        <v/>
      </c>
      <c r="E507" s="3"/>
      <c r="F507" s="3"/>
      <c r="G507" s="3">
        <v>820</v>
      </c>
      <c r="H507" s="3"/>
      <c r="I507" s="3"/>
      <c r="J507" s="3">
        <v>25000</v>
      </c>
      <c r="K507" s="3">
        <v>3363815</v>
      </c>
      <c r="L507" s="3">
        <v>15230</v>
      </c>
      <c r="M507" s="3">
        <v>1.169</v>
      </c>
      <c r="N507" s="3">
        <v>1.082</v>
      </c>
      <c r="O507" s="3">
        <v>915285</v>
      </c>
      <c r="P507" s="3">
        <v>19263.78734</v>
      </c>
      <c r="Q507" s="3">
        <v>5900</v>
      </c>
      <c r="R507" s="3">
        <v>0.8</v>
      </c>
      <c r="S507" s="13"/>
      <c r="T507" s="14"/>
      <c r="U507" s="13"/>
      <c r="V507" s="13"/>
      <c r="W507" s="13"/>
      <c r="X507" s="13"/>
      <c r="Y507" s="13"/>
      <c r="Z507" s="4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3"/>
      <c r="AP507" s="3"/>
      <c r="AQ507" s="3"/>
      <c r="AR507" s="3"/>
      <c r="AS507" s="13"/>
      <c r="AT507" s="13"/>
      <c r="AU507" s="13"/>
      <c r="AV507" s="13"/>
      <c r="AW507" s="13"/>
      <c r="AX507" s="13"/>
      <c r="AY507" s="13"/>
      <c r="AZ507" s="13"/>
      <c r="BA507" s="3"/>
      <c r="BB507" s="13"/>
      <c r="BC507" s="3"/>
    </row>
    <row r="508" spans="1:55">
      <c r="A508" s="3">
        <v>506</v>
      </c>
      <c r="B508" s="3">
        <v>17</v>
      </c>
      <c r="C508" s="3">
        <v>3</v>
      </c>
      <c r="D508" s="3" t="str">
        <f t="shared" si="7"/>
        <v/>
      </c>
      <c r="E508" s="3"/>
      <c r="F508" s="3"/>
      <c r="G508" s="3">
        <v>825</v>
      </c>
      <c r="H508" s="3"/>
      <c r="I508" s="3"/>
      <c r="J508" s="3">
        <v>25300</v>
      </c>
      <c r="K508" s="3">
        <v>3376465</v>
      </c>
      <c r="L508" s="3">
        <v>15230</v>
      </c>
      <c r="M508" s="3">
        <v>1.169</v>
      </c>
      <c r="N508" s="3">
        <v>1.0825</v>
      </c>
      <c r="O508" s="3">
        <v>920345</v>
      </c>
      <c r="P508" s="3">
        <v>19272.68928</v>
      </c>
      <c r="Q508" s="3">
        <v>5900</v>
      </c>
      <c r="R508" s="3">
        <v>0.8</v>
      </c>
      <c r="S508" s="13"/>
      <c r="T508" s="14"/>
      <c r="U508" s="13"/>
      <c r="V508" s="13"/>
      <c r="W508" s="13"/>
      <c r="X508" s="13"/>
      <c r="Y508" s="13"/>
      <c r="Z508" s="4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3"/>
      <c r="AP508" s="3"/>
      <c r="AQ508" s="3"/>
      <c r="AR508" s="3"/>
      <c r="AS508" s="13"/>
      <c r="AT508" s="13"/>
      <c r="AU508" s="13"/>
      <c r="AV508" s="13"/>
      <c r="AW508" s="13"/>
      <c r="AX508" s="13"/>
      <c r="AY508" s="13"/>
      <c r="AZ508" s="13"/>
      <c r="BA508" s="3"/>
      <c r="BB508" s="13"/>
      <c r="BC508" s="3"/>
    </row>
    <row r="509" spans="1:55">
      <c r="A509" s="3">
        <v>507</v>
      </c>
      <c r="B509" s="3">
        <v>17</v>
      </c>
      <c r="C509" s="3">
        <v>3</v>
      </c>
      <c r="D509" s="3" t="str">
        <f t="shared" si="7"/>
        <v/>
      </c>
      <c r="E509" s="3"/>
      <c r="F509" s="3"/>
      <c r="G509" s="3">
        <v>830</v>
      </c>
      <c r="H509" s="3"/>
      <c r="I509" s="3"/>
      <c r="J509" s="3">
        <v>25600</v>
      </c>
      <c r="K509" s="3">
        <v>3389265</v>
      </c>
      <c r="L509" s="3">
        <v>15230</v>
      </c>
      <c r="M509" s="3">
        <v>1.169</v>
      </c>
      <c r="N509" s="3">
        <v>1.083</v>
      </c>
      <c r="O509" s="3">
        <v>925465</v>
      </c>
      <c r="P509" s="3">
        <v>19281.59121</v>
      </c>
      <c r="Q509" s="3">
        <v>5900</v>
      </c>
      <c r="R509" s="3">
        <v>0.8</v>
      </c>
      <c r="S509" s="13"/>
      <c r="T509" s="14"/>
      <c r="U509" s="13"/>
      <c r="V509" s="13"/>
      <c r="W509" s="13"/>
      <c r="X509" s="13"/>
      <c r="Y509" s="13"/>
      <c r="Z509" s="4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3"/>
      <c r="AP509" s="3"/>
      <c r="AQ509" s="3"/>
      <c r="AR509" s="3"/>
      <c r="AS509" s="13"/>
      <c r="AT509" s="13"/>
      <c r="AU509" s="13"/>
      <c r="AV509" s="13"/>
      <c r="AW509" s="13"/>
      <c r="AX509" s="13"/>
      <c r="AY509" s="13"/>
      <c r="AZ509" s="13"/>
      <c r="BA509" s="3"/>
      <c r="BB509" s="13"/>
      <c r="BC509" s="3"/>
    </row>
    <row r="510" spans="1:55">
      <c r="A510" s="3">
        <v>508</v>
      </c>
      <c r="B510" s="3">
        <v>17</v>
      </c>
      <c r="C510" s="3">
        <v>3</v>
      </c>
      <c r="D510" s="3" t="str">
        <f t="shared" si="7"/>
        <v/>
      </c>
      <c r="E510" s="3"/>
      <c r="F510" s="3"/>
      <c r="G510" s="3">
        <v>835</v>
      </c>
      <c r="H510" s="3"/>
      <c r="I510" s="3"/>
      <c r="J510" s="3">
        <v>25900</v>
      </c>
      <c r="K510" s="3">
        <v>3402215</v>
      </c>
      <c r="L510" s="3">
        <v>15230</v>
      </c>
      <c r="M510" s="3">
        <v>1.169</v>
      </c>
      <c r="N510" s="3">
        <v>1.0835</v>
      </c>
      <c r="O510" s="3">
        <v>930645</v>
      </c>
      <c r="P510" s="3">
        <v>19290.49315</v>
      </c>
      <c r="Q510" s="3">
        <v>5900</v>
      </c>
      <c r="R510" s="3">
        <v>0.8</v>
      </c>
      <c r="S510" s="13"/>
      <c r="T510" s="14"/>
      <c r="U510" s="13"/>
      <c r="V510" s="13"/>
      <c r="W510" s="13"/>
      <c r="X510" s="13"/>
      <c r="Y510" s="13"/>
      <c r="Z510" s="4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3"/>
      <c r="AP510" s="3"/>
      <c r="AQ510" s="3"/>
      <c r="AR510" s="3"/>
      <c r="AS510" s="13"/>
      <c r="AT510" s="13"/>
      <c r="AU510" s="13"/>
      <c r="AV510" s="13"/>
      <c r="AW510" s="13"/>
      <c r="AX510" s="13"/>
      <c r="AY510" s="13"/>
      <c r="AZ510" s="13"/>
      <c r="BA510" s="3"/>
      <c r="BB510" s="13"/>
      <c r="BC510" s="3"/>
    </row>
    <row r="511" spans="1:55">
      <c r="A511" s="3">
        <v>509</v>
      </c>
      <c r="B511" s="3">
        <v>17</v>
      </c>
      <c r="C511" s="3">
        <v>3</v>
      </c>
      <c r="D511" s="3" t="str">
        <f t="shared" si="7"/>
        <v/>
      </c>
      <c r="E511" s="3"/>
      <c r="F511" s="3"/>
      <c r="G511" s="3">
        <v>840</v>
      </c>
      <c r="H511" s="3"/>
      <c r="I511" s="3"/>
      <c r="J511" s="3">
        <v>26200</v>
      </c>
      <c r="K511" s="3">
        <v>3415315</v>
      </c>
      <c r="L511" s="3">
        <v>15230</v>
      </c>
      <c r="M511" s="3">
        <v>1.169</v>
      </c>
      <c r="N511" s="3">
        <v>1.084</v>
      </c>
      <c r="O511" s="3">
        <v>935885</v>
      </c>
      <c r="P511" s="3">
        <v>19299.39508</v>
      </c>
      <c r="Q511" s="3">
        <v>5900</v>
      </c>
      <c r="R511" s="3">
        <v>0.8</v>
      </c>
      <c r="S511" s="13"/>
      <c r="T511" s="14"/>
      <c r="U511" s="13"/>
      <c r="V511" s="13"/>
      <c r="W511" s="13"/>
      <c r="X511" s="13"/>
      <c r="Y511" s="13"/>
      <c r="Z511" s="4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3"/>
      <c r="AP511" s="3"/>
      <c r="AQ511" s="3"/>
      <c r="AR511" s="3"/>
      <c r="AS511" s="13"/>
      <c r="AT511" s="13"/>
      <c r="AU511" s="13"/>
      <c r="AV511" s="13"/>
      <c r="AW511" s="13"/>
      <c r="AX511" s="13"/>
      <c r="AY511" s="13"/>
      <c r="AZ511" s="13"/>
      <c r="BA511" s="3"/>
      <c r="BB511" s="13"/>
      <c r="BC511" s="3"/>
    </row>
    <row r="512" spans="1:55">
      <c r="A512" s="3">
        <v>510</v>
      </c>
      <c r="B512" s="3">
        <v>17</v>
      </c>
      <c r="C512" s="3">
        <v>3</v>
      </c>
      <c r="D512" s="3" t="str">
        <f t="shared" si="7"/>
        <v/>
      </c>
      <c r="E512" s="3"/>
      <c r="F512" s="3"/>
      <c r="G512" s="3">
        <v>845</v>
      </c>
      <c r="H512" s="3"/>
      <c r="I512" s="3"/>
      <c r="J512" s="3">
        <v>26500</v>
      </c>
      <c r="K512" s="3">
        <v>3428565</v>
      </c>
      <c r="L512" s="3">
        <v>15230</v>
      </c>
      <c r="M512" s="3">
        <v>1.169</v>
      </c>
      <c r="N512" s="3">
        <v>1.0845</v>
      </c>
      <c r="O512" s="3">
        <v>941185</v>
      </c>
      <c r="P512" s="3">
        <v>19308.29702</v>
      </c>
      <c r="Q512" s="3">
        <v>5900</v>
      </c>
      <c r="R512" s="3">
        <v>0.8</v>
      </c>
      <c r="S512" s="13"/>
      <c r="T512" s="14"/>
      <c r="U512" s="13"/>
      <c r="V512" s="13"/>
      <c r="W512" s="13"/>
      <c r="X512" s="13"/>
      <c r="Y512" s="13"/>
      <c r="Z512" s="4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3"/>
      <c r="AP512" s="3"/>
      <c r="AQ512" s="3"/>
      <c r="AR512" s="3"/>
      <c r="AS512" s="13"/>
      <c r="AT512" s="13"/>
      <c r="AU512" s="13"/>
      <c r="AV512" s="13"/>
      <c r="AW512" s="13"/>
      <c r="AX512" s="13"/>
      <c r="AY512" s="13"/>
      <c r="AZ512" s="13"/>
      <c r="BA512" s="3"/>
      <c r="BB512" s="13"/>
      <c r="BC512" s="3"/>
    </row>
    <row r="513" spans="1:55">
      <c r="A513" s="3">
        <v>511</v>
      </c>
      <c r="B513" s="3">
        <v>18</v>
      </c>
      <c r="C513" s="3">
        <v>1</v>
      </c>
      <c r="D513" s="3">
        <f t="shared" si="7"/>
        <v>1530000</v>
      </c>
      <c r="E513" s="3">
        <v>1540</v>
      </c>
      <c r="F513" s="3"/>
      <c r="G513" s="3"/>
      <c r="H513" s="3">
        <v>28000</v>
      </c>
      <c r="I513" s="3"/>
      <c r="J513" s="3"/>
      <c r="K513" s="3">
        <v>3456565</v>
      </c>
      <c r="L513" s="3">
        <v>15400</v>
      </c>
      <c r="M513" s="3">
        <v>1.169</v>
      </c>
      <c r="N513" s="3">
        <v>1.0845</v>
      </c>
      <c r="O513" s="3">
        <v>946785</v>
      </c>
      <c r="P513" s="3">
        <v>19523.8197</v>
      </c>
      <c r="Q513" s="3">
        <v>5900</v>
      </c>
      <c r="R513" s="3">
        <v>0.8</v>
      </c>
      <c r="S513" s="13"/>
      <c r="T513" s="14"/>
      <c r="U513" s="13"/>
      <c r="V513" s="13"/>
      <c r="W513" s="13"/>
      <c r="X513" s="13"/>
      <c r="Y513" s="13"/>
      <c r="Z513" s="4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3"/>
      <c r="AP513" s="3"/>
      <c r="AQ513" s="3"/>
      <c r="AR513" s="3"/>
      <c r="AS513" s="13"/>
      <c r="AT513" s="13"/>
      <c r="AU513" s="13"/>
      <c r="AV513" s="13"/>
      <c r="AW513" s="13"/>
      <c r="AX513" s="13"/>
      <c r="AY513" s="13"/>
      <c r="AZ513" s="13"/>
      <c r="BA513" s="3"/>
      <c r="BB513" s="13"/>
      <c r="BC513" s="3"/>
    </row>
    <row r="514" spans="1:55">
      <c r="A514" s="3">
        <v>512</v>
      </c>
      <c r="B514" s="3">
        <v>18</v>
      </c>
      <c r="C514" s="3">
        <v>1</v>
      </c>
      <c r="D514" s="3">
        <f t="shared" si="7"/>
        <v>1548000</v>
      </c>
      <c r="E514" s="3">
        <v>1558</v>
      </c>
      <c r="F514" s="3"/>
      <c r="G514" s="3"/>
      <c r="H514" s="3">
        <v>28200</v>
      </c>
      <c r="I514" s="3"/>
      <c r="J514" s="3"/>
      <c r="K514" s="3">
        <v>3484765</v>
      </c>
      <c r="L514" s="3">
        <v>15580</v>
      </c>
      <c r="M514" s="3">
        <v>1.169</v>
      </c>
      <c r="N514" s="3">
        <v>1.0845</v>
      </c>
      <c r="O514" s="3">
        <v>952425</v>
      </c>
      <c r="P514" s="3">
        <v>19752.02019</v>
      </c>
      <c r="Q514" s="3">
        <v>5900</v>
      </c>
      <c r="R514" s="3">
        <v>0.8</v>
      </c>
      <c r="S514" s="13"/>
      <c r="T514" s="14"/>
      <c r="U514" s="13"/>
      <c r="V514" s="13"/>
      <c r="W514" s="13"/>
      <c r="X514" s="13"/>
      <c r="Y514" s="13"/>
      <c r="Z514" s="4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3"/>
      <c r="AP514" s="3"/>
      <c r="AQ514" s="3"/>
      <c r="AR514" s="3"/>
      <c r="AS514" s="13"/>
      <c r="AT514" s="13"/>
      <c r="AU514" s="13"/>
      <c r="AV514" s="13"/>
      <c r="AW514" s="13"/>
      <c r="AX514" s="13"/>
      <c r="AY514" s="13"/>
      <c r="AZ514" s="13"/>
      <c r="BA514" s="3"/>
      <c r="BB514" s="13"/>
      <c r="BC514" s="3"/>
    </row>
    <row r="515" spans="1:55">
      <c r="A515" s="3">
        <v>513</v>
      </c>
      <c r="B515" s="3">
        <v>18</v>
      </c>
      <c r="C515" s="3">
        <v>1</v>
      </c>
      <c r="D515" s="3">
        <f t="shared" si="7"/>
        <v>1566000</v>
      </c>
      <c r="E515" s="3">
        <v>1576</v>
      </c>
      <c r="F515" s="3"/>
      <c r="G515" s="3"/>
      <c r="H515" s="3">
        <v>28400</v>
      </c>
      <c r="I515" s="3"/>
      <c r="J515" s="3"/>
      <c r="K515" s="3">
        <v>3513165</v>
      </c>
      <c r="L515" s="3">
        <v>15760</v>
      </c>
      <c r="M515" s="3">
        <v>1.169</v>
      </c>
      <c r="N515" s="3">
        <v>1.0845</v>
      </c>
      <c r="O515" s="3">
        <v>958105</v>
      </c>
      <c r="P515" s="3">
        <v>19980.22068</v>
      </c>
      <c r="Q515" s="3">
        <v>5900</v>
      </c>
      <c r="R515" s="3">
        <v>0.8</v>
      </c>
      <c r="S515" s="13"/>
      <c r="T515" s="14"/>
      <c r="U515" s="13"/>
      <c r="V515" s="13"/>
      <c r="W515" s="13"/>
      <c r="X515" s="13"/>
      <c r="Y515" s="13"/>
      <c r="Z515" s="4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3"/>
      <c r="AP515" s="3"/>
      <c r="AQ515" s="3"/>
      <c r="AR515" s="3"/>
      <c r="AS515" s="13"/>
      <c r="AT515" s="13"/>
      <c r="AU515" s="13"/>
      <c r="AV515" s="13"/>
      <c r="AW515" s="13"/>
      <c r="AX515" s="13"/>
      <c r="AY515" s="13"/>
      <c r="AZ515" s="13"/>
      <c r="BA515" s="3"/>
      <c r="BB515" s="13"/>
      <c r="BC515" s="3"/>
    </row>
    <row r="516" spans="1:55">
      <c r="A516" s="3">
        <v>514</v>
      </c>
      <c r="B516" s="3">
        <v>18</v>
      </c>
      <c r="C516" s="3">
        <v>1</v>
      </c>
      <c r="D516" s="3">
        <f t="shared" ref="D516:D579" si="8">IF(E516="","",(E516-10)*1000)</f>
        <v>1584000</v>
      </c>
      <c r="E516" s="3">
        <v>1594</v>
      </c>
      <c r="F516" s="3"/>
      <c r="G516" s="3"/>
      <c r="H516" s="3">
        <v>28600</v>
      </c>
      <c r="I516" s="3"/>
      <c r="J516" s="3"/>
      <c r="K516" s="3">
        <v>3541765</v>
      </c>
      <c r="L516" s="3">
        <v>15940</v>
      </c>
      <c r="M516" s="3">
        <v>1.169</v>
      </c>
      <c r="N516" s="3">
        <v>1.0845</v>
      </c>
      <c r="O516" s="3">
        <v>963825</v>
      </c>
      <c r="P516" s="3">
        <v>20208.42117</v>
      </c>
      <c r="Q516" s="3">
        <v>5900</v>
      </c>
      <c r="R516" s="3">
        <v>0.8</v>
      </c>
      <c r="S516" s="13"/>
      <c r="T516" s="14"/>
      <c r="U516" s="13"/>
      <c r="V516" s="13"/>
      <c r="W516" s="13"/>
      <c r="X516" s="13"/>
      <c r="Y516" s="13"/>
      <c r="Z516" s="4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3"/>
      <c r="AP516" s="3"/>
      <c r="AQ516" s="3"/>
      <c r="AR516" s="3"/>
      <c r="AS516" s="13"/>
      <c r="AT516" s="13"/>
      <c r="AU516" s="13"/>
      <c r="AV516" s="13"/>
      <c r="AW516" s="13"/>
      <c r="AX516" s="13"/>
      <c r="AY516" s="13"/>
      <c r="AZ516" s="13"/>
      <c r="BA516" s="3"/>
      <c r="BB516" s="13"/>
      <c r="BC516" s="3"/>
    </row>
    <row r="517" spans="1:55">
      <c r="A517" s="3">
        <v>515</v>
      </c>
      <c r="B517" s="3">
        <v>18</v>
      </c>
      <c r="C517" s="3">
        <v>1</v>
      </c>
      <c r="D517" s="3">
        <f t="shared" si="8"/>
        <v>1602000</v>
      </c>
      <c r="E517" s="3">
        <v>1612</v>
      </c>
      <c r="F517" s="3"/>
      <c r="G517" s="3"/>
      <c r="H517" s="3">
        <v>28800</v>
      </c>
      <c r="I517" s="3"/>
      <c r="J517" s="3"/>
      <c r="K517" s="3">
        <v>3570565</v>
      </c>
      <c r="L517" s="3">
        <v>16120</v>
      </c>
      <c r="M517" s="3">
        <v>1.169</v>
      </c>
      <c r="N517" s="3">
        <v>1.0845</v>
      </c>
      <c r="O517" s="3">
        <v>969585</v>
      </c>
      <c r="P517" s="3">
        <v>20436.62166</v>
      </c>
      <c r="Q517" s="3">
        <v>5900</v>
      </c>
      <c r="R517" s="3">
        <v>0.8</v>
      </c>
      <c r="S517" s="13"/>
      <c r="T517" s="14"/>
      <c r="U517" s="13"/>
      <c r="V517" s="13"/>
      <c r="W517" s="13"/>
      <c r="X517" s="13"/>
      <c r="Y517" s="13"/>
      <c r="Z517" s="4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3"/>
      <c r="AP517" s="3"/>
      <c r="AQ517" s="3"/>
      <c r="AR517" s="3"/>
      <c r="AS517" s="13"/>
      <c r="AT517" s="13"/>
      <c r="AU517" s="13"/>
      <c r="AV517" s="13"/>
      <c r="AW517" s="13"/>
      <c r="AX517" s="13"/>
      <c r="AY517" s="13"/>
      <c r="AZ517" s="13"/>
      <c r="BA517" s="3"/>
      <c r="BB517" s="13"/>
      <c r="BC517" s="3"/>
    </row>
    <row r="518" spans="1:55">
      <c r="A518" s="3">
        <v>516</v>
      </c>
      <c r="B518" s="3">
        <v>18</v>
      </c>
      <c r="C518" s="3">
        <v>1</v>
      </c>
      <c r="D518" s="3">
        <f t="shared" si="8"/>
        <v>1620000</v>
      </c>
      <c r="E518" s="3">
        <v>1630</v>
      </c>
      <c r="F518" s="3"/>
      <c r="G518" s="3"/>
      <c r="H518" s="3">
        <v>29000</v>
      </c>
      <c r="I518" s="3"/>
      <c r="J518" s="3"/>
      <c r="K518" s="3">
        <v>3599565</v>
      </c>
      <c r="L518" s="3">
        <v>16300</v>
      </c>
      <c r="M518" s="3">
        <v>1.169</v>
      </c>
      <c r="N518" s="3">
        <v>1.0845</v>
      </c>
      <c r="O518" s="3">
        <v>975385</v>
      </c>
      <c r="P518" s="3">
        <v>20664.82215</v>
      </c>
      <c r="Q518" s="3">
        <v>5900</v>
      </c>
      <c r="R518" s="3">
        <v>0.8</v>
      </c>
      <c r="S518" s="13"/>
      <c r="T518" s="14"/>
      <c r="U518" s="13"/>
      <c r="V518" s="13"/>
      <c r="W518" s="13"/>
      <c r="X518" s="13"/>
      <c r="Y518" s="13"/>
      <c r="Z518" s="4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3"/>
      <c r="AP518" s="3"/>
      <c r="AQ518" s="3"/>
      <c r="AR518" s="3"/>
      <c r="AS518" s="13"/>
      <c r="AT518" s="13"/>
      <c r="AU518" s="13"/>
      <c r="AV518" s="13"/>
      <c r="AW518" s="13"/>
      <c r="AX518" s="13"/>
      <c r="AY518" s="13"/>
      <c r="AZ518" s="13"/>
      <c r="BA518" s="3"/>
      <c r="BB518" s="13"/>
      <c r="BC518" s="3"/>
    </row>
    <row r="519" spans="1:55">
      <c r="A519" s="3">
        <v>517</v>
      </c>
      <c r="B519" s="3">
        <v>18</v>
      </c>
      <c r="C519" s="3">
        <v>1</v>
      </c>
      <c r="D519" s="3">
        <f t="shared" si="8"/>
        <v>1638000</v>
      </c>
      <c r="E519" s="3">
        <v>1648</v>
      </c>
      <c r="F519" s="3"/>
      <c r="G519" s="3"/>
      <c r="H519" s="3">
        <v>29200</v>
      </c>
      <c r="I519" s="3"/>
      <c r="J519" s="3"/>
      <c r="K519" s="3">
        <v>3628765</v>
      </c>
      <c r="L519" s="3">
        <v>16480</v>
      </c>
      <c r="M519" s="3">
        <v>1.169</v>
      </c>
      <c r="N519" s="3">
        <v>1.0845</v>
      </c>
      <c r="O519" s="3">
        <v>981225</v>
      </c>
      <c r="P519" s="3">
        <v>20893.02264</v>
      </c>
      <c r="Q519" s="3">
        <v>5900</v>
      </c>
      <c r="R519" s="3">
        <v>0.8</v>
      </c>
      <c r="S519" s="13"/>
      <c r="T519" s="14"/>
      <c r="U519" s="13"/>
      <c r="V519" s="13"/>
      <c r="W519" s="13"/>
      <c r="X519" s="13"/>
      <c r="Y519" s="13"/>
      <c r="Z519" s="4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3"/>
      <c r="AP519" s="3"/>
      <c r="AQ519" s="3"/>
      <c r="AR519" s="3"/>
      <c r="AS519" s="13"/>
      <c r="AT519" s="13"/>
      <c r="AU519" s="13"/>
      <c r="AV519" s="13"/>
      <c r="AW519" s="13"/>
      <c r="AX519" s="13"/>
      <c r="AY519" s="13"/>
      <c r="AZ519" s="13"/>
      <c r="BA519" s="3"/>
      <c r="BB519" s="13"/>
      <c r="BC519" s="3"/>
    </row>
    <row r="520" spans="1:55">
      <c r="A520" s="3">
        <v>518</v>
      </c>
      <c r="B520" s="3">
        <v>18</v>
      </c>
      <c r="C520" s="3">
        <v>1</v>
      </c>
      <c r="D520" s="3">
        <f t="shared" si="8"/>
        <v>1656000</v>
      </c>
      <c r="E520" s="3">
        <v>1666</v>
      </c>
      <c r="F520" s="3"/>
      <c r="G520" s="3"/>
      <c r="H520" s="3">
        <v>29400</v>
      </c>
      <c r="I520" s="3"/>
      <c r="J520" s="3"/>
      <c r="K520" s="3">
        <v>3658165</v>
      </c>
      <c r="L520" s="3">
        <v>16660</v>
      </c>
      <c r="M520" s="3">
        <v>1.169</v>
      </c>
      <c r="N520" s="3">
        <v>1.0845</v>
      </c>
      <c r="O520" s="3">
        <v>987105</v>
      </c>
      <c r="P520" s="3">
        <v>21121.22313</v>
      </c>
      <c r="Q520" s="3">
        <v>5900</v>
      </c>
      <c r="R520" s="3">
        <v>0.8</v>
      </c>
      <c r="S520" s="13"/>
      <c r="T520" s="14"/>
      <c r="U520" s="13"/>
      <c r="V520" s="13"/>
      <c r="W520" s="13"/>
      <c r="X520" s="13"/>
      <c r="Y520" s="13"/>
      <c r="Z520" s="4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3"/>
      <c r="AP520" s="3"/>
      <c r="AQ520" s="3"/>
      <c r="AR520" s="3"/>
      <c r="AS520" s="13"/>
      <c r="AT520" s="13"/>
      <c r="AU520" s="13"/>
      <c r="AV520" s="13"/>
      <c r="AW520" s="13"/>
      <c r="AX520" s="13"/>
      <c r="AY520" s="13"/>
      <c r="AZ520" s="13"/>
      <c r="BA520" s="3"/>
      <c r="BB520" s="13"/>
      <c r="BC520" s="3"/>
    </row>
    <row r="521" spans="1:55">
      <c r="A521" s="3">
        <v>519</v>
      </c>
      <c r="B521" s="3">
        <v>18</v>
      </c>
      <c r="C521" s="3">
        <v>1</v>
      </c>
      <c r="D521" s="3">
        <f t="shared" si="8"/>
        <v>1674000</v>
      </c>
      <c r="E521" s="3">
        <v>1684</v>
      </c>
      <c r="F521" s="3"/>
      <c r="G521" s="3"/>
      <c r="H521" s="3">
        <v>29600</v>
      </c>
      <c r="I521" s="3"/>
      <c r="J521" s="3"/>
      <c r="K521" s="3">
        <v>3687765</v>
      </c>
      <c r="L521" s="3">
        <v>16840</v>
      </c>
      <c r="M521" s="3">
        <v>1.169</v>
      </c>
      <c r="N521" s="3">
        <v>1.0845</v>
      </c>
      <c r="O521" s="3">
        <v>993025</v>
      </c>
      <c r="P521" s="3">
        <v>21349.42362</v>
      </c>
      <c r="Q521" s="3">
        <v>5900</v>
      </c>
      <c r="R521" s="3">
        <v>0.8</v>
      </c>
      <c r="S521" s="13"/>
      <c r="T521" s="14"/>
      <c r="U521" s="13"/>
      <c r="V521" s="13"/>
      <c r="W521" s="13"/>
      <c r="X521" s="13"/>
      <c r="Y521" s="13"/>
      <c r="Z521" s="4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3"/>
      <c r="AP521" s="3"/>
      <c r="AQ521" s="3"/>
      <c r="AR521" s="3"/>
      <c r="AS521" s="13"/>
      <c r="AT521" s="13"/>
      <c r="AU521" s="13"/>
      <c r="AV521" s="13"/>
      <c r="AW521" s="13"/>
      <c r="AX521" s="13"/>
      <c r="AY521" s="13"/>
      <c r="AZ521" s="13"/>
      <c r="BA521" s="3"/>
      <c r="BB521" s="13"/>
      <c r="BC521" s="3"/>
    </row>
    <row r="522" spans="1:55">
      <c r="A522" s="3">
        <v>520</v>
      </c>
      <c r="B522" s="3">
        <v>18</v>
      </c>
      <c r="C522" s="3">
        <v>1</v>
      </c>
      <c r="D522" s="3">
        <f t="shared" si="8"/>
        <v>1692000</v>
      </c>
      <c r="E522" s="3">
        <v>1702</v>
      </c>
      <c r="F522" s="3"/>
      <c r="G522" s="3"/>
      <c r="H522" s="3">
        <v>29800</v>
      </c>
      <c r="I522" s="3"/>
      <c r="J522" s="3"/>
      <c r="K522" s="3">
        <v>3717565</v>
      </c>
      <c r="L522" s="3">
        <v>17020</v>
      </c>
      <c r="M522" s="3">
        <v>1.169</v>
      </c>
      <c r="N522" s="3">
        <v>1.0845</v>
      </c>
      <c r="O522" s="3">
        <v>998985</v>
      </c>
      <c r="P522" s="3">
        <v>21577.62411</v>
      </c>
      <c r="Q522" s="3">
        <v>6700</v>
      </c>
      <c r="R522" s="3">
        <v>0.8</v>
      </c>
      <c r="S522" s="13"/>
      <c r="T522" s="14"/>
      <c r="U522" s="13"/>
      <c r="V522" s="13"/>
      <c r="W522" s="13"/>
      <c r="X522" s="13"/>
      <c r="Y522" s="13"/>
      <c r="Z522" s="4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3"/>
      <c r="AP522" s="3"/>
      <c r="AQ522" s="3"/>
      <c r="AR522" s="3"/>
      <c r="AS522" s="13"/>
      <c r="AT522" s="13"/>
      <c r="AU522" s="13"/>
      <c r="AV522" s="13"/>
      <c r="AW522" s="13"/>
      <c r="AX522" s="13"/>
      <c r="AY522" s="13"/>
      <c r="AZ522" s="13"/>
      <c r="BA522" s="3"/>
      <c r="BB522" s="13"/>
      <c r="BC522" s="3"/>
    </row>
    <row r="523" spans="1:55">
      <c r="A523" s="3">
        <v>521</v>
      </c>
      <c r="B523" s="3">
        <v>18</v>
      </c>
      <c r="C523" s="3">
        <v>2</v>
      </c>
      <c r="D523" s="3" t="str">
        <f t="shared" si="8"/>
        <v/>
      </c>
      <c r="E523" s="3"/>
      <c r="F523" s="3">
        <v>1700</v>
      </c>
      <c r="G523" s="3"/>
      <c r="H523" s="3"/>
      <c r="I523" s="3">
        <v>28000</v>
      </c>
      <c r="J523" s="3"/>
      <c r="K523" s="3">
        <v>3736232</v>
      </c>
      <c r="L523" s="3">
        <v>17020</v>
      </c>
      <c r="M523" s="3">
        <v>1.17</v>
      </c>
      <c r="N523" s="3">
        <v>1.0845</v>
      </c>
      <c r="O523" s="3">
        <v>1000000</v>
      </c>
      <c r="P523" s="3">
        <v>21596.0823</v>
      </c>
      <c r="Q523" s="3">
        <v>6700</v>
      </c>
      <c r="R523" s="3">
        <v>0.8</v>
      </c>
      <c r="S523" s="13"/>
      <c r="T523" s="14"/>
      <c r="U523" s="13"/>
      <c r="V523" s="13"/>
      <c r="W523" s="13"/>
      <c r="X523" s="13"/>
      <c r="Y523" s="13"/>
      <c r="Z523" s="4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3"/>
      <c r="AP523" s="3"/>
      <c r="AQ523" s="3"/>
      <c r="AR523" s="3"/>
      <c r="AS523" s="13"/>
      <c r="AT523" s="13"/>
      <c r="AU523" s="13"/>
      <c r="AV523" s="13"/>
      <c r="AW523" s="13"/>
      <c r="AX523" s="13"/>
      <c r="AY523" s="13"/>
      <c r="AZ523" s="13"/>
      <c r="BA523" s="3"/>
      <c r="BB523" s="13"/>
      <c r="BC523" s="3"/>
    </row>
    <row r="524" spans="1:55">
      <c r="A524" s="3">
        <v>522</v>
      </c>
      <c r="B524" s="3">
        <v>18</v>
      </c>
      <c r="C524" s="3">
        <v>2</v>
      </c>
      <c r="D524" s="3" t="str">
        <f t="shared" si="8"/>
        <v/>
      </c>
      <c r="E524" s="3"/>
      <c r="F524" s="3">
        <v>1710</v>
      </c>
      <c r="G524" s="3"/>
      <c r="H524" s="3"/>
      <c r="I524" s="3">
        <v>28200</v>
      </c>
      <c r="J524" s="3"/>
      <c r="K524" s="3">
        <v>3755032</v>
      </c>
      <c r="L524" s="3">
        <v>17020</v>
      </c>
      <c r="M524" s="3">
        <v>1.171</v>
      </c>
      <c r="N524" s="3">
        <v>1.0845</v>
      </c>
      <c r="O524" s="3">
        <v>1000000</v>
      </c>
      <c r="P524" s="3">
        <v>21614.54049</v>
      </c>
      <c r="Q524" s="3">
        <v>6700</v>
      </c>
      <c r="R524" s="3">
        <v>0.8</v>
      </c>
      <c r="S524" s="13"/>
      <c r="T524" s="14"/>
      <c r="U524" s="13"/>
      <c r="V524" s="13"/>
      <c r="W524" s="13"/>
      <c r="X524" s="13"/>
      <c r="Y524" s="13"/>
      <c r="Z524" s="4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3"/>
      <c r="AP524" s="3"/>
      <c r="AQ524" s="3"/>
      <c r="AR524" s="3"/>
      <c r="AS524" s="13"/>
      <c r="AT524" s="13"/>
      <c r="AU524" s="13"/>
      <c r="AV524" s="13"/>
      <c r="AW524" s="13"/>
      <c r="AX524" s="13"/>
      <c r="AY524" s="13"/>
      <c r="AZ524" s="13"/>
      <c r="BA524" s="3"/>
      <c r="BB524" s="13"/>
      <c r="BC524" s="3"/>
    </row>
    <row r="525" spans="1:55">
      <c r="A525" s="3">
        <v>523</v>
      </c>
      <c r="B525" s="3">
        <v>18</v>
      </c>
      <c r="C525" s="3">
        <v>2</v>
      </c>
      <c r="D525" s="3" t="str">
        <f t="shared" si="8"/>
        <v/>
      </c>
      <c r="E525" s="3"/>
      <c r="F525" s="3">
        <v>1720</v>
      </c>
      <c r="G525" s="3"/>
      <c r="H525" s="3"/>
      <c r="I525" s="3">
        <v>28400</v>
      </c>
      <c r="J525" s="3"/>
      <c r="K525" s="3">
        <v>3773965</v>
      </c>
      <c r="L525" s="3">
        <v>17020</v>
      </c>
      <c r="M525" s="3">
        <v>1.172</v>
      </c>
      <c r="N525" s="3">
        <v>1.0845</v>
      </c>
      <c r="O525" s="3">
        <v>1000000</v>
      </c>
      <c r="P525" s="3">
        <v>21632.99868</v>
      </c>
      <c r="Q525" s="3">
        <v>6700</v>
      </c>
      <c r="R525" s="3">
        <v>0.8</v>
      </c>
      <c r="S525" s="13"/>
      <c r="T525" s="14"/>
      <c r="U525" s="13"/>
      <c r="V525" s="13"/>
      <c r="W525" s="13"/>
      <c r="X525" s="13"/>
      <c r="Y525" s="13"/>
      <c r="Z525" s="4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3"/>
      <c r="AP525" s="3"/>
      <c r="AQ525" s="3"/>
      <c r="AR525" s="3"/>
      <c r="AS525" s="13"/>
      <c r="AT525" s="13"/>
      <c r="AU525" s="13"/>
      <c r="AV525" s="13"/>
      <c r="AW525" s="13"/>
      <c r="AX525" s="13"/>
      <c r="AY525" s="13"/>
      <c r="AZ525" s="13"/>
      <c r="BA525" s="3"/>
      <c r="BB525" s="13"/>
      <c r="BC525" s="3"/>
    </row>
    <row r="526" spans="1:55">
      <c r="A526" s="3">
        <v>524</v>
      </c>
      <c r="B526" s="3">
        <v>18</v>
      </c>
      <c r="C526" s="3">
        <v>2</v>
      </c>
      <c r="D526" s="3" t="str">
        <f t="shared" si="8"/>
        <v/>
      </c>
      <c r="E526" s="3"/>
      <c r="F526" s="3">
        <v>1730</v>
      </c>
      <c r="G526" s="3"/>
      <c r="H526" s="3"/>
      <c r="I526" s="3">
        <v>28600</v>
      </c>
      <c r="J526" s="3"/>
      <c r="K526" s="3">
        <v>3793031</v>
      </c>
      <c r="L526" s="3">
        <v>17020</v>
      </c>
      <c r="M526" s="3">
        <v>1.173</v>
      </c>
      <c r="N526" s="3">
        <v>1.0845</v>
      </c>
      <c r="O526" s="3">
        <v>1000000</v>
      </c>
      <c r="P526" s="3">
        <v>21651.45687</v>
      </c>
      <c r="Q526" s="3">
        <v>6700</v>
      </c>
      <c r="R526" s="3">
        <v>0.8</v>
      </c>
      <c r="S526" s="13"/>
      <c r="T526" s="14"/>
      <c r="U526" s="13"/>
      <c r="V526" s="13"/>
      <c r="W526" s="13"/>
      <c r="X526" s="13"/>
      <c r="Y526" s="13"/>
      <c r="Z526" s="4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3"/>
      <c r="AP526" s="3"/>
      <c r="AQ526" s="3"/>
      <c r="AR526" s="3"/>
      <c r="AS526" s="13"/>
      <c r="AT526" s="13"/>
      <c r="AU526" s="13"/>
      <c r="AV526" s="13"/>
      <c r="AW526" s="13"/>
      <c r="AX526" s="13"/>
      <c r="AY526" s="13"/>
      <c r="AZ526" s="13"/>
      <c r="BA526" s="3"/>
      <c r="BB526" s="13"/>
      <c r="BC526" s="3"/>
    </row>
    <row r="527" spans="1:55">
      <c r="A527" s="3">
        <v>525</v>
      </c>
      <c r="B527" s="3">
        <v>18</v>
      </c>
      <c r="C527" s="3">
        <v>2</v>
      </c>
      <c r="D527" s="3" t="str">
        <f t="shared" si="8"/>
        <v/>
      </c>
      <c r="E527" s="3"/>
      <c r="F527" s="3">
        <v>1740</v>
      </c>
      <c r="G527" s="3"/>
      <c r="H527" s="3"/>
      <c r="I527" s="3">
        <v>28800</v>
      </c>
      <c r="J527" s="3"/>
      <c r="K527" s="3">
        <v>3812230</v>
      </c>
      <c r="L527" s="3">
        <v>17020</v>
      </c>
      <c r="M527" s="3">
        <v>1.174</v>
      </c>
      <c r="N527" s="3">
        <v>1.0845</v>
      </c>
      <c r="O527" s="3">
        <v>1000000</v>
      </c>
      <c r="P527" s="3">
        <v>21669.91506</v>
      </c>
      <c r="Q527" s="3">
        <v>6700</v>
      </c>
      <c r="R527" s="3">
        <v>0.8</v>
      </c>
      <c r="S527" s="13"/>
      <c r="T527" s="14"/>
      <c r="U527" s="13"/>
      <c r="V527" s="13"/>
      <c r="W527" s="13"/>
      <c r="X527" s="13"/>
      <c r="Y527" s="13"/>
      <c r="Z527" s="4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3"/>
      <c r="AP527" s="3"/>
      <c r="AQ527" s="3"/>
      <c r="AR527" s="3"/>
      <c r="AS527" s="13"/>
      <c r="AT527" s="13"/>
      <c r="AU527" s="13"/>
      <c r="AV527" s="13"/>
      <c r="AW527" s="13"/>
      <c r="AX527" s="13"/>
      <c r="AY527" s="13"/>
      <c r="AZ527" s="13"/>
      <c r="BA527" s="3"/>
      <c r="BB527" s="13"/>
      <c r="BC527" s="3"/>
    </row>
    <row r="528" spans="1:55">
      <c r="A528" s="3">
        <v>526</v>
      </c>
      <c r="B528" s="3">
        <v>18</v>
      </c>
      <c r="C528" s="3">
        <v>2</v>
      </c>
      <c r="D528" s="3" t="str">
        <f t="shared" si="8"/>
        <v/>
      </c>
      <c r="E528" s="3"/>
      <c r="F528" s="3">
        <v>1750</v>
      </c>
      <c r="G528" s="3"/>
      <c r="H528" s="3"/>
      <c r="I528" s="3">
        <v>29000</v>
      </c>
      <c r="J528" s="3"/>
      <c r="K528" s="3">
        <v>3831562</v>
      </c>
      <c r="L528" s="3">
        <v>17020</v>
      </c>
      <c r="M528" s="3">
        <v>1.175</v>
      </c>
      <c r="N528" s="3">
        <v>1.0845</v>
      </c>
      <c r="O528" s="3">
        <v>1000000</v>
      </c>
      <c r="P528" s="3">
        <v>21688.37325</v>
      </c>
      <c r="Q528" s="3">
        <v>6700</v>
      </c>
      <c r="R528" s="3">
        <v>0.8</v>
      </c>
      <c r="S528" s="13"/>
      <c r="T528" s="14"/>
      <c r="U528" s="13"/>
      <c r="V528" s="13"/>
      <c r="W528" s="13"/>
      <c r="X528" s="13"/>
      <c r="Y528" s="13"/>
      <c r="Z528" s="4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3"/>
      <c r="AP528" s="3"/>
      <c r="AQ528" s="3"/>
      <c r="AR528" s="3"/>
      <c r="AS528" s="13"/>
      <c r="AT528" s="13"/>
      <c r="AU528" s="13"/>
      <c r="AV528" s="13"/>
      <c r="AW528" s="13"/>
      <c r="AX528" s="13"/>
      <c r="AY528" s="13"/>
      <c r="AZ528" s="13"/>
      <c r="BA528" s="3"/>
      <c r="BB528" s="13"/>
      <c r="BC528" s="3"/>
    </row>
    <row r="529" spans="1:55">
      <c r="A529" s="3">
        <v>527</v>
      </c>
      <c r="B529" s="3">
        <v>18</v>
      </c>
      <c r="C529" s="3">
        <v>2</v>
      </c>
      <c r="D529" s="3" t="str">
        <f t="shared" si="8"/>
        <v/>
      </c>
      <c r="E529" s="3"/>
      <c r="F529" s="3">
        <v>1760</v>
      </c>
      <c r="G529" s="3"/>
      <c r="H529" s="3"/>
      <c r="I529" s="3">
        <v>29200</v>
      </c>
      <c r="J529" s="3"/>
      <c r="K529" s="3">
        <v>3851027</v>
      </c>
      <c r="L529" s="3">
        <v>17020</v>
      </c>
      <c r="M529" s="3">
        <v>1.176</v>
      </c>
      <c r="N529" s="3">
        <v>1.0845</v>
      </c>
      <c r="O529" s="3">
        <v>1000000</v>
      </c>
      <c r="P529" s="3">
        <v>21706.83144</v>
      </c>
      <c r="Q529" s="3">
        <v>6700</v>
      </c>
      <c r="R529" s="3">
        <v>0.8</v>
      </c>
      <c r="S529" s="13"/>
      <c r="T529" s="14"/>
      <c r="U529" s="13"/>
      <c r="V529" s="13"/>
      <c r="W529" s="13"/>
      <c r="X529" s="13"/>
      <c r="Y529" s="13"/>
      <c r="Z529" s="4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3"/>
      <c r="AP529" s="3"/>
      <c r="AQ529" s="3"/>
      <c r="AR529" s="3"/>
      <c r="AS529" s="13"/>
      <c r="AT529" s="13"/>
      <c r="AU529" s="13"/>
      <c r="AV529" s="13"/>
      <c r="AW529" s="13"/>
      <c r="AX529" s="13"/>
      <c r="AY529" s="13"/>
      <c r="AZ529" s="13"/>
      <c r="BA529" s="3"/>
      <c r="BB529" s="13"/>
      <c r="BC529" s="3"/>
    </row>
    <row r="530" spans="1:55">
      <c r="A530" s="3">
        <v>528</v>
      </c>
      <c r="B530" s="3">
        <v>18</v>
      </c>
      <c r="C530" s="3">
        <v>2</v>
      </c>
      <c r="D530" s="3" t="str">
        <f t="shared" si="8"/>
        <v/>
      </c>
      <c r="E530" s="3"/>
      <c r="F530" s="3">
        <v>1770</v>
      </c>
      <c r="G530" s="3"/>
      <c r="H530" s="3"/>
      <c r="I530" s="3">
        <v>29400</v>
      </c>
      <c r="J530" s="3"/>
      <c r="K530" s="3">
        <v>3870625</v>
      </c>
      <c r="L530" s="3">
        <v>17020</v>
      </c>
      <c r="M530" s="3">
        <v>1.177</v>
      </c>
      <c r="N530" s="3">
        <v>1.0845</v>
      </c>
      <c r="O530" s="3">
        <v>1000000</v>
      </c>
      <c r="P530" s="3">
        <v>21725.28963</v>
      </c>
      <c r="Q530" s="3">
        <v>6700</v>
      </c>
      <c r="R530" s="3">
        <v>0.8</v>
      </c>
      <c r="S530" s="13"/>
      <c r="T530" s="14"/>
      <c r="U530" s="13"/>
      <c r="V530" s="13"/>
      <c r="W530" s="13"/>
      <c r="X530" s="13"/>
      <c r="Y530" s="13"/>
      <c r="Z530" s="4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3"/>
      <c r="AP530" s="3"/>
      <c r="AQ530" s="3"/>
      <c r="AR530" s="3"/>
      <c r="AS530" s="13"/>
      <c r="AT530" s="13"/>
      <c r="AU530" s="13"/>
      <c r="AV530" s="13"/>
      <c r="AW530" s="13"/>
      <c r="AX530" s="13"/>
      <c r="AY530" s="13"/>
      <c r="AZ530" s="13"/>
      <c r="BA530" s="3"/>
      <c r="BB530" s="13"/>
      <c r="BC530" s="3"/>
    </row>
    <row r="531" spans="1:55">
      <c r="A531" s="3">
        <v>529</v>
      </c>
      <c r="B531" s="3">
        <v>18</v>
      </c>
      <c r="C531" s="3">
        <v>2</v>
      </c>
      <c r="D531" s="3" t="str">
        <f t="shared" si="8"/>
        <v/>
      </c>
      <c r="E531" s="3"/>
      <c r="F531" s="3">
        <v>1780</v>
      </c>
      <c r="G531" s="3"/>
      <c r="H531" s="3"/>
      <c r="I531" s="3">
        <v>29600</v>
      </c>
      <c r="J531" s="3"/>
      <c r="K531" s="3">
        <v>3890356</v>
      </c>
      <c r="L531" s="3">
        <v>17020</v>
      </c>
      <c r="M531" s="3">
        <v>1.178</v>
      </c>
      <c r="N531" s="3">
        <v>1.0845</v>
      </c>
      <c r="O531" s="3">
        <v>1000000</v>
      </c>
      <c r="P531" s="3">
        <v>21743.74782</v>
      </c>
      <c r="Q531" s="3">
        <v>6700</v>
      </c>
      <c r="R531" s="3">
        <v>0.8</v>
      </c>
      <c r="S531" s="13"/>
      <c r="T531" s="14"/>
      <c r="U531" s="13"/>
      <c r="V531" s="13"/>
      <c r="W531" s="13"/>
      <c r="X531" s="13"/>
      <c r="Y531" s="13"/>
      <c r="Z531" s="4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3"/>
      <c r="AP531" s="3"/>
      <c r="AQ531" s="3"/>
      <c r="AR531" s="3"/>
      <c r="AS531" s="13"/>
      <c r="AT531" s="13"/>
      <c r="AU531" s="13"/>
      <c r="AV531" s="13"/>
      <c r="AW531" s="13"/>
      <c r="AX531" s="13"/>
      <c r="AY531" s="13"/>
      <c r="AZ531" s="13"/>
      <c r="BA531" s="3"/>
      <c r="BB531" s="13"/>
      <c r="BC531" s="3"/>
    </row>
    <row r="532" spans="1:55">
      <c r="A532" s="3">
        <v>530</v>
      </c>
      <c r="B532" s="3">
        <v>18</v>
      </c>
      <c r="C532" s="3">
        <v>2</v>
      </c>
      <c r="D532" s="3" t="str">
        <f t="shared" si="8"/>
        <v/>
      </c>
      <c r="E532" s="3"/>
      <c r="F532" s="3">
        <v>1790</v>
      </c>
      <c r="G532" s="3"/>
      <c r="H532" s="3"/>
      <c r="I532" s="3">
        <v>29800</v>
      </c>
      <c r="J532" s="3"/>
      <c r="K532" s="3">
        <v>3910220</v>
      </c>
      <c r="L532" s="3">
        <v>17020</v>
      </c>
      <c r="M532" s="3">
        <v>1.179</v>
      </c>
      <c r="N532" s="3">
        <v>1.0845</v>
      </c>
      <c r="O532" s="3">
        <v>1000000</v>
      </c>
      <c r="P532" s="3">
        <v>21762.20601</v>
      </c>
      <c r="Q532" s="3">
        <v>6700</v>
      </c>
      <c r="R532" s="3">
        <v>0.9</v>
      </c>
      <c r="S532" s="13"/>
      <c r="T532" s="14"/>
      <c r="U532" s="13"/>
      <c r="V532" s="13"/>
      <c r="W532" s="13"/>
      <c r="X532" s="13"/>
      <c r="Y532" s="13"/>
      <c r="Z532" s="4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3"/>
      <c r="AP532" s="3"/>
      <c r="AQ532" s="3"/>
      <c r="AR532" s="3"/>
      <c r="AS532" s="13"/>
      <c r="AT532" s="13"/>
      <c r="AU532" s="13"/>
      <c r="AV532" s="13"/>
      <c r="AW532" s="13"/>
      <c r="AX532" s="13"/>
      <c r="AY532" s="13"/>
      <c r="AZ532" s="13"/>
      <c r="BA532" s="3"/>
      <c r="BB532" s="13"/>
      <c r="BC532" s="3"/>
    </row>
    <row r="533" spans="1:55">
      <c r="A533" s="3">
        <v>531</v>
      </c>
      <c r="B533" s="3">
        <v>18</v>
      </c>
      <c r="C533" s="3">
        <v>3</v>
      </c>
      <c r="D533" s="3" t="str">
        <f t="shared" si="8"/>
        <v/>
      </c>
      <c r="E533" s="3"/>
      <c r="F533" s="3"/>
      <c r="G533" s="3">
        <v>850</v>
      </c>
      <c r="H533" s="3"/>
      <c r="I533" s="3"/>
      <c r="J533" s="3">
        <v>26800</v>
      </c>
      <c r="K533" s="3">
        <v>3923620</v>
      </c>
      <c r="L533" s="3">
        <v>17020</v>
      </c>
      <c r="M533" s="3">
        <v>1.179</v>
      </c>
      <c r="N533" s="3">
        <v>1.085</v>
      </c>
      <c r="O533" s="3">
        <v>1000000</v>
      </c>
      <c r="P533" s="3">
        <v>21772.2393</v>
      </c>
      <c r="Q533" s="3">
        <v>6700</v>
      </c>
      <c r="R533" s="3">
        <v>0.9</v>
      </c>
      <c r="S533" s="13"/>
      <c r="T533" s="14"/>
      <c r="U533" s="13"/>
      <c r="V533" s="13"/>
      <c r="W533" s="13"/>
      <c r="X533" s="13"/>
      <c r="Y533" s="13"/>
      <c r="Z533" s="4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3"/>
      <c r="AP533" s="3"/>
      <c r="AQ533" s="3"/>
      <c r="AR533" s="3"/>
      <c r="AS533" s="13"/>
      <c r="AT533" s="13"/>
      <c r="AU533" s="13"/>
      <c r="AV533" s="13"/>
      <c r="AW533" s="13"/>
      <c r="AX533" s="13"/>
      <c r="AY533" s="13"/>
      <c r="AZ533" s="13"/>
      <c r="BA533" s="3"/>
      <c r="BB533" s="13"/>
      <c r="BC533" s="3"/>
    </row>
    <row r="534" spans="1:55">
      <c r="A534" s="3">
        <v>532</v>
      </c>
      <c r="B534" s="3">
        <v>18</v>
      </c>
      <c r="C534" s="3">
        <v>3</v>
      </c>
      <c r="D534" s="3" t="str">
        <f t="shared" si="8"/>
        <v/>
      </c>
      <c r="E534" s="3"/>
      <c r="F534" s="3"/>
      <c r="G534" s="3">
        <v>855</v>
      </c>
      <c r="H534" s="3"/>
      <c r="I534" s="3"/>
      <c r="J534" s="3">
        <v>27100</v>
      </c>
      <c r="K534" s="3">
        <v>3937170</v>
      </c>
      <c r="L534" s="3">
        <v>17020</v>
      </c>
      <c r="M534" s="3">
        <v>1.179</v>
      </c>
      <c r="N534" s="3">
        <v>1.0855</v>
      </c>
      <c r="O534" s="3">
        <v>1000000</v>
      </c>
      <c r="P534" s="3">
        <v>21782.27259</v>
      </c>
      <c r="Q534" s="3">
        <v>6700</v>
      </c>
      <c r="R534" s="3">
        <v>0.9</v>
      </c>
      <c r="S534" s="13"/>
      <c r="T534" s="14"/>
      <c r="U534" s="13"/>
      <c r="V534" s="13"/>
      <c r="W534" s="13"/>
      <c r="X534" s="13"/>
      <c r="Y534" s="13"/>
      <c r="Z534" s="4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3"/>
      <c r="AP534" s="3"/>
      <c r="AQ534" s="3"/>
      <c r="AR534" s="3"/>
      <c r="AS534" s="13"/>
      <c r="AT534" s="13"/>
      <c r="AU534" s="13"/>
      <c r="AV534" s="13"/>
      <c r="AW534" s="13"/>
      <c r="AX534" s="13"/>
      <c r="AY534" s="13"/>
      <c r="AZ534" s="13"/>
      <c r="BA534" s="3"/>
      <c r="BB534" s="13"/>
      <c r="BC534" s="3"/>
    </row>
    <row r="535" spans="1:55">
      <c r="A535" s="3">
        <v>533</v>
      </c>
      <c r="B535" s="3">
        <v>18</v>
      </c>
      <c r="C535" s="3">
        <v>3</v>
      </c>
      <c r="D535" s="3" t="str">
        <f t="shared" si="8"/>
        <v/>
      </c>
      <c r="E535" s="3"/>
      <c r="F535" s="3"/>
      <c r="G535" s="3">
        <v>860</v>
      </c>
      <c r="H535" s="3"/>
      <c r="I535" s="3"/>
      <c r="J535" s="3">
        <v>27400</v>
      </c>
      <c r="K535" s="3">
        <v>3950870</v>
      </c>
      <c r="L535" s="3">
        <v>17020</v>
      </c>
      <c r="M535" s="3">
        <v>1.179</v>
      </c>
      <c r="N535" s="3">
        <v>1.086</v>
      </c>
      <c r="O535" s="3">
        <v>1000000</v>
      </c>
      <c r="P535" s="3">
        <v>21792.30588</v>
      </c>
      <c r="Q535" s="3">
        <v>6700</v>
      </c>
      <c r="R535" s="3">
        <v>0.9</v>
      </c>
      <c r="S535" s="13"/>
      <c r="T535" s="14"/>
      <c r="U535" s="13"/>
      <c r="V535" s="13"/>
      <c r="W535" s="13"/>
      <c r="X535" s="13"/>
      <c r="Y535" s="13"/>
      <c r="Z535" s="4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3"/>
      <c r="AP535" s="3"/>
      <c r="AQ535" s="3"/>
      <c r="AR535" s="3"/>
      <c r="AS535" s="13"/>
      <c r="AT535" s="13"/>
      <c r="AU535" s="13"/>
      <c r="AV535" s="13"/>
      <c r="AW535" s="13"/>
      <c r="AX535" s="13"/>
      <c r="AY535" s="13"/>
      <c r="AZ535" s="13"/>
      <c r="BA535" s="3"/>
      <c r="BB535" s="13"/>
      <c r="BC535" s="3"/>
    </row>
    <row r="536" spans="1:55">
      <c r="A536" s="3">
        <v>534</v>
      </c>
      <c r="B536" s="3">
        <v>18</v>
      </c>
      <c r="C536" s="3">
        <v>3</v>
      </c>
      <c r="D536" s="3" t="str">
        <f t="shared" si="8"/>
        <v/>
      </c>
      <c r="E536" s="3"/>
      <c r="F536" s="3"/>
      <c r="G536" s="3">
        <v>865</v>
      </c>
      <c r="H536" s="3"/>
      <c r="I536" s="3"/>
      <c r="J536" s="3">
        <v>27700</v>
      </c>
      <c r="K536" s="3">
        <v>3964720</v>
      </c>
      <c r="L536" s="3">
        <v>17020</v>
      </c>
      <c r="M536" s="3">
        <v>1.179</v>
      </c>
      <c r="N536" s="3">
        <v>1.0865</v>
      </c>
      <c r="O536" s="3">
        <v>1000000</v>
      </c>
      <c r="P536" s="3">
        <v>21802.33917</v>
      </c>
      <c r="Q536" s="3">
        <v>6700</v>
      </c>
      <c r="R536" s="3">
        <v>0.9</v>
      </c>
      <c r="S536" s="13"/>
      <c r="T536" s="14"/>
      <c r="U536" s="13"/>
      <c r="V536" s="13"/>
      <c r="W536" s="13"/>
      <c r="X536" s="13"/>
      <c r="Y536" s="13"/>
      <c r="Z536" s="4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3"/>
      <c r="AP536" s="3"/>
      <c r="AQ536" s="3"/>
      <c r="AR536" s="3"/>
      <c r="AS536" s="13"/>
      <c r="AT536" s="13"/>
      <c r="AU536" s="13"/>
      <c r="AV536" s="13"/>
      <c r="AW536" s="13"/>
      <c r="AX536" s="13"/>
      <c r="AY536" s="13"/>
      <c r="AZ536" s="13"/>
      <c r="BA536" s="3"/>
      <c r="BB536" s="13"/>
      <c r="BC536" s="3"/>
    </row>
    <row r="537" spans="1:55">
      <c r="A537" s="3">
        <v>535</v>
      </c>
      <c r="B537" s="3">
        <v>18</v>
      </c>
      <c r="C537" s="3">
        <v>3</v>
      </c>
      <c r="D537" s="3" t="str">
        <f t="shared" si="8"/>
        <v/>
      </c>
      <c r="E537" s="3"/>
      <c r="F537" s="3"/>
      <c r="G537" s="3">
        <v>870</v>
      </c>
      <c r="H537" s="3"/>
      <c r="I537" s="3"/>
      <c r="J537" s="3">
        <v>28000</v>
      </c>
      <c r="K537" s="3">
        <v>3978720</v>
      </c>
      <c r="L537" s="3">
        <v>17020</v>
      </c>
      <c r="M537" s="3">
        <v>1.179</v>
      </c>
      <c r="N537" s="3">
        <v>1.087</v>
      </c>
      <c r="O537" s="3">
        <v>1000000</v>
      </c>
      <c r="P537" s="3">
        <v>21812.37246</v>
      </c>
      <c r="Q537" s="3">
        <v>6700</v>
      </c>
      <c r="R537" s="3">
        <v>0.9</v>
      </c>
      <c r="S537" s="13"/>
      <c r="T537" s="14"/>
      <c r="U537" s="13"/>
      <c r="V537" s="13"/>
      <c r="W537" s="13"/>
      <c r="X537" s="13"/>
      <c r="Y537" s="13"/>
      <c r="Z537" s="4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3"/>
      <c r="AP537" s="3"/>
      <c r="AQ537" s="3"/>
      <c r="AR537" s="3"/>
      <c r="AS537" s="13"/>
      <c r="AT537" s="13"/>
      <c r="AU537" s="13"/>
      <c r="AV537" s="13"/>
      <c r="AW537" s="13"/>
      <c r="AX537" s="13"/>
      <c r="AY537" s="13"/>
      <c r="AZ537" s="13"/>
      <c r="BA537" s="3"/>
      <c r="BB537" s="13"/>
      <c r="BC537" s="3"/>
    </row>
    <row r="538" spans="1:55">
      <c r="A538" s="3">
        <v>536</v>
      </c>
      <c r="B538" s="3">
        <v>18</v>
      </c>
      <c r="C538" s="3">
        <v>3</v>
      </c>
      <c r="D538" s="3" t="str">
        <f t="shared" si="8"/>
        <v/>
      </c>
      <c r="E538" s="3"/>
      <c r="F538" s="3"/>
      <c r="G538" s="3">
        <v>875</v>
      </c>
      <c r="H538" s="3"/>
      <c r="I538" s="3"/>
      <c r="J538" s="3">
        <v>28300</v>
      </c>
      <c r="K538" s="3">
        <v>3992870</v>
      </c>
      <c r="L538" s="3">
        <v>17020</v>
      </c>
      <c r="M538" s="3">
        <v>1.179</v>
      </c>
      <c r="N538" s="3">
        <v>1.0875</v>
      </c>
      <c r="O538" s="3">
        <v>1000000</v>
      </c>
      <c r="P538" s="3">
        <v>21822.40575</v>
      </c>
      <c r="Q538" s="3">
        <v>6700</v>
      </c>
      <c r="R538" s="3">
        <v>0.9</v>
      </c>
      <c r="S538" s="13"/>
      <c r="T538" s="14"/>
      <c r="U538" s="13"/>
      <c r="V538" s="13"/>
      <c r="W538" s="13"/>
      <c r="X538" s="13"/>
      <c r="Y538" s="13"/>
      <c r="Z538" s="4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3"/>
      <c r="AP538" s="3"/>
      <c r="AQ538" s="3"/>
      <c r="AR538" s="3"/>
      <c r="AS538" s="13"/>
      <c r="AT538" s="13"/>
      <c r="AU538" s="13"/>
      <c r="AV538" s="13"/>
      <c r="AW538" s="13"/>
      <c r="AX538" s="13"/>
      <c r="AY538" s="13"/>
      <c r="AZ538" s="13"/>
      <c r="BA538" s="3"/>
      <c r="BB538" s="13"/>
      <c r="BC538" s="3"/>
    </row>
    <row r="539" spans="1:55">
      <c r="A539" s="3">
        <v>537</v>
      </c>
      <c r="B539" s="3">
        <v>18</v>
      </c>
      <c r="C539" s="3">
        <v>3</v>
      </c>
      <c r="D539" s="3" t="str">
        <f t="shared" si="8"/>
        <v/>
      </c>
      <c r="E539" s="3"/>
      <c r="F539" s="3"/>
      <c r="G539" s="3">
        <v>880</v>
      </c>
      <c r="H539" s="3"/>
      <c r="I539" s="3"/>
      <c r="J539" s="3">
        <v>28600</v>
      </c>
      <c r="K539" s="3">
        <v>4007170</v>
      </c>
      <c r="L539" s="3">
        <v>17020</v>
      </c>
      <c r="M539" s="3">
        <v>1.179</v>
      </c>
      <c r="N539" s="3">
        <v>1.088</v>
      </c>
      <c r="O539" s="3">
        <v>1000000</v>
      </c>
      <c r="P539" s="3">
        <v>21832.43904</v>
      </c>
      <c r="Q539" s="3">
        <v>6700</v>
      </c>
      <c r="R539" s="3">
        <v>0.9</v>
      </c>
      <c r="S539" s="13"/>
      <c r="T539" s="14"/>
      <c r="U539" s="13"/>
      <c r="V539" s="13"/>
      <c r="W539" s="13"/>
      <c r="X539" s="13"/>
      <c r="Y539" s="13"/>
      <c r="Z539" s="4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3"/>
      <c r="AP539" s="3"/>
      <c r="AQ539" s="3"/>
      <c r="AR539" s="3"/>
      <c r="AS539" s="13"/>
      <c r="AT539" s="13"/>
      <c r="AU539" s="13"/>
      <c r="AV539" s="13"/>
      <c r="AW539" s="13"/>
      <c r="AX539" s="13"/>
      <c r="AY539" s="13"/>
      <c r="AZ539" s="13"/>
      <c r="BA539" s="3"/>
      <c r="BB539" s="13"/>
      <c r="BC539" s="3"/>
    </row>
    <row r="540" spans="1:55">
      <c r="A540" s="3">
        <v>538</v>
      </c>
      <c r="B540" s="3">
        <v>18</v>
      </c>
      <c r="C540" s="3">
        <v>3</v>
      </c>
      <c r="D540" s="3" t="str">
        <f t="shared" si="8"/>
        <v/>
      </c>
      <c r="E540" s="3"/>
      <c r="F540" s="3"/>
      <c r="G540" s="3">
        <v>885</v>
      </c>
      <c r="H540" s="3"/>
      <c r="I540" s="3"/>
      <c r="J540" s="3">
        <v>28900</v>
      </c>
      <c r="K540" s="3">
        <v>4021620</v>
      </c>
      <c r="L540" s="3">
        <v>17020</v>
      </c>
      <c r="M540" s="3">
        <v>1.179</v>
      </c>
      <c r="N540" s="3">
        <v>1.0885</v>
      </c>
      <c r="O540" s="3">
        <v>1000000</v>
      </c>
      <c r="P540" s="3">
        <v>21842.47233</v>
      </c>
      <c r="Q540" s="3">
        <v>6700</v>
      </c>
      <c r="R540" s="3">
        <v>0.9</v>
      </c>
      <c r="S540" s="13"/>
      <c r="T540" s="14"/>
      <c r="U540" s="13"/>
      <c r="V540" s="13"/>
      <c r="W540" s="13"/>
      <c r="X540" s="13"/>
      <c r="Y540" s="13"/>
      <c r="Z540" s="4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3"/>
      <c r="AP540" s="3"/>
      <c r="AQ540" s="3"/>
      <c r="AR540" s="3"/>
      <c r="AS540" s="13"/>
      <c r="AT540" s="13"/>
      <c r="AU540" s="13"/>
      <c r="AV540" s="13"/>
      <c r="AW540" s="13"/>
      <c r="AX540" s="13"/>
      <c r="AY540" s="13"/>
      <c r="AZ540" s="13"/>
      <c r="BA540" s="3"/>
      <c r="BB540" s="13"/>
      <c r="BC540" s="3"/>
    </row>
    <row r="541" spans="1:55">
      <c r="A541" s="3">
        <v>539</v>
      </c>
      <c r="B541" s="3">
        <v>18</v>
      </c>
      <c r="C541" s="3">
        <v>3</v>
      </c>
      <c r="D541" s="3" t="str">
        <f t="shared" si="8"/>
        <v/>
      </c>
      <c r="E541" s="3"/>
      <c r="F541" s="3"/>
      <c r="G541" s="3">
        <v>890</v>
      </c>
      <c r="H541" s="3"/>
      <c r="I541" s="3"/>
      <c r="J541" s="3">
        <v>29200</v>
      </c>
      <c r="K541" s="3">
        <v>4036220</v>
      </c>
      <c r="L541" s="3">
        <v>17020</v>
      </c>
      <c r="M541" s="3">
        <v>1.179</v>
      </c>
      <c r="N541" s="3">
        <v>1.089</v>
      </c>
      <c r="O541" s="3">
        <v>1000000</v>
      </c>
      <c r="P541" s="3">
        <v>21852.50562</v>
      </c>
      <c r="Q541" s="3">
        <v>6700</v>
      </c>
      <c r="R541" s="3">
        <v>0.9</v>
      </c>
      <c r="S541" s="13"/>
      <c r="T541" s="14"/>
      <c r="U541" s="13"/>
      <c r="V541" s="13"/>
      <c r="W541" s="13"/>
      <c r="X541" s="13"/>
      <c r="Y541" s="13"/>
      <c r="Z541" s="4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3"/>
      <c r="AP541" s="3"/>
      <c r="AQ541" s="3"/>
      <c r="AR541" s="3"/>
      <c r="AS541" s="13"/>
      <c r="AT541" s="13"/>
      <c r="AU541" s="13"/>
      <c r="AV541" s="13"/>
      <c r="AW541" s="13"/>
      <c r="AX541" s="13"/>
      <c r="AY541" s="13"/>
      <c r="AZ541" s="13"/>
      <c r="BA541" s="3"/>
      <c r="BB541" s="13"/>
      <c r="BC541" s="3"/>
    </row>
    <row r="542" spans="1:55">
      <c r="A542" s="3">
        <v>540</v>
      </c>
      <c r="B542" s="3">
        <v>18</v>
      </c>
      <c r="C542" s="3">
        <v>3</v>
      </c>
      <c r="D542" s="3" t="str">
        <f t="shared" si="8"/>
        <v/>
      </c>
      <c r="E542" s="3"/>
      <c r="F542" s="3"/>
      <c r="G542" s="3">
        <v>895</v>
      </c>
      <c r="H542" s="3"/>
      <c r="I542" s="3"/>
      <c r="J542" s="3">
        <v>29500</v>
      </c>
      <c r="K542" s="3">
        <v>4050970</v>
      </c>
      <c r="L542" s="3">
        <v>17020</v>
      </c>
      <c r="M542" s="3">
        <v>1.179</v>
      </c>
      <c r="N542" s="3">
        <v>1.0895</v>
      </c>
      <c r="O542" s="3">
        <v>1000000</v>
      </c>
      <c r="P542" s="3">
        <v>21862.53891</v>
      </c>
      <c r="Q542" s="3">
        <v>6700</v>
      </c>
      <c r="R542" s="3">
        <v>0.9</v>
      </c>
      <c r="S542" s="13"/>
      <c r="T542" s="14"/>
      <c r="U542" s="13"/>
      <c r="V542" s="13"/>
      <c r="W542" s="13"/>
      <c r="X542" s="13"/>
      <c r="Y542" s="13"/>
      <c r="Z542" s="4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3"/>
      <c r="AP542" s="3"/>
      <c r="AQ542" s="3"/>
      <c r="AR542" s="3"/>
      <c r="AS542" s="13"/>
      <c r="AT542" s="13"/>
      <c r="AU542" s="13"/>
      <c r="AV542" s="13"/>
      <c r="AW542" s="13"/>
      <c r="AX542" s="13"/>
      <c r="AY542" s="13"/>
      <c r="AZ542" s="13"/>
      <c r="BA542" s="3"/>
      <c r="BB542" s="13"/>
      <c r="BC542" s="3"/>
    </row>
    <row r="543" spans="1:55">
      <c r="A543" s="3">
        <v>541</v>
      </c>
      <c r="B543" s="3">
        <v>19</v>
      </c>
      <c r="C543" s="3">
        <v>1</v>
      </c>
      <c r="D543" s="3">
        <f t="shared" si="8"/>
        <v>1710000</v>
      </c>
      <c r="E543" s="3">
        <v>1720</v>
      </c>
      <c r="F543" s="3"/>
      <c r="G543" s="3"/>
      <c r="H543" s="3">
        <v>33500</v>
      </c>
      <c r="I543" s="3"/>
      <c r="J543" s="3"/>
      <c r="K543" s="3">
        <v>4084470</v>
      </c>
      <c r="L543" s="3">
        <v>17200</v>
      </c>
      <c r="M543" s="3">
        <v>1.179</v>
      </c>
      <c r="N543" s="3">
        <v>1.0895</v>
      </c>
      <c r="O543" s="3">
        <v>1000000</v>
      </c>
      <c r="P543" s="3">
        <v>22093.7526</v>
      </c>
      <c r="Q543" s="3">
        <v>6700</v>
      </c>
      <c r="R543" s="3">
        <v>0.9</v>
      </c>
      <c r="S543" s="13"/>
      <c r="T543" s="14"/>
      <c r="U543" s="13"/>
      <c r="V543" s="13"/>
      <c r="W543" s="13"/>
      <c r="X543" s="13"/>
      <c r="Y543" s="13"/>
      <c r="Z543" s="4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3"/>
      <c r="AP543" s="3"/>
      <c r="AQ543" s="3"/>
      <c r="AR543" s="3"/>
      <c r="AS543" s="13"/>
      <c r="AT543" s="13"/>
      <c r="AU543" s="13"/>
      <c r="AV543" s="13"/>
      <c r="AW543" s="13"/>
      <c r="AX543" s="13"/>
      <c r="AY543" s="13"/>
      <c r="AZ543" s="13"/>
      <c r="BA543" s="3"/>
      <c r="BB543" s="13"/>
      <c r="BC543" s="3"/>
    </row>
    <row r="544" spans="1:55">
      <c r="A544" s="3">
        <v>542</v>
      </c>
      <c r="B544" s="3">
        <v>19</v>
      </c>
      <c r="C544" s="3">
        <v>1</v>
      </c>
      <c r="D544" s="3">
        <f t="shared" si="8"/>
        <v>1729000</v>
      </c>
      <c r="E544" s="3">
        <v>1739</v>
      </c>
      <c r="F544" s="3"/>
      <c r="G544" s="3"/>
      <c r="H544" s="3">
        <v>33710</v>
      </c>
      <c r="I544" s="3"/>
      <c r="J544" s="3"/>
      <c r="K544" s="3">
        <v>4118180</v>
      </c>
      <c r="L544" s="3">
        <v>17390</v>
      </c>
      <c r="M544" s="3">
        <v>1.179</v>
      </c>
      <c r="N544" s="3">
        <v>1.0895</v>
      </c>
      <c r="O544" s="3">
        <v>1000000</v>
      </c>
      <c r="P544" s="3">
        <v>22337.8115</v>
      </c>
      <c r="Q544" s="3">
        <v>6700</v>
      </c>
      <c r="R544" s="3">
        <v>0.9</v>
      </c>
      <c r="S544" s="13"/>
      <c r="T544" s="14"/>
      <c r="U544" s="13"/>
      <c r="V544" s="13"/>
      <c r="W544" s="13"/>
      <c r="X544" s="13"/>
      <c r="Y544" s="13"/>
      <c r="Z544" s="4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3"/>
      <c r="AP544" s="3"/>
      <c r="AQ544" s="3"/>
      <c r="AR544" s="3"/>
      <c r="AS544" s="13"/>
      <c r="AT544" s="13"/>
      <c r="AU544" s="13"/>
      <c r="AV544" s="13"/>
      <c r="AW544" s="13"/>
      <c r="AX544" s="13"/>
      <c r="AY544" s="13"/>
      <c r="AZ544" s="13"/>
      <c r="BA544" s="3"/>
      <c r="BB544" s="13"/>
      <c r="BC544" s="3"/>
    </row>
    <row r="545" spans="1:55">
      <c r="A545" s="3">
        <v>543</v>
      </c>
      <c r="B545" s="3">
        <v>19</v>
      </c>
      <c r="C545" s="3">
        <v>1</v>
      </c>
      <c r="D545" s="3">
        <f t="shared" si="8"/>
        <v>1748000</v>
      </c>
      <c r="E545" s="3">
        <v>1758</v>
      </c>
      <c r="F545" s="3"/>
      <c r="G545" s="3"/>
      <c r="H545" s="3">
        <v>33920</v>
      </c>
      <c r="I545" s="3"/>
      <c r="J545" s="3"/>
      <c r="K545" s="3">
        <v>4152100</v>
      </c>
      <c r="L545" s="3">
        <v>17580</v>
      </c>
      <c r="M545" s="3">
        <v>1.179</v>
      </c>
      <c r="N545" s="3">
        <v>1.0895</v>
      </c>
      <c r="O545" s="3">
        <v>1000000</v>
      </c>
      <c r="P545" s="3">
        <v>22581.87039</v>
      </c>
      <c r="Q545" s="3">
        <v>6700</v>
      </c>
      <c r="R545" s="3">
        <v>0.9</v>
      </c>
      <c r="S545" s="13"/>
      <c r="T545" s="14"/>
      <c r="U545" s="13"/>
      <c r="V545" s="13"/>
      <c r="W545" s="13"/>
      <c r="X545" s="13"/>
      <c r="Y545" s="13"/>
      <c r="Z545" s="4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3"/>
      <c r="AP545" s="3"/>
      <c r="AQ545" s="3"/>
      <c r="AR545" s="3"/>
      <c r="AS545" s="13"/>
      <c r="AT545" s="13"/>
      <c r="AU545" s="13"/>
      <c r="AV545" s="13"/>
      <c r="AW545" s="13"/>
      <c r="AX545" s="13"/>
      <c r="AY545" s="13"/>
      <c r="AZ545" s="13"/>
      <c r="BA545" s="3"/>
      <c r="BB545" s="13"/>
      <c r="BC545" s="3"/>
    </row>
    <row r="546" spans="1:55">
      <c r="A546" s="3">
        <v>544</v>
      </c>
      <c r="B546" s="3">
        <v>19</v>
      </c>
      <c r="C546" s="3">
        <v>1</v>
      </c>
      <c r="D546" s="3">
        <f t="shared" si="8"/>
        <v>1767000</v>
      </c>
      <c r="E546" s="3">
        <v>1777</v>
      </c>
      <c r="F546" s="3"/>
      <c r="G546" s="3"/>
      <c r="H546" s="3">
        <v>34130</v>
      </c>
      <c r="I546" s="3"/>
      <c r="J546" s="3"/>
      <c r="K546" s="3">
        <v>4186230</v>
      </c>
      <c r="L546" s="3">
        <v>17770</v>
      </c>
      <c r="M546" s="3">
        <v>1.179</v>
      </c>
      <c r="N546" s="3">
        <v>1.0895</v>
      </c>
      <c r="O546" s="3">
        <v>1000000</v>
      </c>
      <c r="P546" s="3">
        <v>22825.92929</v>
      </c>
      <c r="Q546" s="3">
        <v>6700</v>
      </c>
      <c r="R546" s="3">
        <v>0.9</v>
      </c>
      <c r="S546" s="13"/>
      <c r="T546" s="14"/>
      <c r="U546" s="13"/>
      <c r="V546" s="13"/>
      <c r="W546" s="13"/>
      <c r="X546" s="13"/>
      <c r="Y546" s="13"/>
      <c r="Z546" s="4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3"/>
      <c r="AP546" s="3"/>
      <c r="AQ546" s="3"/>
      <c r="AR546" s="3"/>
      <c r="AS546" s="13"/>
      <c r="AT546" s="13"/>
      <c r="AU546" s="13"/>
      <c r="AV546" s="13"/>
      <c r="AW546" s="13"/>
      <c r="AX546" s="13"/>
      <c r="AY546" s="13"/>
      <c r="AZ546" s="13"/>
      <c r="BA546" s="3"/>
      <c r="BB546" s="13"/>
      <c r="BC546" s="3"/>
    </row>
    <row r="547" spans="1:55">
      <c r="A547" s="3">
        <v>545</v>
      </c>
      <c r="B547" s="3">
        <v>19</v>
      </c>
      <c r="C547" s="3">
        <v>1</v>
      </c>
      <c r="D547" s="3">
        <f t="shared" si="8"/>
        <v>1786000</v>
      </c>
      <c r="E547" s="3">
        <v>1796</v>
      </c>
      <c r="F547" s="3"/>
      <c r="G547" s="3"/>
      <c r="H547" s="3">
        <v>34340</v>
      </c>
      <c r="I547" s="3"/>
      <c r="J547" s="3"/>
      <c r="K547" s="3">
        <v>4220570</v>
      </c>
      <c r="L547" s="3">
        <v>17960</v>
      </c>
      <c r="M547" s="3">
        <v>1.179</v>
      </c>
      <c r="N547" s="3">
        <v>1.0895</v>
      </c>
      <c r="O547" s="3">
        <v>1000000</v>
      </c>
      <c r="P547" s="3">
        <v>23069.98818</v>
      </c>
      <c r="Q547" s="3">
        <v>6700</v>
      </c>
      <c r="R547" s="3">
        <v>0.9</v>
      </c>
      <c r="S547" s="13"/>
      <c r="T547" s="14"/>
      <c r="U547" s="13"/>
      <c r="V547" s="13"/>
      <c r="W547" s="13"/>
      <c r="X547" s="13"/>
      <c r="Y547" s="13"/>
      <c r="Z547" s="4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3"/>
      <c r="AP547" s="3"/>
      <c r="AQ547" s="3"/>
      <c r="AR547" s="3"/>
      <c r="AS547" s="13"/>
      <c r="AT547" s="13"/>
      <c r="AU547" s="13"/>
      <c r="AV547" s="13"/>
      <c r="AW547" s="13"/>
      <c r="AX547" s="13"/>
      <c r="AY547" s="13"/>
      <c r="AZ547" s="13"/>
      <c r="BA547" s="3"/>
      <c r="BB547" s="13"/>
      <c r="BC547" s="3"/>
    </row>
    <row r="548" spans="1:55">
      <c r="A548" s="3">
        <v>546</v>
      </c>
      <c r="B548" s="3">
        <v>19</v>
      </c>
      <c r="C548" s="3">
        <v>1</v>
      </c>
      <c r="D548" s="3">
        <f t="shared" si="8"/>
        <v>1805000</v>
      </c>
      <c r="E548" s="3">
        <v>1815</v>
      </c>
      <c r="F548" s="3"/>
      <c r="G548" s="3"/>
      <c r="H548" s="3">
        <v>34550</v>
      </c>
      <c r="I548" s="3"/>
      <c r="J548" s="3"/>
      <c r="K548" s="3">
        <v>4255120</v>
      </c>
      <c r="L548" s="3">
        <v>18150</v>
      </c>
      <c r="M548" s="3">
        <v>1.179</v>
      </c>
      <c r="N548" s="3">
        <v>1.0895</v>
      </c>
      <c r="O548" s="3">
        <v>1000000</v>
      </c>
      <c r="P548" s="3">
        <v>23314.04708</v>
      </c>
      <c r="Q548" s="3">
        <v>6700</v>
      </c>
      <c r="R548" s="3">
        <v>0.9</v>
      </c>
      <c r="S548" s="13"/>
      <c r="T548" s="14"/>
      <c r="U548" s="13"/>
      <c r="V548" s="13"/>
      <c r="W548" s="13"/>
      <c r="X548" s="13"/>
      <c r="Y548" s="13"/>
      <c r="Z548" s="4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3"/>
      <c r="AP548" s="3"/>
      <c r="AQ548" s="3"/>
      <c r="AR548" s="3"/>
      <c r="AS548" s="13"/>
      <c r="AT548" s="13"/>
      <c r="AU548" s="13"/>
      <c r="AV548" s="13"/>
      <c r="AW548" s="13"/>
      <c r="AX548" s="13"/>
      <c r="AY548" s="13"/>
      <c r="AZ548" s="13"/>
      <c r="BA548" s="3"/>
      <c r="BB548" s="13"/>
      <c r="BC548" s="3"/>
    </row>
    <row r="549" spans="1:55">
      <c r="A549" s="3">
        <v>547</v>
      </c>
      <c r="B549" s="3">
        <v>19</v>
      </c>
      <c r="C549" s="3">
        <v>1</v>
      </c>
      <c r="D549" s="3">
        <f t="shared" si="8"/>
        <v>1824000</v>
      </c>
      <c r="E549" s="3">
        <v>1834</v>
      </c>
      <c r="F549" s="3"/>
      <c r="G549" s="3"/>
      <c r="H549" s="3">
        <v>34760</v>
      </c>
      <c r="I549" s="3"/>
      <c r="J549" s="3"/>
      <c r="K549" s="3">
        <v>4289880</v>
      </c>
      <c r="L549" s="3">
        <v>18340</v>
      </c>
      <c r="M549" s="3">
        <v>1.179</v>
      </c>
      <c r="N549" s="3">
        <v>1.0895</v>
      </c>
      <c r="O549" s="3">
        <v>1000000</v>
      </c>
      <c r="P549" s="3">
        <v>23558.10597</v>
      </c>
      <c r="Q549" s="3">
        <v>6700</v>
      </c>
      <c r="R549" s="3">
        <v>0.9</v>
      </c>
      <c r="S549" s="13"/>
      <c r="T549" s="14"/>
      <c r="U549" s="13"/>
      <c r="V549" s="13"/>
      <c r="W549" s="13"/>
      <c r="X549" s="13"/>
      <c r="Y549" s="13"/>
      <c r="Z549" s="4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3"/>
      <c r="AP549" s="3"/>
      <c r="AQ549" s="3"/>
      <c r="AR549" s="3"/>
      <c r="AS549" s="13"/>
      <c r="AT549" s="13"/>
      <c r="AU549" s="13"/>
      <c r="AV549" s="13"/>
      <c r="AW549" s="13"/>
      <c r="AX549" s="13"/>
      <c r="AY549" s="13"/>
      <c r="AZ549" s="13"/>
      <c r="BA549" s="3"/>
      <c r="BB549" s="13"/>
      <c r="BC549" s="3"/>
    </row>
    <row r="550" spans="1:55">
      <c r="A550" s="3">
        <v>548</v>
      </c>
      <c r="B550" s="3">
        <v>19</v>
      </c>
      <c r="C550" s="3">
        <v>1</v>
      </c>
      <c r="D550" s="3">
        <f t="shared" si="8"/>
        <v>1843000</v>
      </c>
      <c r="E550" s="3">
        <v>1853</v>
      </c>
      <c r="F550" s="3"/>
      <c r="G550" s="3"/>
      <c r="H550" s="3">
        <v>34970</v>
      </c>
      <c r="I550" s="3"/>
      <c r="J550" s="3"/>
      <c r="K550" s="3">
        <v>4324850</v>
      </c>
      <c r="L550" s="3">
        <v>18530</v>
      </c>
      <c r="M550" s="3">
        <v>1.179</v>
      </c>
      <c r="N550" s="3">
        <v>1.0895</v>
      </c>
      <c r="O550" s="3">
        <v>1000000</v>
      </c>
      <c r="P550" s="3">
        <v>23802.16487</v>
      </c>
      <c r="Q550" s="3">
        <v>6700</v>
      </c>
      <c r="R550" s="3">
        <v>0.9</v>
      </c>
      <c r="S550" s="13"/>
      <c r="T550" s="14"/>
      <c r="U550" s="13"/>
      <c r="V550" s="13"/>
      <c r="W550" s="13"/>
      <c r="X550" s="13"/>
      <c r="Y550" s="13"/>
      <c r="Z550" s="4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3"/>
      <c r="AP550" s="3"/>
      <c r="AQ550" s="3"/>
      <c r="AR550" s="3"/>
      <c r="AS550" s="13"/>
      <c r="AT550" s="13"/>
      <c r="AU550" s="13"/>
      <c r="AV550" s="13"/>
      <c r="AW550" s="13"/>
      <c r="AX550" s="13"/>
      <c r="AY550" s="13"/>
      <c r="AZ550" s="13"/>
      <c r="BA550" s="3"/>
      <c r="BB550" s="13"/>
      <c r="BC550" s="3"/>
    </row>
    <row r="551" spans="1:55">
      <c r="A551" s="3">
        <v>549</v>
      </c>
      <c r="B551" s="3">
        <v>19</v>
      </c>
      <c r="C551" s="3">
        <v>1</v>
      </c>
      <c r="D551" s="3">
        <f t="shared" si="8"/>
        <v>1862000</v>
      </c>
      <c r="E551" s="3">
        <v>1872</v>
      </c>
      <c r="F551" s="3"/>
      <c r="G551" s="3"/>
      <c r="H551" s="3">
        <v>35180</v>
      </c>
      <c r="I551" s="3"/>
      <c r="J551" s="3"/>
      <c r="K551" s="3">
        <v>4360030</v>
      </c>
      <c r="L551" s="3">
        <v>18720</v>
      </c>
      <c r="M551" s="3">
        <v>1.179</v>
      </c>
      <c r="N551" s="3">
        <v>1.0895</v>
      </c>
      <c r="O551" s="3">
        <v>1000000</v>
      </c>
      <c r="P551" s="3">
        <v>24046.22376</v>
      </c>
      <c r="Q551" s="3">
        <v>6700</v>
      </c>
      <c r="R551" s="3">
        <v>0.9</v>
      </c>
      <c r="S551" s="13"/>
      <c r="T551" s="14"/>
      <c r="U551" s="13"/>
      <c r="V551" s="13"/>
      <c r="W551" s="13"/>
      <c r="X551" s="13"/>
      <c r="Y551" s="13"/>
      <c r="Z551" s="4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3"/>
      <c r="AP551" s="3"/>
      <c r="AQ551" s="3"/>
      <c r="AR551" s="3"/>
      <c r="AS551" s="13"/>
      <c r="AT551" s="13"/>
      <c r="AU551" s="13"/>
      <c r="AV551" s="13"/>
      <c r="AW551" s="13"/>
      <c r="AX551" s="13"/>
      <c r="AY551" s="13"/>
      <c r="AZ551" s="13"/>
      <c r="BA551" s="3"/>
      <c r="BB551" s="13"/>
      <c r="BC551" s="3"/>
    </row>
    <row r="552" spans="1:55">
      <c r="A552" s="3">
        <v>550</v>
      </c>
      <c r="B552" s="3">
        <v>19</v>
      </c>
      <c r="C552" s="3">
        <v>1</v>
      </c>
      <c r="D552" s="3">
        <f t="shared" si="8"/>
        <v>1881000</v>
      </c>
      <c r="E552" s="3">
        <v>1891</v>
      </c>
      <c r="F552" s="3"/>
      <c r="G552" s="3"/>
      <c r="H552" s="3">
        <v>35390</v>
      </c>
      <c r="I552" s="3"/>
      <c r="J552" s="3"/>
      <c r="K552" s="3">
        <v>4395420</v>
      </c>
      <c r="L552" s="3">
        <v>18910</v>
      </c>
      <c r="M552" s="3">
        <v>1.179</v>
      </c>
      <c r="N552" s="3">
        <v>1.0895</v>
      </c>
      <c r="O552" s="3">
        <v>1000000</v>
      </c>
      <c r="P552" s="3">
        <v>24290.28266</v>
      </c>
      <c r="Q552" s="3">
        <v>7700</v>
      </c>
      <c r="R552" s="3">
        <v>0.9</v>
      </c>
      <c r="S552" s="13"/>
      <c r="T552" s="14"/>
      <c r="U552" s="13"/>
      <c r="V552" s="13"/>
      <c r="W552" s="13"/>
      <c r="X552" s="13"/>
      <c r="Y552" s="13"/>
      <c r="Z552" s="4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3"/>
      <c r="AP552" s="3"/>
      <c r="AQ552" s="3"/>
      <c r="AR552" s="3"/>
      <c r="AS552" s="13"/>
      <c r="AT552" s="13"/>
      <c r="AU552" s="13"/>
      <c r="AV552" s="13"/>
      <c r="AW552" s="13"/>
      <c r="AX552" s="13"/>
      <c r="AY552" s="13"/>
      <c r="AZ552" s="13"/>
      <c r="BA552" s="3"/>
      <c r="BB552" s="13"/>
      <c r="BC552" s="3"/>
    </row>
    <row r="553" spans="1:55">
      <c r="A553" s="3">
        <v>551</v>
      </c>
      <c r="B553" s="3">
        <v>19</v>
      </c>
      <c r="C553" s="3">
        <v>2</v>
      </c>
      <c r="D553" s="3" t="str">
        <f t="shared" si="8"/>
        <v/>
      </c>
      <c r="E553" s="3"/>
      <c r="F553" s="3">
        <v>1800</v>
      </c>
      <c r="G553" s="3"/>
      <c r="H553" s="3"/>
      <c r="I553" s="3">
        <v>33500</v>
      </c>
      <c r="J553" s="3"/>
      <c r="K553" s="3">
        <v>4417753</v>
      </c>
      <c r="L553" s="3">
        <v>18910</v>
      </c>
      <c r="M553" s="3">
        <v>1.18</v>
      </c>
      <c r="N553" s="3">
        <v>1.0895</v>
      </c>
      <c r="O553" s="3">
        <v>1000000</v>
      </c>
      <c r="P553" s="3">
        <v>24310.8851</v>
      </c>
      <c r="Q553" s="3">
        <v>7700</v>
      </c>
      <c r="R553" s="3">
        <v>0.9</v>
      </c>
      <c r="S553" s="13"/>
      <c r="T553" s="14"/>
      <c r="U553" s="13"/>
      <c r="V553" s="13"/>
      <c r="W553" s="13"/>
      <c r="X553" s="13"/>
      <c r="Y553" s="13"/>
      <c r="Z553" s="4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3"/>
      <c r="AP553" s="3"/>
      <c r="AQ553" s="3"/>
      <c r="AR553" s="3"/>
      <c r="AS553" s="13"/>
      <c r="AT553" s="13"/>
      <c r="AU553" s="13"/>
      <c r="AV553" s="13"/>
      <c r="AW553" s="13"/>
      <c r="AX553" s="13"/>
      <c r="AY553" s="13"/>
      <c r="AZ553" s="13"/>
      <c r="BA553" s="3"/>
      <c r="BB553" s="13"/>
      <c r="BC553" s="3"/>
    </row>
    <row r="554" spans="1:55">
      <c r="A554" s="3">
        <v>552</v>
      </c>
      <c r="B554" s="3">
        <v>19</v>
      </c>
      <c r="C554" s="3">
        <v>2</v>
      </c>
      <c r="D554" s="3" t="str">
        <f t="shared" si="8"/>
        <v/>
      </c>
      <c r="E554" s="3"/>
      <c r="F554" s="3">
        <v>1810</v>
      </c>
      <c r="G554" s="3"/>
      <c r="H554" s="3"/>
      <c r="I554" s="3">
        <v>33710</v>
      </c>
      <c r="J554" s="3"/>
      <c r="K554" s="3">
        <v>4440226</v>
      </c>
      <c r="L554" s="3">
        <v>18910</v>
      </c>
      <c r="M554" s="3">
        <v>1.181</v>
      </c>
      <c r="N554" s="3">
        <v>1.0895</v>
      </c>
      <c r="O554" s="3">
        <v>1000000</v>
      </c>
      <c r="P554" s="3">
        <v>24331.48755</v>
      </c>
      <c r="Q554" s="3">
        <v>7700</v>
      </c>
      <c r="R554" s="3">
        <v>0.9</v>
      </c>
      <c r="S554" s="13"/>
      <c r="T554" s="14"/>
      <c r="U554" s="13"/>
      <c r="V554" s="13"/>
      <c r="W554" s="13"/>
      <c r="X554" s="13"/>
      <c r="Y554" s="13"/>
      <c r="Z554" s="4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3"/>
      <c r="AP554" s="3"/>
      <c r="AQ554" s="3"/>
      <c r="AR554" s="3"/>
      <c r="AS554" s="13"/>
      <c r="AT554" s="13"/>
      <c r="AU554" s="13"/>
      <c r="AV554" s="13"/>
      <c r="AW554" s="13"/>
      <c r="AX554" s="13"/>
      <c r="AY554" s="13"/>
      <c r="AZ554" s="13"/>
      <c r="BA554" s="3"/>
      <c r="BB554" s="13"/>
      <c r="BC554" s="3"/>
    </row>
    <row r="555" spans="1:55">
      <c r="A555" s="3">
        <v>553</v>
      </c>
      <c r="B555" s="3">
        <v>19</v>
      </c>
      <c r="C555" s="3">
        <v>2</v>
      </c>
      <c r="D555" s="3" t="str">
        <f t="shared" si="8"/>
        <v/>
      </c>
      <c r="E555" s="3"/>
      <c r="F555" s="3">
        <v>1820</v>
      </c>
      <c r="G555" s="3"/>
      <c r="H555" s="3"/>
      <c r="I555" s="3">
        <v>33920</v>
      </c>
      <c r="J555" s="3"/>
      <c r="K555" s="3">
        <v>4462839</v>
      </c>
      <c r="L555" s="3">
        <v>18910</v>
      </c>
      <c r="M555" s="3">
        <v>1.182</v>
      </c>
      <c r="N555" s="3">
        <v>1.0895</v>
      </c>
      <c r="O555" s="3">
        <v>1000000</v>
      </c>
      <c r="P555" s="3">
        <v>24352.08999</v>
      </c>
      <c r="Q555" s="3">
        <v>7700</v>
      </c>
      <c r="R555" s="3">
        <v>0.9</v>
      </c>
      <c r="S555" s="13"/>
      <c r="T555" s="14"/>
      <c r="U555" s="13"/>
      <c r="V555" s="13"/>
      <c r="W555" s="13"/>
      <c r="X555" s="13"/>
      <c r="Y555" s="13"/>
      <c r="Z555" s="4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3"/>
      <c r="AP555" s="3"/>
      <c r="AQ555" s="3"/>
      <c r="AR555" s="3"/>
      <c r="AS555" s="13"/>
      <c r="AT555" s="13"/>
      <c r="AU555" s="13"/>
      <c r="AV555" s="13"/>
      <c r="AW555" s="13"/>
      <c r="AX555" s="13"/>
      <c r="AY555" s="13"/>
      <c r="AZ555" s="13"/>
      <c r="BA555" s="3"/>
      <c r="BB555" s="13"/>
      <c r="BC555" s="3"/>
    </row>
    <row r="556" spans="1:55">
      <c r="A556" s="3">
        <v>554</v>
      </c>
      <c r="B556" s="3">
        <v>19</v>
      </c>
      <c r="C556" s="3">
        <v>2</v>
      </c>
      <c r="D556" s="3" t="str">
        <f t="shared" si="8"/>
        <v/>
      </c>
      <c r="E556" s="3"/>
      <c r="F556" s="3">
        <v>1830</v>
      </c>
      <c r="G556" s="3"/>
      <c r="H556" s="3"/>
      <c r="I556" s="3">
        <v>34130</v>
      </c>
      <c r="J556" s="3"/>
      <c r="K556" s="3">
        <v>4485592</v>
      </c>
      <c r="L556" s="3">
        <v>18910</v>
      </c>
      <c r="M556" s="3">
        <v>1.183</v>
      </c>
      <c r="N556" s="3">
        <v>1.0895</v>
      </c>
      <c r="O556" s="3">
        <v>1000000</v>
      </c>
      <c r="P556" s="3">
        <v>24372.69244</v>
      </c>
      <c r="Q556" s="3">
        <v>7700</v>
      </c>
      <c r="R556" s="3">
        <v>0.9</v>
      </c>
      <c r="S556" s="13"/>
      <c r="T556" s="14"/>
      <c r="U556" s="13"/>
      <c r="V556" s="13"/>
      <c r="W556" s="13"/>
      <c r="X556" s="13"/>
      <c r="Y556" s="13"/>
      <c r="Z556" s="4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3"/>
      <c r="AP556" s="3"/>
      <c r="AQ556" s="3"/>
      <c r="AR556" s="3"/>
      <c r="AS556" s="13"/>
      <c r="AT556" s="13"/>
      <c r="AU556" s="13"/>
      <c r="AV556" s="13"/>
      <c r="AW556" s="13"/>
      <c r="AX556" s="13"/>
      <c r="AY556" s="13"/>
      <c r="AZ556" s="13"/>
      <c r="BA556" s="3"/>
      <c r="BB556" s="13"/>
      <c r="BC556" s="3"/>
    </row>
    <row r="557" spans="1:55">
      <c r="A557" s="3">
        <v>555</v>
      </c>
      <c r="B557" s="3">
        <v>19</v>
      </c>
      <c r="C557" s="3">
        <v>2</v>
      </c>
      <c r="D557" s="3" t="str">
        <f t="shared" si="8"/>
        <v/>
      </c>
      <c r="E557" s="3"/>
      <c r="F557" s="3">
        <v>1840</v>
      </c>
      <c r="G557" s="3"/>
      <c r="H557" s="3"/>
      <c r="I557" s="3">
        <v>34340</v>
      </c>
      <c r="J557" s="3"/>
      <c r="K557" s="3">
        <v>4508485</v>
      </c>
      <c r="L557" s="3">
        <v>18910</v>
      </c>
      <c r="M557" s="3">
        <v>1.184</v>
      </c>
      <c r="N557" s="3">
        <v>1.0895</v>
      </c>
      <c r="O557" s="3">
        <v>1000000</v>
      </c>
      <c r="P557" s="3">
        <v>24393.29488</v>
      </c>
      <c r="Q557" s="3">
        <v>7700</v>
      </c>
      <c r="R557" s="3">
        <v>0.9</v>
      </c>
      <c r="S557" s="13"/>
      <c r="T557" s="14"/>
      <c r="U557" s="13"/>
      <c r="V557" s="13"/>
      <c r="W557" s="13"/>
      <c r="X557" s="13"/>
      <c r="Y557" s="13"/>
      <c r="Z557" s="4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3"/>
      <c r="AP557" s="3"/>
      <c r="AQ557" s="3"/>
      <c r="AR557" s="3"/>
      <c r="AS557" s="13"/>
      <c r="AT557" s="13"/>
      <c r="AU557" s="13"/>
      <c r="AV557" s="13"/>
      <c r="AW557" s="13"/>
      <c r="AX557" s="13"/>
      <c r="AY557" s="13"/>
      <c r="AZ557" s="13"/>
      <c r="BA557" s="3"/>
      <c r="BB557" s="13"/>
      <c r="BC557" s="3"/>
    </row>
    <row r="558" spans="1:55">
      <c r="A558" s="3">
        <v>556</v>
      </c>
      <c r="B558" s="3">
        <v>19</v>
      </c>
      <c r="C558" s="3">
        <v>2</v>
      </c>
      <c r="D558" s="3" t="str">
        <f t="shared" si="8"/>
        <v/>
      </c>
      <c r="E558" s="3"/>
      <c r="F558" s="3">
        <v>1850</v>
      </c>
      <c r="G558" s="3"/>
      <c r="H558" s="3"/>
      <c r="I558" s="3">
        <v>34550</v>
      </c>
      <c r="J558" s="3"/>
      <c r="K558" s="3">
        <v>4531518</v>
      </c>
      <c r="L558" s="3">
        <v>18910</v>
      </c>
      <c r="M558" s="3">
        <v>1.185</v>
      </c>
      <c r="N558" s="3">
        <v>1.0895</v>
      </c>
      <c r="O558" s="3">
        <v>1000000</v>
      </c>
      <c r="P558" s="3">
        <v>24413.89733</v>
      </c>
      <c r="Q558" s="3">
        <v>7700</v>
      </c>
      <c r="R558" s="3">
        <v>0.9</v>
      </c>
      <c r="S558" s="13"/>
      <c r="T558" s="14"/>
      <c r="U558" s="13"/>
      <c r="V558" s="13"/>
      <c r="W558" s="13"/>
      <c r="X558" s="13"/>
      <c r="Y558" s="13"/>
      <c r="Z558" s="4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3"/>
      <c r="AP558" s="3"/>
      <c r="AQ558" s="3"/>
      <c r="AR558" s="3"/>
      <c r="AS558" s="13"/>
      <c r="AT558" s="13"/>
      <c r="AU558" s="13"/>
      <c r="AV558" s="13"/>
      <c r="AW558" s="13"/>
      <c r="AX558" s="13"/>
      <c r="AY558" s="13"/>
      <c r="AZ558" s="13"/>
      <c r="BA558" s="3"/>
      <c r="BB558" s="13"/>
      <c r="BC558" s="3"/>
    </row>
    <row r="559" spans="1:55">
      <c r="A559" s="3">
        <v>557</v>
      </c>
      <c r="B559" s="3">
        <v>19</v>
      </c>
      <c r="C559" s="3">
        <v>2</v>
      </c>
      <c r="D559" s="3" t="str">
        <f t="shared" si="8"/>
        <v/>
      </c>
      <c r="E559" s="3"/>
      <c r="F559" s="3">
        <v>1860</v>
      </c>
      <c r="G559" s="3"/>
      <c r="H559" s="3"/>
      <c r="I559" s="3">
        <v>34760</v>
      </c>
      <c r="J559" s="3"/>
      <c r="K559" s="3">
        <v>4554691</v>
      </c>
      <c r="L559" s="3">
        <v>18910</v>
      </c>
      <c r="M559" s="3">
        <v>1.186</v>
      </c>
      <c r="N559" s="3">
        <v>1.0895</v>
      </c>
      <c r="O559" s="3">
        <v>1000000</v>
      </c>
      <c r="P559" s="3">
        <v>24434.49977</v>
      </c>
      <c r="Q559" s="3">
        <v>7700</v>
      </c>
      <c r="R559" s="3">
        <v>0.9</v>
      </c>
      <c r="S559" s="13"/>
      <c r="T559" s="14"/>
      <c r="U559" s="13"/>
      <c r="V559" s="13"/>
      <c r="W559" s="13"/>
      <c r="X559" s="13"/>
      <c r="Y559" s="13"/>
      <c r="Z559" s="4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3"/>
      <c r="AP559" s="3"/>
      <c r="AQ559" s="3"/>
      <c r="AR559" s="3"/>
      <c r="AS559" s="13"/>
      <c r="AT559" s="13"/>
      <c r="AU559" s="13"/>
      <c r="AV559" s="13"/>
      <c r="AW559" s="13"/>
      <c r="AX559" s="13"/>
      <c r="AY559" s="13"/>
      <c r="AZ559" s="13"/>
      <c r="BA559" s="3"/>
      <c r="BB559" s="13"/>
      <c r="BC559" s="3"/>
    </row>
    <row r="560" spans="1:55">
      <c r="A560" s="3">
        <v>558</v>
      </c>
      <c r="B560" s="3">
        <v>19</v>
      </c>
      <c r="C560" s="3">
        <v>2</v>
      </c>
      <c r="D560" s="3" t="str">
        <f t="shared" si="8"/>
        <v/>
      </c>
      <c r="E560" s="3"/>
      <c r="F560" s="3">
        <v>1870</v>
      </c>
      <c r="G560" s="3"/>
      <c r="H560" s="3"/>
      <c r="I560" s="3">
        <v>34970</v>
      </c>
      <c r="J560" s="3"/>
      <c r="K560" s="3">
        <v>4578004</v>
      </c>
      <c r="L560" s="3">
        <v>18910</v>
      </c>
      <c r="M560" s="3">
        <v>1.187</v>
      </c>
      <c r="N560" s="3">
        <v>1.0895</v>
      </c>
      <c r="O560" s="3">
        <v>1000000</v>
      </c>
      <c r="P560" s="3">
        <v>24455.10222</v>
      </c>
      <c r="Q560" s="3">
        <v>7700</v>
      </c>
      <c r="R560" s="3">
        <v>0.9</v>
      </c>
      <c r="S560" s="13"/>
      <c r="T560" s="14"/>
      <c r="U560" s="13"/>
      <c r="V560" s="13"/>
      <c r="W560" s="13"/>
      <c r="X560" s="13"/>
      <c r="Y560" s="13"/>
      <c r="Z560" s="4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3"/>
      <c r="AP560" s="3"/>
      <c r="AQ560" s="3"/>
      <c r="AR560" s="3"/>
      <c r="AS560" s="13"/>
      <c r="AT560" s="13"/>
      <c r="AU560" s="13"/>
      <c r="AV560" s="13"/>
      <c r="AW560" s="13"/>
      <c r="AX560" s="13"/>
      <c r="AY560" s="13"/>
      <c r="AZ560" s="13"/>
      <c r="BA560" s="3"/>
      <c r="BB560" s="13"/>
      <c r="BC560" s="3"/>
    </row>
    <row r="561" spans="1:55">
      <c r="A561" s="3">
        <v>559</v>
      </c>
      <c r="B561" s="3">
        <v>19</v>
      </c>
      <c r="C561" s="3">
        <v>2</v>
      </c>
      <c r="D561" s="3" t="str">
        <f t="shared" si="8"/>
        <v/>
      </c>
      <c r="E561" s="3"/>
      <c r="F561" s="3">
        <v>1880</v>
      </c>
      <c r="G561" s="3"/>
      <c r="H561" s="3"/>
      <c r="I561" s="3">
        <v>35180</v>
      </c>
      <c r="J561" s="3"/>
      <c r="K561" s="3">
        <v>4601457</v>
      </c>
      <c r="L561" s="3">
        <v>18910</v>
      </c>
      <c r="M561" s="3">
        <v>1.188</v>
      </c>
      <c r="N561" s="3">
        <v>1.0895</v>
      </c>
      <c r="O561" s="3">
        <v>1000000</v>
      </c>
      <c r="P561" s="3">
        <v>24475.70466</v>
      </c>
      <c r="Q561" s="3">
        <v>7700</v>
      </c>
      <c r="R561" s="3">
        <v>0.9</v>
      </c>
      <c r="S561" s="13"/>
      <c r="T561" s="14"/>
      <c r="U561" s="13"/>
      <c r="V561" s="13"/>
      <c r="W561" s="13"/>
      <c r="X561" s="13"/>
      <c r="Y561" s="13"/>
      <c r="Z561" s="4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3"/>
      <c r="AP561" s="3"/>
      <c r="AQ561" s="3"/>
      <c r="AR561" s="3"/>
      <c r="AS561" s="13"/>
      <c r="AT561" s="13"/>
      <c r="AU561" s="13"/>
      <c r="AV561" s="13"/>
      <c r="AW561" s="13"/>
      <c r="AX561" s="13"/>
      <c r="AY561" s="13"/>
      <c r="AZ561" s="13"/>
      <c r="BA561" s="3"/>
      <c r="BB561" s="13"/>
      <c r="BC561" s="3"/>
    </row>
    <row r="562" spans="1:55">
      <c r="A562" s="3">
        <v>560</v>
      </c>
      <c r="B562" s="3">
        <v>19</v>
      </c>
      <c r="C562" s="3">
        <v>2</v>
      </c>
      <c r="D562" s="3" t="str">
        <f t="shared" si="8"/>
        <v/>
      </c>
      <c r="E562" s="3"/>
      <c r="F562" s="3">
        <v>1890</v>
      </c>
      <c r="G562" s="3"/>
      <c r="H562" s="3"/>
      <c r="I562" s="3">
        <v>35390</v>
      </c>
      <c r="J562" s="3"/>
      <c r="K562" s="3">
        <v>4625050</v>
      </c>
      <c r="L562" s="3">
        <v>18910</v>
      </c>
      <c r="M562" s="3">
        <v>1.189</v>
      </c>
      <c r="N562" s="3">
        <v>1.0895</v>
      </c>
      <c r="O562" s="3">
        <v>1000000</v>
      </c>
      <c r="P562" s="3">
        <v>24496.30711</v>
      </c>
      <c r="Q562" s="3">
        <v>7700</v>
      </c>
      <c r="R562" s="3">
        <v>0.9</v>
      </c>
      <c r="S562" s="13"/>
      <c r="T562" s="14"/>
      <c r="U562" s="13"/>
      <c r="V562" s="13"/>
      <c r="W562" s="13"/>
      <c r="X562" s="13"/>
      <c r="Y562" s="13"/>
      <c r="Z562" s="4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3"/>
      <c r="AP562" s="3"/>
      <c r="AQ562" s="3"/>
      <c r="AR562" s="3"/>
      <c r="AS562" s="13"/>
      <c r="AT562" s="13"/>
      <c r="AU562" s="13"/>
      <c r="AV562" s="13"/>
      <c r="AW562" s="13"/>
      <c r="AX562" s="13"/>
      <c r="AY562" s="13"/>
      <c r="AZ562" s="13"/>
      <c r="BA562" s="3"/>
      <c r="BB562" s="13"/>
      <c r="BC562" s="3"/>
    </row>
    <row r="563" spans="1:55">
      <c r="A563" s="3">
        <v>561</v>
      </c>
      <c r="B563" s="3">
        <v>19</v>
      </c>
      <c r="C563" s="3">
        <v>3</v>
      </c>
      <c r="D563" s="3" t="str">
        <f t="shared" si="8"/>
        <v/>
      </c>
      <c r="E563" s="3"/>
      <c r="F563" s="3"/>
      <c r="G563" s="3">
        <v>900</v>
      </c>
      <c r="H563" s="3"/>
      <c r="I563" s="3"/>
      <c r="J563" s="3">
        <v>33500</v>
      </c>
      <c r="K563" s="3">
        <v>4641800</v>
      </c>
      <c r="L563" s="3">
        <v>18910</v>
      </c>
      <c r="M563" s="3">
        <v>1.189</v>
      </c>
      <c r="N563" s="3">
        <v>1.09</v>
      </c>
      <c r="O563" s="3">
        <v>1000000</v>
      </c>
      <c r="P563" s="3">
        <v>24507.5491</v>
      </c>
      <c r="Q563" s="3">
        <v>7700</v>
      </c>
      <c r="R563" s="3">
        <v>0.9</v>
      </c>
      <c r="S563" s="13"/>
      <c r="T563" s="14"/>
      <c r="U563" s="13"/>
      <c r="V563" s="13"/>
      <c r="W563" s="13"/>
      <c r="X563" s="13"/>
      <c r="Y563" s="13"/>
      <c r="Z563" s="4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3"/>
      <c r="AP563" s="3"/>
      <c r="AQ563" s="3"/>
      <c r="AR563" s="3"/>
      <c r="AS563" s="13"/>
      <c r="AT563" s="13"/>
      <c r="AU563" s="13"/>
      <c r="AV563" s="13"/>
      <c r="AW563" s="13"/>
      <c r="AX563" s="13"/>
      <c r="AY563" s="13"/>
      <c r="AZ563" s="13"/>
      <c r="BA563" s="3"/>
      <c r="BB563" s="13"/>
      <c r="BC563" s="3"/>
    </row>
    <row r="564" spans="1:55">
      <c r="A564" s="3">
        <v>562</v>
      </c>
      <c r="B564" s="3">
        <v>19</v>
      </c>
      <c r="C564" s="3">
        <v>3</v>
      </c>
      <c r="D564" s="3" t="str">
        <f t="shared" si="8"/>
        <v/>
      </c>
      <c r="E564" s="3"/>
      <c r="F564" s="3"/>
      <c r="G564" s="3">
        <v>905</v>
      </c>
      <c r="H564" s="3"/>
      <c r="I564" s="3"/>
      <c r="J564" s="3">
        <v>33720</v>
      </c>
      <c r="K564" s="3">
        <v>4658660</v>
      </c>
      <c r="L564" s="3">
        <v>18910</v>
      </c>
      <c r="M564" s="3">
        <v>1.189</v>
      </c>
      <c r="N564" s="3">
        <v>1.0905</v>
      </c>
      <c r="O564" s="3">
        <v>1000000</v>
      </c>
      <c r="P564" s="3">
        <v>24518.7911</v>
      </c>
      <c r="Q564" s="3">
        <v>7700</v>
      </c>
      <c r="R564" s="3">
        <v>0.9</v>
      </c>
      <c r="S564" s="13"/>
      <c r="T564" s="14"/>
      <c r="U564" s="13"/>
      <c r="V564" s="13"/>
      <c r="W564" s="13"/>
      <c r="X564" s="13"/>
      <c r="Y564" s="13"/>
      <c r="Z564" s="4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3"/>
      <c r="AP564" s="3"/>
      <c r="AQ564" s="3"/>
      <c r="AR564" s="3"/>
      <c r="AS564" s="13"/>
      <c r="AT564" s="13"/>
      <c r="AU564" s="13"/>
      <c r="AV564" s="13"/>
      <c r="AW564" s="13"/>
      <c r="AX564" s="13"/>
      <c r="AY564" s="13"/>
      <c r="AZ564" s="13"/>
      <c r="BA564" s="3"/>
      <c r="BB564" s="13"/>
      <c r="BC564" s="3"/>
    </row>
    <row r="565" spans="1:55">
      <c r="A565" s="3">
        <v>563</v>
      </c>
      <c r="B565" s="3">
        <v>19</v>
      </c>
      <c r="C565" s="3">
        <v>3</v>
      </c>
      <c r="D565" s="3" t="str">
        <f t="shared" si="8"/>
        <v/>
      </c>
      <c r="E565" s="3"/>
      <c r="F565" s="3"/>
      <c r="G565" s="3">
        <v>910</v>
      </c>
      <c r="H565" s="3"/>
      <c r="I565" s="3"/>
      <c r="J565" s="3">
        <v>33940</v>
      </c>
      <c r="K565" s="3">
        <v>4675630</v>
      </c>
      <c r="L565" s="3">
        <v>18910</v>
      </c>
      <c r="M565" s="3">
        <v>1.189</v>
      </c>
      <c r="N565" s="3">
        <v>1.091</v>
      </c>
      <c r="O565" s="3">
        <v>1000000</v>
      </c>
      <c r="P565" s="3">
        <v>24530.03309</v>
      </c>
      <c r="Q565" s="3">
        <v>7700</v>
      </c>
      <c r="R565" s="3">
        <v>0.9</v>
      </c>
      <c r="S565" s="13"/>
      <c r="T565" s="14"/>
      <c r="U565" s="13"/>
      <c r="V565" s="13"/>
      <c r="W565" s="13"/>
      <c r="X565" s="13"/>
      <c r="Y565" s="13"/>
      <c r="Z565" s="4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3"/>
      <c r="AP565" s="3"/>
      <c r="AQ565" s="3"/>
      <c r="AR565" s="3"/>
      <c r="AS565" s="13"/>
      <c r="AT565" s="13"/>
      <c r="AU565" s="13"/>
      <c r="AV565" s="13"/>
      <c r="AW565" s="13"/>
      <c r="AX565" s="13"/>
      <c r="AY565" s="13"/>
      <c r="AZ565" s="13"/>
      <c r="BA565" s="3"/>
      <c r="BB565" s="13"/>
      <c r="BC565" s="3"/>
    </row>
    <row r="566" spans="1:55">
      <c r="A566" s="3">
        <v>564</v>
      </c>
      <c r="B566" s="3">
        <v>19</v>
      </c>
      <c r="C566" s="3">
        <v>3</v>
      </c>
      <c r="D566" s="3" t="str">
        <f t="shared" si="8"/>
        <v/>
      </c>
      <c r="E566" s="3"/>
      <c r="F566" s="3"/>
      <c r="G566" s="3">
        <v>915</v>
      </c>
      <c r="H566" s="3"/>
      <c r="I566" s="3"/>
      <c r="J566" s="3">
        <v>34160</v>
      </c>
      <c r="K566" s="3">
        <v>4692710</v>
      </c>
      <c r="L566" s="3">
        <v>18910</v>
      </c>
      <c r="M566" s="3">
        <v>1.189</v>
      </c>
      <c r="N566" s="3">
        <v>1.0915</v>
      </c>
      <c r="O566" s="3">
        <v>1000000</v>
      </c>
      <c r="P566" s="3">
        <v>24541.27509</v>
      </c>
      <c r="Q566" s="3">
        <v>7700</v>
      </c>
      <c r="R566" s="3">
        <v>0.9</v>
      </c>
      <c r="S566" s="13"/>
      <c r="T566" s="14"/>
      <c r="U566" s="13"/>
      <c r="V566" s="13"/>
      <c r="W566" s="13"/>
      <c r="X566" s="13"/>
      <c r="Y566" s="13"/>
      <c r="Z566" s="4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3"/>
      <c r="AP566" s="3"/>
      <c r="AQ566" s="3"/>
      <c r="AR566" s="3"/>
      <c r="AS566" s="13"/>
      <c r="AT566" s="13"/>
      <c r="AU566" s="13"/>
      <c r="AV566" s="13"/>
      <c r="AW566" s="13"/>
      <c r="AX566" s="13"/>
      <c r="AY566" s="13"/>
      <c r="AZ566" s="13"/>
      <c r="BA566" s="3"/>
      <c r="BB566" s="13"/>
      <c r="BC566" s="3"/>
    </row>
    <row r="567" spans="1:55">
      <c r="A567" s="3">
        <v>565</v>
      </c>
      <c r="B567" s="3">
        <v>19</v>
      </c>
      <c r="C567" s="3">
        <v>3</v>
      </c>
      <c r="D567" s="3" t="str">
        <f t="shared" si="8"/>
        <v/>
      </c>
      <c r="E567" s="3"/>
      <c r="F567" s="3"/>
      <c r="G567" s="3">
        <v>920</v>
      </c>
      <c r="H567" s="3"/>
      <c r="I567" s="3"/>
      <c r="J567" s="3">
        <v>34380</v>
      </c>
      <c r="K567" s="3">
        <v>4709900</v>
      </c>
      <c r="L567" s="3">
        <v>18910</v>
      </c>
      <c r="M567" s="3">
        <v>1.189</v>
      </c>
      <c r="N567" s="3">
        <v>1.092</v>
      </c>
      <c r="O567" s="3">
        <v>1000000</v>
      </c>
      <c r="P567" s="3">
        <v>24552.51708</v>
      </c>
      <c r="Q567" s="3">
        <v>7700</v>
      </c>
      <c r="R567" s="3">
        <v>0.9</v>
      </c>
      <c r="S567" s="13"/>
      <c r="T567" s="14"/>
      <c r="U567" s="13"/>
      <c r="V567" s="13"/>
      <c r="W567" s="13"/>
      <c r="X567" s="13"/>
      <c r="Y567" s="13"/>
      <c r="Z567" s="4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3"/>
      <c r="AP567" s="3"/>
      <c r="AQ567" s="3"/>
      <c r="AR567" s="3"/>
      <c r="AS567" s="13"/>
      <c r="AT567" s="13"/>
      <c r="AU567" s="13"/>
      <c r="AV567" s="13"/>
      <c r="AW567" s="13"/>
      <c r="AX567" s="13"/>
      <c r="AY567" s="13"/>
      <c r="AZ567" s="13"/>
      <c r="BA567" s="3"/>
      <c r="BB567" s="13"/>
      <c r="BC567" s="3"/>
    </row>
    <row r="568" spans="1:55">
      <c r="A568" s="3">
        <v>566</v>
      </c>
      <c r="B568" s="3">
        <v>19</v>
      </c>
      <c r="C568" s="3">
        <v>3</v>
      </c>
      <c r="D568" s="3" t="str">
        <f t="shared" si="8"/>
        <v/>
      </c>
      <c r="E568" s="3"/>
      <c r="F568" s="3"/>
      <c r="G568" s="3">
        <v>925</v>
      </c>
      <c r="H568" s="3"/>
      <c r="I568" s="3"/>
      <c r="J568" s="3">
        <v>34600</v>
      </c>
      <c r="K568" s="3">
        <v>4727200</v>
      </c>
      <c r="L568" s="3">
        <v>18910</v>
      </c>
      <c r="M568" s="3">
        <v>1.189</v>
      </c>
      <c r="N568" s="3">
        <v>1.0925</v>
      </c>
      <c r="O568" s="3">
        <v>1000000</v>
      </c>
      <c r="P568" s="3">
        <v>24563.75908</v>
      </c>
      <c r="Q568" s="3">
        <v>7700</v>
      </c>
      <c r="R568" s="3">
        <v>0.9</v>
      </c>
      <c r="S568" s="13"/>
      <c r="T568" s="14"/>
      <c r="U568" s="13"/>
      <c r="V568" s="13"/>
      <c r="W568" s="13"/>
      <c r="X568" s="13"/>
      <c r="Y568" s="13"/>
      <c r="Z568" s="4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3"/>
      <c r="AP568" s="3"/>
      <c r="AQ568" s="3"/>
      <c r="AR568" s="3"/>
      <c r="AS568" s="13"/>
      <c r="AT568" s="13"/>
      <c r="AU568" s="13"/>
      <c r="AV568" s="13"/>
      <c r="AW568" s="13"/>
      <c r="AX568" s="13"/>
      <c r="AY568" s="13"/>
      <c r="AZ568" s="13"/>
      <c r="BA568" s="3"/>
      <c r="BB568" s="13"/>
      <c r="BC568" s="3"/>
    </row>
    <row r="569" spans="1:55">
      <c r="A569" s="3">
        <v>567</v>
      </c>
      <c r="B569" s="3">
        <v>19</v>
      </c>
      <c r="C569" s="3">
        <v>3</v>
      </c>
      <c r="D569" s="3" t="str">
        <f t="shared" si="8"/>
        <v/>
      </c>
      <c r="E569" s="3"/>
      <c r="F569" s="3"/>
      <c r="G569" s="3">
        <v>930</v>
      </c>
      <c r="H569" s="3"/>
      <c r="I569" s="3"/>
      <c r="J569" s="3">
        <v>34820</v>
      </c>
      <c r="K569" s="3">
        <v>4744610</v>
      </c>
      <c r="L569" s="3">
        <v>18910</v>
      </c>
      <c r="M569" s="3">
        <v>1.189</v>
      </c>
      <c r="N569" s="3">
        <v>1.093</v>
      </c>
      <c r="O569" s="3">
        <v>1000000</v>
      </c>
      <c r="P569" s="3">
        <v>24575.00107</v>
      </c>
      <c r="Q569" s="3">
        <v>7700</v>
      </c>
      <c r="R569" s="3">
        <v>0.9</v>
      </c>
      <c r="S569" s="13"/>
      <c r="T569" s="14"/>
      <c r="U569" s="13"/>
      <c r="V569" s="13"/>
      <c r="W569" s="13"/>
      <c r="X569" s="13"/>
      <c r="Y569" s="13"/>
      <c r="Z569" s="4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3"/>
      <c r="AP569" s="3"/>
      <c r="AQ569" s="3"/>
      <c r="AR569" s="3"/>
      <c r="AS569" s="13"/>
      <c r="AT569" s="13"/>
      <c r="AU569" s="13"/>
      <c r="AV569" s="13"/>
      <c r="AW569" s="13"/>
      <c r="AX569" s="13"/>
      <c r="AY569" s="13"/>
      <c r="AZ569" s="13"/>
      <c r="BA569" s="3"/>
      <c r="BB569" s="13"/>
      <c r="BC569" s="3"/>
    </row>
    <row r="570" spans="1:55">
      <c r="A570" s="3">
        <v>568</v>
      </c>
      <c r="B570" s="3">
        <v>19</v>
      </c>
      <c r="C570" s="3">
        <v>3</v>
      </c>
      <c r="D570" s="3" t="str">
        <f t="shared" si="8"/>
        <v/>
      </c>
      <c r="E570" s="3"/>
      <c r="F570" s="3"/>
      <c r="G570" s="3">
        <v>935</v>
      </c>
      <c r="H570" s="3"/>
      <c r="I570" s="3"/>
      <c r="J570" s="3">
        <v>35040</v>
      </c>
      <c r="K570" s="3">
        <v>4762130</v>
      </c>
      <c r="L570" s="3">
        <v>18910</v>
      </c>
      <c r="M570" s="3">
        <v>1.189</v>
      </c>
      <c r="N570" s="3">
        <v>1.0935</v>
      </c>
      <c r="O570" s="3">
        <v>1000000</v>
      </c>
      <c r="P570" s="3">
        <v>24586.24307</v>
      </c>
      <c r="Q570" s="3">
        <v>7700</v>
      </c>
      <c r="R570" s="3">
        <v>0.9</v>
      </c>
      <c r="S570" s="13"/>
      <c r="T570" s="14"/>
      <c r="U570" s="13"/>
      <c r="V570" s="13"/>
      <c r="W570" s="13"/>
      <c r="X570" s="13"/>
      <c r="Y570" s="13"/>
      <c r="Z570" s="4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3"/>
      <c r="AP570" s="3"/>
      <c r="AQ570" s="3"/>
      <c r="AR570" s="3"/>
      <c r="AS570" s="13"/>
      <c r="AT570" s="13"/>
      <c r="AU570" s="13"/>
      <c r="AV570" s="13"/>
      <c r="AW570" s="13"/>
      <c r="AX570" s="13"/>
      <c r="AY570" s="13"/>
      <c r="AZ570" s="13"/>
      <c r="BA570" s="3"/>
      <c r="BB570" s="13"/>
      <c r="BC570" s="3"/>
    </row>
    <row r="571" spans="1:55">
      <c r="A571" s="3">
        <v>569</v>
      </c>
      <c r="B571" s="3">
        <v>19</v>
      </c>
      <c r="C571" s="3">
        <v>3</v>
      </c>
      <c r="D571" s="3" t="str">
        <f t="shared" si="8"/>
        <v/>
      </c>
      <c r="E571" s="3"/>
      <c r="F571" s="3"/>
      <c r="G571" s="3">
        <v>940</v>
      </c>
      <c r="H571" s="3"/>
      <c r="I571" s="3"/>
      <c r="J571" s="3">
        <v>35260</v>
      </c>
      <c r="K571" s="3">
        <v>4779760</v>
      </c>
      <c r="L571" s="3">
        <v>18910</v>
      </c>
      <c r="M571" s="3">
        <v>1.189</v>
      </c>
      <c r="N571" s="3">
        <v>1.094</v>
      </c>
      <c r="O571" s="3">
        <v>1000000</v>
      </c>
      <c r="P571" s="3">
        <v>24597.48506</v>
      </c>
      <c r="Q571" s="3">
        <v>7700</v>
      </c>
      <c r="R571" s="3">
        <v>0.9</v>
      </c>
      <c r="S571" s="13"/>
      <c r="T571" s="14"/>
      <c r="U571" s="13"/>
      <c r="V571" s="13"/>
      <c r="W571" s="13"/>
      <c r="X571" s="13"/>
      <c r="Y571" s="13"/>
      <c r="Z571" s="4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3"/>
      <c r="AP571" s="3"/>
      <c r="AQ571" s="3"/>
      <c r="AR571" s="3"/>
      <c r="AS571" s="13"/>
      <c r="AT571" s="13"/>
      <c r="AU571" s="13"/>
      <c r="AV571" s="13"/>
      <c r="AW571" s="13"/>
      <c r="AX571" s="13"/>
      <c r="AY571" s="13"/>
      <c r="AZ571" s="13"/>
      <c r="BA571" s="3"/>
      <c r="BB571" s="13"/>
      <c r="BC571" s="3"/>
    </row>
    <row r="572" spans="1:55">
      <c r="A572" s="3">
        <v>570</v>
      </c>
      <c r="B572" s="3">
        <v>19</v>
      </c>
      <c r="C572" s="3">
        <v>3</v>
      </c>
      <c r="D572" s="3" t="str">
        <f t="shared" si="8"/>
        <v/>
      </c>
      <c r="E572" s="3"/>
      <c r="F572" s="3"/>
      <c r="G572" s="3">
        <v>945</v>
      </c>
      <c r="H572" s="3"/>
      <c r="I572" s="3"/>
      <c r="J572" s="3">
        <v>35480</v>
      </c>
      <c r="K572" s="3">
        <v>4797500</v>
      </c>
      <c r="L572" s="3">
        <v>18910</v>
      </c>
      <c r="M572" s="3">
        <v>1.189</v>
      </c>
      <c r="N572" s="3">
        <v>1.0945</v>
      </c>
      <c r="O572" s="3">
        <v>1000000</v>
      </c>
      <c r="P572" s="3">
        <v>24608.72706</v>
      </c>
      <c r="Q572" s="3">
        <v>7700</v>
      </c>
      <c r="R572" s="3">
        <v>0.9</v>
      </c>
      <c r="S572" s="13"/>
      <c r="T572" s="14"/>
      <c r="U572" s="13"/>
      <c r="V572" s="13"/>
      <c r="W572" s="13"/>
      <c r="X572" s="13"/>
      <c r="Y572" s="13"/>
      <c r="Z572" s="4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3"/>
      <c r="AP572" s="3"/>
      <c r="AQ572" s="3"/>
      <c r="AR572" s="3"/>
      <c r="AS572" s="13"/>
      <c r="AT572" s="13"/>
      <c r="AU572" s="13"/>
      <c r="AV572" s="13"/>
      <c r="AW572" s="13"/>
      <c r="AX572" s="13"/>
      <c r="AY572" s="13"/>
      <c r="AZ572" s="13"/>
      <c r="BA572" s="3"/>
      <c r="BB572" s="13"/>
      <c r="BC572" s="3"/>
    </row>
    <row r="573" spans="1:55">
      <c r="A573" s="3">
        <v>571</v>
      </c>
      <c r="B573" s="3">
        <v>20</v>
      </c>
      <c r="C573" s="3">
        <v>1</v>
      </c>
      <c r="D573" s="3">
        <f t="shared" si="8"/>
        <v>1900000</v>
      </c>
      <c r="E573" s="3">
        <v>1910</v>
      </c>
      <c r="F573" s="3"/>
      <c r="G573" s="3"/>
      <c r="H573" s="3">
        <v>40000</v>
      </c>
      <c r="I573" s="3"/>
      <c r="J573" s="3"/>
      <c r="K573" s="3">
        <v>4837500</v>
      </c>
      <c r="L573" s="3">
        <v>19100</v>
      </c>
      <c r="M573" s="3">
        <v>1.189</v>
      </c>
      <c r="N573" s="3">
        <v>1.0945</v>
      </c>
      <c r="O573" s="3">
        <v>1000000</v>
      </c>
      <c r="P573" s="3">
        <v>24855.98555</v>
      </c>
      <c r="Q573" s="3">
        <v>7700</v>
      </c>
      <c r="R573" s="3">
        <v>0.9</v>
      </c>
      <c r="S573" s="13"/>
      <c r="T573" s="14"/>
      <c r="U573" s="13"/>
      <c r="V573" s="13"/>
      <c r="W573" s="13"/>
      <c r="X573" s="13"/>
      <c r="Y573" s="13"/>
      <c r="Z573" s="4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3"/>
      <c r="AP573" s="3"/>
      <c r="AQ573" s="3"/>
      <c r="AR573" s="3"/>
      <c r="AS573" s="13"/>
      <c r="AT573" s="13"/>
      <c r="AU573" s="13"/>
      <c r="AV573" s="13"/>
      <c r="AW573" s="13"/>
      <c r="AX573" s="13"/>
      <c r="AY573" s="13"/>
      <c r="AZ573" s="13"/>
      <c r="BA573" s="3"/>
      <c r="BB573" s="13"/>
      <c r="BC573" s="3"/>
    </row>
    <row r="574" spans="1:55">
      <c r="A574" s="3">
        <v>572</v>
      </c>
      <c r="B574" s="3">
        <v>20</v>
      </c>
      <c r="C574" s="3">
        <v>1</v>
      </c>
      <c r="D574" s="3">
        <f t="shared" si="8"/>
        <v>1920000</v>
      </c>
      <c r="E574" s="3">
        <v>1930</v>
      </c>
      <c r="F574" s="3"/>
      <c r="G574" s="3"/>
      <c r="H574" s="3">
        <v>40220</v>
      </c>
      <c r="I574" s="3"/>
      <c r="J574" s="3"/>
      <c r="K574" s="3">
        <v>4877720</v>
      </c>
      <c r="L574" s="3">
        <v>19300</v>
      </c>
      <c r="M574" s="3">
        <v>1.189</v>
      </c>
      <c r="N574" s="3">
        <v>1.0945</v>
      </c>
      <c r="O574" s="3">
        <v>1000000</v>
      </c>
      <c r="P574" s="3">
        <v>25116.25765</v>
      </c>
      <c r="Q574" s="3">
        <v>7700</v>
      </c>
      <c r="R574" s="3">
        <v>0.9</v>
      </c>
      <c r="S574" s="13"/>
      <c r="T574" s="14"/>
      <c r="U574" s="13"/>
      <c r="V574" s="13"/>
      <c r="W574" s="13"/>
      <c r="X574" s="13"/>
      <c r="Y574" s="13"/>
      <c r="Z574" s="4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3"/>
      <c r="AP574" s="3"/>
      <c r="AQ574" s="3"/>
      <c r="AR574" s="3"/>
      <c r="AS574" s="13"/>
      <c r="AT574" s="13"/>
      <c r="AU574" s="13"/>
      <c r="AV574" s="13"/>
      <c r="AW574" s="13"/>
      <c r="AX574" s="13"/>
      <c r="AY574" s="13"/>
      <c r="AZ574" s="13"/>
      <c r="BA574" s="3"/>
      <c r="BB574" s="13"/>
      <c r="BC574" s="3"/>
    </row>
    <row r="575" spans="1:55">
      <c r="A575" s="3">
        <v>573</v>
      </c>
      <c r="B575" s="3">
        <v>20</v>
      </c>
      <c r="C575" s="3">
        <v>1</v>
      </c>
      <c r="D575" s="3">
        <f t="shared" si="8"/>
        <v>1940000</v>
      </c>
      <c r="E575" s="3">
        <v>1950</v>
      </c>
      <c r="F575" s="3"/>
      <c r="G575" s="3"/>
      <c r="H575" s="3">
        <v>40440</v>
      </c>
      <c r="I575" s="3"/>
      <c r="J575" s="3"/>
      <c r="K575" s="3">
        <v>4918160</v>
      </c>
      <c r="L575" s="3">
        <v>19500</v>
      </c>
      <c r="M575" s="3">
        <v>1.189</v>
      </c>
      <c r="N575" s="3">
        <v>1.0945</v>
      </c>
      <c r="O575" s="3">
        <v>1000000</v>
      </c>
      <c r="P575" s="3">
        <v>25376.52975</v>
      </c>
      <c r="Q575" s="3">
        <v>7700</v>
      </c>
      <c r="R575" s="3">
        <v>0.9</v>
      </c>
      <c r="S575" s="13"/>
      <c r="T575" s="14"/>
      <c r="U575" s="13"/>
      <c r="V575" s="13"/>
      <c r="W575" s="13"/>
      <c r="X575" s="13"/>
      <c r="Y575" s="13"/>
      <c r="Z575" s="4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3"/>
      <c r="AP575" s="3"/>
      <c r="AQ575" s="3"/>
      <c r="AR575" s="3"/>
      <c r="AS575" s="13"/>
      <c r="AT575" s="13"/>
      <c r="AU575" s="13"/>
      <c r="AV575" s="13"/>
      <c r="AW575" s="13"/>
      <c r="AX575" s="13"/>
      <c r="AY575" s="13"/>
      <c r="AZ575" s="13"/>
      <c r="BA575" s="3"/>
      <c r="BB575" s="13"/>
      <c r="BC575" s="3"/>
    </row>
    <row r="576" spans="1:55">
      <c r="A576" s="3">
        <v>574</v>
      </c>
      <c r="B576" s="3">
        <v>20</v>
      </c>
      <c r="C576" s="3">
        <v>1</v>
      </c>
      <c r="D576" s="3">
        <f t="shared" si="8"/>
        <v>1960000</v>
      </c>
      <c r="E576" s="3">
        <v>1970</v>
      </c>
      <c r="F576" s="3"/>
      <c r="G576" s="3"/>
      <c r="H576" s="3">
        <v>40660</v>
      </c>
      <c r="I576" s="3"/>
      <c r="J576" s="3"/>
      <c r="K576" s="3">
        <v>4958820</v>
      </c>
      <c r="L576" s="3">
        <v>19700</v>
      </c>
      <c r="M576" s="3">
        <v>1.189</v>
      </c>
      <c r="N576" s="3">
        <v>1.0945</v>
      </c>
      <c r="O576" s="3">
        <v>1000000</v>
      </c>
      <c r="P576" s="3">
        <v>25636.80185</v>
      </c>
      <c r="Q576" s="3">
        <v>7700</v>
      </c>
      <c r="R576" s="3">
        <v>0.9</v>
      </c>
      <c r="S576" s="13"/>
      <c r="T576" s="14"/>
      <c r="U576" s="13"/>
      <c r="V576" s="13"/>
      <c r="W576" s="13"/>
      <c r="X576" s="13"/>
      <c r="Y576" s="13"/>
      <c r="Z576" s="4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3"/>
      <c r="AP576" s="3"/>
      <c r="AQ576" s="3"/>
      <c r="AR576" s="3"/>
      <c r="AS576" s="13"/>
      <c r="AT576" s="13"/>
      <c r="AU576" s="13"/>
      <c r="AV576" s="13"/>
      <c r="AW576" s="13"/>
      <c r="AX576" s="13"/>
      <c r="AY576" s="13"/>
      <c r="AZ576" s="13"/>
      <c r="BA576" s="3"/>
      <c r="BB576" s="13"/>
      <c r="BC576" s="3"/>
    </row>
    <row r="577" spans="1:55">
      <c r="A577" s="3">
        <v>575</v>
      </c>
      <c r="B577" s="3">
        <v>20</v>
      </c>
      <c r="C577" s="3">
        <v>1</v>
      </c>
      <c r="D577" s="3">
        <f t="shared" si="8"/>
        <v>1980000</v>
      </c>
      <c r="E577" s="3">
        <v>1990</v>
      </c>
      <c r="F577" s="3"/>
      <c r="G577" s="3"/>
      <c r="H577" s="3">
        <v>40880</v>
      </c>
      <c r="I577" s="3"/>
      <c r="J577" s="3"/>
      <c r="K577" s="3">
        <v>4999700</v>
      </c>
      <c r="L577" s="3">
        <v>19900</v>
      </c>
      <c r="M577" s="3">
        <v>1.189</v>
      </c>
      <c r="N577" s="3">
        <v>1.0945</v>
      </c>
      <c r="O577" s="3">
        <v>1000000</v>
      </c>
      <c r="P577" s="3">
        <v>25897.07395</v>
      </c>
      <c r="Q577" s="3">
        <v>7700</v>
      </c>
      <c r="R577" s="3">
        <v>0.9</v>
      </c>
      <c r="S577" s="13"/>
      <c r="T577" s="14"/>
      <c r="U577" s="13"/>
      <c r="V577" s="13"/>
      <c r="W577" s="13"/>
      <c r="X577" s="13"/>
      <c r="Y577" s="13"/>
      <c r="Z577" s="4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3"/>
      <c r="AP577" s="3"/>
      <c r="AQ577" s="3"/>
      <c r="AR577" s="3"/>
      <c r="AS577" s="13"/>
      <c r="AT577" s="13"/>
      <c r="AU577" s="13"/>
      <c r="AV577" s="13"/>
      <c r="AW577" s="13"/>
      <c r="AX577" s="13"/>
      <c r="AY577" s="13"/>
      <c r="AZ577" s="13"/>
      <c r="BA577" s="3"/>
      <c r="BB577" s="13"/>
      <c r="BC577" s="3"/>
    </row>
    <row r="578" spans="1:55">
      <c r="A578" s="3">
        <v>576</v>
      </c>
      <c r="B578" s="3">
        <v>20</v>
      </c>
      <c r="C578" s="3">
        <v>1</v>
      </c>
      <c r="D578" s="3">
        <f t="shared" si="8"/>
        <v>2000000</v>
      </c>
      <c r="E578" s="3">
        <v>2010</v>
      </c>
      <c r="F578" s="3"/>
      <c r="G578" s="3"/>
      <c r="H578" s="3">
        <v>41100</v>
      </c>
      <c r="I578" s="3"/>
      <c r="J578" s="3"/>
      <c r="K578" s="3">
        <v>5040800</v>
      </c>
      <c r="L578" s="3">
        <v>20100</v>
      </c>
      <c r="M578" s="3">
        <v>1.189</v>
      </c>
      <c r="N578" s="3">
        <v>1.0945</v>
      </c>
      <c r="O578" s="3">
        <v>1000000</v>
      </c>
      <c r="P578" s="3">
        <v>26157.34605</v>
      </c>
      <c r="Q578" s="3">
        <v>7700</v>
      </c>
      <c r="R578" s="3">
        <v>0.9</v>
      </c>
      <c r="S578" s="13"/>
      <c r="T578" s="14"/>
      <c r="U578" s="13"/>
      <c r="V578" s="13"/>
      <c r="W578" s="13"/>
      <c r="X578" s="13"/>
      <c r="Y578" s="13"/>
      <c r="Z578" s="4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3"/>
      <c r="AP578" s="3"/>
      <c r="AQ578" s="3"/>
      <c r="AR578" s="3"/>
      <c r="AS578" s="13"/>
      <c r="AT578" s="13"/>
      <c r="AU578" s="13"/>
      <c r="AV578" s="13"/>
      <c r="AW578" s="13"/>
      <c r="AX578" s="13"/>
      <c r="AY578" s="13"/>
      <c r="AZ578" s="13"/>
      <c r="BA578" s="3"/>
      <c r="BB578" s="13"/>
      <c r="BC578" s="3"/>
    </row>
    <row r="579" spans="1:55">
      <c r="A579" s="3">
        <v>577</v>
      </c>
      <c r="B579" s="3">
        <v>20</v>
      </c>
      <c r="C579" s="3">
        <v>1</v>
      </c>
      <c r="D579" s="3">
        <f t="shared" si="8"/>
        <v>2020000</v>
      </c>
      <c r="E579" s="3">
        <v>2030</v>
      </c>
      <c r="F579" s="3"/>
      <c r="G579" s="3"/>
      <c r="H579" s="3">
        <v>41320</v>
      </c>
      <c r="I579" s="3"/>
      <c r="J579" s="3"/>
      <c r="K579" s="3">
        <v>5082120</v>
      </c>
      <c r="L579" s="3">
        <v>20300</v>
      </c>
      <c r="M579" s="3">
        <v>1.189</v>
      </c>
      <c r="N579" s="3">
        <v>1.0945</v>
      </c>
      <c r="O579" s="3">
        <v>1000000</v>
      </c>
      <c r="P579" s="3">
        <v>26417.61815</v>
      </c>
      <c r="Q579" s="3">
        <v>7700</v>
      </c>
      <c r="R579" s="3">
        <v>0.9</v>
      </c>
      <c r="S579" s="13"/>
      <c r="T579" s="14"/>
      <c r="U579" s="13"/>
      <c r="V579" s="13"/>
      <c r="W579" s="13"/>
      <c r="X579" s="13"/>
      <c r="Y579" s="13"/>
      <c r="Z579" s="4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3"/>
      <c r="AP579" s="3"/>
      <c r="AQ579" s="3"/>
      <c r="AR579" s="3"/>
      <c r="AS579" s="13"/>
      <c r="AT579" s="13"/>
      <c r="AU579" s="13"/>
      <c r="AV579" s="13"/>
      <c r="AW579" s="13"/>
      <c r="AX579" s="13"/>
      <c r="AY579" s="13"/>
      <c r="AZ579" s="13"/>
      <c r="BA579" s="3"/>
      <c r="BB579" s="13"/>
      <c r="BC579" s="3"/>
    </row>
    <row r="580" spans="1:55">
      <c r="A580" s="3">
        <v>578</v>
      </c>
      <c r="B580" s="3">
        <v>20</v>
      </c>
      <c r="C580" s="3">
        <v>1</v>
      </c>
      <c r="D580" s="3">
        <f t="shared" ref="D580:D643" si="9">IF(E580="","",(E580-10)*1000)</f>
        <v>2040000</v>
      </c>
      <c r="E580" s="3">
        <v>2050</v>
      </c>
      <c r="F580" s="3"/>
      <c r="G580" s="3"/>
      <c r="H580" s="3">
        <v>41540</v>
      </c>
      <c r="I580" s="3"/>
      <c r="J580" s="3"/>
      <c r="K580" s="3">
        <v>5123660</v>
      </c>
      <c r="L580" s="3">
        <v>20500</v>
      </c>
      <c r="M580" s="3">
        <v>1.189</v>
      </c>
      <c r="N580" s="3">
        <v>1.0945</v>
      </c>
      <c r="O580" s="3">
        <v>1000000</v>
      </c>
      <c r="P580" s="3">
        <v>26677.89025</v>
      </c>
      <c r="Q580" s="3">
        <v>7700</v>
      </c>
      <c r="R580" s="3">
        <v>0.9</v>
      </c>
      <c r="S580" s="13"/>
      <c r="T580" s="14"/>
      <c r="U580" s="13"/>
      <c r="V580" s="13"/>
      <c r="W580" s="13"/>
      <c r="X580" s="13"/>
      <c r="Y580" s="13"/>
      <c r="Z580" s="4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3"/>
      <c r="AP580" s="3"/>
      <c r="AQ580" s="3"/>
      <c r="AR580" s="3"/>
      <c r="AS580" s="13"/>
      <c r="AT580" s="13"/>
      <c r="AU580" s="13"/>
      <c r="AV580" s="13"/>
      <c r="AW580" s="13"/>
      <c r="AX580" s="13"/>
      <c r="AY580" s="13"/>
      <c r="AZ580" s="13"/>
      <c r="BA580" s="3"/>
      <c r="BB580" s="13"/>
      <c r="BC580" s="3"/>
    </row>
    <row r="581" spans="1:55">
      <c r="A581" s="3">
        <v>579</v>
      </c>
      <c r="B581" s="3">
        <v>20</v>
      </c>
      <c r="C581" s="3">
        <v>1</v>
      </c>
      <c r="D581" s="3">
        <f t="shared" si="9"/>
        <v>2060000</v>
      </c>
      <c r="E581" s="3">
        <v>2070</v>
      </c>
      <c r="F581" s="3"/>
      <c r="G581" s="3"/>
      <c r="H581" s="3">
        <v>41760</v>
      </c>
      <c r="I581" s="3"/>
      <c r="J581" s="3"/>
      <c r="K581" s="3">
        <v>5165420</v>
      </c>
      <c r="L581" s="3">
        <v>20700</v>
      </c>
      <c r="M581" s="3">
        <v>1.189</v>
      </c>
      <c r="N581" s="3">
        <v>1.0945</v>
      </c>
      <c r="O581" s="3">
        <v>1000000</v>
      </c>
      <c r="P581" s="3">
        <v>26938.16235</v>
      </c>
      <c r="Q581" s="3">
        <v>7700</v>
      </c>
      <c r="R581" s="3">
        <v>0.9</v>
      </c>
      <c r="S581" s="13"/>
      <c r="T581" s="14"/>
      <c r="U581" s="13"/>
      <c r="V581" s="13"/>
      <c r="W581" s="13"/>
      <c r="X581" s="13"/>
      <c r="Y581" s="13"/>
      <c r="Z581" s="4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3"/>
      <c r="AP581" s="3"/>
      <c r="AQ581" s="3"/>
      <c r="AR581" s="3"/>
      <c r="AS581" s="13"/>
      <c r="AT581" s="13"/>
      <c r="AU581" s="13"/>
      <c r="AV581" s="13"/>
      <c r="AW581" s="13"/>
      <c r="AX581" s="13"/>
      <c r="AY581" s="13"/>
      <c r="AZ581" s="13"/>
      <c r="BA581" s="3"/>
      <c r="BB581" s="13"/>
      <c r="BC581" s="3"/>
    </row>
    <row r="582" spans="1:55">
      <c r="A582" s="3">
        <v>580</v>
      </c>
      <c r="B582" s="3">
        <v>20</v>
      </c>
      <c r="C582" s="3">
        <v>1</v>
      </c>
      <c r="D582" s="3">
        <f t="shared" si="9"/>
        <v>2080000</v>
      </c>
      <c r="E582" s="3">
        <v>2090</v>
      </c>
      <c r="F582" s="3"/>
      <c r="G582" s="3"/>
      <c r="H582" s="3">
        <v>41980</v>
      </c>
      <c r="I582" s="3"/>
      <c r="J582" s="3"/>
      <c r="K582" s="3">
        <v>5207400</v>
      </c>
      <c r="L582" s="3">
        <v>20900</v>
      </c>
      <c r="M582" s="3">
        <v>1.189</v>
      </c>
      <c r="N582" s="3">
        <v>1.0945</v>
      </c>
      <c r="O582" s="3">
        <v>1000000</v>
      </c>
      <c r="P582" s="3">
        <v>27198.43445</v>
      </c>
      <c r="Q582" s="3">
        <v>9200</v>
      </c>
      <c r="R582" s="3">
        <v>0.9</v>
      </c>
      <c r="S582" s="13"/>
      <c r="T582" s="14"/>
      <c r="U582" s="13"/>
      <c r="V582" s="13"/>
      <c r="W582" s="13"/>
      <c r="X582" s="13"/>
      <c r="Y582" s="13"/>
      <c r="Z582" s="4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3"/>
      <c r="AP582" s="3"/>
      <c r="AQ582" s="3"/>
      <c r="AR582" s="3"/>
      <c r="AS582" s="13"/>
      <c r="AT582" s="13"/>
      <c r="AU582" s="13"/>
      <c r="AV582" s="13"/>
      <c r="AW582" s="13"/>
      <c r="AX582" s="13"/>
      <c r="AY582" s="13"/>
      <c r="AZ582" s="13"/>
      <c r="BA582" s="3"/>
      <c r="BB582" s="13"/>
      <c r="BC582" s="3"/>
    </row>
    <row r="583" spans="1:55">
      <c r="A583" s="3">
        <v>581</v>
      </c>
      <c r="B583" s="3">
        <v>20</v>
      </c>
      <c r="C583" s="3">
        <v>2</v>
      </c>
      <c r="D583" s="3" t="str">
        <f t="shared" si="9"/>
        <v/>
      </c>
      <c r="E583" s="3"/>
      <c r="F583" s="3">
        <v>1900</v>
      </c>
      <c r="G583" s="3"/>
      <c r="H583" s="3"/>
      <c r="I583" s="3">
        <v>40000</v>
      </c>
      <c r="J583" s="3"/>
      <c r="K583" s="3">
        <v>5234067</v>
      </c>
      <c r="L583" s="3">
        <v>20900</v>
      </c>
      <c r="M583" s="3">
        <v>1.19</v>
      </c>
      <c r="N583" s="3">
        <v>1.0945</v>
      </c>
      <c r="O583" s="3">
        <v>1000000</v>
      </c>
      <c r="P583" s="3">
        <v>27221.3095</v>
      </c>
      <c r="Q583" s="3">
        <v>9200</v>
      </c>
      <c r="R583" s="3">
        <v>0.9</v>
      </c>
      <c r="S583" s="13"/>
      <c r="T583" s="14"/>
      <c r="U583" s="13"/>
      <c r="V583" s="13"/>
      <c r="W583" s="13"/>
      <c r="X583" s="13"/>
      <c r="Y583" s="13"/>
      <c r="Z583" s="4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3"/>
      <c r="AP583" s="3"/>
      <c r="AQ583" s="3"/>
      <c r="AR583" s="3"/>
      <c r="AS583" s="13"/>
      <c r="AT583" s="13"/>
      <c r="AU583" s="13"/>
      <c r="AV583" s="13"/>
      <c r="AW583" s="13"/>
      <c r="AX583" s="13"/>
      <c r="AY583" s="13"/>
      <c r="AZ583" s="13"/>
      <c r="BA583" s="3"/>
      <c r="BB583" s="13"/>
      <c r="BC583" s="3"/>
    </row>
    <row r="584" spans="1:55">
      <c r="A584" s="3">
        <v>582</v>
      </c>
      <c r="B584" s="3">
        <v>20</v>
      </c>
      <c r="C584" s="3">
        <v>2</v>
      </c>
      <c r="D584" s="3" t="str">
        <f t="shared" si="9"/>
        <v/>
      </c>
      <c r="E584" s="3"/>
      <c r="F584" s="3">
        <v>1910</v>
      </c>
      <c r="G584" s="3"/>
      <c r="H584" s="3"/>
      <c r="I584" s="3">
        <v>40220</v>
      </c>
      <c r="J584" s="3"/>
      <c r="K584" s="3">
        <v>5260881</v>
      </c>
      <c r="L584" s="3">
        <v>20900</v>
      </c>
      <c r="M584" s="3">
        <v>1.191</v>
      </c>
      <c r="N584" s="3">
        <v>1.0945</v>
      </c>
      <c r="O584" s="3">
        <v>1000000</v>
      </c>
      <c r="P584" s="3">
        <v>27244.18455</v>
      </c>
      <c r="Q584" s="3">
        <v>9200</v>
      </c>
      <c r="R584" s="3">
        <v>0.9</v>
      </c>
      <c r="S584" s="13"/>
      <c r="T584" s="14"/>
      <c r="U584" s="13"/>
      <c r="V584" s="13"/>
      <c r="W584" s="13"/>
      <c r="X584" s="13"/>
      <c r="Y584" s="13"/>
      <c r="Z584" s="4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3"/>
      <c r="AP584" s="3"/>
      <c r="AQ584" s="3"/>
      <c r="AR584" s="3"/>
      <c r="AS584" s="13"/>
      <c r="AT584" s="13"/>
      <c r="AU584" s="13"/>
      <c r="AV584" s="13"/>
      <c r="AW584" s="13"/>
      <c r="AX584" s="13"/>
      <c r="AY584" s="13"/>
      <c r="AZ584" s="13"/>
      <c r="BA584" s="3"/>
      <c r="BB584" s="13"/>
      <c r="BC584" s="3"/>
    </row>
    <row r="585" spans="1:55">
      <c r="A585" s="3">
        <v>583</v>
      </c>
      <c r="B585" s="3">
        <v>20</v>
      </c>
      <c r="C585" s="3">
        <v>2</v>
      </c>
      <c r="D585" s="3" t="str">
        <f t="shared" si="9"/>
        <v/>
      </c>
      <c r="E585" s="3"/>
      <c r="F585" s="3">
        <v>1920</v>
      </c>
      <c r="G585" s="3"/>
      <c r="H585" s="3"/>
      <c r="I585" s="3">
        <v>40440</v>
      </c>
      <c r="J585" s="3"/>
      <c r="K585" s="3">
        <v>5287842</v>
      </c>
      <c r="L585" s="3">
        <v>20900</v>
      </c>
      <c r="M585" s="3">
        <v>1.192</v>
      </c>
      <c r="N585" s="3">
        <v>1.0945</v>
      </c>
      <c r="O585" s="3">
        <v>1000000</v>
      </c>
      <c r="P585" s="3">
        <v>27267.0596</v>
      </c>
      <c r="Q585" s="3">
        <v>9200</v>
      </c>
      <c r="R585" s="3">
        <v>0.9</v>
      </c>
      <c r="S585" s="13"/>
      <c r="T585" s="14"/>
      <c r="U585" s="13"/>
      <c r="V585" s="13"/>
      <c r="W585" s="13"/>
      <c r="X585" s="13"/>
      <c r="Y585" s="13"/>
      <c r="Z585" s="4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3"/>
      <c r="AP585" s="3"/>
      <c r="AQ585" s="3"/>
      <c r="AR585" s="3"/>
      <c r="AS585" s="13"/>
      <c r="AT585" s="13"/>
      <c r="AU585" s="13"/>
      <c r="AV585" s="13"/>
      <c r="AW585" s="13"/>
      <c r="AX585" s="13"/>
      <c r="AY585" s="13"/>
      <c r="AZ585" s="13"/>
      <c r="BA585" s="3"/>
      <c r="BB585" s="13"/>
      <c r="BC585" s="3"/>
    </row>
    <row r="586" spans="1:55">
      <c r="A586" s="3">
        <v>584</v>
      </c>
      <c r="B586" s="3">
        <v>20</v>
      </c>
      <c r="C586" s="3">
        <v>2</v>
      </c>
      <c r="D586" s="3" t="str">
        <f t="shared" si="9"/>
        <v/>
      </c>
      <c r="E586" s="3"/>
      <c r="F586" s="3">
        <v>1930</v>
      </c>
      <c r="G586" s="3"/>
      <c r="H586" s="3"/>
      <c r="I586" s="3">
        <v>40660</v>
      </c>
      <c r="J586" s="3"/>
      <c r="K586" s="3">
        <v>5314950</v>
      </c>
      <c r="L586" s="3">
        <v>20900</v>
      </c>
      <c r="M586" s="3">
        <v>1.193</v>
      </c>
      <c r="N586" s="3">
        <v>1.0945</v>
      </c>
      <c r="O586" s="3">
        <v>1000000</v>
      </c>
      <c r="P586" s="3">
        <v>27289.93465</v>
      </c>
      <c r="Q586" s="3">
        <v>9200</v>
      </c>
      <c r="R586" s="3">
        <v>0.9</v>
      </c>
      <c r="S586" s="13"/>
      <c r="T586" s="14"/>
      <c r="U586" s="13"/>
      <c r="V586" s="13"/>
      <c r="W586" s="13"/>
      <c r="X586" s="13"/>
      <c r="Y586" s="13"/>
      <c r="Z586" s="4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3"/>
      <c r="AP586" s="3"/>
      <c r="AQ586" s="3"/>
      <c r="AR586" s="3"/>
      <c r="AS586" s="13"/>
      <c r="AT586" s="13"/>
      <c r="AU586" s="13"/>
      <c r="AV586" s="13"/>
      <c r="AW586" s="13"/>
      <c r="AX586" s="13"/>
      <c r="AY586" s="13"/>
      <c r="AZ586" s="13"/>
      <c r="BA586" s="3"/>
      <c r="BB586" s="13"/>
      <c r="BC586" s="3"/>
    </row>
    <row r="587" spans="1:55">
      <c r="A587" s="3">
        <v>585</v>
      </c>
      <c r="B587" s="3">
        <v>20</v>
      </c>
      <c r="C587" s="3">
        <v>2</v>
      </c>
      <c r="D587" s="3" t="str">
        <f t="shared" si="9"/>
        <v/>
      </c>
      <c r="E587" s="3"/>
      <c r="F587" s="3">
        <v>1940</v>
      </c>
      <c r="G587" s="3"/>
      <c r="H587" s="3"/>
      <c r="I587" s="3">
        <v>40880</v>
      </c>
      <c r="J587" s="3"/>
      <c r="K587" s="3">
        <v>5342205</v>
      </c>
      <c r="L587" s="3">
        <v>20900</v>
      </c>
      <c r="M587" s="3">
        <v>1.194</v>
      </c>
      <c r="N587" s="3">
        <v>1.0945</v>
      </c>
      <c r="O587" s="3">
        <v>1000000</v>
      </c>
      <c r="P587" s="3">
        <v>27312.8097</v>
      </c>
      <c r="Q587" s="3">
        <v>9200</v>
      </c>
      <c r="R587" s="3">
        <v>0.9</v>
      </c>
      <c r="S587" s="13"/>
      <c r="T587" s="14"/>
      <c r="U587" s="13"/>
      <c r="V587" s="13"/>
      <c r="W587" s="13"/>
      <c r="X587" s="13"/>
      <c r="Y587" s="13"/>
      <c r="Z587" s="4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3"/>
      <c r="AP587" s="3"/>
      <c r="AQ587" s="3"/>
      <c r="AR587" s="3"/>
      <c r="AS587" s="13"/>
      <c r="AT587" s="13"/>
      <c r="AU587" s="13"/>
      <c r="AV587" s="13"/>
      <c r="AW587" s="13"/>
      <c r="AX587" s="13"/>
      <c r="AY587" s="13"/>
      <c r="AZ587" s="13"/>
      <c r="BA587" s="3"/>
      <c r="BB587" s="13"/>
      <c r="BC587" s="3"/>
    </row>
    <row r="588" spans="1:55">
      <c r="A588" s="3">
        <v>586</v>
      </c>
      <c r="B588" s="3">
        <v>20</v>
      </c>
      <c r="C588" s="3">
        <v>2</v>
      </c>
      <c r="D588" s="3" t="str">
        <f t="shared" si="9"/>
        <v/>
      </c>
      <c r="E588" s="3"/>
      <c r="F588" s="3">
        <v>1950</v>
      </c>
      <c r="G588" s="3"/>
      <c r="H588" s="3"/>
      <c r="I588" s="3">
        <v>41100</v>
      </c>
      <c r="J588" s="3"/>
      <c r="K588" s="3">
        <v>5369607</v>
      </c>
      <c r="L588" s="3">
        <v>20900</v>
      </c>
      <c r="M588" s="3">
        <v>1.195</v>
      </c>
      <c r="N588" s="3">
        <v>1.0945</v>
      </c>
      <c r="O588" s="3">
        <v>1000000</v>
      </c>
      <c r="P588" s="3">
        <v>27335.68475</v>
      </c>
      <c r="Q588" s="3">
        <v>9200</v>
      </c>
      <c r="R588" s="3">
        <v>0.9</v>
      </c>
      <c r="S588" s="13"/>
      <c r="T588" s="14"/>
      <c r="U588" s="13"/>
      <c r="V588" s="13"/>
      <c r="W588" s="13"/>
      <c r="X588" s="13"/>
      <c r="Y588" s="13"/>
      <c r="Z588" s="4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3"/>
      <c r="AP588" s="3"/>
      <c r="AQ588" s="3"/>
      <c r="AR588" s="3"/>
      <c r="AS588" s="13"/>
      <c r="AT588" s="13"/>
      <c r="AU588" s="13"/>
      <c r="AV588" s="13"/>
      <c r="AW588" s="13"/>
      <c r="AX588" s="13"/>
      <c r="AY588" s="13"/>
      <c r="AZ588" s="13"/>
      <c r="BA588" s="3"/>
      <c r="BB588" s="13"/>
      <c r="BC588" s="3"/>
    </row>
    <row r="589" spans="1:55">
      <c r="A589" s="3">
        <v>587</v>
      </c>
      <c r="B589" s="3">
        <v>20</v>
      </c>
      <c r="C589" s="3">
        <v>2</v>
      </c>
      <c r="D589" s="3" t="str">
        <f t="shared" si="9"/>
        <v/>
      </c>
      <c r="E589" s="3"/>
      <c r="F589" s="3">
        <v>1960</v>
      </c>
      <c r="G589" s="3"/>
      <c r="H589" s="3"/>
      <c r="I589" s="3">
        <v>41320</v>
      </c>
      <c r="J589" s="3"/>
      <c r="K589" s="3">
        <v>5397156</v>
      </c>
      <c r="L589" s="3">
        <v>20900</v>
      </c>
      <c r="M589" s="3">
        <v>1.196</v>
      </c>
      <c r="N589" s="3">
        <v>1.0945</v>
      </c>
      <c r="O589" s="3">
        <v>1000000</v>
      </c>
      <c r="P589" s="3">
        <v>27358.5598</v>
      </c>
      <c r="Q589" s="3">
        <v>9200</v>
      </c>
      <c r="R589" s="3">
        <v>0.9</v>
      </c>
      <c r="S589" s="13"/>
      <c r="T589" s="14"/>
      <c r="U589" s="13"/>
      <c r="V589" s="13"/>
      <c r="W589" s="13"/>
      <c r="X589" s="13"/>
      <c r="Y589" s="13"/>
      <c r="Z589" s="4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3"/>
      <c r="AP589" s="3"/>
      <c r="AQ589" s="3"/>
      <c r="AR589" s="3"/>
      <c r="AS589" s="13"/>
      <c r="AT589" s="13"/>
      <c r="AU589" s="13"/>
      <c r="AV589" s="13"/>
      <c r="AW589" s="13"/>
      <c r="AX589" s="13"/>
      <c r="AY589" s="13"/>
      <c r="AZ589" s="13"/>
      <c r="BA589" s="3"/>
      <c r="BB589" s="13"/>
      <c r="BC589" s="3"/>
    </row>
    <row r="590" spans="1:55">
      <c r="A590" s="3">
        <v>588</v>
      </c>
      <c r="B590" s="3">
        <v>20</v>
      </c>
      <c r="C590" s="3">
        <v>2</v>
      </c>
      <c r="D590" s="3" t="str">
        <f t="shared" si="9"/>
        <v/>
      </c>
      <c r="E590" s="3"/>
      <c r="F590" s="3">
        <v>1970</v>
      </c>
      <c r="G590" s="3"/>
      <c r="H590" s="3"/>
      <c r="I590" s="3">
        <v>41540</v>
      </c>
      <c r="J590" s="3"/>
      <c r="K590" s="3">
        <v>5424852</v>
      </c>
      <c r="L590" s="3">
        <v>20900</v>
      </c>
      <c r="M590" s="3">
        <v>1.197</v>
      </c>
      <c r="N590" s="3">
        <v>1.0945</v>
      </c>
      <c r="O590" s="3">
        <v>1000000</v>
      </c>
      <c r="P590" s="3">
        <v>27381.43485</v>
      </c>
      <c r="Q590" s="3">
        <v>9200</v>
      </c>
      <c r="R590" s="3">
        <v>0.9</v>
      </c>
      <c r="S590" s="13"/>
      <c r="T590" s="14"/>
      <c r="U590" s="13"/>
      <c r="V590" s="13"/>
      <c r="W590" s="13"/>
      <c r="X590" s="13"/>
      <c r="Y590" s="13"/>
      <c r="Z590" s="4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3"/>
      <c r="AP590" s="3"/>
      <c r="AQ590" s="3"/>
      <c r="AR590" s="3"/>
      <c r="AS590" s="13"/>
      <c r="AT590" s="13"/>
      <c r="AU590" s="13"/>
      <c r="AV590" s="13"/>
      <c r="AW590" s="13"/>
      <c r="AX590" s="13"/>
      <c r="AY590" s="13"/>
      <c r="AZ590" s="13"/>
      <c r="BA590" s="3"/>
      <c r="BB590" s="13"/>
      <c r="BC590" s="3"/>
    </row>
    <row r="591" spans="1:55">
      <c r="A591" s="3">
        <v>589</v>
      </c>
      <c r="B591" s="3">
        <v>20</v>
      </c>
      <c r="C591" s="3">
        <v>2</v>
      </c>
      <c r="D591" s="3" t="str">
        <f t="shared" si="9"/>
        <v/>
      </c>
      <c r="E591" s="3"/>
      <c r="F591" s="3">
        <v>1980</v>
      </c>
      <c r="G591" s="3"/>
      <c r="H591" s="3"/>
      <c r="I591" s="3">
        <v>41760</v>
      </c>
      <c r="J591" s="3"/>
      <c r="K591" s="3">
        <v>5452695</v>
      </c>
      <c r="L591" s="3">
        <v>20900</v>
      </c>
      <c r="M591" s="3">
        <v>1.198</v>
      </c>
      <c r="N591" s="3">
        <v>1.0945</v>
      </c>
      <c r="O591" s="3">
        <v>1000000</v>
      </c>
      <c r="P591" s="3">
        <v>27404.3099</v>
      </c>
      <c r="Q591" s="3">
        <v>9200</v>
      </c>
      <c r="R591" s="3">
        <v>0.9</v>
      </c>
      <c r="S591" s="13"/>
      <c r="T591" s="14"/>
      <c r="U591" s="13"/>
      <c r="V591" s="13"/>
      <c r="W591" s="13"/>
      <c r="X591" s="13"/>
      <c r="Y591" s="13"/>
      <c r="Z591" s="4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3"/>
      <c r="AP591" s="3"/>
      <c r="AQ591" s="3"/>
      <c r="AR591" s="3"/>
      <c r="AS591" s="13"/>
      <c r="AT591" s="13"/>
      <c r="AU591" s="13"/>
      <c r="AV591" s="13"/>
      <c r="AW591" s="13"/>
      <c r="AX591" s="13"/>
      <c r="AY591" s="13"/>
      <c r="AZ591" s="13"/>
      <c r="BA591" s="3"/>
      <c r="BB591" s="13"/>
      <c r="BC591" s="3"/>
    </row>
    <row r="592" spans="1:55">
      <c r="A592" s="3">
        <v>590</v>
      </c>
      <c r="B592" s="3">
        <v>20</v>
      </c>
      <c r="C592" s="3">
        <v>2</v>
      </c>
      <c r="D592" s="3" t="str">
        <f t="shared" si="9"/>
        <v/>
      </c>
      <c r="E592" s="3"/>
      <c r="F592" s="3">
        <v>1990</v>
      </c>
      <c r="G592" s="3"/>
      <c r="H592" s="3"/>
      <c r="I592" s="3">
        <v>41980</v>
      </c>
      <c r="J592" s="3"/>
      <c r="K592" s="3">
        <v>5480685</v>
      </c>
      <c r="L592" s="3">
        <v>20900</v>
      </c>
      <c r="M592" s="3">
        <v>1.199</v>
      </c>
      <c r="N592" s="3">
        <v>1.0945</v>
      </c>
      <c r="O592" s="3">
        <v>1000000</v>
      </c>
      <c r="P592" s="3">
        <v>27427.18495</v>
      </c>
      <c r="Q592" s="3">
        <v>9200</v>
      </c>
      <c r="R592" s="3">
        <v>0.9</v>
      </c>
      <c r="S592" s="13"/>
      <c r="T592" s="14"/>
      <c r="U592" s="13"/>
      <c r="V592" s="13"/>
      <c r="W592" s="13"/>
      <c r="X592" s="13"/>
      <c r="Y592" s="13"/>
      <c r="Z592" s="4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3"/>
      <c r="AP592" s="3"/>
      <c r="AQ592" s="3"/>
      <c r="AR592" s="3"/>
      <c r="AS592" s="13"/>
      <c r="AT592" s="13"/>
      <c r="AU592" s="13"/>
      <c r="AV592" s="13"/>
      <c r="AW592" s="13"/>
      <c r="AX592" s="13"/>
      <c r="AY592" s="13"/>
      <c r="AZ592" s="13"/>
      <c r="BA592" s="3"/>
      <c r="BB592" s="13"/>
      <c r="BC592" s="3"/>
    </row>
    <row r="593" spans="1:55">
      <c r="A593" s="3">
        <v>591</v>
      </c>
      <c r="B593" s="3">
        <v>20</v>
      </c>
      <c r="C593" s="3">
        <v>3</v>
      </c>
      <c r="D593" s="3" t="str">
        <f t="shared" si="9"/>
        <v/>
      </c>
      <c r="E593" s="3"/>
      <c r="F593" s="3"/>
      <c r="G593" s="3">
        <v>950</v>
      </c>
      <c r="H593" s="3"/>
      <c r="I593" s="3"/>
      <c r="J593" s="3">
        <v>40000</v>
      </c>
      <c r="K593" s="3">
        <v>5500685</v>
      </c>
      <c r="L593" s="3">
        <v>20900</v>
      </c>
      <c r="M593" s="3">
        <v>1.199</v>
      </c>
      <c r="N593" s="3">
        <v>1.095</v>
      </c>
      <c r="O593" s="3">
        <v>1000000</v>
      </c>
      <c r="P593" s="3">
        <v>27439.7145</v>
      </c>
      <c r="Q593" s="3">
        <v>9200</v>
      </c>
      <c r="R593" s="3">
        <v>0.9</v>
      </c>
      <c r="S593" s="13"/>
      <c r="T593" s="14"/>
      <c r="U593" s="13"/>
      <c r="V593" s="13"/>
      <c r="W593" s="13"/>
      <c r="X593" s="13"/>
      <c r="Y593" s="13"/>
      <c r="Z593" s="4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3"/>
      <c r="AP593" s="3"/>
      <c r="AQ593" s="3"/>
      <c r="AR593" s="3"/>
      <c r="AS593" s="13"/>
      <c r="AT593" s="13"/>
      <c r="AU593" s="13"/>
      <c r="AV593" s="13"/>
      <c r="AW593" s="13"/>
      <c r="AX593" s="13"/>
      <c r="AY593" s="13"/>
      <c r="AZ593" s="13"/>
      <c r="BA593" s="3"/>
      <c r="BB593" s="13"/>
      <c r="BC593" s="3"/>
    </row>
    <row r="594" spans="1:55">
      <c r="A594" s="3">
        <v>592</v>
      </c>
      <c r="B594" s="3">
        <v>20</v>
      </c>
      <c r="C594" s="3">
        <v>3</v>
      </c>
      <c r="D594" s="3" t="str">
        <f t="shared" si="9"/>
        <v/>
      </c>
      <c r="E594" s="3"/>
      <c r="F594" s="3"/>
      <c r="G594" s="3">
        <v>955</v>
      </c>
      <c r="H594" s="3"/>
      <c r="I594" s="3"/>
      <c r="J594" s="3">
        <v>40220</v>
      </c>
      <c r="K594" s="3">
        <v>5520795</v>
      </c>
      <c r="L594" s="3">
        <v>20900</v>
      </c>
      <c r="M594" s="3">
        <v>1.199</v>
      </c>
      <c r="N594" s="3">
        <v>1.0955</v>
      </c>
      <c r="O594" s="3">
        <v>1000000</v>
      </c>
      <c r="P594" s="3">
        <v>27452.24405</v>
      </c>
      <c r="Q594" s="3">
        <v>9200</v>
      </c>
      <c r="R594" s="3">
        <v>0.9</v>
      </c>
      <c r="S594" s="13"/>
      <c r="T594" s="14"/>
      <c r="U594" s="13"/>
      <c r="V594" s="13"/>
      <c r="W594" s="13"/>
      <c r="X594" s="13"/>
      <c r="Y594" s="13"/>
      <c r="Z594" s="4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3"/>
      <c r="AP594" s="3"/>
      <c r="AQ594" s="3"/>
      <c r="AR594" s="3"/>
      <c r="AS594" s="13"/>
      <c r="AT594" s="13"/>
      <c r="AU594" s="13"/>
      <c r="AV594" s="13"/>
      <c r="AW594" s="13"/>
      <c r="AX594" s="13"/>
      <c r="AY594" s="13"/>
      <c r="AZ594" s="13"/>
      <c r="BA594" s="3"/>
      <c r="BB594" s="13"/>
      <c r="BC594" s="3"/>
    </row>
    <row r="595" spans="1:55">
      <c r="A595" s="3">
        <v>593</v>
      </c>
      <c r="B595" s="3">
        <v>20</v>
      </c>
      <c r="C595" s="3">
        <v>3</v>
      </c>
      <c r="D595" s="3" t="str">
        <f t="shared" si="9"/>
        <v/>
      </c>
      <c r="E595" s="3"/>
      <c r="F595" s="3"/>
      <c r="G595" s="3">
        <v>960</v>
      </c>
      <c r="H595" s="3"/>
      <c r="I595" s="3"/>
      <c r="J595" s="3">
        <v>40440</v>
      </c>
      <c r="K595" s="3">
        <v>5541015</v>
      </c>
      <c r="L595" s="3">
        <v>20900</v>
      </c>
      <c r="M595" s="3">
        <v>1.199</v>
      </c>
      <c r="N595" s="3">
        <v>1.096</v>
      </c>
      <c r="O595" s="3">
        <v>2000000</v>
      </c>
      <c r="P595" s="3">
        <v>27464.7736</v>
      </c>
      <c r="Q595" s="3">
        <v>9200</v>
      </c>
      <c r="R595" s="3">
        <v>0.9</v>
      </c>
      <c r="S595" s="13"/>
      <c r="T595" s="14"/>
      <c r="U595" s="13"/>
      <c r="V595" s="13"/>
      <c r="W595" s="13"/>
      <c r="X595" s="13"/>
      <c r="Y595" s="13"/>
      <c r="Z595" s="4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3"/>
      <c r="AP595" s="3"/>
      <c r="AQ595" s="3"/>
      <c r="AR595" s="3"/>
      <c r="AS595" s="13"/>
      <c r="AT595" s="13"/>
      <c r="AU595" s="13"/>
      <c r="AV595" s="13"/>
      <c r="AW595" s="13"/>
      <c r="AX595" s="13"/>
      <c r="AY595" s="13"/>
      <c r="AZ595" s="13"/>
      <c r="BA595" s="3"/>
      <c r="BB595" s="13"/>
      <c r="BC595" s="3"/>
    </row>
    <row r="596" spans="1:55">
      <c r="A596" s="3">
        <v>594</v>
      </c>
      <c r="B596" s="3">
        <v>20</v>
      </c>
      <c r="C596" s="3">
        <v>3</v>
      </c>
      <c r="D596" s="3" t="str">
        <f t="shared" si="9"/>
        <v/>
      </c>
      <c r="E596" s="3"/>
      <c r="F596" s="3"/>
      <c r="G596" s="3">
        <v>965</v>
      </c>
      <c r="H596" s="3"/>
      <c r="I596" s="3"/>
      <c r="J596" s="3">
        <v>40660</v>
      </c>
      <c r="K596" s="3">
        <v>5561345</v>
      </c>
      <c r="L596" s="3">
        <v>20900</v>
      </c>
      <c r="M596" s="3">
        <v>1.199</v>
      </c>
      <c r="N596" s="3">
        <v>1.0965</v>
      </c>
      <c r="O596" s="3">
        <v>2000000</v>
      </c>
      <c r="P596" s="3">
        <v>27477.30315</v>
      </c>
      <c r="Q596" s="3">
        <v>9200</v>
      </c>
      <c r="R596" s="3">
        <v>0.9</v>
      </c>
      <c r="S596" s="13"/>
      <c r="T596" s="14"/>
      <c r="U596" s="13"/>
      <c r="V596" s="13"/>
      <c r="W596" s="13"/>
      <c r="X596" s="13"/>
      <c r="Y596" s="13"/>
      <c r="Z596" s="4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3"/>
      <c r="AP596" s="3"/>
      <c r="AQ596" s="3"/>
      <c r="AR596" s="3"/>
      <c r="AS596" s="13"/>
      <c r="AT596" s="13"/>
      <c r="AU596" s="13"/>
      <c r="AV596" s="13"/>
      <c r="AW596" s="13"/>
      <c r="AX596" s="13"/>
      <c r="AY596" s="13"/>
      <c r="AZ596" s="13"/>
      <c r="BA596" s="3"/>
      <c r="BB596" s="13"/>
      <c r="BC596" s="3"/>
    </row>
    <row r="597" spans="1:55">
      <c r="A597" s="3">
        <v>595</v>
      </c>
      <c r="B597" s="3">
        <v>20</v>
      </c>
      <c r="C597" s="3">
        <v>3</v>
      </c>
      <c r="D597" s="3" t="str">
        <f t="shared" si="9"/>
        <v/>
      </c>
      <c r="E597" s="3"/>
      <c r="F597" s="3"/>
      <c r="G597" s="3">
        <v>970</v>
      </c>
      <c r="H597" s="3"/>
      <c r="I597" s="3"/>
      <c r="J597" s="3">
        <v>40880</v>
      </c>
      <c r="K597" s="3">
        <v>5581785</v>
      </c>
      <c r="L597" s="3">
        <v>20900</v>
      </c>
      <c r="M597" s="3">
        <v>1.199</v>
      </c>
      <c r="N597" s="3">
        <v>1.097</v>
      </c>
      <c r="O597" s="3">
        <v>2000000</v>
      </c>
      <c r="P597" s="3">
        <v>27489.8327</v>
      </c>
      <c r="Q597" s="3">
        <v>9200</v>
      </c>
      <c r="R597" s="3">
        <v>0.9</v>
      </c>
      <c r="S597" s="13"/>
      <c r="T597" s="14"/>
      <c r="U597" s="13"/>
      <c r="V597" s="13"/>
      <c r="W597" s="13"/>
      <c r="X597" s="13"/>
      <c r="Y597" s="13"/>
      <c r="Z597" s="4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3"/>
      <c r="AP597" s="3"/>
      <c r="AQ597" s="3"/>
      <c r="AR597" s="3"/>
      <c r="AS597" s="13"/>
      <c r="AT597" s="13"/>
      <c r="AU597" s="13"/>
      <c r="AV597" s="13"/>
      <c r="AW597" s="13"/>
      <c r="AX597" s="13"/>
      <c r="AY597" s="13"/>
      <c r="AZ597" s="13"/>
      <c r="BA597" s="3"/>
      <c r="BB597" s="13"/>
      <c r="BC597" s="3"/>
    </row>
    <row r="598" spans="1:55">
      <c r="A598" s="3">
        <v>596</v>
      </c>
      <c r="B598" s="3">
        <v>20</v>
      </c>
      <c r="C598" s="3">
        <v>3</v>
      </c>
      <c r="D598" s="3" t="str">
        <f t="shared" si="9"/>
        <v/>
      </c>
      <c r="E598" s="3"/>
      <c r="F598" s="3"/>
      <c r="G598" s="3">
        <v>975</v>
      </c>
      <c r="H598" s="3"/>
      <c r="I598" s="3"/>
      <c r="J598" s="3">
        <v>41100</v>
      </c>
      <c r="K598" s="3">
        <v>5602335</v>
      </c>
      <c r="L598" s="3">
        <v>20900</v>
      </c>
      <c r="M598" s="3">
        <v>1.199</v>
      </c>
      <c r="N598" s="3">
        <v>1.0975</v>
      </c>
      <c r="O598" s="3">
        <v>2000000</v>
      </c>
      <c r="P598" s="3">
        <v>27502.36225</v>
      </c>
      <c r="Q598" s="3">
        <v>9200</v>
      </c>
      <c r="R598" s="3">
        <v>0.9</v>
      </c>
      <c r="S598" s="13"/>
      <c r="T598" s="14"/>
      <c r="U598" s="13"/>
      <c r="V598" s="13"/>
      <c r="W598" s="13"/>
      <c r="X598" s="13"/>
      <c r="Y598" s="13"/>
      <c r="Z598" s="4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3"/>
      <c r="AP598" s="3"/>
      <c r="AQ598" s="3"/>
      <c r="AR598" s="3"/>
      <c r="AS598" s="13"/>
      <c r="AT598" s="13"/>
      <c r="AU598" s="13"/>
      <c r="AV598" s="13"/>
      <c r="AW598" s="13"/>
      <c r="AX598" s="13"/>
      <c r="AY598" s="13"/>
      <c r="AZ598" s="13"/>
      <c r="BA598" s="3"/>
      <c r="BB598" s="13"/>
      <c r="BC598" s="3"/>
    </row>
    <row r="599" spans="1:55">
      <c r="A599" s="3">
        <v>597</v>
      </c>
      <c r="B599" s="3">
        <v>20</v>
      </c>
      <c r="C599" s="3">
        <v>3</v>
      </c>
      <c r="D599" s="3" t="str">
        <f t="shared" si="9"/>
        <v/>
      </c>
      <c r="E599" s="3"/>
      <c r="F599" s="3"/>
      <c r="G599" s="3">
        <v>980</v>
      </c>
      <c r="H599" s="3"/>
      <c r="I599" s="3"/>
      <c r="J599" s="3">
        <v>41320</v>
      </c>
      <c r="K599" s="3">
        <v>5622995</v>
      </c>
      <c r="L599" s="3">
        <v>20900</v>
      </c>
      <c r="M599" s="3">
        <v>1.199</v>
      </c>
      <c r="N599" s="3">
        <v>1.098</v>
      </c>
      <c r="O599" s="3">
        <v>2000000</v>
      </c>
      <c r="P599" s="3">
        <v>27514.8918</v>
      </c>
      <c r="Q599" s="3">
        <v>9200</v>
      </c>
      <c r="R599" s="3">
        <v>0.9</v>
      </c>
      <c r="S599" s="13"/>
      <c r="T599" s="14"/>
      <c r="U599" s="13"/>
      <c r="V599" s="13"/>
      <c r="W599" s="13"/>
      <c r="X599" s="13"/>
      <c r="Y599" s="13"/>
      <c r="Z599" s="4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3"/>
      <c r="AP599" s="3"/>
      <c r="AQ599" s="3"/>
      <c r="AR599" s="3"/>
      <c r="AS599" s="13"/>
      <c r="AT599" s="13"/>
      <c r="AU599" s="13"/>
      <c r="AV599" s="13"/>
      <c r="AW599" s="13"/>
      <c r="AX599" s="13"/>
      <c r="AY599" s="13"/>
      <c r="AZ599" s="13"/>
      <c r="BA599" s="3"/>
      <c r="BB599" s="13"/>
      <c r="BC599" s="3"/>
    </row>
    <row r="600" spans="1:55">
      <c r="A600" s="3">
        <v>598</v>
      </c>
      <c r="B600" s="3">
        <v>20</v>
      </c>
      <c r="C600" s="3">
        <v>3</v>
      </c>
      <c r="D600" s="3" t="str">
        <f t="shared" si="9"/>
        <v/>
      </c>
      <c r="E600" s="3"/>
      <c r="F600" s="3"/>
      <c r="G600" s="3">
        <v>985</v>
      </c>
      <c r="H600" s="3"/>
      <c r="I600" s="3"/>
      <c r="J600" s="3">
        <v>41540</v>
      </c>
      <c r="K600" s="3">
        <v>5643765</v>
      </c>
      <c r="L600" s="3">
        <v>20900</v>
      </c>
      <c r="M600" s="3">
        <v>1.199</v>
      </c>
      <c r="N600" s="3">
        <v>1.0985</v>
      </c>
      <c r="O600" s="3">
        <v>2000000</v>
      </c>
      <c r="P600" s="3">
        <v>27527.42135</v>
      </c>
      <c r="Q600" s="3">
        <v>9200</v>
      </c>
      <c r="R600" s="3">
        <v>0.9</v>
      </c>
      <c r="S600" s="13"/>
      <c r="T600" s="14"/>
      <c r="U600" s="13"/>
      <c r="V600" s="13"/>
      <c r="W600" s="13"/>
      <c r="X600" s="13"/>
      <c r="Y600" s="13"/>
      <c r="Z600" s="4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3"/>
      <c r="AP600" s="3"/>
      <c r="AQ600" s="3"/>
      <c r="AR600" s="3"/>
      <c r="AS600" s="13"/>
      <c r="AT600" s="13"/>
      <c r="AU600" s="13"/>
      <c r="AV600" s="13"/>
      <c r="AW600" s="13"/>
      <c r="AX600" s="13"/>
      <c r="AY600" s="13"/>
      <c r="AZ600" s="13"/>
      <c r="BA600" s="3"/>
      <c r="BB600" s="13"/>
      <c r="BC600" s="3"/>
    </row>
    <row r="601" spans="1:55">
      <c r="A601" s="3">
        <v>599</v>
      </c>
      <c r="B601" s="3">
        <v>20</v>
      </c>
      <c r="C601" s="3">
        <v>3</v>
      </c>
      <c r="D601" s="3" t="str">
        <f t="shared" si="9"/>
        <v/>
      </c>
      <c r="E601" s="3"/>
      <c r="F601" s="3"/>
      <c r="G601" s="3">
        <v>990</v>
      </c>
      <c r="H601" s="3"/>
      <c r="I601" s="3"/>
      <c r="J601" s="3">
        <v>41760</v>
      </c>
      <c r="K601" s="3">
        <v>5664645</v>
      </c>
      <c r="L601" s="3">
        <v>20900</v>
      </c>
      <c r="M601" s="3">
        <v>1.199</v>
      </c>
      <c r="N601" s="3">
        <v>1.099</v>
      </c>
      <c r="O601" s="3">
        <v>2000000</v>
      </c>
      <c r="P601" s="3">
        <v>27539.9509</v>
      </c>
      <c r="Q601" s="3">
        <v>9200</v>
      </c>
      <c r="R601" s="3">
        <v>0.9</v>
      </c>
      <c r="S601" s="13"/>
      <c r="T601" s="14"/>
      <c r="U601" s="13"/>
      <c r="V601" s="13"/>
      <c r="W601" s="13"/>
      <c r="X601" s="13"/>
      <c r="Y601" s="13"/>
      <c r="Z601" s="4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3"/>
      <c r="AP601" s="3"/>
      <c r="AQ601" s="3"/>
      <c r="AR601" s="3"/>
      <c r="AS601" s="13"/>
      <c r="AT601" s="13"/>
      <c r="AU601" s="13"/>
      <c r="AV601" s="13"/>
      <c r="AW601" s="13"/>
      <c r="AX601" s="13"/>
      <c r="AY601" s="13"/>
      <c r="AZ601" s="13"/>
      <c r="BA601" s="3"/>
      <c r="BB601" s="13"/>
      <c r="BC601" s="3"/>
    </row>
    <row r="602" spans="1:55">
      <c r="A602" s="3">
        <v>600</v>
      </c>
      <c r="B602" s="3">
        <v>20</v>
      </c>
      <c r="C602" s="3">
        <v>3</v>
      </c>
      <c r="D602" s="3" t="str">
        <f t="shared" si="9"/>
        <v/>
      </c>
      <c r="E602" s="3"/>
      <c r="F602" s="3"/>
      <c r="G602" s="3">
        <v>995</v>
      </c>
      <c r="H602" s="3"/>
      <c r="I602" s="3"/>
      <c r="J602" s="3">
        <v>41980</v>
      </c>
      <c r="K602" s="3">
        <v>5685635</v>
      </c>
      <c r="L602" s="3">
        <v>20900</v>
      </c>
      <c r="M602" s="3">
        <v>1.199</v>
      </c>
      <c r="N602" s="3">
        <v>1.0995</v>
      </c>
      <c r="O602" s="3">
        <v>2000000</v>
      </c>
      <c r="P602" s="3">
        <v>27552.48045</v>
      </c>
      <c r="Q602" s="3">
        <v>9200</v>
      </c>
      <c r="R602" s="3">
        <v>0.9</v>
      </c>
      <c r="S602" s="13"/>
      <c r="T602" s="14"/>
      <c r="U602" s="13"/>
      <c r="V602" s="13"/>
      <c r="W602" s="13"/>
      <c r="X602" s="13"/>
      <c r="Y602" s="13"/>
      <c r="Z602" s="4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3"/>
      <c r="AP602" s="3"/>
      <c r="AQ602" s="3"/>
      <c r="AR602" s="3"/>
      <c r="AS602" s="13"/>
      <c r="AT602" s="13"/>
      <c r="AU602" s="13"/>
      <c r="AV602" s="13"/>
      <c r="AW602" s="13"/>
      <c r="AX602" s="13"/>
      <c r="AY602" s="13"/>
      <c r="AZ602" s="13"/>
      <c r="BA602" s="3"/>
      <c r="BB602" s="13"/>
      <c r="BC602" s="3"/>
    </row>
    <row r="603" spans="1:55">
      <c r="A603" s="3">
        <v>601</v>
      </c>
      <c r="B603" s="3">
        <v>21</v>
      </c>
      <c r="C603" s="3">
        <v>1</v>
      </c>
      <c r="D603" s="3">
        <f t="shared" si="9"/>
        <v>2100000</v>
      </c>
      <c r="E603" s="3">
        <v>2110</v>
      </c>
      <c r="F603" s="3"/>
      <c r="G603" s="3"/>
      <c r="H603" s="3">
        <v>42200</v>
      </c>
      <c r="I603" s="3"/>
      <c r="J603" s="3"/>
      <c r="K603" s="3">
        <v>5727835</v>
      </c>
      <c r="L603" s="3">
        <v>21100</v>
      </c>
      <c r="M603" s="3">
        <v>1.199</v>
      </c>
      <c r="N603" s="3">
        <v>1.0995</v>
      </c>
      <c r="O603" s="3">
        <v>2000000</v>
      </c>
      <c r="P603" s="3">
        <v>27816.14055</v>
      </c>
      <c r="Q603" s="3">
        <v>9200</v>
      </c>
      <c r="R603" s="3">
        <v>0.9</v>
      </c>
      <c r="S603" s="13"/>
      <c r="T603" s="14"/>
      <c r="U603" s="13"/>
      <c r="V603" s="13"/>
      <c r="W603" s="13"/>
      <c r="X603" s="13"/>
      <c r="Y603" s="13"/>
      <c r="Z603" s="4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3"/>
      <c r="AP603" s="3"/>
      <c r="AQ603" s="3"/>
      <c r="AR603" s="3"/>
      <c r="AS603" s="13"/>
      <c r="AT603" s="13"/>
      <c r="AU603" s="13"/>
      <c r="AV603" s="13"/>
      <c r="AW603" s="13"/>
      <c r="AX603" s="13"/>
      <c r="AY603" s="13"/>
      <c r="AZ603" s="13"/>
      <c r="BA603" s="3"/>
      <c r="BB603" s="13"/>
      <c r="BC603" s="3"/>
    </row>
    <row r="604" spans="1:55">
      <c r="A604" s="3">
        <v>602</v>
      </c>
      <c r="B604" s="3">
        <v>21</v>
      </c>
      <c r="C604" s="3">
        <v>1</v>
      </c>
      <c r="D604" s="3">
        <f t="shared" si="9"/>
        <v>2121000</v>
      </c>
      <c r="E604" s="3">
        <v>2131</v>
      </c>
      <c r="F604" s="3"/>
      <c r="G604" s="3"/>
      <c r="H604" s="3">
        <v>42420</v>
      </c>
      <c r="I604" s="3"/>
      <c r="J604" s="3"/>
      <c r="K604" s="3">
        <v>5770255</v>
      </c>
      <c r="L604" s="3">
        <v>21310</v>
      </c>
      <c r="M604" s="3">
        <v>1.199</v>
      </c>
      <c r="N604" s="3">
        <v>1.0995</v>
      </c>
      <c r="O604" s="3">
        <v>2000000</v>
      </c>
      <c r="P604" s="3">
        <v>28092.98366</v>
      </c>
      <c r="Q604" s="3">
        <v>9200</v>
      </c>
      <c r="R604" s="3">
        <v>0.9</v>
      </c>
      <c r="S604" s="13"/>
      <c r="T604" s="14"/>
      <c r="U604" s="13"/>
      <c r="V604" s="13"/>
      <c r="W604" s="13"/>
      <c r="X604" s="13"/>
      <c r="Y604" s="13"/>
      <c r="Z604" s="4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3"/>
      <c r="AP604" s="3"/>
      <c r="AQ604" s="3"/>
      <c r="AR604" s="3"/>
      <c r="AS604" s="13"/>
      <c r="AT604" s="13"/>
      <c r="AU604" s="13"/>
      <c r="AV604" s="13"/>
      <c r="AW604" s="13"/>
      <c r="AX604" s="13"/>
      <c r="AY604" s="13"/>
      <c r="AZ604" s="13"/>
      <c r="BA604" s="3"/>
      <c r="BB604" s="13"/>
      <c r="BC604" s="3"/>
    </row>
    <row r="605" spans="1:55">
      <c r="A605" s="3">
        <v>603</v>
      </c>
      <c r="B605" s="3">
        <v>21</v>
      </c>
      <c r="C605" s="3">
        <v>1</v>
      </c>
      <c r="D605" s="3">
        <f t="shared" si="9"/>
        <v>2142000</v>
      </c>
      <c r="E605" s="3">
        <v>2152</v>
      </c>
      <c r="F605" s="3"/>
      <c r="G605" s="3"/>
      <c r="H605" s="3">
        <v>42640</v>
      </c>
      <c r="I605" s="3"/>
      <c r="J605" s="3"/>
      <c r="K605" s="3">
        <v>5812895</v>
      </c>
      <c r="L605" s="3">
        <v>21520</v>
      </c>
      <c r="M605" s="3">
        <v>1.199</v>
      </c>
      <c r="N605" s="3">
        <v>1.0995</v>
      </c>
      <c r="O605" s="3">
        <v>2000000</v>
      </c>
      <c r="P605" s="3">
        <v>28369.82676</v>
      </c>
      <c r="Q605" s="3">
        <v>9200</v>
      </c>
      <c r="R605" s="3">
        <v>0.9</v>
      </c>
      <c r="S605" s="13"/>
      <c r="T605" s="14"/>
      <c r="U605" s="13"/>
      <c r="V605" s="13"/>
      <c r="W605" s="13"/>
      <c r="X605" s="13"/>
      <c r="Y605" s="13"/>
      <c r="Z605" s="4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3"/>
      <c r="AP605" s="3"/>
      <c r="AQ605" s="3"/>
      <c r="AR605" s="3"/>
      <c r="AS605" s="13"/>
      <c r="AT605" s="13"/>
      <c r="AU605" s="13"/>
      <c r="AV605" s="13"/>
      <c r="AW605" s="13"/>
      <c r="AX605" s="13"/>
      <c r="AY605" s="13"/>
      <c r="AZ605" s="13"/>
      <c r="BA605" s="3"/>
      <c r="BB605" s="13"/>
      <c r="BC605" s="3"/>
    </row>
    <row r="606" spans="1:55">
      <c r="A606" s="3">
        <v>604</v>
      </c>
      <c r="B606" s="3">
        <v>21</v>
      </c>
      <c r="C606" s="3">
        <v>1</v>
      </c>
      <c r="D606" s="3">
        <f t="shared" si="9"/>
        <v>2163000</v>
      </c>
      <c r="E606" s="3">
        <v>2173</v>
      </c>
      <c r="F606" s="3"/>
      <c r="G606" s="3"/>
      <c r="H606" s="3">
        <v>42860</v>
      </c>
      <c r="I606" s="3"/>
      <c r="J606" s="3"/>
      <c r="K606" s="3">
        <v>5855755</v>
      </c>
      <c r="L606" s="3">
        <v>21730</v>
      </c>
      <c r="M606" s="3">
        <v>1.199</v>
      </c>
      <c r="N606" s="3">
        <v>1.0995</v>
      </c>
      <c r="O606" s="3">
        <v>2000000</v>
      </c>
      <c r="P606" s="3">
        <v>28646.66987</v>
      </c>
      <c r="Q606" s="3">
        <v>9200</v>
      </c>
      <c r="R606" s="3">
        <v>0.9</v>
      </c>
      <c r="S606" s="13"/>
      <c r="T606" s="14"/>
      <c r="U606" s="13"/>
      <c r="V606" s="13"/>
      <c r="W606" s="13"/>
      <c r="X606" s="13"/>
      <c r="Y606" s="13"/>
      <c r="Z606" s="4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3"/>
      <c r="AP606" s="3"/>
      <c r="AQ606" s="3"/>
      <c r="AR606" s="3"/>
      <c r="AS606" s="13"/>
      <c r="AT606" s="13"/>
      <c r="AU606" s="13"/>
      <c r="AV606" s="13"/>
      <c r="AW606" s="13"/>
      <c r="AX606" s="13"/>
      <c r="AY606" s="13"/>
      <c r="AZ606" s="13"/>
      <c r="BA606" s="3"/>
      <c r="BB606" s="13"/>
      <c r="BC606" s="3"/>
    </row>
    <row r="607" spans="1:55">
      <c r="A607" s="3">
        <v>605</v>
      </c>
      <c r="B607" s="3">
        <v>21</v>
      </c>
      <c r="C607" s="3">
        <v>1</v>
      </c>
      <c r="D607" s="3">
        <f t="shared" si="9"/>
        <v>2184000</v>
      </c>
      <c r="E607" s="3">
        <v>2194</v>
      </c>
      <c r="F607" s="3"/>
      <c r="G607" s="3"/>
      <c r="H607" s="3">
        <v>43080</v>
      </c>
      <c r="I607" s="3"/>
      <c r="J607" s="3"/>
      <c r="K607" s="3">
        <v>5898835</v>
      </c>
      <c r="L607" s="3">
        <v>21940</v>
      </c>
      <c r="M607" s="3">
        <v>1.199</v>
      </c>
      <c r="N607" s="3">
        <v>1.0995</v>
      </c>
      <c r="O607" s="3">
        <v>2000000</v>
      </c>
      <c r="P607" s="3">
        <v>28923.51297</v>
      </c>
      <c r="Q607" s="3">
        <v>9200</v>
      </c>
      <c r="R607" s="3">
        <v>0.9</v>
      </c>
      <c r="S607" s="13"/>
      <c r="T607" s="14"/>
      <c r="U607" s="13"/>
      <c r="V607" s="13"/>
      <c r="W607" s="13"/>
      <c r="X607" s="13"/>
      <c r="Y607" s="13"/>
      <c r="Z607" s="4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3"/>
      <c r="AP607" s="3"/>
      <c r="AQ607" s="3"/>
      <c r="AR607" s="3"/>
      <c r="AS607" s="13"/>
      <c r="AT607" s="13"/>
      <c r="AU607" s="13"/>
      <c r="AV607" s="13"/>
      <c r="AW607" s="13"/>
      <c r="AX607" s="13"/>
      <c r="AY607" s="13"/>
      <c r="AZ607" s="13"/>
      <c r="BA607" s="3"/>
      <c r="BB607" s="13"/>
      <c r="BC607" s="3"/>
    </row>
    <row r="608" spans="1:55">
      <c r="A608" s="3">
        <v>606</v>
      </c>
      <c r="B608" s="3">
        <v>21</v>
      </c>
      <c r="C608" s="3">
        <v>1</v>
      </c>
      <c r="D608" s="3">
        <f t="shared" si="9"/>
        <v>2205000</v>
      </c>
      <c r="E608" s="3">
        <v>2215</v>
      </c>
      <c r="F608" s="3"/>
      <c r="G608" s="3"/>
      <c r="H608" s="3">
        <v>43300</v>
      </c>
      <c r="I608" s="3"/>
      <c r="J608" s="3"/>
      <c r="K608" s="3">
        <v>5942135</v>
      </c>
      <c r="L608" s="3">
        <v>22150</v>
      </c>
      <c r="M608" s="3">
        <v>1.199</v>
      </c>
      <c r="N608" s="3">
        <v>1.0995</v>
      </c>
      <c r="O608" s="3">
        <v>2000000</v>
      </c>
      <c r="P608" s="3">
        <v>29200.35608</v>
      </c>
      <c r="Q608" s="3">
        <v>9200</v>
      </c>
      <c r="R608" s="3">
        <v>0.9</v>
      </c>
      <c r="S608" s="13"/>
      <c r="T608" s="14"/>
      <c r="U608" s="13"/>
      <c r="V608" s="13"/>
      <c r="W608" s="13"/>
      <c r="X608" s="13"/>
      <c r="Y608" s="13"/>
      <c r="Z608" s="4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3"/>
      <c r="AP608" s="3"/>
      <c r="AQ608" s="3"/>
      <c r="AR608" s="3"/>
      <c r="AS608" s="13"/>
      <c r="AT608" s="13"/>
      <c r="AU608" s="13"/>
      <c r="AV608" s="13"/>
      <c r="AW608" s="13"/>
      <c r="AX608" s="13"/>
      <c r="AY608" s="13"/>
      <c r="AZ608" s="13"/>
      <c r="BA608" s="3"/>
      <c r="BB608" s="13"/>
      <c r="BC608" s="3"/>
    </row>
    <row r="609" spans="1:55">
      <c r="A609" s="3">
        <v>607</v>
      </c>
      <c r="B609" s="3">
        <v>21</v>
      </c>
      <c r="C609" s="3">
        <v>1</v>
      </c>
      <c r="D609" s="3">
        <f t="shared" si="9"/>
        <v>2226000</v>
      </c>
      <c r="E609" s="3">
        <v>2236</v>
      </c>
      <c r="F609" s="3"/>
      <c r="G609" s="3"/>
      <c r="H609" s="3">
        <v>43520</v>
      </c>
      <c r="I609" s="3"/>
      <c r="J609" s="3"/>
      <c r="K609" s="3">
        <v>5985655</v>
      </c>
      <c r="L609" s="3">
        <v>22360</v>
      </c>
      <c r="M609" s="3">
        <v>1.199</v>
      </c>
      <c r="N609" s="3">
        <v>1.0995</v>
      </c>
      <c r="O609" s="3">
        <v>2000000</v>
      </c>
      <c r="P609" s="3">
        <v>29477.19918</v>
      </c>
      <c r="Q609" s="3">
        <v>9200</v>
      </c>
      <c r="R609" s="3">
        <v>0.9</v>
      </c>
      <c r="S609" s="13"/>
      <c r="T609" s="14"/>
      <c r="U609" s="13"/>
      <c r="V609" s="13"/>
      <c r="W609" s="13"/>
      <c r="X609" s="13"/>
      <c r="Y609" s="13"/>
      <c r="Z609" s="4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3"/>
      <c r="AP609" s="3"/>
      <c r="AQ609" s="3"/>
      <c r="AR609" s="3"/>
      <c r="AS609" s="13"/>
      <c r="AT609" s="13"/>
      <c r="AU609" s="13"/>
      <c r="AV609" s="13"/>
      <c r="AW609" s="13"/>
      <c r="AX609" s="13"/>
      <c r="AY609" s="13"/>
      <c r="AZ609" s="13"/>
      <c r="BA609" s="3"/>
      <c r="BB609" s="13"/>
      <c r="BC609" s="3"/>
    </row>
    <row r="610" spans="1:55">
      <c r="A610" s="3">
        <v>608</v>
      </c>
      <c r="B610" s="3">
        <v>21</v>
      </c>
      <c r="C610" s="3">
        <v>1</v>
      </c>
      <c r="D610" s="3">
        <f t="shared" si="9"/>
        <v>2247000</v>
      </c>
      <c r="E610" s="3">
        <v>2257</v>
      </c>
      <c r="F610" s="3"/>
      <c r="G610" s="3"/>
      <c r="H610" s="3">
        <v>43740</v>
      </c>
      <c r="I610" s="3"/>
      <c r="J610" s="3"/>
      <c r="K610" s="3">
        <v>6029395</v>
      </c>
      <c r="L610" s="3">
        <v>22570</v>
      </c>
      <c r="M610" s="3">
        <v>1.199</v>
      </c>
      <c r="N610" s="3">
        <v>1.0995</v>
      </c>
      <c r="O610" s="3">
        <v>2000000</v>
      </c>
      <c r="P610" s="3">
        <v>29754.04229</v>
      </c>
      <c r="Q610" s="3">
        <v>9200</v>
      </c>
      <c r="R610" s="3">
        <v>0.9</v>
      </c>
      <c r="S610" s="13"/>
      <c r="T610" s="14"/>
      <c r="U610" s="13"/>
      <c r="V610" s="13"/>
      <c r="W610" s="13"/>
      <c r="X610" s="13"/>
      <c r="Y610" s="13"/>
      <c r="Z610" s="4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3"/>
      <c r="AP610" s="3"/>
      <c r="AQ610" s="3"/>
      <c r="AR610" s="3"/>
      <c r="AS610" s="13"/>
      <c r="AT610" s="13"/>
      <c r="AU610" s="13"/>
      <c r="AV610" s="13"/>
      <c r="AW610" s="13"/>
      <c r="AX610" s="13"/>
      <c r="AY610" s="13"/>
      <c r="AZ610" s="13"/>
      <c r="BA610" s="3"/>
      <c r="BB610" s="13"/>
      <c r="BC610" s="3"/>
    </row>
    <row r="611" spans="1:55">
      <c r="A611" s="3">
        <v>609</v>
      </c>
      <c r="B611" s="3">
        <v>21</v>
      </c>
      <c r="C611" s="3">
        <v>1</v>
      </c>
      <c r="D611" s="3">
        <f t="shared" si="9"/>
        <v>2268000</v>
      </c>
      <c r="E611" s="3">
        <v>2278</v>
      </c>
      <c r="F611" s="3"/>
      <c r="G611" s="3"/>
      <c r="H611" s="3">
        <v>43960</v>
      </c>
      <c r="I611" s="3"/>
      <c r="J611" s="3"/>
      <c r="K611" s="3">
        <v>6073355</v>
      </c>
      <c r="L611" s="3">
        <v>22780</v>
      </c>
      <c r="M611" s="3">
        <v>1.199</v>
      </c>
      <c r="N611" s="3">
        <v>1.0995</v>
      </c>
      <c r="O611" s="3">
        <v>2000000</v>
      </c>
      <c r="P611" s="3">
        <v>30030.88539</v>
      </c>
      <c r="Q611" s="3">
        <v>9200</v>
      </c>
      <c r="R611" s="3">
        <v>0.9</v>
      </c>
      <c r="S611" s="13"/>
      <c r="T611" s="14"/>
      <c r="U611" s="13"/>
      <c r="V611" s="13"/>
      <c r="W611" s="13"/>
      <c r="X611" s="13"/>
      <c r="Y611" s="13"/>
      <c r="Z611" s="4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3"/>
      <c r="AP611" s="3"/>
      <c r="AQ611" s="3"/>
      <c r="AR611" s="3"/>
      <c r="AS611" s="13"/>
      <c r="AT611" s="13"/>
      <c r="AU611" s="13"/>
      <c r="AV611" s="13"/>
      <c r="AW611" s="13"/>
      <c r="AX611" s="13"/>
      <c r="AY611" s="13"/>
      <c r="AZ611" s="13"/>
      <c r="BA611" s="3"/>
      <c r="BB611" s="13"/>
      <c r="BC611" s="3"/>
    </row>
    <row r="612" spans="1:55">
      <c r="A612" s="3">
        <v>610</v>
      </c>
      <c r="B612" s="3">
        <v>21</v>
      </c>
      <c r="C612" s="3">
        <v>1</v>
      </c>
      <c r="D612" s="3">
        <f t="shared" si="9"/>
        <v>2289000</v>
      </c>
      <c r="E612" s="3">
        <v>2299</v>
      </c>
      <c r="F612" s="3"/>
      <c r="G612" s="3"/>
      <c r="H612" s="3">
        <v>44180</v>
      </c>
      <c r="I612" s="3"/>
      <c r="J612" s="3"/>
      <c r="K612" s="3">
        <v>6117535</v>
      </c>
      <c r="L612" s="3">
        <v>22990</v>
      </c>
      <c r="M612" s="3">
        <v>1.199</v>
      </c>
      <c r="N612" s="3">
        <v>1.0995</v>
      </c>
      <c r="O612" s="3">
        <v>2000000</v>
      </c>
      <c r="P612" s="3">
        <v>30307.7285</v>
      </c>
      <c r="Q612" s="3">
        <v>10800</v>
      </c>
      <c r="R612" s="3">
        <v>0.9</v>
      </c>
      <c r="S612" s="13"/>
      <c r="T612" s="14"/>
      <c r="U612" s="13"/>
      <c r="V612" s="13"/>
      <c r="W612" s="13"/>
      <c r="X612" s="13"/>
      <c r="Y612" s="13"/>
      <c r="Z612" s="4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3"/>
      <c r="AP612" s="3"/>
      <c r="AQ612" s="3"/>
      <c r="AR612" s="3"/>
      <c r="AS612" s="13"/>
      <c r="AT612" s="13"/>
      <c r="AU612" s="13"/>
      <c r="AV612" s="13"/>
      <c r="AW612" s="13"/>
      <c r="AX612" s="13"/>
      <c r="AY612" s="13"/>
      <c r="AZ612" s="13"/>
      <c r="BA612" s="3"/>
      <c r="BB612" s="13"/>
      <c r="BC612" s="3"/>
    </row>
    <row r="613" spans="1:55">
      <c r="A613" s="3">
        <v>611</v>
      </c>
      <c r="B613" s="3">
        <v>21</v>
      </c>
      <c r="C613" s="3">
        <v>2</v>
      </c>
      <c r="D613" s="3" t="str">
        <f t="shared" si="9"/>
        <v/>
      </c>
      <c r="E613" s="3"/>
      <c r="F613" s="3">
        <v>2000</v>
      </c>
      <c r="G613" s="3"/>
      <c r="H613" s="3"/>
      <c r="I613" s="3">
        <v>42200</v>
      </c>
      <c r="J613" s="3"/>
      <c r="K613" s="3">
        <v>6145668</v>
      </c>
      <c r="L613" s="3">
        <v>22990</v>
      </c>
      <c r="M613" s="3">
        <v>1.2</v>
      </c>
      <c r="N613" s="3">
        <v>1.0995</v>
      </c>
      <c r="O613" s="3">
        <v>2000000</v>
      </c>
      <c r="P613" s="3">
        <v>30333.006</v>
      </c>
      <c r="Q613" s="3">
        <v>10800</v>
      </c>
      <c r="R613" s="3">
        <v>0.9</v>
      </c>
      <c r="S613" s="13"/>
      <c r="T613" s="14"/>
      <c r="U613" s="13"/>
      <c r="V613" s="13"/>
      <c r="W613" s="13"/>
      <c r="X613" s="13"/>
      <c r="Y613" s="13"/>
      <c r="Z613" s="4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3"/>
      <c r="AP613" s="3"/>
      <c r="AQ613" s="3"/>
      <c r="AR613" s="3"/>
      <c r="AS613" s="13"/>
      <c r="AT613" s="13"/>
      <c r="AU613" s="13"/>
      <c r="AV613" s="13"/>
      <c r="AW613" s="13"/>
      <c r="AX613" s="13"/>
      <c r="AY613" s="13"/>
      <c r="AZ613" s="13"/>
      <c r="BA613" s="3"/>
      <c r="BB613" s="13"/>
      <c r="BC613" s="3"/>
    </row>
    <row r="614" spans="1:55">
      <c r="A614" s="3">
        <v>612</v>
      </c>
      <c r="B614" s="3">
        <v>21</v>
      </c>
      <c r="C614" s="3">
        <v>2</v>
      </c>
      <c r="D614" s="3" t="str">
        <f t="shared" si="9"/>
        <v/>
      </c>
      <c r="E614" s="3"/>
      <c r="F614" s="3">
        <v>2010</v>
      </c>
      <c r="G614" s="3"/>
      <c r="H614" s="3"/>
      <c r="I614" s="3">
        <v>42420</v>
      </c>
      <c r="J614" s="3"/>
      <c r="K614" s="3">
        <v>6173948</v>
      </c>
      <c r="L614" s="3">
        <v>22990</v>
      </c>
      <c r="M614" s="3">
        <v>1.201</v>
      </c>
      <c r="N614" s="3">
        <v>1.0995</v>
      </c>
      <c r="O614" s="3">
        <v>2000000</v>
      </c>
      <c r="P614" s="3">
        <v>30358.28351</v>
      </c>
      <c r="Q614" s="3">
        <v>10800</v>
      </c>
      <c r="R614" s="3">
        <v>0.9</v>
      </c>
      <c r="S614" s="13"/>
      <c r="T614" s="14"/>
      <c r="U614" s="13"/>
      <c r="V614" s="13"/>
      <c r="W614" s="13"/>
      <c r="X614" s="13"/>
      <c r="Y614" s="13"/>
      <c r="Z614" s="4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3"/>
      <c r="AP614" s="3"/>
      <c r="AQ614" s="3"/>
      <c r="AR614" s="3"/>
      <c r="AS614" s="13"/>
      <c r="AT614" s="13"/>
      <c r="AU614" s="13"/>
      <c r="AV614" s="13"/>
      <c r="AW614" s="13"/>
      <c r="AX614" s="13"/>
      <c r="AY614" s="13"/>
      <c r="AZ614" s="13"/>
      <c r="BA614" s="3"/>
      <c r="BB614" s="13"/>
      <c r="BC614" s="3"/>
    </row>
    <row r="615" spans="1:55">
      <c r="A615" s="3">
        <v>613</v>
      </c>
      <c r="B615" s="3">
        <v>21</v>
      </c>
      <c r="C615" s="3">
        <v>2</v>
      </c>
      <c r="D615" s="3" t="str">
        <f t="shared" si="9"/>
        <v/>
      </c>
      <c r="E615" s="3"/>
      <c r="F615" s="3">
        <v>2020</v>
      </c>
      <c r="G615" s="3"/>
      <c r="H615" s="3"/>
      <c r="I615" s="3">
        <v>42640</v>
      </c>
      <c r="J615" s="3"/>
      <c r="K615" s="3">
        <v>6202375</v>
      </c>
      <c r="L615" s="3">
        <v>22990</v>
      </c>
      <c r="M615" s="3">
        <v>1.202</v>
      </c>
      <c r="N615" s="3">
        <v>1.0995</v>
      </c>
      <c r="O615" s="3">
        <v>2000000</v>
      </c>
      <c r="P615" s="3">
        <v>30383.56101</v>
      </c>
      <c r="Q615" s="3">
        <v>10800</v>
      </c>
      <c r="R615" s="3">
        <v>0.9</v>
      </c>
      <c r="S615" s="13"/>
      <c r="T615" s="14"/>
      <c r="U615" s="13"/>
      <c r="V615" s="13"/>
      <c r="W615" s="13"/>
      <c r="X615" s="13"/>
      <c r="Y615" s="13"/>
      <c r="Z615" s="4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3"/>
      <c r="AP615" s="3"/>
      <c r="AQ615" s="3"/>
      <c r="AR615" s="3"/>
      <c r="AS615" s="13"/>
      <c r="AT615" s="13"/>
      <c r="AU615" s="13"/>
      <c r="AV615" s="13"/>
      <c r="AW615" s="13"/>
      <c r="AX615" s="13"/>
      <c r="AY615" s="13"/>
      <c r="AZ615" s="13"/>
      <c r="BA615" s="3"/>
      <c r="BB615" s="13"/>
      <c r="BC615" s="3"/>
    </row>
    <row r="616" spans="1:55">
      <c r="A616" s="3">
        <v>614</v>
      </c>
      <c r="B616" s="3">
        <v>21</v>
      </c>
      <c r="C616" s="3">
        <v>2</v>
      </c>
      <c r="D616" s="3" t="str">
        <f t="shared" si="9"/>
        <v/>
      </c>
      <c r="E616" s="3"/>
      <c r="F616" s="3">
        <v>2030</v>
      </c>
      <c r="G616" s="3"/>
      <c r="H616" s="3"/>
      <c r="I616" s="3">
        <v>42860</v>
      </c>
      <c r="J616" s="3"/>
      <c r="K616" s="3">
        <v>6230949</v>
      </c>
      <c r="L616" s="3">
        <v>22990</v>
      </c>
      <c r="M616" s="3">
        <v>1.203</v>
      </c>
      <c r="N616" s="3">
        <v>1.0995</v>
      </c>
      <c r="O616" s="3">
        <v>2000000</v>
      </c>
      <c r="P616" s="3">
        <v>30408.83852</v>
      </c>
      <c r="Q616" s="3">
        <v>10800</v>
      </c>
      <c r="R616" s="3">
        <v>0.9</v>
      </c>
      <c r="S616" s="13"/>
      <c r="T616" s="14"/>
      <c r="U616" s="13"/>
      <c r="V616" s="13"/>
      <c r="W616" s="13"/>
      <c r="X616" s="13"/>
      <c r="Y616" s="13"/>
      <c r="Z616" s="4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3"/>
      <c r="AP616" s="3"/>
      <c r="AQ616" s="3"/>
      <c r="AR616" s="3"/>
      <c r="AS616" s="13"/>
      <c r="AT616" s="13"/>
      <c r="AU616" s="13"/>
      <c r="AV616" s="13"/>
      <c r="AW616" s="13"/>
      <c r="AX616" s="13"/>
      <c r="AY616" s="13"/>
      <c r="AZ616" s="13"/>
      <c r="BA616" s="3"/>
      <c r="BB616" s="13"/>
      <c r="BC616" s="3"/>
    </row>
    <row r="617" spans="1:55">
      <c r="A617" s="3">
        <v>615</v>
      </c>
      <c r="B617" s="3">
        <v>21</v>
      </c>
      <c r="C617" s="3">
        <v>2</v>
      </c>
      <c r="D617" s="3" t="str">
        <f t="shared" si="9"/>
        <v/>
      </c>
      <c r="E617" s="3"/>
      <c r="F617" s="3">
        <v>2040</v>
      </c>
      <c r="G617" s="3"/>
      <c r="H617" s="3"/>
      <c r="I617" s="3">
        <v>43080</v>
      </c>
      <c r="J617" s="3"/>
      <c r="K617" s="3">
        <v>6259670</v>
      </c>
      <c r="L617" s="3">
        <v>22990</v>
      </c>
      <c r="M617" s="3">
        <v>1.204</v>
      </c>
      <c r="N617" s="3">
        <v>1.0995</v>
      </c>
      <c r="O617" s="3">
        <v>2000000</v>
      </c>
      <c r="P617" s="3">
        <v>30434.11602</v>
      </c>
      <c r="Q617" s="3">
        <v>10800</v>
      </c>
      <c r="R617" s="3">
        <v>0.9</v>
      </c>
      <c r="S617" s="13"/>
      <c r="T617" s="14"/>
      <c r="U617" s="13"/>
      <c r="V617" s="13"/>
      <c r="W617" s="13"/>
      <c r="X617" s="13"/>
      <c r="Y617" s="13"/>
      <c r="Z617" s="4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3"/>
      <c r="AP617" s="3"/>
      <c r="AQ617" s="3"/>
      <c r="AR617" s="3"/>
      <c r="AS617" s="13"/>
      <c r="AT617" s="13"/>
      <c r="AU617" s="13"/>
      <c r="AV617" s="13"/>
      <c r="AW617" s="13"/>
      <c r="AX617" s="13"/>
      <c r="AY617" s="13"/>
      <c r="AZ617" s="13"/>
      <c r="BA617" s="3"/>
      <c r="BB617" s="13"/>
      <c r="BC617" s="3"/>
    </row>
    <row r="618" spans="1:55">
      <c r="A618" s="3">
        <v>616</v>
      </c>
      <c r="B618" s="3">
        <v>21</v>
      </c>
      <c r="C618" s="3">
        <v>2</v>
      </c>
      <c r="D618" s="3" t="str">
        <f t="shared" si="9"/>
        <v/>
      </c>
      <c r="E618" s="3"/>
      <c r="F618" s="3">
        <v>2050</v>
      </c>
      <c r="G618" s="3"/>
      <c r="H618" s="3"/>
      <c r="I618" s="3">
        <v>43300</v>
      </c>
      <c r="J618" s="3"/>
      <c r="K618" s="3">
        <v>6288538</v>
      </c>
      <c r="L618" s="3">
        <v>22990</v>
      </c>
      <c r="M618" s="3">
        <v>1.205</v>
      </c>
      <c r="N618" s="3">
        <v>1.0995</v>
      </c>
      <c r="O618" s="3">
        <v>2000000</v>
      </c>
      <c r="P618" s="3">
        <v>30459.39353</v>
      </c>
      <c r="Q618" s="3">
        <v>10800</v>
      </c>
      <c r="R618" s="3">
        <v>0.9</v>
      </c>
      <c r="S618" s="13"/>
      <c r="T618" s="14"/>
      <c r="U618" s="13"/>
      <c r="V618" s="13"/>
      <c r="W618" s="13"/>
      <c r="X618" s="13"/>
      <c r="Y618" s="13"/>
      <c r="Z618" s="4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3"/>
      <c r="AP618" s="3"/>
      <c r="AQ618" s="3"/>
      <c r="AR618" s="3"/>
      <c r="AS618" s="13"/>
      <c r="AT618" s="13"/>
      <c r="AU618" s="13"/>
      <c r="AV618" s="13"/>
      <c r="AW618" s="13"/>
      <c r="AX618" s="13"/>
      <c r="AY618" s="13"/>
      <c r="AZ618" s="13"/>
      <c r="BA618" s="3"/>
      <c r="BB618" s="13"/>
      <c r="BC618" s="3"/>
    </row>
    <row r="619" spans="1:55">
      <c r="A619" s="3">
        <v>617</v>
      </c>
      <c r="B619" s="3">
        <v>21</v>
      </c>
      <c r="C619" s="3">
        <v>2</v>
      </c>
      <c r="D619" s="3" t="str">
        <f t="shared" si="9"/>
        <v/>
      </c>
      <c r="E619" s="3"/>
      <c r="F619" s="3">
        <v>2060</v>
      </c>
      <c r="G619" s="3"/>
      <c r="H619" s="3"/>
      <c r="I619" s="3">
        <v>43520</v>
      </c>
      <c r="J619" s="3"/>
      <c r="K619" s="3">
        <v>6317553</v>
      </c>
      <c r="L619" s="3">
        <v>22990</v>
      </c>
      <c r="M619" s="3">
        <v>1.206</v>
      </c>
      <c r="N619" s="3">
        <v>1.0995</v>
      </c>
      <c r="O619" s="3">
        <v>2000000</v>
      </c>
      <c r="P619" s="3">
        <v>30484.67103</v>
      </c>
      <c r="Q619" s="3">
        <v>10800</v>
      </c>
      <c r="R619" s="3">
        <v>0.9</v>
      </c>
      <c r="S619" s="13"/>
      <c r="T619" s="14"/>
      <c r="U619" s="13"/>
      <c r="V619" s="13"/>
      <c r="W619" s="13"/>
      <c r="X619" s="13"/>
      <c r="Y619" s="13"/>
      <c r="Z619" s="4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3"/>
      <c r="AP619" s="3"/>
      <c r="AQ619" s="3"/>
      <c r="AR619" s="3"/>
      <c r="AS619" s="13"/>
      <c r="AT619" s="13"/>
      <c r="AU619" s="13"/>
      <c r="AV619" s="13"/>
      <c r="AW619" s="13"/>
      <c r="AX619" s="13"/>
      <c r="AY619" s="13"/>
      <c r="AZ619" s="13"/>
      <c r="BA619" s="3"/>
      <c r="BB619" s="13"/>
      <c r="BC619" s="3"/>
    </row>
    <row r="620" spans="1:55">
      <c r="A620" s="3">
        <v>618</v>
      </c>
      <c r="B620" s="3">
        <v>21</v>
      </c>
      <c r="C620" s="3">
        <v>2</v>
      </c>
      <c r="D620" s="3" t="str">
        <f t="shared" si="9"/>
        <v/>
      </c>
      <c r="E620" s="3"/>
      <c r="F620" s="3">
        <v>2070</v>
      </c>
      <c r="G620" s="3"/>
      <c r="H620" s="3"/>
      <c r="I620" s="3">
        <v>43740</v>
      </c>
      <c r="J620" s="3"/>
      <c r="K620" s="3">
        <v>6346715</v>
      </c>
      <c r="L620" s="3">
        <v>22990</v>
      </c>
      <c r="M620" s="3">
        <v>1.207</v>
      </c>
      <c r="N620" s="3">
        <v>1.0995</v>
      </c>
      <c r="O620" s="3">
        <v>2000000</v>
      </c>
      <c r="P620" s="3">
        <v>30509.94854</v>
      </c>
      <c r="Q620" s="3">
        <v>10800</v>
      </c>
      <c r="R620" s="3">
        <v>0.9</v>
      </c>
      <c r="S620" s="13"/>
      <c r="T620" s="14"/>
      <c r="U620" s="13"/>
      <c r="V620" s="13"/>
      <c r="W620" s="13"/>
      <c r="X620" s="13"/>
      <c r="Y620" s="13"/>
      <c r="Z620" s="4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3"/>
      <c r="AP620" s="3"/>
      <c r="AQ620" s="3"/>
      <c r="AR620" s="3"/>
      <c r="AS620" s="13"/>
      <c r="AT620" s="13"/>
      <c r="AU620" s="13"/>
      <c r="AV620" s="13"/>
      <c r="AW620" s="13"/>
      <c r="AX620" s="13"/>
      <c r="AY620" s="13"/>
      <c r="AZ620" s="13"/>
      <c r="BA620" s="3"/>
      <c r="BB620" s="13"/>
      <c r="BC620" s="3"/>
    </row>
    <row r="621" spans="1:55">
      <c r="A621" s="3">
        <v>619</v>
      </c>
      <c r="B621" s="3">
        <v>21</v>
      </c>
      <c r="C621" s="3">
        <v>2</v>
      </c>
      <c r="D621" s="3" t="str">
        <f t="shared" si="9"/>
        <v/>
      </c>
      <c r="E621" s="3"/>
      <c r="F621" s="3">
        <v>2080</v>
      </c>
      <c r="G621" s="3"/>
      <c r="H621" s="3"/>
      <c r="I621" s="3">
        <v>43960</v>
      </c>
      <c r="J621" s="3"/>
      <c r="K621" s="3">
        <v>6376024</v>
      </c>
      <c r="L621" s="3">
        <v>22990</v>
      </c>
      <c r="M621" s="3">
        <v>1.208</v>
      </c>
      <c r="N621" s="3">
        <v>1.0995</v>
      </c>
      <c r="O621" s="3">
        <v>2000000</v>
      </c>
      <c r="P621" s="3">
        <v>30535.22604</v>
      </c>
      <c r="Q621" s="3">
        <v>10800</v>
      </c>
      <c r="R621" s="3">
        <v>0.9</v>
      </c>
      <c r="S621" s="13"/>
      <c r="T621" s="14"/>
      <c r="U621" s="13"/>
      <c r="V621" s="13"/>
      <c r="W621" s="13"/>
      <c r="X621" s="13"/>
      <c r="Y621" s="13"/>
      <c r="Z621" s="4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3"/>
      <c r="AP621" s="3"/>
      <c r="AQ621" s="3"/>
      <c r="AR621" s="3"/>
      <c r="AS621" s="13"/>
      <c r="AT621" s="13"/>
      <c r="AU621" s="13"/>
      <c r="AV621" s="13"/>
      <c r="AW621" s="13"/>
      <c r="AX621" s="13"/>
      <c r="AY621" s="13"/>
      <c r="AZ621" s="13"/>
      <c r="BA621" s="3"/>
      <c r="BB621" s="13"/>
      <c r="BC621" s="3"/>
    </row>
    <row r="622" spans="1:55">
      <c r="A622" s="3">
        <v>620</v>
      </c>
      <c r="B622" s="3">
        <v>21</v>
      </c>
      <c r="C622" s="3">
        <v>2</v>
      </c>
      <c r="D622" s="3" t="str">
        <f t="shared" si="9"/>
        <v/>
      </c>
      <c r="E622" s="3"/>
      <c r="F622" s="3">
        <v>2090</v>
      </c>
      <c r="G622" s="3"/>
      <c r="H622" s="3"/>
      <c r="I622" s="3">
        <v>44180</v>
      </c>
      <c r="J622" s="3"/>
      <c r="K622" s="3">
        <v>6405480</v>
      </c>
      <c r="L622" s="3">
        <v>22990</v>
      </c>
      <c r="M622" s="3">
        <v>1.209</v>
      </c>
      <c r="N622" s="3">
        <v>1.0995</v>
      </c>
      <c r="O622" s="3">
        <v>2000000</v>
      </c>
      <c r="P622" s="3">
        <v>30560.50355</v>
      </c>
      <c r="Q622" s="3">
        <v>10800</v>
      </c>
      <c r="R622" s="3">
        <v>1</v>
      </c>
      <c r="S622" s="13"/>
      <c r="T622" s="14"/>
      <c r="U622" s="13"/>
      <c r="V622" s="13"/>
      <c r="W622" s="13"/>
      <c r="X622" s="13"/>
      <c r="Y622" s="13"/>
      <c r="Z622" s="4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3"/>
      <c r="AP622" s="3"/>
      <c r="AQ622" s="3"/>
      <c r="AR622" s="3"/>
      <c r="AS622" s="13"/>
      <c r="AT622" s="13"/>
      <c r="AU622" s="13"/>
      <c r="AV622" s="13"/>
      <c r="AW622" s="13"/>
      <c r="AX622" s="13"/>
      <c r="AY622" s="13"/>
      <c r="AZ622" s="13"/>
      <c r="BA622" s="3"/>
      <c r="BB622" s="13"/>
      <c r="BC622" s="3"/>
    </row>
    <row r="623" spans="1:55">
      <c r="A623" s="3">
        <v>621</v>
      </c>
      <c r="B623" s="3">
        <v>21</v>
      </c>
      <c r="C623" s="3">
        <v>3</v>
      </c>
      <c r="D623" s="3" t="str">
        <f t="shared" si="9"/>
        <v/>
      </c>
      <c r="E623" s="3"/>
      <c r="F623" s="3"/>
      <c r="G623" s="3">
        <v>1000</v>
      </c>
      <c r="H623" s="3"/>
      <c r="I623" s="3"/>
      <c r="J623" s="3">
        <v>42200</v>
      </c>
      <c r="K623" s="3">
        <v>6426580</v>
      </c>
      <c r="L623" s="3">
        <v>22990</v>
      </c>
      <c r="M623" s="3">
        <v>1.209</v>
      </c>
      <c r="N623" s="3">
        <v>1.1</v>
      </c>
      <c r="O623" s="3">
        <v>2000000</v>
      </c>
      <c r="P623" s="3">
        <v>30574.401</v>
      </c>
      <c r="Q623" s="3">
        <v>10800</v>
      </c>
      <c r="R623" s="3">
        <v>1</v>
      </c>
      <c r="S623" s="13"/>
      <c r="T623" s="14"/>
      <c r="U623" s="13"/>
      <c r="V623" s="13"/>
      <c r="W623" s="13"/>
      <c r="X623" s="13"/>
      <c r="Y623" s="13"/>
      <c r="Z623" s="4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3"/>
      <c r="AP623" s="3"/>
      <c r="AQ623" s="3"/>
      <c r="AR623" s="3"/>
      <c r="AS623" s="13"/>
      <c r="AT623" s="13"/>
      <c r="AU623" s="13"/>
      <c r="AV623" s="13"/>
      <c r="AW623" s="13"/>
      <c r="AX623" s="13"/>
      <c r="AY623" s="13"/>
      <c r="AZ623" s="13"/>
      <c r="BA623" s="3"/>
      <c r="BB623" s="13"/>
      <c r="BC623" s="3"/>
    </row>
    <row r="624" spans="1:55">
      <c r="A624" s="3">
        <v>622</v>
      </c>
      <c r="B624" s="3">
        <v>21</v>
      </c>
      <c r="C624" s="3">
        <v>3</v>
      </c>
      <c r="D624" s="3" t="str">
        <f t="shared" si="9"/>
        <v/>
      </c>
      <c r="E624" s="3"/>
      <c r="F624" s="3"/>
      <c r="G624" s="3">
        <v>1005</v>
      </c>
      <c r="H624" s="3"/>
      <c r="I624" s="3"/>
      <c r="J624" s="3">
        <v>42420</v>
      </c>
      <c r="K624" s="3">
        <v>6447790</v>
      </c>
      <c r="L624" s="3">
        <v>22990</v>
      </c>
      <c r="M624" s="3">
        <v>1.209</v>
      </c>
      <c r="N624" s="3">
        <v>1.1005</v>
      </c>
      <c r="O624" s="3">
        <v>2000000</v>
      </c>
      <c r="P624" s="3">
        <v>30588.29846</v>
      </c>
      <c r="Q624" s="3">
        <v>10800</v>
      </c>
      <c r="R624" s="3">
        <v>1</v>
      </c>
      <c r="S624" s="13"/>
      <c r="T624" s="14"/>
      <c r="U624" s="13"/>
      <c r="V624" s="13"/>
      <c r="W624" s="13"/>
      <c r="X624" s="13"/>
      <c r="Y624" s="13"/>
      <c r="Z624" s="4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3"/>
      <c r="AP624" s="3"/>
      <c r="AQ624" s="3"/>
      <c r="AR624" s="3"/>
      <c r="AS624" s="13"/>
      <c r="AT624" s="13"/>
      <c r="AU624" s="13"/>
      <c r="AV624" s="13"/>
      <c r="AW624" s="13"/>
      <c r="AX624" s="13"/>
      <c r="AY624" s="13"/>
      <c r="AZ624" s="13"/>
      <c r="BA624" s="3"/>
      <c r="BB624" s="13"/>
      <c r="BC624" s="3"/>
    </row>
    <row r="625" spans="1:55">
      <c r="A625" s="3">
        <v>623</v>
      </c>
      <c r="B625" s="3">
        <v>21</v>
      </c>
      <c r="C625" s="3">
        <v>3</v>
      </c>
      <c r="D625" s="3" t="str">
        <f t="shared" si="9"/>
        <v/>
      </c>
      <c r="E625" s="3"/>
      <c r="F625" s="3"/>
      <c r="G625" s="3">
        <v>1010</v>
      </c>
      <c r="H625" s="3"/>
      <c r="I625" s="3"/>
      <c r="J625" s="3">
        <v>42640</v>
      </c>
      <c r="K625" s="3">
        <v>6469110</v>
      </c>
      <c r="L625" s="3">
        <v>22990</v>
      </c>
      <c r="M625" s="3">
        <v>1.209</v>
      </c>
      <c r="N625" s="3">
        <v>1.101</v>
      </c>
      <c r="O625" s="3">
        <v>2000000</v>
      </c>
      <c r="P625" s="3">
        <v>30602.19591</v>
      </c>
      <c r="Q625" s="3">
        <v>10800</v>
      </c>
      <c r="R625" s="3">
        <v>1</v>
      </c>
      <c r="S625" s="13"/>
      <c r="T625" s="14"/>
      <c r="U625" s="13"/>
      <c r="V625" s="13"/>
      <c r="W625" s="13"/>
      <c r="X625" s="13"/>
      <c r="Y625" s="13"/>
      <c r="Z625" s="4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3"/>
      <c r="AP625" s="3"/>
      <c r="AQ625" s="3"/>
      <c r="AR625" s="3"/>
      <c r="AS625" s="13"/>
      <c r="AT625" s="13"/>
      <c r="AU625" s="13"/>
      <c r="AV625" s="13"/>
      <c r="AW625" s="13"/>
      <c r="AX625" s="13"/>
      <c r="AY625" s="13"/>
      <c r="AZ625" s="13"/>
      <c r="BA625" s="3"/>
      <c r="BB625" s="13"/>
      <c r="BC625" s="3"/>
    </row>
    <row r="626" spans="1:55">
      <c r="A626" s="3">
        <v>624</v>
      </c>
      <c r="B626" s="3">
        <v>21</v>
      </c>
      <c r="C626" s="3">
        <v>3</v>
      </c>
      <c r="D626" s="3" t="str">
        <f t="shared" si="9"/>
        <v/>
      </c>
      <c r="E626" s="3"/>
      <c r="F626" s="3"/>
      <c r="G626" s="3">
        <v>1015</v>
      </c>
      <c r="H626" s="3"/>
      <c r="I626" s="3"/>
      <c r="J626" s="3">
        <v>42860</v>
      </c>
      <c r="K626" s="3">
        <v>6490540</v>
      </c>
      <c r="L626" s="3">
        <v>22990</v>
      </c>
      <c r="M626" s="3">
        <v>1.209</v>
      </c>
      <c r="N626" s="3">
        <v>1.1015</v>
      </c>
      <c r="O626" s="3">
        <v>2000000</v>
      </c>
      <c r="P626" s="3">
        <v>30616.09337</v>
      </c>
      <c r="Q626" s="3">
        <v>10800</v>
      </c>
      <c r="R626" s="3">
        <v>1</v>
      </c>
      <c r="S626" s="13"/>
      <c r="T626" s="14"/>
      <c r="U626" s="13"/>
      <c r="V626" s="13"/>
      <c r="W626" s="13"/>
      <c r="X626" s="13"/>
      <c r="Y626" s="13"/>
      <c r="Z626" s="4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3"/>
      <c r="AP626" s="3"/>
      <c r="AQ626" s="3"/>
      <c r="AR626" s="3"/>
      <c r="AS626" s="13"/>
      <c r="AT626" s="13"/>
      <c r="AU626" s="13"/>
      <c r="AV626" s="13"/>
      <c r="AW626" s="13"/>
      <c r="AX626" s="13"/>
      <c r="AY626" s="13"/>
      <c r="AZ626" s="13"/>
      <c r="BA626" s="3"/>
      <c r="BB626" s="13"/>
      <c r="BC626" s="3"/>
    </row>
    <row r="627" spans="1:55">
      <c r="A627" s="3">
        <v>625</v>
      </c>
      <c r="B627" s="3">
        <v>21</v>
      </c>
      <c r="C627" s="3">
        <v>3</v>
      </c>
      <c r="D627" s="3" t="str">
        <f t="shared" si="9"/>
        <v/>
      </c>
      <c r="E627" s="3"/>
      <c r="F627" s="3"/>
      <c r="G627" s="3">
        <v>1020</v>
      </c>
      <c r="H627" s="3"/>
      <c r="I627" s="3"/>
      <c r="J627" s="3">
        <v>43080</v>
      </c>
      <c r="K627" s="3">
        <v>6512080</v>
      </c>
      <c r="L627" s="3">
        <v>22990</v>
      </c>
      <c r="M627" s="3">
        <v>1.209</v>
      </c>
      <c r="N627" s="3">
        <v>1.102</v>
      </c>
      <c r="O627" s="3">
        <v>2000000</v>
      </c>
      <c r="P627" s="3">
        <v>30629.99082</v>
      </c>
      <c r="Q627" s="3">
        <v>10800</v>
      </c>
      <c r="R627" s="3">
        <v>1</v>
      </c>
      <c r="S627" s="13"/>
      <c r="T627" s="14"/>
      <c r="U627" s="13"/>
      <c r="V627" s="13"/>
      <c r="W627" s="13"/>
      <c r="X627" s="13"/>
      <c r="Y627" s="13"/>
      <c r="Z627" s="4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3"/>
      <c r="AP627" s="3"/>
      <c r="AQ627" s="3"/>
      <c r="AR627" s="3"/>
      <c r="AS627" s="13"/>
      <c r="AT627" s="13"/>
      <c r="AU627" s="13"/>
      <c r="AV627" s="13"/>
      <c r="AW627" s="13"/>
      <c r="AX627" s="13"/>
      <c r="AY627" s="13"/>
      <c r="AZ627" s="13"/>
      <c r="BA627" s="3"/>
      <c r="BB627" s="13"/>
      <c r="BC627" s="3"/>
    </row>
    <row r="628" spans="1:55">
      <c r="A628" s="3">
        <v>626</v>
      </c>
      <c r="B628" s="3">
        <v>21</v>
      </c>
      <c r="C628" s="3">
        <v>3</v>
      </c>
      <c r="D628" s="3" t="str">
        <f t="shared" si="9"/>
        <v/>
      </c>
      <c r="E628" s="3"/>
      <c r="F628" s="3"/>
      <c r="G628" s="3">
        <v>1025</v>
      </c>
      <c r="H628" s="3"/>
      <c r="I628" s="3"/>
      <c r="J628" s="3">
        <v>43300</v>
      </c>
      <c r="K628" s="3">
        <v>6533730</v>
      </c>
      <c r="L628" s="3">
        <v>22990</v>
      </c>
      <c r="M628" s="3">
        <v>1.209</v>
      </c>
      <c r="N628" s="3">
        <v>1.1025</v>
      </c>
      <c r="O628" s="3">
        <v>2000000</v>
      </c>
      <c r="P628" s="3">
        <v>30643.88828</v>
      </c>
      <c r="Q628" s="3">
        <v>10800</v>
      </c>
      <c r="R628" s="3">
        <v>1</v>
      </c>
      <c r="S628" s="13"/>
      <c r="T628" s="14"/>
      <c r="U628" s="13"/>
      <c r="V628" s="13"/>
      <c r="W628" s="13"/>
      <c r="X628" s="13"/>
      <c r="Y628" s="13"/>
      <c r="Z628" s="4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3"/>
      <c r="AP628" s="3"/>
      <c r="AQ628" s="3"/>
      <c r="AR628" s="3"/>
      <c r="AS628" s="13"/>
      <c r="AT628" s="13"/>
      <c r="AU628" s="13"/>
      <c r="AV628" s="13"/>
      <c r="AW628" s="13"/>
      <c r="AX628" s="13"/>
      <c r="AY628" s="13"/>
      <c r="AZ628" s="13"/>
      <c r="BA628" s="3"/>
      <c r="BB628" s="13"/>
      <c r="BC628" s="3"/>
    </row>
    <row r="629" spans="1:55">
      <c r="A629" s="3">
        <v>627</v>
      </c>
      <c r="B629" s="3">
        <v>21</v>
      </c>
      <c r="C629" s="3">
        <v>3</v>
      </c>
      <c r="D629" s="3" t="str">
        <f t="shared" si="9"/>
        <v/>
      </c>
      <c r="E629" s="3"/>
      <c r="F629" s="3"/>
      <c r="G629" s="3">
        <v>1030</v>
      </c>
      <c r="H629" s="3"/>
      <c r="I629" s="3"/>
      <c r="J629" s="3">
        <v>43520</v>
      </c>
      <c r="K629" s="3">
        <v>6555490</v>
      </c>
      <c r="L629" s="3">
        <v>22990</v>
      </c>
      <c r="M629" s="3">
        <v>1.209</v>
      </c>
      <c r="N629" s="3">
        <v>1.103</v>
      </c>
      <c r="O629" s="3">
        <v>2000000</v>
      </c>
      <c r="P629" s="3">
        <v>30657.78573</v>
      </c>
      <c r="Q629" s="3">
        <v>10800</v>
      </c>
      <c r="R629" s="3">
        <v>1</v>
      </c>
      <c r="S629" s="13"/>
      <c r="T629" s="14"/>
      <c r="U629" s="13"/>
      <c r="V629" s="13"/>
      <c r="W629" s="13"/>
      <c r="X629" s="13"/>
      <c r="Y629" s="13"/>
      <c r="Z629" s="4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3"/>
      <c r="AP629" s="3"/>
      <c r="AQ629" s="3"/>
      <c r="AR629" s="3"/>
      <c r="AS629" s="13"/>
      <c r="AT629" s="13"/>
      <c r="AU629" s="13"/>
      <c r="AV629" s="13"/>
      <c r="AW629" s="13"/>
      <c r="AX629" s="13"/>
      <c r="AY629" s="13"/>
      <c r="AZ629" s="13"/>
      <c r="BA629" s="3"/>
      <c r="BB629" s="13"/>
      <c r="BC629" s="3"/>
    </row>
    <row r="630" spans="1:55">
      <c r="A630" s="3">
        <v>628</v>
      </c>
      <c r="B630" s="3">
        <v>21</v>
      </c>
      <c r="C630" s="3">
        <v>3</v>
      </c>
      <c r="D630" s="3" t="str">
        <f t="shared" si="9"/>
        <v/>
      </c>
      <c r="E630" s="3"/>
      <c r="F630" s="3"/>
      <c r="G630" s="3">
        <v>1035</v>
      </c>
      <c r="H630" s="3"/>
      <c r="I630" s="3"/>
      <c r="J630" s="3">
        <v>43740</v>
      </c>
      <c r="K630" s="3">
        <v>6577360</v>
      </c>
      <c r="L630" s="3">
        <v>22990</v>
      </c>
      <c r="M630" s="3">
        <v>1.209</v>
      </c>
      <c r="N630" s="3">
        <v>1.1035</v>
      </c>
      <c r="O630" s="3">
        <v>2000000</v>
      </c>
      <c r="P630" s="3">
        <v>30671.68319</v>
      </c>
      <c r="Q630" s="3">
        <v>10800</v>
      </c>
      <c r="R630" s="3">
        <v>1</v>
      </c>
      <c r="S630" s="13"/>
      <c r="T630" s="14"/>
      <c r="U630" s="13"/>
      <c r="V630" s="13"/>
      <c r="W630" s="13"/>
      <c r="X630" s="13"/>
      <c r="Y630" s="13"/>
      <c r="Z630" s="4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3"/>
      <c r="AP630" s="3"/>
      <c r="AQ630" s="3"/>
      <c r="AR630" s="3"/>
      <c r="AS630" s="13"/>
      <c r="AT630" s="13"/>
      <c r="AU630" s="13"/>
      <c r="AV630" s="13"/>
      <c r="AW630" s="13"/>
      <c r="AX630" s="13"/>
      <c r="AY630" s="13"/>
      <c r="AZ630" s="13"/>
      <c r="BA630" s="3"/>
      <c r="BB630" s="13"/>
      <c r="BC630" s="3"/>
    </row>
    <row r="631" spans="1:55">
      <c r="A631" s="3">
        <v>629</v>
      </c>
      <c r="B631" s="3">
        <v>21</v>
      </c>
      <c r="C631" s="3">
        <v>3</v>
      </c>
      <c r="D631" s="3" t="str">
        <f t="shared" si="9"/>
        <v/>
      </c>
      <c r="E631" s="3"/>
      <c r="F631" s="3"/>
      <c r="G631" s="3">
        <v>1040</v>
      </c>
      <c r="H631" s="3"/>
      <c r="I631" s="3"/>
      <c r="J631" s="3">
        <v>43960</v>
      </c>
      <c r="K631" s="3">
        <v>6599340</v>
      </c>
      <c r="L631" s="3">
        <v>22990</v>
      </c>
      <c r="M631" s="3">
        <v>1.209</v>
      </c>
      <c r="N631" s="3">
        <v>1.104</v>
      </c>
      <c r="O631" s="3">
        <v>2000000</v>
      </c>
      <c r="P631" s="3">
        <v>30685.58064</v>
      </c>
      <c r="Q631" s="3">
        <v>10800</v>
      </c>
      <c r="R631" s="3">
        <v>1</v>
      </c>
      <c r="S631" s="13"/>
      <c r="T631" s="14"/>
      <c r="U631" s="13"/>
      <c r="V631" s="13"/>
      <c r="W631" s="13"/>
      <c r="X631" s="13"/>
      <c r="Y631" s="13"/>
      <c r="Z631" s="4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3"/>
      <c r="AP631" s="3"/>
      <c r="AQ631" s="3"/>
      <c r="AR631" s="3"/>
      <c r="AS631" s="13"/>
      <c r="AT631" s="13"/>
      <c r="AU631" s="13"/>
      <c r="AV631" s="13"/>
      <c r="AW631" s="13"/>
      <c r="AX631" s="13"/>
      <c r="AY631" s="13"/>
      <c r="AZ631" s="13"/>
      <c r="BA631" s="3"/>
      <c r="BB631" s="13"/>
      <c r="BC631" s="3"/>
    </row>
    <row r="632" spans="1:55">
      <c r="A632" s="3">
        <v>630</v>
      </c>
      <c r="B632" s="3">
        <v>21</v>
      </c>
      <c r="C632" s="3">
        <v>3</v>
      </c>
      <c r="D632" s="3" t="str">
        <f t="shared" si="9"/>
        <v/>
      </c>
      <c r="E632" s="3"/>
      <c r="F632" s="3"/>
      <c r="G632" s="3">
        <v>1045</v>
      </c>
      <c r="H632" s="3"/>
      <c r="I632" s="3"/>
      <c r="J632" s="3">
        <v>44180</v>
      </c>
      <c r="K632" s="3">
        <v>6621430</v>
      </c>
      <c r="L632" s="3">
        <v>22990</v>
      </c>
      <c r="M632" s="3">
        <v>1.209</v>
      </c>
      <c r="N632" s="3">
        <v>1.1045</v>
      </c>
      <c r="O632" s="3">
        <v>2000000</v>
      </c>
      <c r="P632" s="3">
        <v>30699.4781</v>
      </c>
      <c r="Q632" s="3">
        <v>10800</v>
      </c>
      <c r="R632" s="3">
        <v>1</v>
      </c>
      <c r="S632" s="13"/>
      <c r="T632" s="14"/>
      <c r="U632" s="13"/>
      <c r="V632" s="13"/>
      <c r="W632" s="13"/>
      <c r="X632" s="13"/>
      <c r="Y632" s="13"/>
      <c r="Z632" s="4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3"/>
      <c r="AP632" s="3"/>
      <c r="AQ632" s="3"/>
      <c r="AR632" s="3"/>
      <c r="AS632" s="13"/>
      <c r="AT632" s="13"/>
      <c r="AU632" s="13"/>
      <c r="AV632" s="13"/>
      <c r="AW632" s="13"/>
      <c r="AX632" s="13"/>
      <c r="AY632" s="13"/>
      <c r="AZ632" s="13"/>
      <c r="BA632" s="3"/>
      <c r="BB632" s="13"/>
      <c r="BC632" s="3"/>
    </row>
    <row r="633" spans="1:55">
      <c r="A633" s="3">
        <v>631</v>
      </c>
      <c r="B633" s="3">
        <v>22</v>
      </c>
      <c r="C633" s="3">
        <v>1</v>
      </c>
      <c r="D633" s="3">
        <f t="shared" si="9"/>
        <v>2310000</v>
      </c>
      <c r="E633" s="3">
        <v>2320</v>
      </c>
      <c r="F633" s="3"/>
      <c r="G633" s="3"/>
      <c r="H633" s="3">
        <v>44400</v>
      </c>
      <c r="I633" s="3"/>
      <c r="J633" s="3"/>
      <c r="K633" s="3">
        <v>6665830</v>
      </c>
      <c r="L633" s="3">
        <v>23200</v>
      </c>
      <c r="M633" s="3">
        <v>1.209</v>
      </c>
      <c r="N633" s="3">
        <v>1.1045</v>
      </c>
      <c r="O633" s="3">
        <v>2000000</v>
      </c>
      <c r="P633" s="3">
        <v>30979.8996</v>
      </c>
      <c r="Q633" s="3">
        <v>10800</v>
      </c>
      <c r="R633" s="3">
        <v>1</v>
      </c>
      <c r="S633" s="13"/>
      <c r="T633" s="14"/>
      <c r="U633" s="13"/>
      <c r="V633" s="13"/>
      <c r="W633" s="13"/>
      <c r="X633" s="13"/>
      <c r="Y633" s="13"/>
      <c r="Z633" s="4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3"/>
      <c r="AP633" s="3"/>
      <c r="AQ633" s="3"/>
      <c r="AR633" s="3"/>
      <c r="AS633" s="13"/>
      <c r="AT633" s="13"/>
      <c r="AU633" s="13"/>
      <c r="AV633" s="13"/>
      <c r="AW633" s="13"/>
      <c r="AX633" s="13"/>
      <c r="AY633" s="13"/>
      <c r="AZ633" s="13"/>
      <c r="BA633" s="3"/>
      <c r="BB633" s="13"/>
      <c r="BC633" s="3"/>
    </row>
    <row r="634" spans="1:55">
      <c r="A634" s="3">
        <v>632</v>
      </c>
      <c r="B634" s="3">
        <v>22</v>
      </c>
      <c r="C634" s="3">
        <v>1</v>
      </c>
      <c r="D634" s="3">
        <f t="shared" si="9"/>
        <v>2332000</v>
      </c>
      <c r="E634" s="3">
        <v>2342</v>
      </c>
      <c r="F634" s="3"/>
      <c r="G634" s="3"/>
      <c r="H634" s="3">
        <v>44620</v>
      </c>
      <c r="I634" s="3"/>
      <c r="J634" s="3"/>
      <c r="K634" s="3">
        <v>6710450</v>
      </c>
      <c r="L634" s="3">
        <v>23420</v>
      </c>
      <c r="M634" s="3">
        <v>1.209</v>
      </c>
      <c r="N634" s="3">
        <v>1.1045</v>
      </c>
      <c r="O634" s="3">
        <v>2000000</v>
      </c>
      <c r="P634" s="3">
        <v>31273.67451</v>
      </c>
      <c r="Q634" s="3">
        <v>10800</v>
      </c>
      <c r="R634" s="3">
        <v>1</v>
      </c>
      <c r="S634" s="13"/>
      <c r="T634" s="14"/>
      <c r="U634" s="13"/>
      <c r="V634" s="13"/>
      <c r="W634" s="13"/>
      <c r="X634" s="13"/>
      <c r="Y634" s="13"/>
      <c r="Z634" s="4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3"/>
      <c r="AP634" s="3"/>
      <c r="AQ634" s="3"/>
      <c r="AR634" s="3"/>
      <c r="AS634" s="13"/>
      <c r="AT634" s="13"/>
      <c r="AU634" s="13"/>
      <c r="AV634" s="13"/>
      <c r="AW634" s="13"/>
      <c r="AX634" s="13"/>
      <c r="AY634" s="13"/>
      <c r="AZ634" s="13"/>
      <c r="BA634" s="3"/>
      <c r="BB634" s="13"/>
      <c r="BC634" s="3"/>
    </row>
    <row r="635" spans="1:55">
      <c r="A635" s="3">
        <v>633</v>
      </c>
      <c r="B635" s="3">
        <v>22</v>
      </c>
      <c r="C635" s="3">
        <v>1</v>
      </c>
      <c r="D635" s="3">
        <f t="shared" si="9"/>
        <v>2354000</v>
      </c>
      <c r="E635" s="3">
        <v>2364</v>
      </c>
      <c r="F635" s="3"/>
      <c r="G635" s="3"/>
      <c r="H635" s="3">
        <v>44840</v>
      </c>
      <c r="I635" s="3"/>
      <c r="J635" s="3"/>
      <c r="K635" s="3">
        <v>6755290</v>
      </c>
      <c r="L635" s="3">
        <v>23640</v>
      </c>
      <c r="M635" s="3">
        <v>1.209</v>
      </c>
      <c r="N635" s="3">
        <v>1.1045</v>
      </c>
      <c r="O635" s="3">
        <v>2000000</v>
      </c>
      <c r="P635" s="3">
        <v>31567.44942</v>
      </c>
      <c r="Q635" s="3">
        <v>10800</v>
      </c>
      <c r="R635" s="3">
        <v>1</v>
      </c>
      <c r="S635" s="13"/>
      <c r="T635" s="14"/>
      <c r="U635" s="13"/>
      <c r="V635" s="13"/>
      <c r="W635" s="13"/>
      <c r="X635" s="13"/>
      <c r="Y635" s="13"/>
      <c r="Z635" s="4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3"/>
      <c r="AP635" s="3"/>
      <c r="AQ635" s="3"/>
      <c r="AR635" s="3"/>
      <c r="AS635" s="13"/>
      <c r="AT635" s="13"/>
      <c r="AU635" s="13"/>
      <c r="AV635" s="13"/>
      <c r="AW635" s="13"/>
      <c r="AX635" s="13"/>
      <c r="AY635" s="13"/>
      <c r="AZ635" s="13"/>
      <c r="BA635" s="3"/>
      <c r="BB635" s="13"/>
      <c r="BC635" s="3"/>
    </row>
    <row r="636" spans="1:55">
      <c r="A636" s="3">
        <v>634</v>
      </c>
      <c r="B636" s="3">
        <v>22</v>
      </c>
      <c r="C636" s="3">
        <v>1</v>
      </c>
      <c r="D636" s="3">
        <f t="shared" si="9"/>
        <v>2376000</v>
      </c>
      <c r="E636" s="3">
        <v>2386</v>
      </c>
      <c r="F636" s="3"/>
      <c r="G636" s="3"/>
      <c r="H636" s="3">
        <v>45060</v>
      </c>
      <c r="I636" s="3"/>
      <c r="J636" s="3"/>
      <c r="K636" s="3">
        <v>6800350</v>
      </c>
      <c r="L636" s="3">
        <v>23860</v>
      </c>
      <c r="M636" s="3">
        <v>1.209</v>
      </c>
      <c r="N636" s="3">
        <v>1.1045</v>
      </c>
      <c r="O636" s="3">
        <v>2000000</v>
      </c>
      <c r="P636" s="3">
        <v>31861.22433</v>
      </c>
      <c r="Q636" s="3">
        <v>10800</v>
      </c>
      <c r="R636" s="3">
        <v>1</v>
      </c>
      <c r="S636" s="13"/>
      <c r="T636" s="14"/>
      <c r="U636" s="13"/>
      <c r="V636" s="13"/>
      <c r="W636" s="13"/>
      <c r="X636" s="13"/>
      <c r="Y636" s="13"/>
      <c r="Z636" s="4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3"/>
      <c r="AP636" s="3"/>
      <c r="AQ636" s="3"/>
      <c r="AR636" s="3"/>
      <c r="AS636" s="13"/>
      <c r="AT636" s="13"/>
      <c r="AU636" s="13"/>
      <c r="AV636" s="13"/>
      <c r="AW636" s="13"/>
      <c r="AX636" s="13"/>
      <c r="AY636" s="13"/>
      <c r="AZ636" s="13"/>
      <c r="BA636" s="3"/>
      <c r="BB636" s="13"/>
      <c r="BC636" s="3"/>
    </row>
    <row r="637" spans="1:55">
      <c r="A637" s="3">
        <v>635</v>
      </c>
      <c r="B637" s="3">
        <v>22</v>
      </c>
      <c r="C637" s="3">
        <v>1</v>
      </c>
      <c r="D637" s="3">
        <f t="shared" si="9"/>
        <v>2398000</v>
      </c>
      <c r="E637" s="3">
        <v>2408</v>
      </c>
      <c r="F637" s="3"/>
      <c r="G637" s="3"/>
      <c r="H637" s="3">
        <v>45280</v>
      </c>
      <c r="I637" s="3"/>
      <c r="J637" s="3"/>
      <c r="K637" s="3">
        <v>6845630</v>
      </c>
      <c r="L637" s="3">
        <v>24080</v>
      </c>
      <c r="M637" s="3">
        <v>1.209</v>
      </c>
      <c r="N637" s="3">
        <v>1.1045</v>
      </c>
      <c r="O637" s="3">
        <v>2000000</v>
      </c>
      <c r="P637" s="3">
        <v>32154.99924</v>
      </c>
      <c r="Q637" s="3">
        <v>10800</v>
      </c>
      <c r="R637" s="3">
        <v>1</v>
      </c>
      <c r="S637" s="13"/>
      <c r="T637" s="14"/>
      <c r="U637" s="13"/>
      <c r="V637" s="13"/>
      <c r="W637" s="13"/>
      <c r="X637" s="13"/>
      <c r="Y637" s="13"/>
      <c r="Z637" s="4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3"/>
      <c r="AP637" s="3"/>
      <c r="AQ637" s="3"/>
      <c r="AR637" s="3"/>
      <c r="AS637" s="13"/>
      <c r="AT637" s="13"/>
      <c r="AU637" s="13"/>
      <c r="AV637" s="13"/>
      <c r="AW637" s="13"/>
      <c r="AX637" s="13"/>
      <c r="AY637" s="13"/>
      <c r="AZ637" s="13"/>
      <c r="BA637" s="3"/>
      <c r="BB637" s="13"/>
      <c r="BC637" s="3"/>
    </row>
    <row r="638" spans="1:55">
      <c r="A638" s="3">
        <v>636</v>
      </c>
      <c r="B638" s="3">
        <v>22</v>
      </c>
      <c r="C638" s="3">
        <v>1</v>
      </c>
      <c r="D638" s="3">
        <f t="shared" si="9"/>
        <v>2420000</v>
      </c>
      <c r="E638" s="3">
        <v>2430</v>
      </c>
      <c r="F638" s="3"/>
      <c r="G638" s="3"/>
      <c r="H638" s="3">
        <v>45500</v>
      </c>
      <c r="I638" s="3"/>
      <c r="J638" s="3"/>
      <c r="K638" s="3">
        <v>6891130</v>
      </c>
      <c r="L638" s="3">
        <v>24300</v>
      </c>
      <c r="M638" s="3">
        <v>1.209</v>
      </c>
      <c r="N638" s="3">
        <v>1.1045</v>
      </c>
      <c r="O638" s="3">
        <v>2000000</v>
      </c>
      <c r="P638" s="3">
        <v>32448.77415</v>
      </c>
      <c r="Q638" s="3">
        <v>10800</v>
      </c>
      <c r="R638" s="3">
        <v>1</v>
      </c>
      <c r="S638" s="13"/>
      <c r="T638" s="14"/>
      <c r="U638" s="13"/>
      <c r="V638" s="13"/>
      <c r="W638" s="13"/>
      <c r="X638" s="13"/>
      <c r="Y638" s="13"/>
      <c r="Z638" s="4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3"/>
      <c r="AP638" s="3"/>
      <c r="AQ638" s="3"/>
      <c r="AR638" s="3"/>
      <c r="AS638" s="13"/>
      <c r="AT638" s="13"/>
      <c r="AU638" s="13"/>
      <c r="AV638" s="13"/>
      <c r="AW638" s="13"/>
      <c r="AX638" s="13"/>
      <c r="AY638" s="13"/>
      <c r="AZ638" s="13"/>
      <c r="BA638" s="3"/>
      <c r="BB638" s="13"/>
      <c r="BC638" s="3"/>
    </row>
    <row r="639" spans="1:55">
      <c r="A639" s="3">
        <v>637</v>
      </c>
      <c r="B639" s="3">
        <v>22</v>
      </c>
      <c r="C639" s="3">
        <v>1</v>
      </c>
      <c r="D639" s="3">
        <f t="shared" si="9"/>
        <v>2442000</v>
      </c>
      <c r="E639" s="3">
        <v>2452</v>
      </c>
      <c r="F639" s="3"/>
      <c r="G639" s="3"/>
      <c r="H639" s="3">
        <v>45720</v>
      </c>
      <c r="I639" s="3"/>
      <c r="J639" s="3"/>
      <c r="K639" s="3">
        <v>6936850</v>
      </c>
      <c r="L639" s="3">
        <v>24520</v>
      </c>
      <c r="M639" s="3">
        <v>1.209</v>
      </c>
      <c r="N639" s="3">
        <v>1.1045</v>
      </c>
      <c r="O639" s="3">
        <v>2000000</v>
      </c>
      <c r="P639" s="3">
        <v>32742.54906</v>
      </c>
      <c r="Q639" s="3">
        <v>10800</v>
      </c>
      <c r="R639" s="3">
        <v>1</v>
      </c>
      <c r="S639" s="13"/>
      <c r="T639" s="14"/>
      <c r="U639" s="13"/>
      <c r="V639" s="13"/>
      <c r="W639" s="13"/>
      <c r="X639" s="13"/>
      <c r="Y639" s="13"/>
      <c r="Z639" s="4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3"/>
      <c r="AP639" s="3"/>
      <c r="AQ639" s="3"/>
      <c r="AR639" s="3"/>
      <c r="AS639" s="13"/>
      <c r="AT639" s="13"/>
      <c r="AU639" s="13"/>
      <c r="AV639" s="13"/>
      <c r="AW639" s="13"/>
      <c r="AX639" s="13"/>
      <c r="AY639" s="13"/>
      <c r="AZ639" s="13"/>
      <c r="BA639" s="3"/>
      <c r="BB639" s="13"/>
      <c r="BC639" s="3"/>
    </row>
    <row r="640" spans="1:55">
      <c r="A640" s="3">
        <v>638</v>
      </c>
      <c r="B640" s="3">
        <v>22</v>
      </c>
      <c r="C640" s="3">
        <v>1</v>
      </c>
      <c r="D640" s="3">
        <f t="shared" si="9"/>
        <v>2464000</v>
      </c>
      <c r="E640" s="3">
        <v>2474</v>
      </c>
      <c r="F640" s="3"/>
      <c r="G640" s="3"/>
      <c r="H640" s="3">
        <v>45940</v>
      </c>
      <c r="I640" s="3"/>
      <c r="J640" s="3"/>
      <c r="K640" s="3">
        <v>6982790</v>
      </c>
      <c r="L640" s="3">
        <v>24740</v>
      </c>
      <c r="M640" s="3">
        <v>1.209</v>
      </c>
      <c r="N640" s="3">
        <v>1.1045</v>
      </c>
      <c r="O640" s="3">
        <v>2000000</v>
      </c>
      <c r="P640" s="3">
        <v>33036.32397</v>
      </c>
      <c r="Q640" s="3">
        <v>10800</v>
      </c>
      <c r="R640" s="3">
        <v>1</v>
      </c>
      <c r="S640" s="13"/>
      <c r="T640" s="14"/>
      <c r="U640" s="13"/>
      <c r="V640" s="13"/>
      <c r="W640" s="13"/>
      <c r="X640" s="13"/>
      <c r="Y640" s="13"/>
      <c r="Z640" s="4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3"/>
      <c r="AP640" s="3"/>
      <c r="AQ640" s="3"/>
      <c r="AR640" s="3"/>
      <c r="AS640" s="13"/>
      <c r="AT640" s="13"/>
      <c r="AU640" s="13"/>
      <c r="AV640" s="13"/>
      <c r="AW640" s="13"/>
      <c r="AX640" s="13"/>
      <c r="AY640" s="13"/>
      <c r="AZ640" s="13"/>
      <c r="BA640" s="3"/>
      <c r="BB640" s="13"/>
      <c r="BC640" s="3"/>
    </row>
    <row r="641" spans="1:55">
      <c r="A641" s="3">
        <v>639</v>
      </c>
      <c r="B641" s="3">
        <v>22</v>
      </c>
      <c r="C641" s="3">
        <v>1</v>
      </c>
      <c r="D641" s="3">
        <f t="shared" si="9"/>
        <v>2486000</v>
      </c>
      <c r="E641" s="3">
        <v>2496</v>
      </c>
      <c r="F641" s="3"/>
      <c r="G641" s="3"/>
      <c r="H641" s="3">
        <v>46160</v>
      </c>
      <c r="I641" s="3"/>
      <c r="J641" s="3"/>
      <c r="K641" s="3">
        <v>7028950</v>
      </c>
      <c r="L641" s="3">
        <v>24960</v>
      </c>
      <c r="M641" s="3">
        <v>1.209</v>
      </c>
      <c r="N641" s="3">
        <v>1.1045</v>
      </c>
      <c r="O641" s="3">
        <v>2000000</v>
      </c>
      <c r="P641" s="3">
        <v>33330.09888</v>
      </c>
      <c r="Q641" s="3">
        <v>10800</v>
      </c>
      <c r="R641" s="3">
        <v>1</v>
      </c>
      <c r="S641" s="13"/>
      <c r="T641" s="14"/>
      <c r="U641" s="13"/>
      <c r="V641" s="13"/>
      <c r="W641" s="13"/>
      <c r="X641" s="13"/>
      <c r="Y641" s="13"/>
      <c r="Z641" s="4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3"/>
      <c r="AP641" s="3"/>
      <c r="AQ641" s="3"/>
      <c r="AR641" s="3"/>
      <c r="AS641" s="13"/>
      <c r="AT641" s="13"/>
      <c r="AU641" s="13"/>
      <c r="AV641" s="13"/>
      <c r="AW641" s="13"/>
      <c r="AX641" s="13"/>
      <c r="AY641" s="13"/>
      <c r="AZ641" s="13"/>
      <c r="BA641" s="3"/>
      <c r="BB641" s="13"/>
      <c r="BC641" s="3"/>
    </row>
    <row r="642" spans="1:55">
      <c r="A642" s="3">
        <v>640</v>
      </c>
      <c r="B642" s="3">
        <v>22</v>
      </c>
      <c r="C642" s="3">
        <v>1</v>
      </c>
      <c r="D642" s="3">
        <f t="shared" si="9"/>
        <v>2508000</v>
      </c>
      <c r="E642" s="3">
        <v>2518</v>
      </c>
      <c r="F642" s="3"/>
      <c r="G642" s="3"/>
      <c r="H642" s="3">
        <v>46380</v>
      </c>
      <c r="I642" s="3"/>
      <c r="J642" s="3"/>
      <c r="K642" s="3">
        <v>7075330</v>
      </c>
      <c r="L642" s="3">
        <v>25180</v>
      </c>
      <c r="M642" s="3">
        <v>1.209</v>
      </c>
      <c r="N642" s="3">
        <v>1.1045</v>
      </c>
      <c r="O642" s="3">
        <v>2000000</v>
      </c>
      <c r="P642" s="3">
        <v>33623.87379</v>
      </c>
      <c r="Q642" s="3">
        <v>12500</v>
      </c>
      <c r="R642" s="3">
        <v>1</v>
      </c>
      <c r="S642" s="13"/>
      <c r="T642" s="14"/>
      <c r="U642" s="13"/>
      <c r="V642" s="13"/>
      <c r="W642" s="13"/>
      <c r="X642" s="13"/>
      <c r="Y642" s="13"/>
      <c r="Z642" s="4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3"/>
      <c r="AP642" s="3"/>
      <c r="AQ642" s="3"/>
      <c r="AR642" s="3"/>
      <c r="AS642" s="13"/>
      <c r="AT642" s="13"/>
      <c r="AU642" s="13"/>
      <c r="AV642" s="13"/>
      <c r="AW642" s="13"/>
      <c r="AX642" s="13"/>
      <c r="AY642" s="13"/>
      <c r="AZ642" s="13"/>
      <c r="BA642" s="3"/>
      <c r="BB642" s="13"/>
      <c r="BC642" s="3"/>
    </row>
    <row r="643" spans="1:55">
      <c r="A643" s="3">
        <v>641</v>
      </c>
      <c r="B643" s="3">
        <v>22</v>
      </c>
      <c r="C643" s="3">
        <v>2</v>
      </c>
      <c r="D643" s="3" t="str">
        <f t="shared" si="9"/>
        <v/>
      </c>
      <c r="E643" s="3"/>
      <c r="F643" s="3">
        <v>2100</v>
      </c>
      <c r="G643" s="3"/>
      <c r="H643" s="3"/>
      <c r="I643" s="3">
        <v>44400</v>
      </c>
      <c r="J643" s="3"/>
      <c r="K643" s="3">
        <v>7104930</v>
      </c>
      <c r="L643" s="3">
        <v>25180</v>
      </c>
      <c r="M643" s="3">
        <v>1.21</v>
      </c>
      <c r="N643" s="3">
        <v>1.1045</v>
      </c>
      <c r="O643" s="3">
        <v>2000000</v>
      </c>
      <c r="P643" s="3">
        <v>33651.6851</v>
      </c>
      <c r="Q643" s="3">
        <v>12500</v>
      </c>
      <c r="R643" s="3">
        <v>1</v>
      </c>
      <c r="S643" s="13"/>
      <c r="T643" s="14"/>
      <c r="U643" s="13"/>
      <c r="V643" s="13"/>
      <c r="W643" s="13"/>
      <c r="X643" s="13"/>
      <c r="Y643" s="13"/>
      <c r="Z643" s="4"/>
      <c r="AA643" s="13"/>
      <c r="AB643" s="13"/>
      <c r="AC643" s="13"/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  <c r="AO643" s="3"/>
      <c r="AP643" s="3"/>
      <c r="AQ643" s="3"/>
      <c r="AR643" s="3"/>
      <c r="AS643" s="13"/>
      <c r="AT643" s="13"/>
      <c r="AU643" s="13"/>
      <c r="AV643" s="13"/>
      <c r="AW643" s="13"/>
      <c r="AX643" s="13"/>
      <c r="AY643" s="13"/>
      <c r="AZ643" s="13"/>
      <c r="BA643" s="3"/>
      <c r="BB643" s="13"/>
      <c r="BC643" s="3"/>
    </row>
    <row r="644" spans="1:55">
      <c r="A644" s="3">
        <v>642</v>
      </c>
      <c r="B644" s="3">
        <v>22</v>
      </c>
      <c r="C644" s="3">
        <v>2</v>
      </c>
      <c r="D644" s="3" t="str">
        <f t="shared" ref="D644:D707" si="10">IF(E644="","",(E644-10)*1000)</f>
        <v/>
      </c>
      <c r="E644" s="3"/>
      <c r="F644" s="3">
        <v>2110</v>
      </c>
      <c r="G644" s="3"/>
      <c r="H644" s="3"/>
      <c r="I644" s="3">
        <v>44620</v>
      </c>
      <c r="J644" s="3"/>
      <c r="K644" s="3">
        <v>7134677</v>
      </c>
      <c r="L644" s="3">
        <v>25180</v>
      </c>
      <c r="M644" s="3">
        <v>1.211</v>
      </c>
      <c r="N644" s="3">
        <v>1.1045</v>
      </c>
      <c r="O644" s="3">
        <v>2000000</v>
      </c>
      <c r="P644" s="3">
        <v>33679.49641</v>
      </c>
      <c r="Q644" s="3">
        <v>12500</v>
      </c>
      <c r="R644" s="3">
        <v>1</v>
      </c>
      <c r="S644" s="13"/>
      <c r="T644" s="14"/>
      <c r="U644" s="13"/>
      <c r="V644" s="13"/>
      <c r="W644" s="13"/>
      <c r="X644" s="13"/>
      <c r="Y644" s="13"/>
      <c r="Z644" s="4"/>
      <c r="AA644" s="13"/>
      <c r="AB644" s="13"/>
      <c r="AC644" s="13"/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  <c r="AO644" s="3"/>
      <c r="AP644" s="3"/>
      <c r="AQ644" s="3"/>
      <c r="AR644" s="3"/>
      <c r="AS644" s="13"/>
      <c r="AT644" s="13"/>
      <c r="AU644" s="13"/>
      <c r="AV644" s="13"/>
      <c r="AW644" s="13"/>
      <c r="AX644" s="13"/>
      <c r="AY644" s="13"/>
      <c r="AZ644" s="13"/>
      <c r="BA644" s="3"/>
      <c r="BB644" s="13"/>
      <c r="BC644" s="3"/>
    </row>
    <row r="645" spans="1:55">
      <c r="A645" s="3">
        <v>643</v>
      </c>
      <c r="B645" s="3">
        <v>22</v>
      </c>
      <c r="C645" s="3">
        <v>2</v>
      </c>
      <c r="D645" s="3" t="str">
        <f t="shared" si="10"/>
        <v/>
      </c>
      <c r="E645" s="3"/>
      <c r="F645" s="3">
        <v>2120</v>
      </c>
      <c r="G645" s="3"/>
      <c r="H645" s="3"/>
      <c r="I645" s="3">
        <v>44840</v>
      </c>
      <c r="J645" s="3"/>
      <c r="K645" s="3">
        <v>7164571</v>
      </c>
      <c r="L645" s="3">
        <v>25180</v>
      </c>
      <c r="M645" s="3">
        <v>1.212</v>
      </c>
      <c r="N645" s="3">
        <v>1.1045</v>
      </c>
      <c r="O645" s="3">
        <v>2000000</v>
      </c>
      <c r="P645" s="3">
        <v>33707.30772</v>
      </c>
      <c r="Q645" s="3">
        <v>12500</v>
      </c>
      <c r="R645" s="3">
        <v>1</v>
      </c>
      <c r="S645" s="13"/>
      <c r="T645" s="14"/>
      <c r="U645" s="13"/>
      <c r="V645" s="13"/>
      <c r="W645" s="13"/>
      <c r="X645" s="13"/>
      <c r="Y645" s="13"/>
      <c r="Z645" s="4"/>
      <c r="AA645" s="13"/>
      <c r="AB645" s="13"/>
      <c r="AC645" s="13"/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  <c r="AO645" s="3"/>
      <c r="AP645" s="3"/>
      <c r="AQ645" s="3"/>
      <c r="AR645" s="3"/>
      <c r="AS645" s="13"/>
      <c r="AT645" s="13"/>
      <c r="AU645" s="13"/>
      <c r="AV645" s="13"/>
      <c r="AW645" s="13"/>
      <c r="AX645" s="13"/>
      <c r="AY645" s="13"/>
      <c r="AZ645" s="13"/>
      <c r="BA645" s="3"/>
      <c r="BB645" s="13"/>
      <c r="BC645" s="3"/>
    </row>
    <row r="646" spans="1:55">
      <c r="A646" s="3">
        <v>644</v>
      </c>
      <c r="B646" s="3">
        <v>22</v>
      </c>
      <c r="C646" s="3">
        <v>2</v>
      </c>
      <c r="D646" s="3" t="str">
        <f t="shared" si="10"/>
        <v/>
      </c>
      <c r="E646" s="3"/>
      <c r="F646" s="3">
        <v>2130</v>
      </c>
      <c r="G646" s="3"/>
      <c r="H646" s="3"/>
      <c r="I646" s="3">
        <v>45060</v>
      </c>
      <c r="J646" s="3"/>
      <c r="K646" s="3">
        <v>7194612</v>
      </c>
      <c r="L646" s="3">
        <v>25180</v>
      </c>
      <c r="M646" s="3">
        <v>1.213</v>
      </c>
      <c r="N646" s="3">
        <v>1.1045</v>
      </c>
      <c r="O646" s="3">
        <v>2000000</v>
      </c>
      <c r="P646" s="3">
        <v>33735.11903</v>
      </c>
      <c r="Q646" s="3">
        <v>12500</v>
      </c>
      <c r="R646" s="3">
        <v>1</v>
      </c>
      <c r="S646" s="13"/>
      <c r="T646" s="14"/>
      <c r="U646" s="13"/>
      <c r="V646" s="13"/>
      <c r="W646" s="13"/>
      <c r="X646" s="13"/>
      <c r="Y646" s="13"/>
      <c r="Z646" s="4"/>
      <c r="AA646" s="13"/>
      <c r="AB646" s="13"/>
      <c r="AC646" s="13"/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  <c r="AO646" s="3"/>
      <c r="AP646" s="3"/>
      <c r="AQ646" s="3"/>
      <c r="AR646" s="3"/>
      <c r="AS646" s="13"/>
      <c r="AT646" s="13"/>
      <c r="AU646" s="13"/>
      <c r="AV646" s="13"/>
      <c r="AW646" s="13"/>
      <c r="AX646" s="13"/>
      <c r="AY646" s="13"/>
      <c r="AZ646" s="13"/>
      <c r="BA646" s="3"/>
      <c r="BB646" s="13"/>
      <c r="BC646" s="3"/>
    </row>
    <row r="647" spans="1:55">
      <c r="A647" s="3">
        <v>645</v>
      </c>
      <c r="B647" s="3">
        <v>22</v>
      </c>
      <c r="C647" s="3">
        <v>2</v>
      </c>
      <c r="D647" s="3" t="str">
        <f t="shared" si="10"/>
        <v/>
      </c>
      <c r="E647" s="3"/>
      <c r="F647" s="3">
        <v>2140</v>
      </c>
      <c r="G647" s="3"/>
      <c r="H647" s="3"/>
      <c r="I647" s="3">
        <v>45280</v>
      </c>
      <c r="J647" s="3"/>
      <c r="K647" s="3">
        <v>7224800</v>
      </c>
      <c r="L647" s="3">
        <v>25180</v>
      </c>
      <c r="M647" s="3">
        <v>1.214</v>
      </c>
      <c r="N647" s="3">
        <v>1.1045</v>
      </c>
      <c r="O647" s="3">
        <v>2000000</v>
      </c>
      <c r="P647" s="3">
        <v>33762.93034</v>
      </c>
      <c r="Q647" s="3">
        <v>12500</v>
      </c>
      <c r="R647" s="3">
        <v>1</v>
      </c>
      <c r="S647" s="13"/>
      <c r="T647" s="14"/>
      <c r="U647" s="13"/>
      <c r="V647" s="13"/>
      <c r="W647" s="13"/>
      <c r="X647" s="13"/>
      <c r="Y647" s="13"/>
      <c r="Z647" s="4"/>
      <c r="AA647" s="13"/>
      <c r="AB647" s="13"/>
      <c r="AC647" s="13"/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  <c r="AO647" s="3"/>
      <c r="AP647" s="3"/>
      <c r="AQ647" s="3"/>
      <c r="AR647" s="3"/>
      <c r="AS647" s="13"/>
      <c r="AT647" s="13"/>
      <c r="AU647" s="13"/>
      <c r="AV647" s="13"/>
      <c r="AW647" s="13"/>
      <c r="AX647" s="13"/>
      <c r="AY647" s="13"/>
      <c r="AZ647" s="13"/>
      <c r="BA647" s="3"/>
      <c r="BB647" s="13"/>
      <c r="BC647" s="3"/>
    </row>
    <row r="648" spans="1:55">
      <c r="A648" s="3">
        <v>646</v>
      </c>
      <c r="B648" s="3">
        <v>22</v>
      </c>
      <c r="C648" s="3">
        <v>2</v>
      </c>
      <c r="D648" s="3" t="str">
        <f t="shared" si="10"/>
        <v/>
      </c>
      <c r="E648" s="3"/>
      <c r="F648" s="3">
        <v>2150</v>
      </c>
      <c r="G648" s="3"/>
      <c r="H648" s="3"/>
      <c r="I648" s="3">
        <v>45500</v>
      </c>
      <c r="J648" s="3"/>
      <c r="K648" s="3">
        <v>7255135</v>
      </c>
      <c r="L648" s="3">
        <v>25180</v>
      </c>
      <c r="M648" s="3">
        <v>1.215</v>
      </c>
      <c r="N648" s="3">
        <v>1.1045</v>
      </c>
      <c r="O648" s="3">
        <v>2000000</v>
      </c>
      <c r="P648" s="3">
        <v>33790.74165</v>
      </c>
      <c r="Q648" s="3">
        <v>12500</v>
      </c>
      <c r="R648" s="3">
        <v>1</v>
      </c>
      <c r="S648" s="13"/>
      <c r="T648" s="14"/>
      <c r="U648" s="13"/>
      <c r="V648" s="13"/>
      <c r="W648" s="13"/>
      <c r="X648" s="13"/>
      <c r="Y648" s="13"/>
      <c r="Z648" s="4"/>
      <c r="AA648" s="13"/>
      <c r="AB648" s="13"/>
      <c r="AC648" s="13"/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  <c r="AO648" s="3"/>
      <c r="AP648" s="3"/>
      <c r="AQ648" s="3"/>
      <c r="AR648" s="3"/>
      <c r="AS648" s="13"/>
      <c r="AT648" s="13"/>
      <c r="AU648" s="13"/>
      <c r="AV648" s="13"/>
      <c r="AW648" s="13"/>
      <c r="AX648" s="13"/>
      <c r="AY648" s="13"/>
      <c r="AZ648" s="13"/>
      <c r="BA648" s="3"/>
      <c r="BB648" s="13"/>
      <c r="BC648" s="3"/>
    </row>
    <row r="649" spans="1:55">
      <c r="A649" s="3">
        <v>647</v>
      </c>
      <c r="B649" s="3">
        <v>22</v>
      </c>
      <c r="C649" s="3">
        <v>2</v>
      </c>
      <c r="D649" s="3" t="str">
        <f t="shared" si="10"/>
        <v/>
      </c>
      <c r="E649" s="3"/>
      <c r="F649" s="3">
        <v>2160</v>
      </c>
      <c r="G649" s="3"/>
      <c r="H649" s="3"/>
      <c r="I649" s="3">
        <v>45720</v>
      </c>
      <c r="J649" s="3"/>
      <c r="K649" s="3">
        <v>7285617</v>
      </c>
      <c r="L649" s="3">
        <v>25180</v>
      </c>
      <c r="M649" s="3">
        <v>1.216</v>
      </c>
      <c r="N649" s="3">
        <v>1.1045</v>
      </c>
      <c r="O649" s="3">
        <v>2000000</v>
      </c>
      <c r="P649" s="3">
        <v>33818.55296</v>
      </c>
      <c r="Q649" s="3">
        <v>12500</v>
      </c>
      <c r="R649" s="3">
        <v>1</v>
      </c>
      <c r="S649" s="13"/>
      <c r="T649" s="14"/>
      <c r="U649" s="13"/>
      <c r="V649" s="13"/>
      <c r="W649" s="13"/>
      <c r="X649" s="13"/>
      <c r="Y649" s="13"/>
      <c r="Z649" s="4"/>
      <c r="AA649" s="13"/>
      <c r="AB649" s="13"/>
      <c r="AC649" s="13"/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  <c r="AO649" s="3"/>
      <c r="AP649" s="3"/>
      <c r="AQ649" s="3"/>
      <c r="AR649" s="3"/>
      <c r="AS649" s="13"/>
      <c r="AT649" s="13"/>
      <c r="AU649" s="13"/>
      <c r="AV649" s="13"/>
      <c r="AW649" s="13"/>
      <c r="AX649" s="13"/>
      <c r="AY649" s="13"/>
      <c r="AZ649" s="13"/>
      <c r="BA649" s="3"/>
      <c r="BB649" s="13"/>
      <c r="BC649" s="3"/>
    </row>
    <row r="650" spans="1:55">
      <c r="A650" s="3">
        <v>648</v>
      </c>
      <c r="B650" s="3">
        <v>22</v>
      </c>
      <c r="C650" s="3">
        <v>2</v>
      </c>
      <c r="D650" s="3" t="str">
        <f t="shared" si="10"/>
        <v/>
      </c>
      <c r="E650" s="3"/>
      <c r="F650" s="3">
        <v>2170</v>
      </c>
      <c r="G650" s="3"/>
      <c r="H650" s="3"/>
      <c r="I650" s="3">
        <v>45940</v>
      </c>
      <c r="J650" s="3"/>
      <c r="K650" s="3">
        <v>7316246</v>
      </c>
      <c r="L650" s="3">
        <v>25180</v>
      </c>
      <c r="M650" s="3">
        <v>1.217</v>
      </c>
      <c r="N650" s="3">
        <v>1.1045</v>
      </c>
      <c r="O650" s="3">
        <v>2000000</v>
      </c>
      <c r="P650" s="3">
        <v>33846.36427</v>
      </c>
      <c r="Q650" s="3">
        <v>12500</v>
      </c>
      <c r="R650" s="3">
        <v>1</v>
      </c>
      <c r="S650" s="13"/>
      <c r="T650" s="14"/>
      <c r="U650" s="13"/>
      <c r="V650" s="13"/>
      <c r="W650" s="13"/>
      <c r="X650" s="13"/>
      <c r="Y650" s="13"/>
      <c r="Z650" s="4"/>
      <c r="AA650" s="13"/>
      <c r="AB650" s="13"/>
      <c r="AC650" s="13"/>
      <c r="AD650" s="13"/>
      <c r="AE650" s="13"/>
      <c r="AF650" s="13"/>
      <c r="AG650" s="13"/>
      <c r="AH650" s="13"/>
      <c r="AI650" s="13"/>
      <c r="AJ650" s="13"/>
      <c r="AK650" s="13"/>
      <c r="AL650" s="13"/>
      <c r="AM650" s="13"/>
      <c r="AN650" s="13"/>
      <c r="AO650" s="3"/>
      <c r="AP650" s="3"/>
      <c r="AQ650" s="3"/>
      <c r="AR650" s="3"/>
      <c r="AS650" s="13"/>
      <c r="AT650" s="13"/>
      <c r="AU650" s="13"/>
      <c r="AV650" s="13"/>
      <c r="AW650" s="13"/>
      <c r="AX650" s="13"/>
      <c r="AY650" s="13"/>
      <c r="AZ650" s="13"/>
      <c r="BA650" s="3"/>
      <c r="BB650" s="13"/>
      <c r="BC650" s="3"/>
    </row>
    <row r="651" spans="1:55">
      <c r="A651" s="3">
        <v>649</v>
      </c>
      <c r="B651" s="3">
        <v>22</v>
      </c>
      <c r="C651" s="3">
        <v>2</v>
      </c>
      <c r="D651" s="3" t="str">
        <f t="shared" si="10"/>
        <v/>
      </c>
      <c r="E651" s="3"/>
      <c r="F651" s="3">
        <v>2180</v>
      </c>
      <c r="G651" s="3"/>
      <c r="H651" s="3"/>
      <c r="I651" s="3">
        <v>46160</v>
      </c>
      <c r="J651" s="3"/>
      <c r="K651" s="3">
        <v>7347022</v>
      </c>
      <c r="L651" s="3">
        <v>25180</v>
      </c>
      <c r="M651" s="3">
        <v>1.218</v>
      </c>
      <c r="N651" s="3">
        <v>1.1045</v>
      </c>
      <c r="O651" s="3">
        <v>2000000</v>
      </c>
      <c r="P651" s="3">
        <v>33874.17558</v>
      </c>
      <c r="Q651" s="3">
        <v>12500</v>
      </c>
      <c r="R651" s="3">
        <v>1</v>
      </c>
      <c r="S651" s="13"/>
      <c r="T651" s="14"/>
      <c r="U651" s="13"/>
      <c r="V651" s="13"/>
      <c r="W651" s="13"/>
      <c r="X651" s="13"/>
      <c r="Y651" s="13"/>
      <c r="Z651" s="4"/>
      <c r="AA651" s="13"/>
      <c r="AB651" s="13"/>
      <c r="AC651" s="13"/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  <c r="AO651" s="3"/>
      <c r="AP651" s="3"/>
      <c r="AQ651" s="3"/>
      <c r="AR651" s="3"/>
      <c r="AS651" s="13"/>
      <c r="AT651" s="13"/>
      <c r="AU651" s="13"/>
      <c r="AV651" s="13"/>
      <c r="AW651" s="13"/>
      <c r="AX651" s="13"/>
      <c r="AY651" s="13"/>
      <c r="AZ651" s="13"/>
      <c r="BA651" s="3"/>
      <c r="BB651" s="13"/>
      <c r="BC651" s="3"/>
    </row>
    <row r="652" spans="1:55">
      <c r="A652" s="3">
        <v>650</v>
      </c>
      <c r="B652" s="3">
        <v>22</v>
      </c>
      <c r="C652" s="3">
        <v>2</v>
      </c>
      <c r="D652" s="3" t="str">
        <f t="shared" si="10"/>
        <v/>
      </c>
      <c r="E652" s="3"/>
      <c r="F652" s="3">
        <v>2190</v>
      </c>
      <c r="G652" s="3"/>
      <c r="H652" s="3"/>
      <c r="I652" s="3">
        <v>46380</v>
      </c>
      <c r="J652" s="3"/>
      <c r="K652" s="3">
        <v>7377945</v>
      </c>
      <c r="L652" s="3">
        <v>25180</v>
      </c>
      <c r="M652" s="3">
        <v>1.219</v>
      </c>
      <c r="N652" s="3">
        <v>1.1045</v>
      </c>
      <c r="O652" s="3">
        <v>2000000</v>
      </c>
      <c r="P652" s="3">
        <v>33901.98689</v>
      </c>
      <c r="Q652" s="3">
        <v>12500</v>
      </c>
      <c r="R652" s="3">
        <v>1.1</v>
      </c>
      <c r="S652" s="13"/>
      <c r="T652" s="14"/>
      <c r="U652" s="13"/>
      <c r="V652" s="13"/>
      <c r="W652" s="13"/>
      <c r="X652" s="13"/>
      <c r="Y652" s="13"/>
      <c r="Z652" s="4"/>
      <c r="AA652" s="13"/>
      <c r="AB652" s="13"/>
      <c r="AC652" s="13"/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  <c r="AO652" s="3"/>
      <c r="AP652" s="3"/>
      <c r="AQ652" s="3"/>
      <c r="AR652" s="3"/>
      <c r="AS652" s="13"/>
      <c r="AT652" s="13"/>
      <c r="AU652" s="13"/>
      <c r="AV652" s="13"/>
      <c r="AW652" s="13"/>
      <c r="AX652" s="13"/>
      <c r="AY652" s="13"/>
      <c r="AZ652" s="13"/>
      <c r="BA652" s="3"/>
      <c r="BB652" s="13"/>
      <c r="BC652" s="3"/>
    </row>
    <row r="653" spans="1:55">
      <c r="A653" s="3">
        <v>651</v>
      </c>
      <c r="B653" s="3">
        <v>22</v>
      </c>
      <c r="C653" s="3">
        <v>3</v>
      </c>
      <c r="D653" s="3" t="str">
        <f t="shared" si="10"/>
        <v/>
      </c>
      <c r="E653" s="3"/>
      <c r="F653" s="3"/>
      <c r="G653" s="3">
        <v>1050</v>
      </c>
      <c r="H653" s="3"/>
      <c r="I653" s="3"/>
      <c r="J653" s="3">
        <v>44400</v>
      </c>
      <c r="K653" s="3">
        <v>7400145</v>
      </c>
      <c r="L653" s="3">
        <v>25180</v>
      </c>
      <c r="M653" s="3">
        <v>1.219</v>
      </c>
      <c r="N653" s="3">
        <v>1.105</v>
      </c>
      <c r="O653" s="3">
        <v>2000000</v>
      </c>
      <c r="P653" s="3">
        <v>33917.3341</v>
      </c>
      <c r="Q653" s="3">
        <v>12500</v>
      </c>
      <c r="R653" s="3">
        <v>1.1</v>
      </c>
      <c r="S653" s="13"/>
      <c r="T653" s="14"/>
      <c r="U653" s="13"/>
      <c r="V653" s="13"/>
      <c r="W653" s="13"/>
      <c r="X653" s="13"/>
      <c r="Y653" s="13"/>
      <c r="Z653" s="4"/>
      <c r="AA653" s="13"/>
      <c r="AB653" s="13"/>
      <c r="AC653" s="13"/>
      <c r="AD653" s="13"/>
      <c r="AE653" s="13"/>
      <c r="AF653" s="13"/>
      <c r="AG653" s="13"/>
      <c r="AH653" s="13"/>
      <c r="AI653" s="13"/>
      <c r="AJ653" s="13"/>
      <c r="AK653" s="13"/>
      <c r="AL653" s="13"/>
      <c r="AM653" s="13"/>
      <c r="AN653" s="13"/>
      <c r="AO653" s="3"/>
      <c r="AP653" s="3"/>
      <c r="AQ653" s="3"/>
      <c r="AR653" s="3"/>
      <c r="AS653" s="13"/>
      <c r="AT653" s="13"/>
      <c r="AU653" s="13"/>
      <c r="AV653" s="13"/>
      <c r="AW653" s="13"/>
      <c r="AX653" s="13"/>
      <c r="AY653" s="13"/>
      <c r="AZ653" s="13"/>
      <c r="BA653" s="3"/>
      <c r="BB653" s="13"/>
      <c r="BC653" s="3"/>
    </row>
    <row r="654" spans="1:55">
      <c r="A654" s="3">
        <v>652</v>
      </c>
      <c r="B654" s="3">
        <v>22</v>
      </c>
      <c r="C654" s="3">
        <v>3</v>
      </c>
      <c r="D654" s="3" t="str">
        <f t="shared" si="10"/>
        <v/>
      </c>
      <c r="E654" s="3"/>
      <c r="F654" s="3"/>
      <c r="G654" s="3">
        <v>1055</v>
      </c>
      <c r="H654" s="3"/>
      <c r="I654" s="3"/>
      <c r="J654" s="3">
        <v>44620</v>
      </c>
      <c r="K654" s="3">
        <v>7422455</v>
      </c>
      <c r="L654" s="3">
        <v>25180</v>
      </c>
      <c r="M654" s="3">
        <v>1.219</v>
      </c>
      <c r="N654" s="3">
        <v>1.1055</v>
      </c>
      <c r="O654" s="3">
        <v>2000000</v>
      </c>
      <c r="P654" s="3">
        <v>33932.68131</v>
      </c>
      <c r="Q654" s="3">
        <v>12500</v>
      </c>
      <c r="R654" s="3">
        <v>1.1</v>
      </c>
      <c r="S654" s="13"/>
      <c r="T654" s="14"/>
      <c r="U654" s="13"/>
      <c r="V654" s="13"/>
      <c r="W654" s="13"/>
      <c r="X654" s="13"/>
      <c r="Y654" s="13"/>
      <c r="Z654" s="4"/>
      <c r="AA654" s="13"/>
      <c r="AB654" s="13"/>
      <c r="AC654" s="13"/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  <c r="AO654" s="3"/>
      <c r="AP654" s="3"/>
      <c r="AQ654" s="3"/>
      <c r="AR654" s="3"/>
      <c r="AS654" s="13"/>
      <c r="AT654" s="13"/>
      <c r="AU654" s="13"/>
      <c r="AV654" s="13"/>
      <c r="AW654" s="13"/>
      <c r="AX654" s="13"/>
      <c r="AY654" s="13"/>
      <c r="AZ654" s="13"/>
      <c r="BA654" s="3"/>
      <c r="BB654" s="13"/>
      <c r="BC654" s="3"/>
    </row>
    <row r="655" spans="1:55">
      <c r="A655" s="3">
        <v>653</v>
      </c>
      <c r="B655" s="3">
        <v>22</v>
      </c>
      <c r="C655" s="3">
        <v>3</v>
      </c>
      <c r="D655" s="3" t="str">
        <f t="shared" si="10"/>
        <v/>
      </c>
      <c r="E655" s="3"/>
      <c r="F655" s="3"/>
      <c r="G655" s="3">
        <v>1060</v>
      </c>
      <c r="H655" s="3"/>
      <c r="I655" s="3"/>
      <c r="J655" s="3">
        <v>44840</v>
      </c>
      <c r="K655" s="3">
        <v>7444875</v>
      </c>
      <c r="L655" s="3">
        <v>25180</v>
      </c>
      <c r="M655" s="3">
        <v>1.219</v>
      </c>
      <c r="N655" s="3">
        <v>1.106</v>
      </c>
      <c r="O655" s="3">
        <v>2000000</v>
      </c>
      <c r="P655" s="3">
        <v>33948.02852</v>
      </c>
      <c r="Q655" s="3">
        <v>12500</v>
      </c>
      <c r="R655" s="3">
        <v>1.1</v>
      </c>
      <c r="S655" s="13"/>
      <c r="T655" s="14"/>
      <c r="U655" s="13"/>
      <c r="V655" s="13"/>
      <c r="W655" s="13"/>
      <c r="X655" s="13"/>
      <c r="Y655" s="13"/>
      <c r="Z655" s="4"/>
      <c r="AA655" s="13"/>
      <c r="AB655" s="13"/>
      <c r="AC655" s="13"/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  <c r="AO655" s="3"/>
      <c r="AP655" s="3"/>
      <c r="AQ655" s="3"/>
      <c r="AR655" s="3"/>
      <c r="AS655" s="13"/>
      <c r="AT655" s="13"/>
      <c r="AU655" s="13"/>
      <c r="AV655" s="13"/>
      <c r="AW655" s="13"/>
      <c r="AX655" s="13"/>
      <c r="AY655" s="13"/>
      <c r="AZ655" s="13"/>
      <c r="BA655" s="3"/>
      <c r="BB655" s="13"/>
      <c r="BC655" s="3"/>
    </row>
    <row r="656" spans="1:55">
      <c r="A656" s="3">
        <v>654</v>
      </c>
      <c r="B656" s="3">
        <v>22</v>
      </c>
      <c r="C656" s="3">
        <v>3</v>
      </c>
      <c r="D656" s="3" t="str">
        <f t="shared" si="10"/>
        <v/>
      </c>
      <c r="E656" s="3"/>
      <c r="F656" s="3"/>
      <c r="G656" s="3">
        <v>1065</v>
      </c>
      <c r="H656" s="3"/>
      <c r="I656" s="3"/>
      <c r="J656" s="3">
        <v>45060</v>
      </c>
      <c r="K656" s="3">
        <v>7467405</v>
      </c>
      <c r="L656" s="3">
        <v>25180</v>
      </c>
      <c r="M656" s="3">
        <v>1.219</v>
      </c>
      <c r="N656" s="3">
        <v>1.1065</v>
      </c>
      <c r="O656" s="3">
        <v>2000000</v>
      </c>
      <c r="P656" s="3">
        <v>33963.37573</v>
      </c>
      <c r="Q656" s="3">
        <v>12500</v>
      </c>
      <c r="R656" s="3">
        <v>1.1</v>
      </c>
      <c r="S656" s="13"/>
      <c r="T656" s="14"/>
      <c r="U656" s="13"/>
      <c r="V656" s="13"/>
      <c r="W656" s="13"/>
      <c r="X656" s="13"/>
      <c r="Y656" s="13"/>
      <c r="Z656" s="4"/>
      <c r="AA656" s="13"/>
      <c r="AB656" s="13"/>
      <c r="AC656" s="13"/>
      <c r="AD656" s="13"/>
      <c r="AE656" s="13"/>
      <c r="AF656" s="13"/>
      <c r="AG656" s="13"/>
      <c r="AH656" s="13"/>
      <c r="AI656" s="13"/>
      <c r="AJ656" s="13"/>
      <c r="AK656" s="13"/>
      <c r="AL656" s="13"/>
      <c r="AM656" s="13"/>
      <c r="AN656" s="13"/>
      <c r="AO656" s="3"/>
      <c r="AP656" s="3"/>
      <c r="AQ656" s="3"/>
      <c r="AR656" s="3"/>
      <c r="AS656" s="13"/>
      <c r="AT656" s="13"/>
      <c r="AU656" s="13"/>
      <c r="AV656" s="13"/>
      <c r="AW656" s="13"/>
      <c r="AX656" s="13"/>
      <c r="AY656" s="13"/>
      <c r="AZ656" s="13"/>
      <c r="BA656" s="3"/>
      <c r="BB656" s="13"/>
      <c r="BC656" s="3"/>
    </row>
    <row r="657" spans="1:55">
      <c r="A657" s="3">
        <v>655</v>
      </c>
      <c r="B657" s="3">
        <v>22</v>
      </c>
      <c r="C657" s="3">
        <v>3</v>
      </c>
      <c r="D657" s="3" t="str">
        <f t="shared" si="10"/>
        <v/>
      </c>
      <c r="E657" s="3"/>
      <c r="F657" s="3"/>
      <c r="G657" s="3">
        <v>1070</v>
      </c>
      <c r="H657" s="3"/>
      <c r="I657" s="3"/>
      <c r="J657" s="3">
        <v>45280</v>
      </c>
      <c r="K657" s="3">
        <v>7490045</v>
      </c>
      <c r="L657" s="3">
        <v>25180</v>
      </c>
      <c r="M657" s="3">
        <v>1.219</v>
      </c>
      <c r="N657" s="3">
        <v>1.107</v>
      </c>
      <c r="O657" s="3">
        <v>2000000</v>
      </c>
      <c r="P657" s="3">
        <v>33978.72294</v>
      </c>
      <c r="Q657" s="3">
        <v>12500</v>
      </c>
      <c r="R657" s="3">
        <v>1.1</v>
      </c>
      <c r="S657" s="13"/>
      <c r="T657" s="14"/>
      <c r="U657" s="13"/>
      <c r="V657" s="13"/>
      <c r="W657" s="13"/>
      <c r="X657" s="13"/>
      <c r="Y657" s="13"/>
      <c r="Z657" s="4"/>
      <c r="AA657" s="13"/>
      <c r="AB657" s="13"/>
      <c r="AC657" s="13"/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  <c r="AO657" s="3"/>
      <c r="AP657" s="3"/>
      <c r="AQ657" s="3"/>
      <c r="AR657" s="3"/>
      <c r="AS657" s="13"/>
      <c r="AT657" s="13"/>
      <c r="AU657" s="13"/>
      <c r="AV657" s="13"/>
      <c r="AW657" s="13"/>
      <c r="AX657" s="13"/>
      <c r="AY657" s="13"/>
      <c r="AZ657" s="13"/>
      <c r="BA657" s="3"/>
      <c r="BB657" s="13"/>
      <c r="BC657" s="3"/>
    </row>
    <row r="658" spans="1:55">
      <c r="A658" s="3">
        <v>656</v>
      </c>
      <c r="B658" s="3">
        <v>22</v>
      </c>
      <c r="C658" s="3">
        <v>3</v>
      </c>
      <c r="D658" s="3" t="str">
        <f t="shared" si="10"/>
        <v/>
      </c>
      <c r="E658" s="3"/>
      <c r="F658" s="3"/>
      <c r="G658" s="3">
        <v>1075</v>
      </c>
      <c r="H658" s="3"/>
      <c r="I658" s="3"/>
      <c r="J658" s="3">
        <v>45500</v>
      </c>
      <c r="K658" s="3">
        <v>7512795</v>
      </c>
      <c r="L658" s="3">
        <v>25180</v>
      </c>
      <c r="M658" s="3">
        <v>1.219</v>
      </c>
      <c r="N658" s="3">
        <v>1.1075</v>
      </c>
      <c r="O658" s="3">
        <v>2000000</v>
      </c>
      <c r="P658" s="3">
        <v>33994.07015</v>
      </c>
      <c r="Q658" s="3">
        <v>12500</v>
      </c>
      <c r="R658" s="3">
        <v>1.1</v>
      </c>
      <c r="S658" s="13"/>
      <c r="T658" s="14"/>
      <c r="U658" s="13"/>
      <c r="V658" s="13"/>
      <c r="W658" s="13"/>
      <c r="X658" s="13"/>
      <c r="Y658" s="13"/>
      <c r="Z658" s="4"/>
      <c r="AA658" s="13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3"/>
      <c r="AP658" s="3"/>
      <c r="AQ658" s="3"/>
      <c r="AR658" s="3"/>
      <c r="AS658" s="13"/>
      <c r="AT658" s="13"/>
      <c r="AU658" s="13"/>
      <c r="AV658" s="13"/>
      <c r="AW658" s="13"/>
      <c r="AX658" s="13"/>
      <c r="AY658" s="13"/>
      <c r="AZ658" s="13"/>
      <c r="BA658" s="3"/>
      <c r="BB658" s="13"/>
      <c r="BC658" s="3"/>
    </row>
    <row r="659" spans="1:55">
      <c r="A659" s="3">
        <v>657</v>
      </c>
      <c r="B659" s="3">
        <v>22</v>
      </c>
      <c r="C659" s="3">
        <v>3</v>
      </c>
      <c r="D659" s="3" t="str">
        <f t="shared" si="10"/>
        <v/>
      </c>
      <c r="E659" s="3"/>
      <c r="F659" s="3"/>
      <c r="G659" s="3">
        <v>1080</v>
      </c>
      <c r="H659" s="3"/>
      <c r="I659" s="3"/>
      <c r="J659" s="3">
        <v>45720</v>
      </c>
      <c r="K659" s="3">
        <v>7535655</v>
      </c>
      <c r="L659" s="3">
        <v>25180</v>
      </c>
      <c r="M659" s="3">
        <v>1.219</v>
      </c>
      <c r="N659" s="3">
        <v>1.108</v>
      </c>
      <c r="O659" s="3">
        <v>2000000</v>
      </c>
      <c r="P659" s="3">
        <v>34009.41736</v>
      </c>
      <c r="Q659" s="3">
        <v>12500</v>
      </c>
      <c r="R659" s="3">
        <v>1.1</v>
      </c>
      <c r="S659" s="13"/>
      <c r="T659" s="14"/>
      <c r="U659" s="13"/>
      <c r="V659" s="13"/>
      <c r="W659" s="13"/>
      <c r="X659" s="13"/>
      <c r="Y659" s="13"/>
      <c r="Z659" s="4"/>
      <c r="AA659" s="13"/>
      <c r="AB659" s="13"/>
      <c r="AC659" s="13"/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  <c r="AO659" s="3"/>
      <c r="AP659" s="3"/>
      <c r="AQ659" s="3"/>
      <c r="AR659" s="3"/>
      <c r="AS659" s="13"/>
      <c r="AT659" s="13"/>
      <c r="AU659" s="13"/>
      <c r="AV659" s="13"/>
      <c r="AW659" s="13"/>
      <c r="AX659" s="13"/>
      <c r="AY659" s="13"/>
      <c r="AZ659" s="13"/>
      <c r="BA659" s="3"/>
      <c r="BB659" s="13"/>
      <c r="BC659" s="3"/>
    </row>
    <row r="660" spans="1:55">
      <c r="A660" s="3">
        <v>658</v>
      </c>
      <c r="B660" s="3">
        <v>22</v>
      </c>
      <c r="C660" s="3">
        <v>3</v>
      </c>
      <c r="D660" s="3" t="str">
        <f t="shared" si="10"/>
        <v/>
      </c>
      <c r="E660" s="3"/>
      <c r="F660" s="3"/>
      <c r="G660" s="3">
        <v>1085</v>
      </c>
      <c r="H660" s="3"/>
      <c r="I660" s="3"/>
      <c r="J660" s="3">
        <v>45940</v>
      </c>
      <c r="K660" s="3">
        <v>7558625</v>
      </c>
      <c r="L660" s="3">
        <v>25180</v>
      </c>
      <c r="M660" s="3">
        <v>1.219</v>
      </c>
      <c r="N660" s="3">
        <v>1.1085</v>
      </c>
      <c r="O660" s="3">
        <v>2000000</v>
      </c>
      <c r="P660" s="3">
        <v>34024.76457</v>
      </c>
      <c r="Q660" s="3">
        <v>12500</v>
      </c>
      <c r="R660" s="3">
        <v>1.1</v>
      </c>
      <c r="S660" s="13"/>
      <c r="T660" s="14"/>
      <c r="U660" s="13"/>
      <c r="V660" s="13"/>
      <c r="W660" s="13"/>
      <c r="X660" s="13"/>
      <c r="Y660" s="13"/>
      <c r="Z660" s="4"/>
      <c r="AA660" s="13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3"/>
      <c r="AP660" s="3"/>
      <c r="AQ660" s="3"/>
      <c r="AR660" s="3"/>
      <c r="AS660" s="13"/>
      <c r="AT660" s="13"/>
      <c r="AU660" s="13"/>
      <c r="AV660" s="13"/>
      <c r="AW660" s="13"/>
      <c r="AX660" s="13"/>
      <c r="AY660" s="13"/>
      <c r="AZ660" s="13"/>
      <c r="BA660" s="3"/>
      <c r="BB660" s="13"/>
      <c r="BC660" s="3"/>
    </row>
    <row r="661" spans="1:55">
      <c r="A661" s="3">
        <v>659</v>
      </c>
      <c r="B661" s="3">
        <v>22</v>
      </c>
      <c r="C661" s="3">
        <v>3</v>
      </c>
      <c r="D661" s="3" t="str">
        <f t="shared" si="10"/>
        <v/>
      </c>
      <c r="E661" s="3"/>
      <c r="F661" s="3"/>
      <c r="G661" s="3">
        <v>1090</v>
      </c>
      <c r="H661" s="3"/>
      <c r="I661" s="3"/>
      <c r="J661" s="3">
        <v>46160</v>
      </c>
      <c r="K661" s="3">
        <v>7581705</v>
      </c>
      <c r="L661" s="3">
        <v>25180</v>
      </c>
      <c r="M661" s="3">
        <v>1.219</v>
      </c>
      <c r="N661" s="3">
        <v>1.109</v>
      </c>
      <c r="O661" s="3">
        <v>2000000</v>
      </c>
      <c r="P661" s="3">
        <v>34040.11178</v>
      </c>
      <c r="Q661" s="3">
        <v>12500</v>
      </c>
      <c r="R661" s="3">
        <v>1.1</v>
      </c>
      <c r="S661" s="13"/>
      <c r="T661" s="14"/>
      <c r="U661" s="13"/>
      <c r="V661" s="13"/>
      <c r="W661" s="13"/>
      <c r="X661" s="13"/>
      <c r="Y661" s="13"/>
      <c r="Z661" s="4"/>
      <c r="AA661" s="13"/>
      <c r="AB661" s="13"/>
      <c r="AC661" s="13"/>
      <c r="AD661" s="13"/>
      <c r="AE661" s="13"/>
      <c r="AF661" s="13"/>
      <c r="AG661" s="13"/>
      <c r="AH661" s="13"/>
      <c r="AI661" s="13"/>
      <c r="AJ661" s="13"/>
      <c r="AK661" s="13"/>
      <c r="AL661" s="13"/>
      <c r="AM661" s="13"/>
      <c r="AN661" s="13"/>
      <c r="AO661" s="3"/>
      <c r="AP661" s="3"/>
      <c r="AQ661" s="3"/>
      <c r="AR661" s="3"/>
      <c r="AS661" s="13"/>
      <c r="AT661" s="13"/>
      <c r="AU661" s="13"/>
      <c r="AV661" s="13"/>
      <c r="AW661" s="13"/>
      <c r="AX661" s="13"/>
      <c r="AY661" s="13"/>
      <c r="AZ661" s="13"/>
      <c r="BA661" s="3"/>
      <c r="BB661" s="13"/>
      <c r="BC661" s="3"/>
    </row>
    <row r="662" spans="1:55">
      <c r="A662" s="3">
        <v>660</v>
      </c>
      <c r="B662" s="3">
        <v>22</v>
      </c>
      <c r="C662" s="3">
        <v>3</v>
      </c>
      <c r="D662" s="3" t="str">
        <f t="shared" si="10"/>
        <v/>
      </c>
      <c r="E662" s="3"/>
      <c r="F662" s="3"/>
      <c r="G662" s="3">
        <v>1095</v>
      </c>
      <c r="H662" s="3"/>
      <c r="I662" s="3"/>
      <c r="J662" s="3">
        <v>46380</v>
      </c>
      <c r="K662" s="3">
        <v>7604895</v>
      </c>
      <c r="L662" s="3">
        <v>25180</v>
      </c>
      <c r="M662" s="3">
        <v>1.219</v>
      </c>
      <c r="N662" s="3">
        <v>1.1095</v>
      </c>
      <c r="O662" s="3">
        <v>2000000</v>
      </c>
      <c r="P662" s="3">
        <v>34055.45899</v>
      </c>
      <c r="Q662" s="3">
        <v>12500</v>
      </c>
      <c r="R662" s="3">
        <v>1.1</v>
      </c>
      <c r="S662" s="13"/>
      <c r="T662" s="14"/>
      <c r="U662" s="13"/>
      <c r="V662" s="13"/>
      <c r="W662" s="13"/>
      <c r="X662" s="13"/>
      <c r="Y662" s="13"/>
      <c r="Z662" s="4"/>
      <c r="AA662" s="13"/>
      <c r="AB662" s="13"/>
      <c r="AC662" s="13"/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  <c r="AO662" s="3"/>
      <c r="AP662" s="3"/>
      <c r="AQ662" s="3"/>
      <c r="AR662" s="3"/>
      <c r="AS662" s="13"/>
      <c r="AT662" s="13"/>
      <c r="AU662" s="13"/>
      <c r="AV662" s="13"/>
      <c r="AW662" s="13"/>
      <c r="AX662" s="13"/>
      <c r="AY662" s="13"/>
      <c r="AZ662" s="13"/>
      <c r="BA662" s="3"/>
      <c r="BB662" s="13"/>
      <c r="BC662" s="3"/>
    </row>
    <row r="663" spans="1:55">
      <c r="A663" s="3">
        <v>661</v>
      </c>
      <c r="B663" s="3">
        <v>23</v>
      </c>
      <c r="C663" s="3">
        <v>1</v>
      </c>
      <c r="D663" s="3">
        <f t="shared" si="10"/>
        <v>2530000</v>
      </c>
      <c r="E663" s="3">
        <v>2540</v>
      </c>
      <c r="F663" s="3"/>
      <c r="G663" s="3"/>
      <c r="H663" s="3">
        <v>46600</v>
      </c>
      <c r="I663" s="3"/>
      <c r="J663" s="3"/>
      <c r="K663" s="3">
        <v>7651495</v>
      </c>
      <c r="L663" s="3">
        <v>25400</v>
      </c>
      <c r="M663" s="3">
        <v>1.219</v>
      </c>
      <c r="N663" s="3">
        <v>1.1095</v>
      </c>
      <c r="O663" s="3">
        <v>2000000</v>
      </c>
      <c r="P663" s="3">
        <v>34353.0047</v>
      </c>
      <c r="Q663" s="3">
        <v>12500</v>
      </c>
      <c r="R663" s="3">
        <v>1.1</v>
      </c>
      <c r="S663" s="13"/>
      <c r="T663" s="14"/>
      <c r="U663" s="13"/>
      <c r="V663" s="13"/>
      <c r="W663" s="13"/>
      <c r="X663" s="13"/>
      <c r="Y663" s="13"/>
      <c r="Z663" s="4"/>
      <c r="AA663" s="13"/>
      <c r="AB663" s="13"/>
      <c r="AC663" s="13"/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3"/>
      <c r="AP663" s="3"/>
      <c r="AQ663" s="3"/>
      <c r="AR663" s="3"/>
      <c r="AS663" s="13"/>
      <c r="AT663" s="13"/>
      <c r="AU663" s="13"/>
      <c r="AV663" s="13"/>
      <c r="AW663" s="13"/>
      <c r="AX663" s="13"/>
      <c r="AY663" s="13"/>
      <c r="AZ663" s="13"/>
      <c r="BA663" s="3"/>
      <c r="BB663" s="13"/>
      <c r="BC663" s="3"/>
    </row>
    <row r="664" spans="1:55">
      <c r="A664" s="3">
        <v>662</v>
      </c>
      <c r="B664" s="3">
        <v>23</v>
      </c>
      <c r="C664" s="3">
        <v>1</v>
      </c>
      <c r="D664" s="3">
        <f t="shared" si="10"/>
        <v>2553000</v>
      </c>
      <c r="E664" s="3">
        <v>2563</v>
      </c>
      <c r="F664" s="3"/>
      <c r="G664" s="3"/>
      <c r="H664" s="3">
        <v>46820</v>
      </c>
      <c r="I664" s="3"/>
      <c r="J664" s="3"/>
      <c r="K664" s="3">
        <v>7698315</v>
      </c>
      <c r="L664" s="3">
        <v>25630</v>
      </c>
      <c r="M664" s="3">
        <v>1.219</v>
      </c>
      <c r="N664" s="3">
        <v>1.1095</v>
      </c>
      <c r="O664" s="3">
        <v>2000000</v>
      </c>
      <c r="P664" s="3">
        <v>34664.07522</v>
      </c>
      <c r="Q664" s="3">
        <v>12500</v>
      </c>
      <c r="R664" s="3">
        <v>1.1</v>
      </c>
      <c r="S664" s="13"/>
      <c r="T664" s="14"/>
      <c r="U664" s="13"/>
      <c r="V664" s="13"/>
      <c r="W664" s="13"/>
      <c r="X664" s="13"/>
      <c r="Y664" s="13"/>
      <c r="Z664" s="4"/>
      <c r="AA664" s="13"/>
      <c r="AB664" s="13"/>
      <c r="AC664" s="13"/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  <c r="AO664" s="3"/>
      <c r="AP664" s="3"/>
      <c r="AQ664" s="3"/>
      <c r="AR664" s="3"/>
      <c r="AS664" s="13"/>
      <c r="AT664" s="13"/>
      <c r="AU664" s="13"/>
      <c r="AV664" s="13"/>
      <c r="AW664" s="13"/>
      <c r="AX664" s="13"/>
      <c r="AY664" s="13"/>
      <c r="AZ664" s="13"/>
      <c r="BA664" s="3"/>
      <c r="BB664" s="13"/>
      <c r="BC664" s="3"/>
    </row>
    <row r="665" spans="1:55">
      <c r="A665" s="3">
        <v>663</v>
      </c>
      <c r="B665" s="3">
        <v>23</v>
      </c>
      <c r="C665" s="3">
        <v>1</v>
      </c>
      <c r="D665" s="3">
        <f t="shared" si="10"/>
        <v>2576000</v>
      </c>
      <c r="E665" s="3">
        <v>2586</v>
      </c>
      <c r="F665" s="3"/>
      <c r="G665" s="3"/>
      <c r="H665" s="3">
        <v>47040</v>
      </c>
      <c r="I665" s="3"/>
      <c r="J665" s="3"/>
      <c r="K665" s="3">
        <v>7745355</v>
      </c>
      <c r="L665" s="3">
        <v>25860</v>
      </c>
      <c r="M665" s="3">
        <v>1.219</v>
      </c>
      <c r="N665" s="3">
        <v>1.1095</v>
      </c>
      <c r="O665" s="3">
        <v>2000000</v>
      </c>
      <c r="P665" s="3">
        <v>34975.14573</v>
      </c>
      <c r="Q665" s="3">
        <v>12500</v>
      </c>
      <c r="R665" s="3">
        <v>1.1</v>
      </c>
      <c r="S665" s="13"/>
      <c r="T665" s="14"/>
      <c r="U665" s="13"/>
      <c r="V665" s="13"/>
      <c r="W665" s="13"/>
      <c r="X665" s="13"/>
      <c r="Y665" s="13"/>
      <c r="Z665" s="4"/>
      <c r="AA665" s="13"/>
      <c r="AB665" s="13"/>
      <c r="AC665" s="13"/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  <c r="AO665" s="3"/>
      <c r="AP665" s="3"/>
      <c r="AQ665" s="3"/>
      <c r="AR665" s="3"/>
      <c r="AS665" s="13"/>
      <c r="AT665" s="13"/>
      <c r="AU665" s="13"/>
      <c r="AV665" s="13"/>
      <c r="AW665" s="13"/>
      <c r="AX665" s="13"/>
      <c r="AY665" s="13"/>
      <c r="AZ665" s="13"/>
      <c r="BA665" s="3"/>
      <c r="BB665" s="13"/>
      <c r="BC665" s="3"/>
    </row>
    <row r="666" spans="1:55">
      <c r="A666" s="3">
        <v>664</v>
      </c>
      <c r="B666" s="3">
        <v>23</v>
      </c>
      <c r="C666" s="3">
        <v>1</v>
      </c>
      <c r="D666" s="3">
        <f t="shared" si="10"/>
        <v>2599000</v>
      </c>
      <c r="E666" s="3">
        <v>2609</v>
      </c>
      <c r="F666" s="3"/>
      <c r="G666" s="3"/>
      <c r="H666" s="3">
        <v>47260</v>
      </c>
      <c r="I666" s="3"/>
      <c r="J666" s="3"/>
      <c r="K666" s="3">
        <v>7792615</v>
      </c>
      <c r="L666" s="3">
        <v>26090</v>
      </c>
      <c r="M666" s="3">
        <v>1.219</v>
      </c>
      <c r="N666" s="3">
        <v>1.1095</v>
      </c>
      <c r="O666" s="3">
        <v>2000000</v>
      </c>
      <c r="P666" s="3">
        <v>35286.21625</v>
      </c>
      <c r="Q666" s="3">
        <v>12500</v>
      </c>
      <c r="R666" s="3">
        <v>1.1</v>
      </c>
      <c r="S666" s="13"/>
      <c r="T666" s="14"/>
      <c r="U666" s="13"/>
      <c r="V666" s="13"/>
      <c r="W666" s="13"/>
      <c r="X666" s="13"/>
      <c r="Y666" s="13"/>
      <c r="Z666" s="4"/>
      <c r="AA666" s="13"/>
      <c r="AB666" s="13"/>
      <c r="AC666" s="13"/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  <c r="AO666" s="3"/>
      <c r="AP666" s="3"/>
      <c r="AQ666" s="3"/>
      <c r="AR666" s="3"/>
      <c r="AS666" s="13"/>
      <c r="AT666" s="13"/>
      <c r="AU666" s="13"/>
      <c r="AV666" s="13"/>
      <c r="AW666" s="13"/>
      <c r="AX666" s="13"/>
      <c r="AY666" s="13"/>
      <c r="AZ666" s="13"/>
      <c r="BA666" s="3"/>
      <c r="BB666" s="13"/>
      <c r="BC666" s="3"/>
    </row>
    <row r="667" spans="1:55">
      <c r="A667" s="3">
        <v>665</v>
      </c>
      <c r="B667" s="3">
        <v>23</v>
      </c>
      <c r="C667" s="3">
        <v>1</v>
      </c>
      <c r="D667" s="3">
        <f t="shared" si="10"/>
        <v>2622000</v>
      </c>
      <c r="E667" s="3">
        <v>2632</v>
      </c>
      <c r="F667" s="3"/>
      <c r="G667" s="3"/>
      <c r="H667" s="3">
        <v>47480</v>
      </c>
      <c r="I667" s="3"/>
      <c r="J667" s="3"/>
      <c r="K667" s="3">
        <v>7840095</v>
      </c>
      <c r="L667" s="3">
        <v>26320</v>
      </c>
      <c r="M667" s="3">
        <v>1.219</v>
      </c>
      <c r="N667" s="3">
        <v>1.1095</v>
      </c>
      <c r="O667" s="3">
        <v>2000000</v>
      </c>
      <c r="P667" s="3">
        <v>35597.28676</v>
      </c>
      <c r="Q667" s="3">
        <v>12500</v>
      </c>
      <c r="R667" s="3">
        <v>1.1</v>
      </c>
      <c r="S667" s="13"/>
      <c r="T667" s="14"/>
      <c r="U667" s="13"/>
      <c r="V667" s="13"/>
      <c r="W667" s="13"/>
      <c r="X667" s="13"/>
      <c r="Y667" s="13"/>
      <c r="Z667" s="4"/>
      <c r="AA667" s="13"/>
      <c r="AB667" s="13"/>
      <c r="AC667" s="13"/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  <c r="AO667" s="3"/>
      <c r="AP667" s="3"/>
      <c r="AQ667" s="3"/>
      <c r="AR667" s="3"/>
      <c r="AS667" s="13"/>
      <c r="AT667" s="13"/>
      <c r="AU667" s="13"/>
      <c r="AV667" s="13"/>
      <c r="AW667" s="13"/>
      <c r="AX667" s="13"/>
      <c r="AY667" s="13"/>
      <c r="AZ667" s="13"/>
      <c r="BA667" s="3"/>
      <c r="BB667" s="13"/>
      <c r="BC667" s="3"/>
    </row>
    <row r="668" spans="1:55">
      <c r="A668" s="3">
        <v>666</v>
      </c>
      <c r="B668" s="3">
        <v>23</v>
      </c>
      <c r="C668" s="3">
        <v>1</v>
      </c>
      <c r="D668" s="3">
        <f t="shared" si="10"/>
        <v>2645000</v>
      </c>
      <c r="E668" s="3">
        <v>2655</v>
      </c>
      <c r="F668" s="3"/>
      <c r="G668" s="3"/>
      <c r="H668" s="3">
        <v>47700</v>
      </c>
      <c r="I668" s="3"/>
      <c r="J668" s="3"/>
      <c r="K668" s="3">
        <v>7887795</v>
      </c>
      <c r="L668" s="3">
        <v>26550</v>
      </c>
      <c r="M668" s="3">
        <v>1.219</v>
      </c>
      <c r="N668" s="3">
        <v>1.1095</v>
      </c>
      <c r="O668" s="3">
        <v>2000000</v>
      </c>
      <c r="P668" s="3">
        <v>35908.35728</v>
      </c>
      <c r="Q668" s="3">
        <v>12500</v>
      </c>
      <c r="R668" s="3">
        <v>1.1</v>
      </c>
      <c r="S668" s="13"/>
      <c r="T668" s="14"/>
      <c r="U668" s="13"/>
      <c r="V668" s="13"/>
      <c r="W668" s="13"/>
      <c r="X668" s="13"/>
      <c r="Y668" s="13"/>
      <c r="Z668" s="4"/>
      <c r="AA668" s="13"/>
      <c r="AB668" s="13"/>
      <c r="AC668" s="13"/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  <c r="AO668" s="3"/>
      <c r="AP668" s="3"/>
      <c r="AQ668" s="3"/>
      <c r="AR668" s="3"/>
      <c r="AS668" s="13"/>
      <c r="AT668" s="13"/>
      <c r="AU668" s="13"/>
      <c r="AV668" s="13"/>
      <c r="AW668" s="13"/>
      <c r="AX668" s="13"/>
      <c r="AY668" s="13"/>
      <c r="AZ668" s="13"/>
      <c r="BA668" s="3"/>
      <c r="BB668" s="13"/>
      <c r="BC668" s="3"/>
    </row>
    <row r="669" spans="1:55">
      <c r="A669" s="3">
        <v>667</v>
      </c>
      <c r="B669" s="3">
        <v>23</v>
      </c>
      <c r="C669" s="3">
        <v>1</v>
      </c>
      <c r="D669" s="3">
        <f t="shared" si="10"/>
        <v>2668000</v>
      </c>
      <c r="E669" s="3">
        <v>2678</v>
      </c>
      <c r="F669" s="3"/>
      <c r="G669" s="3"/>
      <c r="H669" s="3">
        <v>47920</v>
      </c>
      <c r="I669" s="3"/>
      <c r="J669" s="3"/>
      <c r="K669" s="3">
        <v>7935715</v>
      </c>
      <c r="L669" s="3">
        <v>26780</v>
      </c>
      <c r="M669" s="3">
        <v>1.219</v>
      </c>
      <c r="N669" s="3">
        <v>1.1095</v>
      </c>
      <c r="O669" s="3">
        <v>2000000</v>
      </c>
      <c r="P669" s="3">
        <v>36219.42779</v>
      </c>
      <c r="Q669" s="3">
        <v>12500</v>
      </c>
      <c r="R669" s="3">
        <v>1.1</v>
      </c>
      <c r="S669" s="13"/>
      <c r="T669" s="14"/>
      <c r="U669" s="13"/>
      <c r="V669" s="13"/>
      <c r="W669" s="13"/>
      <c r="X669" s="13"/>
      <c r="Y669" s="13"/>
      <c r="Z669" s="4"/>
      <c r="AA669" s="13"/>
      <c r="AB669" s="13"/>
      <c r="AC669" s="13"/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  <c r="AO669" s="3"/>
      <c r="AP669" s="3"/>
      <c r="AQ669" s="3"/>
      <c r="AR669" s="3"/>
      <c r="AS669" s="13"/>
      <c r="AT669" s="13"/>
      <c r="AU669" s="13"/>
      <c r="AV669" s="13"/>
      <c r="AW669" s="13"/>
      <c r="AX669" s="13"/>
      <c r="AY669" s="13"/>
      <c r="AZ669" s="13"/>
      <c r="BA669" s="3"/>
      <c r="BB669" s="13"/>
      <c r="BC669" s="3"/>
    </row>
    <row r="670" spans="1:55">
      <c r="A670" s="3">
        <v>668</v>
      </c>
      <c r="B670" s="3">
        <v>23</v>
      </c>
      <c r="C670" s="3">
        <v>1</v>
      </c>
      <c r="D670" s="3">
        <f t="shared" si="10"/>
        <v>2691000</v>
      </c>
      <c r="E670" s="3">
        <v>2701</v>
      </c>
      <c r="F670" s="3"/>
      <c r="G670" s="3"/>
      <c r="H670" s="3">
        <v>48140</v>
      </c>
      <c r="I670" s="3"/>
      <c r="J670" s="3"/>
      <c r="K670" s="3">
        <v>7983855</v>
      </c>
      <c r="L670" s="3">
        <v>27010</v>
      </c>
      <c r="M670" s="3">
        <v>1.219</v>
      </c>
      <c r="N670" s="3">
        <v>1.1095</v>
      </c>
      <c r="O670" s="3">
        <v>2000000</v>
      </c>
      <c r="P670" s="3">
        <v>36530.49831</v>
      </c>
      <c r="Q670" s="3">
        <v>12500</v>
      </c>
      <c r="R670" s="3">
        <v>1.1</v>
      </c>
      <c r="S670" s="13"/>
      <c r="T670" s="14"/>
      <c r="U670" s="13"/>
      <c r="V670" s="13"/>
      <c r="W670" s="13"/>
      <c r="X670" s="13"/>
      <c r="Y670" s="13"/>
      <c r="Z670" s="4"/>
      <c r="AA670" s="13"/>
      <c r="AB670" s="13"/>
      <c r="AC670" s="13"/>
      <c r="AD670" s="13"/>
      <c r="AE670" s="13"/>
      <c r="AF670" s="13"/>
      <c r="AG670" s="13"/>
      <c r="AH670" s="13"/>
      <c r="AI670" s="13"/>
      <c r="AJ670" s="13"/>
      <c r="AK670" s="13"/>
      <c r="AL670" s="13"/>
      <c r="AM670" s="13"/>
      <c r="AN670" s="13"/>
      <c r="AO670" s="3"/>
      <c r="AP670" s="3"/>
      <c r="AQ670" s="3"/>
      <c r="AR670" s="3"/>
      <c r="AS670" s="13"/>
      <c r="AT670" s="13"/>
      <c r="AU670" s="13"/>
      <c r="AV670" s="13"/>
      <c r="AW670" s="13"/>
      <c r="AX670" s="13"/>
      <c r="AY670" s="13"/>
      <c r="AZ670" s="13"/>
      <c r="BA670" s="3"/>
      <c r="BB670" s="13"/>
      <c r="BC670" s="3"/>
    </row>
    <row r="671" spans="1:55">
      <c r="A671" s="3">
        <v>669</v>
      </c>
      <c r="B671" s="3">
        <v>23</v>
      </c>
      <c r="C671" s="3">
        <v>1</v>
      </c>
      <c r="D671" s="3">
        <f t="shared" si="10"/>
        <v>2714000</v>
      </c>
      <c r="E671" s="3">
        <v>2724</v>
      </c>
      <c r="F671" s="3"/>
      <c r="G671" s="3"/>
      <c r="H671" s="3">
        <v>48360</v>
      </c>
      <c r="I671" s="3"/>
      <c r="J671" s="3"/>
      <c r="K671" s="3">
        <v>8032215</v>
      </c>
      <c r="L671" s="3">
        <v>27240</v>
      </c>
      <c r="M671" s="3">
        <v>1.219</v>
      </c>
      <c r="N671" s="3">
        <v>1.1095</v>
      </c>
      <c r="O671" s="3">
        <v>2000000</v>
      </c>
      <c r="P671" s="3">
        <v>36841.56882</v>
      </c>
      <c r="Q671" s="3">
        <v>12500</v>
      </c>
      <c r="R671" s="3">
        <v>1.1</v>
      </c>
      <c r="S671" s="13"/>
      <c r="T671" s="14"/>
      <c r="U671" s="13"/>
      <c r="V671" s="13"/>
      <c r="W671" s="13"/>
      <c r="X671" s="13"/>
      <c r="Y671" s="13"/>
      <c r="Z671" s="4"/>
      <c r="AA671" s="13"/>
      <c r="AB671" s="13"/>
      <c r="AC671" s="13"/>
      <c r="AD671" s="13"/>
      <c r="AE671" s="13"/>
      <c r="AF671" s="13"/>
      <c r="AG671" s="13"/>
      <c r="AH671" s="13"/>
      <c r="AI671" s="13"/>
      <c r="AJ671" s="13"/>
      <c r="AK671" s="13"/>
      <c r="AL671" s="13"/>
      <c r="AM671" s="13"/>
      <c r="AN671" s="13"/>
      <c r="AO671" s="3"/>
      <c r="AP671" s="3"/>
      <c r="AQ671" s="3"/>
      <c r="AR671" s="3"/>
      <c r="AS671" s="13"/>
      <c r="AT671" s="13"/>
      <c r="AU671" s="13"/>
      <c r="AV671" s="13"/>
      <c r="AW671" s="13"/>
      <c r="AX671" s="13"/>
      <c r="AY671" s="13"/>
      <c r="AZ671" s="13"/>
      <c r="BA671" s="3"/>
      <c r="BB671" s="13"/>
      <c r="BC671" s="3"/>
    </row>
    <row r="672" spans="1:55">
      <c r="A672" s="3">
        <v>670</v>
      </c>
      <c r="B672" s="3">
        <v>23</v>
      </c>
      <c r="C672" s="3">
        <v>1</v>
      </c>
      <c r="D672" s="3">
        <f t="shared" si="10"/>
        <v>2737000</v>
      </c>
      <c r="E672" s="3">
        <v>2747</v>
      </c>
      <c r="F672" s="3"/>
      <c r="G672" s="3"/>
      <c r="H672" s="3">
        <v>48580</v>
      </c>
      <c r="I672" s="3"/>
      <c r="J672" s="3"/>
      <c r="K672" s="3">
        <v>8080795</v>
      </c>
      <c r="L672" s="3">
        <v>27470</v>
      </c>
      <c r="M672" s="3">
        <v>1.219</v>
      </c>
      <c r="N672" s="3">
        <v>1.1095</v>
      </c>
      <c r="O672" s="3">
        <v>2000000</v>
      </c>
      <c r="P672" s="3">
        <v>37152.63934</v>
      </c>
      <c r="Q672" s="3">
        <v>14300</v>
      </c>
      <c r="R672" s="3">
        <v>1.1</v>
      </c>
      <c r="S672" s="13"/>
      <c r="T672" s="14"/>
      <c r="U672" s="13"/>
      <c r="V672" s="13"/>
      <c r="W672" s="13"/>
      <c r="X672" s="13"/>
      <c r="Y672" s="13"/>
      <c r="Z672" s="4"/>
      <c r="AA672" s="13"/>
      <c r="AB672" s="13"/>
      <c r="AC672" s="13"/>
      <c r="AD672" s="13"/>
      <c r="AE672" s="13"/>
      <c r="AF672" s="13"/>
      <c r="AG672" s="13"/>
      <c r="AH672" s="13"/>
      <c r="AI672" s="13"/>
      <c r="AJ672" s="13"/>
      <c r="AK672" s="13"/>
      <c r="AL672" s="13"/>
      <c r="AM672" s="13"/>
      <c r="AN672" s="13"/>
      <c r="AO672" s="3"/>
      <c r="AP672" s="3"/>
      <c r="AQ672" s="3"/>
      <c r="AR672" s="3"/>
      <c r="AS672" s="13"/>
      <c r="AT672" s="13"/>
      <c r="AU672" s="13"/>
      <c r="AV672" s="13"/>
      <c r="AW672" s="13"/>
      <c r="AX672" s="13"/>
      <c r="AY672" s="13"/>
      <c r="AZ672" s="13"/>
      <c r="BA672" s="3"/>
      <c r="BB672" s="13"/>
      <c r="BC672" s="3"/>
    </row>
    <row r="673" spans="1:55">
      <c r="A673" s="3">
        <v>671</v>
      </c>
      <c r="B673" s="3">
        <v>23</v>
      </c>
      <c r="C673" s="3">
        <v>2</v>
      </c>
      <c r="D673" s="3" t="str">
        <f t="shared" si="10"/>
        <v/>
      </c>
      <c r="E673" s="3"/>
      <c r="F673" s="3">
        <v>2200</v>
      </c>
      <c r="G673" s="3"/>
      <c r="H673" s="3"/>
      <c r="I673" s="3">
        <v>46600</v>
      </c>
      <c r="J673" s="3"/>
      <c r="K673" s="3">
        <v>8111862</v>
      </c>
      <c r="L673" s="3">
        <v>27470</v>
      </c>
      <c r="M673" s="3">
        <v>1.22</v>
      </c>
      <c r="N673" s="3">
        <v>1.1095</v>
      </c>
      <c r="O673" s="3">
        <v>2000000</v>
      </c>
      <c r="P673" s="3">
        <v>37183.1173</v>
      </c>
      <c r="Q673" s="3">
        <v>14300</v>
      </c>
      <c r="R673" s="3">
        <v>1.1</v>
      </c>
      <c r="S673" s="13"/>
      <c r="T673" s="14"/>
      <c r="U673" s="13"/>
      <c r="V673" s="13"/>
      <c r="W673" s="13"/>
      <c r="X673" s="13"/>
      <c r="Y673" s="13"/>
      <c r="Z673" s="4"/>
      <c r="AA673" s="13"/>
      <c r="AB673" s="13"/>
      <c r="AC673" s="13"/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  <c r="AO673" s="3"/>
      <c r="AP673" s="3"/>
      <c r="AQ673" s="3"/>
      <c r="AR673" s="3"/>
      <c r="AS673" s="13"/>
      <c r="AT673" s="13"/>
      <c r="AU673" s="13"/>
      <c r="AV673" s="13"/>
      <c r="AW673" s="13"/>
      <c r="AX673" s="13"/>
      <c r="AY673" s="13"/>
      <c r="AZ673" s="13"/>
      <c r="BA673" s="3"/>
      <c r="BB673" s="13"/>
      <c r="BC673" s="3"/>
    </row>
    <row r="674" spans="1:55">
      <c r="A674" s="3">
        <v>672</v>
      </c>
      <c r="B674" s="3">
        <v>23</v>
      </c>
      <c r="C674" s="3">
        <v>2</v>
      </c>
      <c r="D674" s="3" t="str">
        <f t="shared" si="10"/>
        <v/>
      </c>
      <c r="E674" s="3"/>
      <c r="F674" s="3">
        <v>2210</v>
      </c>
      <c r="G674" s="3"/>
      <c r="H674" s="3"/>
      <c r="I674" s="3">
        <v>46820</v>
      </c>
      <c r="J674" s="3"/>
      <c r="K674" s="3">
        <v>8143076</v>
      </c>
      <c r="L674" s="3">
        <v>27470</v>
      </c>
      <c r="M674" s="3">
        <v>1.221</v>
      </c>
      <c r="N674" s="3">
        <v>1.1095</v>
      </c>
      <c r="O674" s="3">
        <v>2000000</v>
      </c>
      <c r="P674" s="3">
        <v>37213.59527</v>
      </c>
      <c r="Q674" s="3">
        <v>14300</v>
      </c>
      <c r="R674" s="3">
        <v>1.1</v>
      </c>
      <c r="S674" s="13"/>
      <c r="T674" s="14"/>
      <c r="U674" s="13"/>
      <c r="V674" s="13"/>
      <c r="W674" s="13"/>
      <c r="X674" s="13"/>
      <c r="Y674" s="13"/>
      <c r="Z674" s="4"/>
      <c r="AA674" s="13"/>
      <c r="AB674" s="13"/>
      <c r="AC674" s="13"/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  <c r="AO674" s="3"/>
      <c r="AP674" s="3"/>
      <c r="AQ674" s="3"/>
      <c r="AR674" s="3"/>
      <c r="AS674" s="13"/>
      <c r="AT674" s="13"/>
      <c r="AU674" s="13"/>
      <c r="AV674" s="13"/>
      <c r="AW674" s="13"/>
      <c r="AX674" s="13"/>
      <c r="AY674" s="13"/>
      <c r="AZ674" s="13"/>
      <c r="BA674" s="3"/>
      <c r="BB674" s="13"/>
      <c r="BC674" s="3"/>
    </row>
    <row r="675" spans="1:55">
      <c r="A675" s="3">
        <v>673</v>
      </c>
      <c r="B675" s="3">
        <v>23</v>
      </c>
      <c r="C675" s="3">
        <v>2</v>
      </c>
      <c r="D675" s="3" t="str">
        <f t="shared" si="10"/>
        <v/>
      </c>
      <c r="E675" s="3"/>
      <c r="F675" s="3">
        <v>2220</v>
      </c>
      <c r="G675" s="3"/>
      <c r="H675" s="3"/>
      <c r="I675" s="3">
        <v>47040</v>
      </c>
      <c r="J675" s="3"/>
      <c r="K675" s="3">
        <v>8174437</v>
      </c>
      <c r="L675" s="3">
        <v>27470</v>
      </c>
      <c r="M675" s="3">
        <v>1.222</v>
      </c>
      <c r="N675" s="3">
        <v>1.1095</v>
      </c>
      <c r="O675" s="3">
        <v>2000000</v>
      </c>
      <c r="P675" s="3">
        <v>37244.07323</v>
      </c>
      <c r="Q675" s="3">
        <v>14300</v>
      </c>
      <c r="R675" s="3">
        <v>1.1</v>
      </c>
      <c r="S675" s="13"/>
      <c r="T675" s="14"/>
      <c r="U675" s="13"/>
      <c r="V675" s="13"/>
      <c r="W675" s="13"/>
      <c r="X675" s="13"/>
      <c r="Y675" s="13"/>
      <c r="Z675" s="4"/>
      <c r="AA675" s="13"/>
      <c r="AB675" s="13"/>
      <c r="AC675" s="13"/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  <c r="AO675" s="3"/>
      <c r="AP675" s="3"/>
      <c r="AQ675" s="3"/>
      <c r="AR675" s="3"/>
      <c r="AS675" s="13"/>
      <c r="AT675" s="13"/>
      <c r="AU675" s="13"/>
      <c r="AV675" s="13"/>
      <c r="AW675" s="13"/>
      <c r="AX675" s="13"/>
      <c r="AY675" s="13"/>
      <c r="AZ675" s="13"/>
      <c r="BA675" s="3"/>
      <c r="BB675" s="13"/>
      <c r="BC675" s="3"/>
    </row>
    <row r="676" spans="1:55">
      <c r="A676" s="3">
        <v>674</v>
      </c>
      <c r="B676" s="3">
        <v>23</v>
      </c>
      <c r="C676" s="3">
        <v>2</v>
      </c>
      <c r="D676" s="3" t="str">
        <f t="shared" si="10"/>
        <v/>
      </c>
      <c r="E676" s="3"/>
      <c r="F676" s="3">
        <v>2230</v>
      </c>
      <c r="G676" s="3"/>
      <c r="H676" s="3"/>
      <c r="I676" s="3">
        <v>47260</v>
      </c>
      <c r="J676" s="3"/>
      <c r="K676" s="3">
        <v>8205945</v>
      </c>
      <c r="L676" s="3">
        <v>27470</v>
      </c>
      <c r="M676" s="3">
        <v>1.223</v>
      </c>
      <c r="N676" s="3">
        <v>1.1095</v>
      </c>
      <c r="O676" s="3">
        <v>2000000</v>
      </c>
      <c r="P676" s="3">
        <v>37274.5512</v>
      </c>
      <c r="Q676" s="3">
        <v>14300</v>
      </c>
      <c r="R676" s="3">
        <v>1.1</v>
      </c>
      <c r="S676" s="13"/>
      <c r="T676" s="14"/>
      <c r="U676" s="13"/>
      <c r="V676" s="13"/>
      <c r="W676" s="13"/>
      <c r="X676" s="13"/>
      <c r="Y676" s="13"/>
      <c r="Z676" s="4"/>
      <c r="AA676" s="13"/>
      <c r="AB676" s="13"/>
      <c r="AC676" s="13"/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  <c r="AO676" s="3"/>
      <c r="AP676" s="3"/>
      <c r="AQ676" s="3"/>
      <c r="AR676" s="3"/>
      <c r="AS676" s="13"/>
      <c r="AT676" s="13"/>
      <c r="AU676" s="13"/>
      <c r="AV676" s="13"/>
      <c r="AW676" s="13"/>
      <c r="AX676" s="13"/>
      <c r="AY676" s="13"/>
      <c r="AZ676" s="13"/>
      <c r="BA676" s="3"/>
      <c r="BB676" s="13"/>
      <c r="BC676" s="3"/>
    </row>
    <row r="677" spans="1:55">
      <c r="A677" s="3">
        <v>675</v>
      </c>
      <c r="B677" s="3">
        <v>23</v>
      </c>
      <c r="C677" s="3">
        <v>2</v>
      </c>
      <c r="D677" s="3" t="str">
        <f t="shared" si="10"/>
        <v/>
      </c>
      <c r="E677" s="3"/>
      <c r="F677" s="3">
        <v>2240</v>
      </c>
      <c r="G677" s="3"/>
      <c r="H677" s="3"/>
      <c r="I677" s="3">
        <v>47480</v>
      </c>
      <c r="J677" s="3"/>
      <c r="K677" s="3">
        <v>8237600</v>
      </c>
      <c r="L677" s="3">
        <v>27470</v>
      </c>
      <c r="M677" s="3">
        <v>1.224</v>
      </c>
      <c r="N677" s="3">
        <v>1.1095</v>
      </c>
      <c r="O677" s="3">
        <v>2000000</v>
      </c>
      <c r="P677" s="3">
        <v>37305.02916</v>
      </c>
      <c r="Q677" s="3">
        <v>14300</v>
      </c>
      <c r="R677" s="3">
        <v>1.1</v>
      </c>
      <c r="S677" s="13"/>
      <c r="T677" s="14"/>
      <c r="U677" s="13"/>
      <c r="V677" s="13"/>
      <c r="W677" s="13"/>
      <c r="X677" s="13"/>
      <c r="Y677" s="13"/>
      <c r="Z677" s="4"/>
      <c r="AA677" s="13"/>
      <c r="AB677" s="13"/>
      <c r="AC677" s="13"/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  <c r="AO677" s="3"/>
      <c r="AP677" s="3"/>
      <c r="AQ677" s="3"/>
      <c r="AR677" s="3"/>
      <c r="AS677" s="13"/>
      <c r="AT677" s="13"/>
      <c r="AU677" s="13"/>
      <c r="AV677" s="13"/>
      <c r="AW677" s="13"/>
      <c r="AX677" s="13"/>
      <c r="AY677" s="13"/>
      <c r="AZ677" s="13"/>
      <c r="BA677" s="3"/>
      <c r="BB677" s="13"/>
      <c r="BC677" s="3"/>
    </row>
    <row r="678" spans="1:55">
      <c r="A678" s="3">
        <v>676</v>
      </c>
      <c r="B678" s="3">
        <v>23</v>
      </c>
      <c r="C678" s="3">
        <v>2</v>
      </c>
      <c r="D678" s="3" t="str">
        <f t="shared" si="10"/>
        <v/>
      </c>
      <c r="E678" s="3"/>
      <c r="F678" s="3">
        <v>2250</v>
      </c>
      <c r="G678" s="3"/>
      <c r="H678" s="3"/>
      <c r="I678" s="3">
        <v>47700</v>
      </c>
      <c r="J678" s="3"/>
      <c r="K678" s="3">
        <v>8269402</v>
      </c>
      <c r="L678" s="3">
        <v>27470</v>
      </c>
      <c r="M678" s="3">
        <v>1.225</v>
      </c>
      <c r="N678" s="3">
        <v>1.1095</v>
      </c>
      <c r="O678" s="3">
        <v>2000000</v>
      </c>
      <c r="P678" s="3">
        <v>37335.50713</v>
      </c>
      <c r="Q678" s="3">
        <v>14300</v>
      </c>
      <c r="R678" s="3">
        <v>1.1</v>
      </c>
      <c r="S678" s="13"/>
      <c r="T678" s="14"/>
      <c r="U678" s="13"/>
      <c r="V678" s="13"/>
      <c r="W678" s="13"/>
      <c r="X678" s="13"/>
      <c r="Y678" s="13"/>
      <c r="Z678" s="4"/>
      <c r="AA678" s="13"/>
      <c r="AB678" s="13"/>
      <c r="AC678" s="13"/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  <c r="AO678" s="3"/>
      <c r="AP678" s="3"/>
      <c r="AQ678" s="3"/>
      <c r="AR678" s="3"/>
      <c r="AS678" s="13"/>
      <c r="AT678" s="13"/>
      <c r="AU678" s="13"/>
      <c r="AV678" s="13"/>
      <c r="AW678" s="13"/>
      <c r="AX678" s="13"/>
      <c r="AY678" s="13"/>
      <c r="AZ678" s="13"/>
      <c r="BA678" s="3"/>
      <c r="BB678" s="13"/>
      <c r="BC678" s="3"/>
    </row>
    <row r="679" spans="1:55">
      <c r="A679" s="3">
        <v>677</v>
      </c>
      <c r="B679" s="3">
        <v>23</v>
      </c>
      <c r="C679" s="3">
        <v>2</v>
      </c>
      <c r="D679" s="3" t="str">
        <f t="shared" si="10"/>
        <v/>
      </c>
      <c r="E679" s="3"/>
      <c r="F679" s="3">
        <v>2260</v>
      </c>
      <c r="G679" s="3"/>
      <c r="H679" s="3"/>
      <c r="I679" s="3">
        <v>47920</v>
      </c>
      <c r="J679" s="3"/>
      <c r="K679" s="3">
        <v>8301351</v>
      </c>
      <c r="L679" s="3">
        <v>27470</v>
      </c>
      <c r="M679" s="3">
        <v>1.226</v>
      </c>
      <c r="N679" s="3">
        <v>1.1095</v>
      </c>
      <c r="O679" s="3">
        <v>2000000</v>
      </c>
      <c r="P679" s="3">
        <v>37365.98509</v>
      </c>
      <c r="Q679" s="3">
        <v>14300</v>
      </c>
      <c r="R679" s="3">
        <v>1.1</v>
      </c>
      <c r="S679" s="13"/>
      <c r="T679" s="14"/>
      <c r="U679" s="13"/>
      <c r="V679" s="13"/>
      <c r="W679" s="13"/>
      <c r="X679" s="13"/>
      <c r="Y679" s="13"/>
      <c r="Z679" s="4"/>
      <c r="AA679" s="13"/>
      <c r="AB679" s="13"/>
      <c r="AC679" s="13"/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  <c r="AO679" s="3"/>
      <c r="AP679" s="3"/>
      <c r="AQ679" s="3"/>
      <c r="AR679" s="3"/>
      <c r="AS679" s="13"/>
      <c r="AT679" s="13"/>
      <c r="AU679" s="13"/>
      <c r="AV679" s="13"/>
      <c r="AW679" s="13"/>
      <c r="AX679" s="13"/>
      <c r="AY679" s="13"/>
      <c r="AZ679" s="13"/>
      <c r="BA679" s="3"/>
      <c r="BB679" s="13"/>
      <c r="BC679" s="3"/>
    </row>
    <row r="680" spans="1:55">
      <c r="A680" s="3">
        <v>678</v>
      </c>
      <c r="B680" s="3">
        <v>23</v>
      </c>
      <c r="C680" s="3">
        <v>2</v>
      </c>
      <c r="D680" s="3" t="str">
        <f t="shared" si="10"/>
        <v/>
      </c>
      <c r="E680" s="3"/>
      <c r="F680" s="3">
        <v>2270</v>
      </c>
      <c r="G680" s="3"/>
      <c r="H680" s="3"/>
      <c r="I680" s="3">
        <v>48140</v>
      </c>
      <c r="J680" s="3"/>
      <c r="K680" s="3">
        <v>8333447</v>
      </c>
      <c r="L680" s="3">
        <v>27470</v>
      </c>
      <c r="M680" s="3">
        <v>1.227</v>
      </c>
      <c r="N680" s="3">
        <v>1.1095</v>
      </c>
      <c r="O680" s="3">
        <v>2000000</v>
      </c>
      <c r="P680" s="3">
        <v>37396.46306</v>
      </c>
      <c r="Q680" s="3">
        <v>14300</v>
      </c>
      <c r="R680" s="3">
        <v>1.1</v>
      </c>
      <c r="S680" s="13"/>
      <c r="T680" s="14"/>
      <c r="U680" s="13"/>
      <c r="V680" s="13"/>
      <c r="W680" s="13"/>
      <c r="X680" s="13"/>
      <c r="Y680" s="13"/>
      <c r="Z680" s="4"/>
      <c r="AA680" s="13"/>
      <c r="AB680" s="13"/>
      <c r="AC680" s="13"/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  <c r="AO680" s="3"/>
      <c r="AP680" s="3"/>
      <c r="AQ680" s="3"/>
      <c r="AR680" s="3"/>
      <c r="AS680" s="13"/>
      <c r="AT680" s="13"/>
      <c r="AU680" s="13"/>
      <c r="AV680" s="13"/>
      <c r="AW680" s="13"/>
      <c r="AX680" s="13"/>
      <c r="AY680" s="13"/>
      <c r="AZ680" s="13"/>
      <c r="BA680" s="3"/>
      <c r="BB680" s="13"/>
      <c r="BC680" s="3"/>
    </row>
    <row r="681" spans="1:55">
      <c r="A681" s="3">
        <v>679</v>
      </c>
      <c r="B681" s="3">
        <v>23</v>
      </c>
      <c r="C681" s="3">
        <v>2</v>
      </c>
      <c r="D681" s="3" t="str">
        <f t="shared" si="10"/>
        <v/>
      </c>
      <c r="E681" s="3"/>
      <c r="F681" s="3">
        <v>2280</v>
      </c>
      <c r="G681" s="3"/>
      <c r="H681" s="3"/>
      <c r="I681" s="3">
        <v>48360</v>
      </c>
      <c r="J681" s="3"/>
      <c r="K681" s="3">
        <v>8365690</v>
      </c>
      <c r="L681" s="3">
        <v>27470</v>
      </c>
      <c r="M681" s="3">
        <v>1.228</v>
      </c>
      <c r="N681" s="3">
        <v>1.1095</v>
      </c>
      <c r="O681" s="3">
        <v>2000000</v>
      </c>
      <c r="P681" s="3">
        <v>37426.94102</v>
      </c>
      <c r="Q681" s="3">
        <v>14300</v>
      </c>
      <c r="R681" s="3">
        <v>1.1</v>
      </c>
      <c r="S681" s="13"/>
      <c r="T681" s="14"/>
      <c r="U681" s="13"/>
      <c r="V681" s="13"/>
      <c r="W681" s="13"/>
      <c r="X681" s="13"/>
      <c r="Y681" s="13"/>
      <c r="Z681" s="4"/>
      <c r="AA681" s="13"/>
      <c r="AB681" s="13"/>
      <c r="AC681" s="13"/>
      <c r="AD681" s="13"/>
      <c r="AE681" s="13"/>
      <c r="AF681" s="13"/>
      <c r="AG681" s="13"/>
      <c r="AH681" s="13"/>
      <c r="AI681" s="13"/>
      <c r="AJ681" s="13"/>
      <c r="AK681" s="13"/>
      <c r="AL681" s="13"/>
      <c r="AM681" s="13"/>
      <c r="AN681" s="13"/>
      <c r="AO681" s="3"/>
      <c r="AP681" s="3"/>
      <c r="AQ681" s="3"/>
      <c r="AR681" s="3"/>
      <c r="AS681" s="13"/>
      <c r="AT681" s="13"/>
      <c r="AU681" s="13"/>
      <c r="AV681" s="13"/>
      <c r="AW681" s="13"/>
      <c r="AX681" s="13"/>
      <c r="AY681" s="13"/>
      <c r="AZ681" s="13"/>
      <c r="BA681" s="3"/>
      <c r="BB681" s="13"/>
      <c r="BC681" s="3"/>
    </row>
    <row r="682" spans="1:55">
      <c r="A682" s="3">
        <v>680</v>
      </c>
      <c r="B682" s="3">
        <v>23</v>
      </c>
      <c r="C682" s="3">
        <v>2</v>
      </c>
      <c r="D682" s="3" t="str">
        <f t="shared" si="10"/>
        <v/>
      </c>
      <c r="E682" s="3"/>
      <c r="F682" s="3">
        <v>2290</v>
      </c>
      <c r="G682" s="3"/>
      <c r="H682" s="3"/>
      <c r="I682" s="3">
        <v>48580</v>
      </c>
      <c r="J682" s="3"/>
      <c r="K682" s="3">
        <v>8398080</v>
      </c>
      <c r="L682" s="3">
        <v>27470</v>
      </c>
      <c r="M682" s="3">
        <v>1.229</v>
      </c>
      <c r="N682" s="3">
        <v>1.1095</v>
      </c>
      <c r="O682" s="3">
        <v>2000000</v>
      </c>
      <c r="P682" s="3">
        <v>37457.41899</v>
      </c>
      <c r="Q682" s="3">
        <v>14300</v>
      </c>
      <c r="R682" s="3">
        <v>1.2</v>
      </c>
      <c r="S682" s="13"/>
      <c r="T682" s="14"/>
      <c r="U682" s="13"/>
      <c r="V682" s="13"/>
      <c r="W682" s="13"/>
      <c r="X682" s="13"/>
      <c r="Y682" s="13"/>
      <c r="Z682" s="4"/>
      <c r="AA682" s="13"/>
      <c r="AB682" s="13"/>
      <c r="AC682" s="13"/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  <c r="AO682" s="3"/>
      <c r="AP682" s="3"/>
      <c r="AQ682" s="3"/>
      <c r="AR682" s="3"/>
      <c r="AS682" s="13"/>
      <c r="AT682" s="13"/>
      <c r="AU682" s="13"/>
      <c r="AV682" s="13"/>
      <c r="AW682" s="13"/>
      <c r="AX682" s="13"/>
      <c r="AY682" s="13"/>
      <c r="AZ682" s="13"/>
      <c r="BA682" s="3"/>
      <c r="BB682" s="13"/>
      <c r="BC682" s="3"/>
    </row>
    <row r="683" spans="1:55">
      <c r="A683" s="3">
        <v>681</v>
      </c>
      <c r="B683" s="3">
        <v>23</v>
      </c>
      <c r="C683" s="3">
        <v>3</v>
      </c>
      <c r="D683" s="3" t="str">
        <f t="shared" si="10"/>
        <v/>
      </c>
      <c r="E683" s="3"/>
      <c r="F683" s="3"/>
      <c r="G683" s="3">
        <v>1100</v>
      </c>
      <c r="H683" s="3"/>
      <c r="I683" s="3"/>
      <c r="J683" s="3">
        <v>46600</v>
      </c>
      <c r="K683" s="3">
        <v>8421380</v>
      </c>
      <c r="L683" s="3">
        <v>27470</v>
      </c>
      <c r="M683" s="3">
        <v>1.229</v>
      </c>
      <c r="N683" s="3">
        <v>1.11</v>
      </c>
      <c r="O683" s="3">
        <v>2000000</v>
      </c>
      <c r="P683" s="3">
        <v>37474.2993</v>
      </c>
      <c r="Q683" s="3">
        <v>14300</v>
      </c>
      <c r="R683" s="3">
        <v>1.2</v>
      </c>
      <c r="S683" s="13"/>
      <c r="T683" s="14"/>
      <c r="U683" s="13"/>
      <c r="V683" s="13"/>
      <c r="W683" s="13"/>
      <c r="X683" s="13"/>
      <c r="Y683" s="13"/>
      <c r="Z683" s="4"/>
      <c r="AA683" s="13"/>
      <c r="AB683" s="13"/>
      <c r="AC683" s="13"/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  <c r="AO683" s="3"/>
      <c r="AP683" s="3"/>
      <c r="AQ683" s="3"/>
      <c r="AR683" s="3"/>
      <c r="AS683" s="13"/>
      <c r="AT683" s="13"/>
      <c r="AU683" s="13"/>
      <c r="AV683" s="13"/>
      <c r="AW683" s="13"/>
      <c r="AX683" s="13"/>
      <c r="AY683" s="13"/>
      <c r="AZ683" s="13"/>
      <c r="BA683" s="3"/>
      <c r="BB683" s="13"/>
      <c r="BC683" s="3"/>
    </row>
    <row r="684" spans="1:55">
      <c r="A684" s="3">
        <v>682</v>
      </c>
      <c r="B684" s="3">
        <v>23</v>
      </c>
      <c r="C684" s="3">
        <v>3</v>
      </c>
      <c r="D684" s="3" t="str">
        <f t="shared" si="10"/>
        <v/>
      </c>
      <c r="E684" s="3"/>
      <c r="F684" s="3"/>
      <c r="G684" s="3">
        <v>1105</v>
      </c>
      <c r="H684" s="3"/>
      <c r="I684" s="3"/>
      <c r="J684" s="3">
        <v>46820</v>
      </c>
      <c r="K684" s="3">
        <v>8444790</v>
      </c>
      <c r="L684" s="3">
        <v>27470</v>
      </c>
      <c r="M684" s="3">
        <v>1.229</v>
      </c>
      <c r="N684" s="3">
        <v>1.1105</v>
      </c>
      <c r="O684" s="3">
        <v>2000000</v>
      </c>
      <c r="P684" s="3">
        <v>37491.17962</v>
      </c>
      <c r="Q684" s="3">
        <v>14300</v>
      </c>
      <c r="R684" s="3">
        <v>1.2</v>
      </c>
      <c r="S684" s="13"/>
      <c r="T684" s="14"/>
      <c r="U684" s="13"/>
      <c r="V684" s="13"/>
      <c r="W684" s="13"/>
      <c r="X684" s="13"/>
      <c r="Y684" s="13"/>
      <c r="Z684" s="4"/>
      <c r="AA684" s="13"/>
      <c r="AB684" s="13"/>
      <c r="AC684" s="13"/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  <c r="AO684" s="3"/>
      <c r="AP684" s="3"/>
      <c r="AQ684" s="3"/>
      <c r="AR684" s="3"/>
      <c r="AS684" s="13"/>
      <c r="AT684" s="13"/>
      <c r="AU684" s="13"/>
      <c r="AV684" s="13"/>
      <c r="AW684" s="13"/>
      <c r="AX684" s="13"/>
      <c r="AY684" s="13"/>
      <c r="AZ684" s="13"/>
      <c r="BA684" s="3"/>
      <c r="BB684" s="13"/>
      <c r="BC684" s="3"/>
    </row>
    <row r="685" spans="1:55">
      <c r="A685" s="3">
        <v>683</v>
      </c>
      <c r="B685" s="3">
        <v>23</v>
      </c>
      <c r="C685" s="3">
        <v>3</v>
      </c>
      <c r="D685" s="3" t="str">
        <f t="shared" si="10"/>
        <v/>
      </c>
      <c r="E685" s="3"/>
      <c r="F685" s="3"/>
      <c r="G685" s="3">
        <v>1110</v>
      </c>
      <c r="H685" s="3"/>
      <c r="I685" s="3"/>
      <c r="J685" s="3">
        <v>47040</v>
      </c>
      <c r="K685" s="3">
        <v>8468310</v>
      </c>
      <c r="L685" s="3">
        <v>27470</v>
      </c>
      <c r="M685" s="3">
        <v>1.229</v>
      </c>
      <c r="N685" s="3">
        <v>1.111</v>
      </c>
      <c r="O685" s="3">
        <v>2000000</v>
      </c>
      <c r="P685" s="3">
        <v>37508.05993</v>
      </c>
      <c r="Q685" s="3">
        <v>14300</v>
      </c>
      <c r="R685" s="3">
        <v>1.2</v>
      </c>
      <c r="S685" s="13"/>
      <c r="T685" s="14"/>
      <c r="U685" s="13"/>
      <c r="V685" s="13"/>
      <c r="W685" s="13"/>
      <c r="X685" s="13"/>
      <c r="Y685" s="13"/>
      <c r="Z685" s="4"/>
      <c r="AA685" s="13"/>
      <c r="AB685" s="13"/>
      <c r="AC685" s="13"/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  <c r="AO685" s="3"/>
      <c r="AP685" s="3"/>
      <c r="AQ685" s="3"/>
      <c r="AR685" s="3"/>
      <c r="AS685" s="13"/>
      <c r="AT685" s="13"/>
      <c r="AU685" s="13"/>
      <c r="AV685" s="13"/>
      <c r="AW685" s="13"/>
      <c r="AX685" s="13"/>
      <c r="AY685" s="13"/>
      <c r="AZ685" s="13"/>
      <c r="BA685" s="3"/>
      <c r="BB685" s="13"/>
      <c r="BC685" s="3"/>
    </row>
    <row r="686" spans="1:55">
      <c r="A686" s="3">
        <v>684</v>
      </c>
      <c r="B686" s="3">
        <v>23</v>
      </c>
      <c r="C686" s="3">
        <v>3</v>
      </c>
      <c r="D686" s="3" t="str">
        <f t="shared" si="10"/>
        <v/>
      </c>
      <c r="E686" s="3"/>
      <c r="F686" s="3"/>
      <c r="G686" s="3">
        <v>1115</v>
      </c>
      <c r="H686" s="3"/>
      <c r="I686" s="3"/>
      <c r="J686" s="3">
        <v>47260</v>
      </c>
      <c r="K686" s="3">
        <v>8491940</v>
      </c>
      <c r="L686" s="3">
        <v>27470</v>
      </c>
      <c r="M686" s="3">
        <v>1.229</v>
      </c>
      <c r="N686" s="3">
        <v>1.1115</v>
      </c>
      <c r="O686" s="3">
        <v>2000000</v>
      </c>
      <c r="P686" s="3">
        <v>37524.94025</v>
      </c>
      <c r="Q686" s="3">
        <v>14300</v>
      </c>
      <c r="R686" s="3">
        <v>1.2</v>
      </c>
      <c r="S686" s="13"/>
      <c r="T686" s="14"/>
      <c r="U686" s="13"/>
      <c r="V686" s="13"/>
      <c r="W686" s="13"/>
      <c r="X686" s="13"/>
      <c r="Y686" s="13"/>
      <c r="Z686" s="4"/>
      <c r="AA686" s="13"/>
      <c r="AB686" s="13"/>
      <c r="AC686" s="13"/>
      <c r="AD686" s="13"/>
      <c r="AE686" s="13"/>
      <c r="AF686" s="13"/>
      <c r="AG686" s="13"/>
      <c r="AH686" s="13"/>
      <c r="AI686" s="13"/>
      <c r="AJ686" s="13"/>
      <c r="AK686" s="13"/>
      <c r="AL686" s="13"/>
      <c r="AM686" s="13"/>
      <c r="AN686" s="13"/>
      <c r="AO686" s="3"/>
      <c r="AP686" s="3"/>
      <c r="AQ686" s="3"/>
      <c r="AR686" s="3"/>
      <c r="AS686" s="13"/>
      <c r="AT686" s="13"/>
      <c r="AU686" s="13"/>
      <c r="AV686" s="13"/>
      <c r="AW686" s="13"/>
      <c r="AX686" s="13"/>
      <c r="AY686" s="13"/>
      <c r="AZ686" s="13"/>
      <c r="BA686" s="3"/>
      <c r="BB686" s="13"/>
      <c r="BC686" s="3"/>
    </row>
    <row r="687" spans="1:55">
      <c r="A687" s="3">
        <v>685</v>
      </c>
      <c r="B687" s="3">
        <v>23</v>
      </c>
      <c r="C687" s="3">
        <v>3</v>
      </c>
      <c r="D687" s="3" t="str">
        <f t="shared" si="10"/>
        <v/>
      </c>
      <c r="E687" s="3"/>
      <c r="F687" s="3"/>
      <c r="G687" s="3">
        <v>1120</v>
      </c>
      <c r="H687" s="3"/>
      <c r="I687" s="3"/>
      <c r="J687" s="3">
        <v>47480</v>
      </c>
      <c r="K687" s="3">
        <v>8515680</v>
      </c>
      <c r="L687" s="3">
        <v>27470</v>
      </c>
      <c r="M687" s="3">
        <v>1.229</v>
      </c>
      <c r="N687" s="3">
        <v>1.112</v>
      </c>
      <c r="O687" s="3">
        <v>2000000</v>
      </c>
      <c r="P687" s="3">
        <v>37541.82056</v>
      </c>
      <c r="Q687" s="3">
        <v>14300</v>
      </c>
      <c r="R687" s="3">
        <v>1.2</v>
      </c>
      <c r="S687" s="13"/>
      <c r="T687" s="14"/>
      <c r="U687" s="13"/>
      <c r="V687" s="13"/>
      <c r="W687" s="13"/>
      <c r="X687" s="13"/>
      <c r="Y687" s="13"/>
      <c r="Z687" s="4"/>
      <c r="AA687" s="13"/>
      <c r="AB687" s="13"/>
      <c r="AC687" s="13"/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  <c r="AO687" s="3"/>
      <c r="AP687" s="3"/>
      <c r="AQ687" s="3"/>
      <c r="AR687" s="3"/>
      <c r="AS687" s="13"/>
      <c r="AT687" s="13"/>
      <c r="AU687" s="13"/>
      <c r="AV687" s="13"/>
      <c r="AW687" s="13"/>
      <c r="AX687" s="13"/>
      <c r="AY687" s="13"/>
      <c r="AZ687" s="13"/>
      <c r="BA687" s="3"/>
      <c r="BB687" s="13"/>
      <c r="BC687" s="3"/>
    </row>
    <row r="688" spans="1:55">
      <c r="A688" s="3">
        <v>686</v>
      </c>
      <c r="B688" s="3">
        <v>23</v>
      </c>
      <c r="C688" s="3">
        <v>3</v>
      </c>
      <c r="D688" s="3" t="str">
        <f t="shared" si="10"/>
        <v/>
      </c>
      <c r="E688" s="3"/>
      <c r="F688" s="3"/>
      <c r="G688" s="3">
        <v>1125</v>
      </c>
      <c r="H688" s="3"/>
      <c r="I688" s="3"/>
      <c r="J688" s="3">
        <v>47700</v>
      </c>
      <c r="K688" s="3">
        <v>8539530</v>
      </c>
      <c r="L688" s="3">
        <v>27470</v>
      </c>
      <c r="M688" s="3">
        <v>1.229</v>
      </c>
      <c r="N688" s="3">
        <v>1.1125</v>
      </c>
      <c r="O688" s="3">
        <v>2000000</v>
      </c>
      <c r="P688" s="3">
        <v>37558.70088</v>
      </c>
      <c r="Q688" s="3">
        <v>14300</v>
      </c>
      <c r="R688" s="3">
        <v>1.2</v>
      </c>
      <c r="S688" s="13"/>
      <c r="T688" s="14"/>
      <c r="U688" s="13"/>
      <c r="V688" s="13"/>
      <c r="W688" s="13"/>
      <c r="X688" s="13"/>
      <c r="Y688" s="13"/>
      <c r="Z688" s="4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3"/>
      <c r="AP688" s="3"/>
      <c r="AQ688" s="3"/>
      <c r="AR688" s="3"/>
      <c r="AS688" s="13"/>
      <c r="AT688" s="13"/>
      <c r="AU688" s="13"/>
      <c r="AV688" s="13"/>
      <c r="AW688" s="13"/>
      <c r="AX688" s="13"/>
      <c r="AY688" s="13"/>
      <c r="AZ688" s="13"/>
      <c r="BA688" s="3"/>
      <c r="BB688" s="13"/>
      <c r="BC688" s="3"/>
    </row>
    <row r="689" spans="1:55">
      <c r="A689" s="3">
        <v>687</v>
      </c>
      <c r="B689" s="3">
        <v>23</v>
      </c>
      <c r="C689" s="3">
        <v>3</v>
      </c>
      <c r="D689" s="3" t="str">
        <f t="shared" si="10"/>
        <v/>
      </c>
      <c r="E689" s="3"/>
      <c r="F689" s="3"/>
      <c r="G689" s="3">
        <v>1130</v>
      </c>
      <c r="H689" s="3"/>
      <c r="I689" s="3"/>
      <c r="J689" s="3">
        <v>47920</v>
      </c>
      <c r="K689" s="3">
        <v>8563490</v>
      </c>
      <c r="L689" s="3">
        <v>27470</v>
      </c>
      <c r="M689" s="3">
        <v>1.229</v>
      </c>
      <c r="N689" s="3">
        <v>1.113</v>
      </c>
      <c r="O689" s="3">
        <v>2000000</v>
      </c>
      <c r="P689" s="3">
        <v>37575.58119</v>
      </c>
      <c r="Q689" s="3">
        <v>14300</v>
      </c>
      <c r="R689" s="3">
        <v>1.2</v>
      </c>
      <c r="S689" s="13"/>
      <c r="T689" s="14"/>
      <c r="U689" s="13"/>
      <c r="V689" s="13"/>
      <c r="W689" s="13"/>
      <c r="X689" s="13"/>
      <c r="Y689" s="13"/>
      <c r="Z689" s="4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3"/>
      <c r="AP689" s="3"/>
      <c r="AQ689" s="3"/>
      <c r="AR689" s="3"/>
      <c r="AS689" s="13"/>
      <c r="AT689" s="13"/>
      <c r="AU689" s="13"/>
      <c r="AV689" s="13"/>
      <c r="AW689" s="13"/>
      <c r="AX689" s="13"/>
      <c r="AY689" s="13"/>
      <c r="AZ689" s="13"/>
      <c r="BA689" s="3"/>
      <c r="BB689" s="13"/>
      <c r="BC689" s="3"/>
    </row>
    <row r="690" spans="1:55">
      <c r="A690" s="3">
        <v>688</v>
      </c>
      <c r="B690" s="3">
        <v>23</v>
      </c>
      <c r="C690" s="3">
        <v>3</v>
      </c>
      <c r="D690" s="3" t="str">
        <f t="shared" si="10"/>
        <v/>
      </c>
      <c r="E690" s="3"/>
      <c r="F690" s="3"/>
      <c r="G690" s="3">
        <v>1135</v>
      </c>
      <c r="H690" s="3"/>
      <c r="I690" s="3"/>
      <c r="J690" s="3">
        <v>48140</v>
      </c>
      <c r="K690" s="3">
        <v>8587560</v>
      </c>
      <c r="L690" s="3">
        <v>27470</v>
      </c>
      <c r="M690" s="3">
        <v>1.229</v>
      </c>
      <c r="N690" s="3">
        <v>1.1135</v>
      </c>
      <c r="O690" s="3">
        <v>2000000</v>
      </c>
      <c r="P690" s="3">
        <v>37592.46151</v>
      </c>
      <c r="Q690" s="3">
        <v>14300</v>
      </c>
      <c r="R690" s="3">
        <v>1.2</v>
      </c>
      <c r="S690" s="13"/>
      <c r="T690" s="14"/>
      <c r="U690" s="13"/>
      <c r="V690" s="13"/>
      <c r="W690" s="13"/>
      <c r="X690" s="13"/>
      <c r="Y690" s="13"/>
      <c r="Z690" s="4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3"/>
      <c r="AP690" s="3"/>
      <c r="AQ690" s="3"/>
      <c r="AR690" s="3"/>
      <c r="AS690" s="13"/>
      <c r="AT690" s="13"/>
      <c r="AU690" s="13"/>
      <c r="AV690" s="13"/>
      <c r="AW690" s="13"/>
      <c r="AX690" s="13"/>
      <c r="AY690" s="13"/>
      <c r="AZ690" s="13"/>
      <c r="BA690" s="3"/>
      <c r="BB690" s="13"/>
      <c r="BC690" s="3"/>
    </row>
    <row r="691" spans="1:55">
      <c r="A691" s="3">
        <v>689</v>
      </c>
      <c r="B691" s="3">
        <v>23</v>
      </c>
      <c r="C691" s="3">
        <v>3</v>
      </c>
      <c r="D691" s="3" t="str">
        <f t="shared" si="10"/>
        <v/>
      </c>
      <c r="E691" s="3"/>
      <c r="F691" s="3"/>
      <c r="G691" s="3">
        <v>1140</v>
      </c>
      <c r="H691" s="3"/>
      <c r="I691" s="3"/>
      <c r="J691" s="3">
        <v>48360</v>
      </c>
      <c r="K691" s="3">
        <v>8611740</v>
      </c>
      <c r="L691" s="3">
        <v>27470</v>
      </c>
      <c r="M691" s="3">
        <v>1.229</v>
      </c>
      <c r="N691" s="3">
        <v>1.114</v>
      </c>
      <c r="O691" s="3">
        <v>2000000</v>
      </c>
      <c r="P691" s="3">
        <v>37609.34182</v>
      </c>
      <c r="Q691" s="3">
        <v>14300</v>
      </c>
      <c r="R691" s="3">
        <v>1.2</v>
      </c>
      <c r="S691" s="13"/>
      <c r="T691" s="14"/>
      <c r="U691" s="13"/>
      <c r="V691" s="13"/>
      <c r="W691" s="13"/>
      <c r="X691" s="13"/>
      <c r="Y691" s="13"/>
      <c r="Z691" s="4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3"/>
      <c r="AP691" s="3"/>
      <c r="AQ691" s="3"/>
      <c r="AR691" s="3"/>
      <c r="AS691" s="13"/>
      <c r="AT691" s="13"/>
      <c r="AU691" s="13"/>
      <c r="AV691" s="13"/>
      <c r="AW691" s="13"/>
      <c r="AX691" s="13"/>
      <c r="AY691" s="13"/>
      <c r="AZ691" s="13"/>
      <c r="BA691" s="3"/>
      <c r="BB691" s="13"/>
      <c r="BC691" s="3"/>
    </row>
    <row r="692" spans="1:55">
      <c r="A692" s="3">
        <v>690</v>
      </c>
      <c r="B692" s="3">
        <v>23</v>
      </c>
      <c r="C692" s="3">
        <v>3</v>
      </c>
      <c r="D692" s="3" t="str">
        <f t="shared" si="10"/>
        <v/>
      </c>
      <c r="E692" s="3"/>
      <c r="F692" s="3"/>
      <c r="G692" s="3">
        <v>1145</v>
      </c>
      <c r="H692" s="3"/>
      <c r="I692" s="3"/>
      <c r="J692" s="3">
        <v>48580</v>
      </c>
      <c r="K692" s="3">
        <v>8636030</v>
      </c>
      <c r="L692" s="3">
        <v>27470</v>
      </c>
      <c r="M692" s="3">
        <v>1.229</v>
      </c>
      <c r="N692" s="3">
        <v>1.1145</v>
      </c>
      <c r="O692" s="3">
        <v>2000000</v>
      </c>
      <c r="P692" s="3">
        <v>37626.22214</v>
      </c>
      <c r="Q692" s="3">
        <v>14300</v>
      </c>
      <c r="R692" s="3">
        <v>1.2</v>
      </c>
      <c r="S692" s="13"/>
      <c r="T692" s="14"/>
      <c r="U692" s="13"/>
      <c r="V692" s="13"/>
      <c r="W692" s="13"/>
      <c r="X692" s="13"/>
      <c r="Y692" s="13"/>
      <c r="Z692" s="4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3"/>
      <c r="AP692" s="3"/>
      <c r="AQ692" s="3"/>
      <c r="AR692" s="3"/>
      <c r="AS692" s="13"/>
      <c r="AT692" s="13"/>
      <c r="AU692" s="13"/>
      <c r="AV692" s="13"/>
      <c r="AW692" s="13"/>
      <c r="AX692" s="13"/>
      <c r="AY692" s="13"/>
      <c r="AZ692" s="13"/>
      <c r="BA692" s="3"/>
      <c r="BB692" s="13"/>
      <c r="BC692" s="3"/>
    </row>
    <row r="693" spans="1:55">
      <c r="A693" s="3">
        <v>691</v>
      </c>
      <c r="B693" s="3">
        <v>24</v>
      </c>
      <c r="C693" s="3">
        <v>1</v>
      </c>
      <c r="D693" s="3">
        <f t="shared" si="10"/>
        <v>2760000</v>
      </c>
      <c r="E693" s="3">
        <v>2770</v>
      </c>
      <c r="F693" s="3"/>
      <c r="G693" s="3"/>
      <c r="H693" s="3">
        <v>48800</v>
      </c>
      <c r="I693" s="3"/>
      <c r="J693" s="3"/>
      <c r="K693" s="3">
        <v>8684830</v>
      </c>
      <c r="L693" s="3">
        <v>27700</v>
      </c>
      <c r="M693" s="3">
        <v>1.229</v>
      </c>
      <c r="N693" s="3">
        <v>1.1145</v>
      </c>
      <c r="O693" s="3">
        <v>2000000</v>
      </c>
      <c r="P693" s="3">
        <v>37941.25785</v>
      </c>
      <c r="Q693" s="3">
        <v>14300</v>
      </c>
      <c r="R693" s="3">
        <v>1.2</v>
      </c>
      <c r="S693" s="13"/>
      <c r="T693" s="14"/>
      <c r="U693" s="13"/>
      <c r="V693" s="13"/>
      <c r="W693" s="13"/>
      <c r="X693" s="13"/>
      <c r="Y693" s="13"/>
      <c r="Z693" s="4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3"/>
      <c r="AP693" s="3"/>
      <c r="AQ693" s="3"/>
      <c r="AR693" s="3"/>
      <c r="AS693" s="13"/>
      <c r="AT693" s="13"/>
      <c r="AU693" s="13"/>
      <c r="AV693" s="13"/>
      <c r="AW693" s="13"/>
      <c r="AX693" s="13"/>
      <c r="AY693" s="13"/>
      <c r="AZ693" s="13"/>
      <c r="BA693" s="3"/>
      <c r="BB693" s="13"/>
      <c r="BC693" s="3"/>
    </row>
    <row r="694" spans="1:55">
      <c r="A694" s="3">
        <v>692</v>
      </c>
      <c r="B694" s="3">
        <v>24</v>
      </c>
      <c r="C694" s="3">
        <v>1</v>
      </c>
      <c r="D694" s="3">
        <f t="shared" si="10"/>
        <v>2784000</v>
      </c>
      <c r="E694" s="3">
        <v>2794</v>
      </c>
      <c r="F694" s="3"/>
      <c r="G694" s="3"/>
      <c r="H694" s="3">
        <v>49020</v>
      </c>
      <c r="I694" s="3"/>
      <c r="J694" s="3"/>
      <c r="K694" s="3">
        <v>8733850</v>
      </c>
      <c r="L694" s="3">
        <v>27940</v>
      </c>
      <c r="M694" s="3">
        <v>1.229</v>
      </c>
      <c r="N694" s="3">
        <v>1.1145</v>
      </c>
      <c r="O694" s="3">
        <v>2000000</v>
      </c>
      <c r="P694" s="3">
        <v>38269.99077</v>
      </c>
      <c r="Q694" s="3">
        <v>14300</v>
      </c>
      <c r="R694" s="3">
        <v>1.2</v>
      </c>
      <c r="S694" s="13"/>
      <c r="T694" s="14"/>
      <c r="U694" s="13"/>
      <c r="V694" s="13"/>
      <c r="W694" s="13"/>
      <c r="X694" s="13"/>
      <c r="Y694" s="13"/>
      <c r="Z694" s="4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3"/>
      <c r="AP694" s="3"/>
      <c r="AQ694" s="3"/>
      <c r="AR694" s="3"/>
      <c r="AS694" s="13"/>
      <c r="AT694" s="13"/>
      <c r="AU694" s="13"/>
      <c r="AV694" s="13"/>
      <c r="AW694" s="13"/>
      <c r="AX694" s="13"/>
      <c r="AY694" s="13"/>
      <c r="AZ694" s="13"/>
      <c r="BA694" s="3"/>
      <c r="BB694" s="13"/>
      <c r="BC694" s="3"/>
    </row>
    <row r="695" spans="1:55">
      <c r="A695" s="3">
        <v>693</v>
      </c>
      <c r="B695" s="3">
        <v>24</v>
      </c>
      <c r="C695" s="3">
        <v>1</v>
      </c>
      <c r="D695" s="3">
        <f t="shared" si="10"/>
        <v>2808000</v>
      </c>
      <c r="E695" s="3">
        <v>2818</v>
      </c>
      <c r="F695" s="3"/>
      <c r="G695" s="3"/>
      <c r="H695" s="3">
        <v>49240</v>
      </c>
      <c r="I695" s="3"/>
      <c r="J695" s="3"/>
      <c r="K695" s="3">
        <v>8783090</v>
      </c>
      <c r="L695" s="3">
        <v>28180</v>
      </c>
      <c r="M695" s="3">
        <v>1.229</v>
      </c>
      <c r="N695" s="3">
        <v>1.1145</v>
      </c>
      <c r="O695" s="3">
        <v>2000000</v>
      </c>
      <c r="P695" s="3">
        <v>38598.72369</v>
      </c>
      <c r="Q695" s="3">
        <v>14300</v>
      </c>
      <c r="R695" s="3">
        <v>1.2</v>
      </c>
      <c r="S695" s="13"/>
      <c r="T695" s="14"/>
      <c r="U695" s="13"/>
      <c r="V695" s="13"/>
      <c r="W695" s="13"/>
      <c r="X695" s="13"/>
      <c r="Y695" s="13"/>
      <c r="Z695" s="4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3"/>
      <c r="AP695" s="3"/>
      <c r="AQ695" s="3"/>
      <c r="AR695" s="3"/>
      <c r="AS695" s="13"/>
      <c r="AT695" s="13"/>
      <c r="AU695" s="13"/>
      <c r="AV695" s="13"/>
      <c r="AW695" s="13"/>
      <c r="AX695" s="13"/>
      <c r="AY695" s="13"/>
      <c r="AZ695" s="13"/>
      <c r="BA695" s="3"/>
      <c r="BB695" s="13"/>
      <c r="BC695" s="3"/>
    </row>
    <row r="696" spans="1:55">
      <c r="A696" s="3">
        <v>694</v>
      </c>
      <c r="B696" s="3">
        <v>24</v>
      </c>
      <c r="C696" s="3">
        <v>1</v>
      </c>
      <c r="D696" s="3">
        <f t="shared" si="10"/>
        <v>2832000</v>
      </c>
      <c r="E696" s="3">
        <v>2842</v>
      </c>
      <c r="F696" s="3"/>
      <c r="G696" s="3"/>
      <c r="H696" s="3">
        <v>49460</v>
      </c>
      <c r="I696" s="3"/>
      <c r="J696" s="3"/>
      <c r="K696" s="3">
        <v>8832550</v>
      </c>
      <c r="L696" s="3">
        <v>28420</v>
      </c>
      <c r="M696" s="3">
        <v>1.229</v>
      </c>
      <c r="N696" s="3">
        <v>1.1145</v>
      </c>
      <c r="O696" s="3">
        <v>2000000</v>
      </c>
      <c r="P696" s="3">
        <v>38927.45661</v>
      </c>
      <c r="Q696" s="3">
        <v>14300</v>
      </c>
      <c r="R696" s="3">
        <v>1.2</v>
      </c>
      <c r="S696" s="13"/>
      <c r="T696" s="14"/>
      <c r="U696" s="13"/>
      <c r="V696" s="13"/>
      <c r="W696" s="13"/>
      <c r="X696" s="13"/>
      <c r="Y696" s="13"/>
      <c r="Z696" s="4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3"/>
      <c r="AP696" s="3"/>
      <c r="AQ696" s="3"/>
      <c r="AR696" s="3"/>
      <c r="AS696" s="13"/>
      <c r="AT696" s="13"/>
      <c r="AU696" s="13"/>
      <c r="AV696" s="13"/>
      <c r="AW696" s="13"/>
      <c r="AX696" s="13"/>
      <c r="AY696" s="13"/>
      <c r="AZ696" s="13"/>
      <c r="BA696" s="3"/>
      <c r="BB696" s="13"/>
      <c r="BC696" s="3"/>
    </row>
    <row r="697" spans="1:55">
      <c r="A697" s="3">
        <v>695</v>
      </c>
      <c r="B697" s="3">
        <v>24</v>
      </c>
      <c r="C697" s="3">
        <v>1</v>
      </c>
      <c r="D697" s="3">
        <f t="shared" si="10"/>
        <v>2856000</v>
      </c>
      <c r="E697" s="3">
        <v>2866</v>
      </c>
      <c r="F697" s="3"/>
      <c r="G697" s="3"/>
      <c r="H697" s="3">
        <v>49680</v>
      </c>
      <c r="I697" s="3"/>
      <c r="J697" s="3"/>
      <c r="K697" s="3">
        <v>8882230</v>
      </c>
      <c r="L697" s="3">
        <v>28660</v>
      </c>
      <c r="M697" s="3">
        <v>1.229</v>
      </c>
      <c r="N697" s="3">
        <v>1.1145</v>
      </c>
      <c r="O697" s="3">
        <v>2000000</v>
      </c>
      <c r="P697" s="3">
        <v>39256.18953</v>
      </c>
      <c r="Q697" s="3">
        <v>14300</v>
      </c>
      <c r="R697" s="3">
        <v>1.2</v>
      </c>
      <c r="S697" s="13"/>
      <c r="T697" s="14"/>
      <c r="U697" s="13"/>
      <c r="V697" s="13"/>
      <c r="W697" s="13"/>
      <c r="X697" s="13"/>
      <c r="Y697" s="13"/>
      <c r="Z697" s="4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3"/>
      <c r="AP697" s="3"/>
      <c r="AQ697" s="3"/>
      <c r="AR697" s="3"/>
      <c r="AS697" s="13"/>
      <c r="AT697" s="13"/>
      <c r="AU697" s="13"/>
      <c r="AV697" s="13"/>
      <c r="AW697" s="13"/>
      <c r="AX697" s="13"/>
      <c r="AY697" s="13"/>
      <c r="AZ697" s="13"/>
      <c r="BA697" s="3"/>
      <c r="BB697" s="13"/>
      <c r="BC697" s="3"/>
    </row>
    <row r="698" spans="1:55">
      <c r="A698" s="3">
        <v>696</v>
      </c>
      <c r="B698" s="3">
        <v>24</v>
      </c>
      <c r="C698" s="3">
        <v>1</v>
      </c>
      <c r="D698" s="3">
        <f t="shared" si="10"/>
        <v>2880000</v>
      </c>
      <c r="E698" s="3">
        <v>2890</v>
      </c>
      <c r="F698" s="3"/>
      <c r="G698" s="3"/>
      <c r="H698" s="3">
        <v>49900</v>
      </c>
      <c r="I698" s="3"/>
      <c r="J698" s="3"/>
      <c r="K698" s="3">
        <v>8932130</v>
      </c>
      <c r="L698" s="3">
        <v>28900</v>
      </c>
      <c r="M698" s="3">
        <v>1.229</v>
      </c>
      <c r="N698" s="3">
        <v>1.1145</v>
      </c>
      <c r="O698" s="3">
        <v>2000000</v>
      </c>
      <c r="P698" s="3">
        <v>39584.92245</v>
      </c>
      <c r="Q698" s="3">
        <v>14300</v>
      </c>
      <c r="R698" s="3">
        <v>1.2</v>
      </c>
      <c r="S698" s="13"/>
      <c r="T698" s="14"/>
      <c r="U698" s="13"/>
      <c r="V698" s="13"/>
      <c r="W698" s="13"/>
      <c r="X698" s="13"/>
      <c r="Y698" s="13"/>
      <c r="Z698" s="4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3"/>
      <c r="AP698" s="3"/>
      <c r="AQ698" s="3"/>
      <c r="AR698" s="3"/>
      <c r="AS698" s="13"/>
      <c r="AT698" s="13"/>
      <c r="AU698" s="13"/>
      <c r="AV698" s="13"/>
      <c r="AW698" s="13"/>
      <c r="AX698" s="13"/>
      <c r="AY698" s="13"/>
      <c r="AZ698" s="13"/>
      <c r="BA698" s="3"/>
      <c r="BB698" s="13"/>
      <c r="BC698" s="3"/>
    </row>
    <row r="699" spans="1:55">
      <c r="A699" s="3">
        <v>697</v>
      </c>
      <c r="B699" s="3">
        <v>24</v>
      </c>
      <c r="C699" s="3">
        <v>1</v>
      </c>
      <c r="D699" s="3">
        <f t="shared" si="10"/>
        <v>2904000</v>
      </c>
      <c r="E699" s="3">
        <v>2914</v>
      </c>
      <c r="F699" s="3"/>
      <c r="G699" s="3"/>
      <c r="H699" s="3">
        <v>50120</v>
      </c>
      <c r="I699" s="3"/>
      <c r="J699" s="3"/>
      <c r="K699" s="3">
        <v>8982250</v>
      </c>
      <c r="L699" s="3">
        <v>29140</v>
      </c>
      <c r="M699" s="3">
        <v>1.229</v>
      </c>
      <c r="N699" s="3">
        <v>1.1145</v>
      </c>
      <c r="O699" s="3">
        <v>2000000</v>
      </c>
      <c r="P699" s="3">
        <v>39913.65537</v>
      </c>
      <c r="Q699" s="3">
        <v>14300</v>
      </c>
      <c r="R699" s="3">
        <v>1.2</v>
      </c>
      <c r="S699" s="13"/>
      <c r="T699" s="14"/>
      <c r="U699" s="13"/>
      <c r="V699" s="13"/>
      <c r="W699" s="13"/>
      <c r="X699" s="13"/>
      <c r="Y699" s="13"/>
      <c r="Z699" s="4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3"/>
      <c r="AP699" s="3"/>
      <c r="AQ699" s="3"/>
      <c r="AR699" s="3"/>
      <c r="AS699" s="13"/>
      <c r="AT699" s="13"/>
      <c r="AU699" s="13"/>
      <c r="AV699" s="13"/>
      <c r="AW699" s="13"/>
      <c r="AX699" s="13"/>
      <c r="AY699" s="13"/>
      <c r="AZ699" s="13"/>
      <c r="BA699" s="3"/>
      <c r="BB699" s="13"/>
      <c r="BC699" s="3"/>
    </row>
    <row r="700" spans="1:55">
      <c r="A700" s="3">
        <v>698</v>
      </c>
      <c r="B700" s="3">
        <v>24</v>
      </c>
      <c r="C700" s="3">
        <v>1</v>
      </c>
      <c r="D700" s="3">
        <f t="shared" si="10"/>
        <v>2928000</v>
      </c>
      <c r="E700" s="3">
        <v>2938</v>
      </c>
      <c r="F700" s="3"/>
      <c r="G700" s="3"/>
      <c r="H700" s="3">
        <v>50340</v>
      </c>
      <c r="I700" s="3"/>
      <c r="J700" s="3"/>
      <c r="K700" s="3">
        <v>9032590</v>
      </c>
      <c r="L700" s="3">
        <v>29380</v>
      </c>
      <c r="M700" s="3">
        <v>1.229</v>
      </c>
      <c r="N700" s="3">
        <v>1.1145</v>
      </c>
      <c r="O700" s="3">
        <v>2000000</v>
      </c>
      <c r="P700" s="3">
        <v>40242.38829</v>
      </c>
      <c r="Q700" s="3">
        <v>14300</v>
      </c>
      <c r="R700" s="3">
        <v>1.2</v>
      </c>
      <c r="S700" s="13"/>
      <c r="T700" s="14"/>
      <c r="U700" s="13"/>
      <c r="V700" s="13"/>
      <c r="W700" s="13"/>
      <c r="X700" s="13"/>
      <c r="Y700" s="13"/>
      <c r="Z700" s="4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3"/>
      <c r="AP700" s="3"/>
      <c r="AQ700" s="3"/>
      <c r="AR700" s="3"/>
      <c r="AS700" s="13"/>
      <c r="AT700" s="13"/>
      <c r="AU700" s="13"/>
      <c r="AV700" s="13"/>
      <c r="AW700" s="13"/>
      <c r="AX700" s="13"/>
      <c r="AY700" s="13"/>
      <c r="AZ700" s="13"/>
      <c r="BA700" s="3"/>
      <c r="BB700" s="13"/>
      <c r="BC700" s="3"/>
    </row>
    <row r="701" spans="1:55">
      <c r="A701" s="3">
        <v>699</v>
      </c>
      <c r="B701" s="3">
        <v>24</v>
      </c>
      <c r="C701" s="3">
        <v>1</v>
      </c>
      <c r="D701" s="3">
        <f t="shared" si="10"/>
        <v>2952000</v>
      </c>
      <c r="E701" s="3">
        <v>2962</v>
      </c>
      <c r="F701" s="3"/>
      <c r="G701" s="3"/>
      <c r="H701" s="3">
        <v>50560</v>
      </c>
      <c r="I701" s="3"/>
      <c r="J701" s="3"/>
      <c r="K701" s="3">
        <v>9083150</v>
      </c>
      <c r="L701" s="3">
        <v>29620</v>
      </c>
      <c r="M701" s="3">
        <v>1.229</v>
      </c>
      <c r="N701" s="3">
        <v>1.1145</v>
      </c>
      <c r="O701" s="3">
        <v>2000000</v>
      </c>
      <c r="P701" s="3">
        <v>40571.12121</v>
      </c>
      <c r="Q701" s="3">
        <v>14300</v>
      </c>
      <c r="R701" s="3">
        <v>1.2</v>
      </c>
      <c r="S701" s="13"/>
      <c r="T701" s="14"/>
      <c r="U701" s="13"/>
      <c r="V701" s="13"/>
      <c r="W701" s="13"/>
      <c r="X701" s="13"/>
      <c r="Y701" s="13"/>
      <c r="Z701" s="4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3"/>
      <c r="AP701" s="3"/>
      <c r="AQ701" s="3"/>
      <c r="AR701" s="3"/>
      <c r="AS701" s="13"/>
      <c r="AT701" s="13"/>
      <c r="AU701" s="13"/>
      <c r="AV701" s="13"/>
      <c r="AW701" s="13"/>
      <c r="AX701" s="13"/>
      <c r="AY701" s="13"/>
      <c r="AZ701" s="13"/>
      <c r="BA701" s="3"/>
      <c r="BB701" s="13"/>
      <c r="BC701" s="3"/>
    </row>
    <row r="702" spans="1:55">
      <c r="A702" s="3">
        <v>700</v>
      </c>
      <c r="B702" s="3">
        <v>24</v>
      </c>
      <c r="C702" s="3">
        <v>1</v>
      </c>
      <c r="D702" s="3">
        <f t="shared" si="10"/>
        <v>2976000</v>
      </c>
      <c r="E702" s="3">
        <v>2986</v>
      </c>
      <c r="F702" s="3"/>
      <c r="G702" s="3"/>
      <c r="H702" s="3">
        <v>50780</v>
      </c>
      <c r="I702" s="3"/>
      <c r="J702" s="3"/>
      <c r="K702" s="3">
        <v>9133930</v>
      </c>
      <c r="L702" s="3">
        <v>29860</v>
      </c>
      <c r="M702" s="3">
        <v>1.229</v>
      </c>
      <c r="N702" s="3">
        <v>1.1145</v>
      </c>
      <c r="O702" s="3">
        <v>2000000</v>
      </c>
      <c r="P702" s="3">
        <v>40899.85413</v>
      </c>
      <c r="Q702" s="3">
        <v>16200</v>
      </c>
      <c r="R702" s="3">
        <v>1.2</v>
      </c>
      <c r="S702" s="13"/>
      <c r="T702" s="14"/>
      <c r="U702" s="13"/>
      <c r="V702" s="13"/>
      <c r="W702" s="13"/>
      <c r="X702" s="13"/>
      <c r="Y702" s="13"/>
      <c r="Z702" s="4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3"/>
      <c r="AP702" s="3"/>
      <c r="AQ702" s="3"/>
      <c r="AR702" s="3"/>
      <c r="AS702" s="13"/>
      <c r="AT702" s="13"/>
      <c r="AU702" s="13"/>
      <c r="AV702" s="13"/>
      <c r="AW702" s="13"/>
      <c r="AX702" s="13"/>
      <c r="AY702" s="13"/>
      <c r="AZ702" s="13"/>
      <c r="BA702" s="3"/>
      <c r="BB702" s="13"/>
      <c r="BC702" s="3"/>
    </row>
    <row r="703" spans="1:55">
      <c r="A703" s="3">
        <v>701</v>
      </c>
      <c r="B703" s="3">
        <v>24</v>
      </c>
      <c r="C703" s="3">
        <v>2</v>
      </c>
      <c r="D703" s="3" t="str">
        <f t="shared" si="10"/>
        <v/>
      </c>
      <c r="E703" s="3"/>
      <c r="F703" s="3">
        <v>2300</v>
      </c>
      <c r="G703" s="3"/>
      <c r="H703" s="3"/>
      <c r="I703" s="3">
        <v>48800</v>
      </c>
      <c r="J703" s="3"/>
      <c r="K703" s="3">
        <v>9166463</v>
      </c>
      <c r="L703" s="3">
        <v>29860</v>
      </c>
      <c r="M703" s="3">
        <v>1.23</v>
      </c>
      <c r="N703" s="3">
        <v>1.1145</v>
      </c>
      <c r="O703" s="3">
        <v>2000000</v>
      </c>
      <c r="P703" s="3">
        <v>40933.1331</v>
      </c>
      <c r="Q703" s="3">
        <v>16200</v>
      </c>
      <c r="R703" s="3">
        <v>1.2</v>
      </c>
      <c r="S703" s="13"/>
      <c r="T703" s="14"/>
      <c r="U703" s="13"/>
      <c r="V703" s="13"/>
      <c r="W703" s="13"/>
      <c r="X703" s="13"/>
      <c r="Y703" s="13"/>
      <c r="Z703" s="4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3"/>
      <c r="AP703" s="3"/>
      <c r="AQ703" s="3"/>
      <c r="AR703" s="3"/>
      <c r="AS703" s="13"/>
      <c r="AT703" s="13"/>
      <c r="AU703" s="13"/>
      <c r="AV703" s="13"/>
      <c r="AW703" s="13"/>
      <c r="AX703" s="13"/>
      <c r="AY703" s="13"/>
      <c r="AZ703" s="13"/>
      <c r="BA703" s="3"/>
      <c r="BB703" s="13"/>
      <c r="BC703" s="3"/>
    </row>
    <row r="704" spans="1:55">
      <c r="A704" s="3">
        <v>702</v>
      </c>
      <c r="B704" s="3">
        <v>24</v>
      </c>
      <c r="C704" s="3">
        <v>2</v>
      </c>
      <c r="D704" s="3" t="str">
        <f t="shared" si="10"/>
        <v/>
      </c>
      <c r="E704" s="3"/>
      <c r="F704" s="3">
        <v>2310</v>
      </c>
      <c r="G704" s="3"/>
      <c r="H704" s="3"/>
      <c r="I704" s="3">
        <v>49020</v>
      </c>
      <c r="J704" s="3"/>
      <c r="K704" s="3">
        <v>9199143</v>
      </c>
      <c r="L704" s="3">
        <v>29860</v>
      </c>
      <c r="M704" s="3">
        <v>1.231</v>
      </c>
      <c r="N704" s="3">
        <v>1.1145</v>
      </c>
      <c r="O704" s="3">
        <v>3000000</v>
      </c>
      <c r="P704" s="3">
        <v>40966.41207</v>
      </c>
      <c r="Q704" s="3">
        <v>16200</v>
      </c>
      <c r="R704" s="3">
        <v>1.2</v>
      </c>
      <c r="S704" s="13"/>
      <c r="T704" s="14"/>
      <c r="U704" s="13"/>
      <c r="V704" s="13"/>
      <c r="W704" s="13"/>
      <c r="X704" s="13"/>
      <c r="Y704" s="13"/>
      <c r="Z704" s="4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3"/>
      <c r="AP704" s="3"/>
      <c r="AQ704" s="3"/>
      <c r="AR704" s="3"/>
      <c r="AS704" s="13"/>
      <c r="AT704" s="13"/>
      <c r="AU704" s="13"/>
      <c r="AV704" s="13"/>
      <c r="AW704" s="13"/>
      <c r="AX704" s="13"/>
      <c r="AY704" s="13"/>
      <c r="AZ704" s="13"/>
      <c r="BA704" s="3"/>
      <c r="BB704" s="13"/>
      <c r="BC704" s="3"/>
    </row>
    <row r="705" spans="1:55">
      <c r="A705" s="3">
        <v>703</v>
      </c>
      <c r="B705" s="3">
        <v>24</v>
      </c>
      <c r="C705" s="3">
        <v>2</v>
      </c>
      <c r="D705" s="3" t="str">
        <f t="shared" si="10"/>
        <v/>
      </c>
      <c r="E705" s="3"/>
      <c r="F705" s="3">
        <v>2320</v>
      </c>
      <c r="G705" s="3"/>
      <c r="H705" s="3"/>
      <c r="I705" s="3">
        <v>49240</v>
      </c>
      <c r="J705" s="3"/>
      <c r="K705" s="3">
        <v>9231970</v>
      </c>
      <c r="L705" s="3">
        <v>29860</v>
      </c>
      <c r="M705" s="3">
        <v>1.232</v>
      </c>
      <c r="N705" s="3">
        <v>1.1145</v>
      </c>
      <c r="O705" s="3">
        <v>3000000</v>
      </c>
      <c r="P705" s="3">
        <v>40999.69104</v>
      </c>
      <c r="Q705" s="3">
        <v>16200</v>
      </c>
      <c r="R705" s="3">
        <v>1.2</v>
      </c>
      <c r="S705" s="13"/>
      <c r="T705" s="14"/>
      <c r="U705" s="13"/>
      <c r="V705" s="13"/>
      <c r="W705" s="13"/>
      <c r="X705" s="13"/>
      <c r="Y705" s="13"/>
      <c r="Z705" s="4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3"/>
      <c r="AP705" s="3"/>
      <c r="AQ705" s="3"/>
      <c r="AR705" s="3"/>
      <c r="AS705" s="13"/>
      <c r="AT705" s="13"/>
      <c r="AU705" s="13"/>
      <c r="AV705" s="13"/>
      <c r="AW705" s="13"/>
      <c r="AX705" s="13"/>
      <c r="AY705" s="13"/>
      <c r="AZ705" s="13"/>
      <c r="BA705" s="3"/>
      <c r="BB705" s="13"/>
      <c r="BC705" s="3"/>
    </row>
    <row r="706" spans="1:55">
      <c r="A706" s="3">
        <v>704</v>
      </c>
      <c r="B706" s="3">
        <v>24</v>
      </c>
      <c r="C706" s="3">
        <v>2</v>
      </c>
      <c r="D706" s="3" t="str">
        <f t="shared" si="10"/>
        <v/>
      </c>
      <c r="E706" s="3"/>
      <c r="F706" s="3">
        <v>2330</v>
      </c>
      <c r="G706" s="3"/>
      <c r="H706" s="3"/>
      <c r="I706" s="3">
        <v>49460</v>
      </c>
      <c r="J706" s="3"/>
      <c r="K706" s="3">
        <v>9264944</v>
      </c>
      <c r="L706" s="3">
        <v>29860</v>
      </c>
      <c r="M706" s="3">
        <v>1.233</v>
      </c>
      <c r="N706" s="3">
        <v>1.1145</v>
      </c>
      <c r="O706" s="3">
        <v>3000000</v>
      </c>
      <c r="P706" s="3">
        <v>41032.97001</v>
      </c>
      <c r="Q706" s="3">
        <v>16200</v>
      </c>
      <c r="R706" s="3">
        <v>1.2</v>
      </c>
      <c r="S706" s="13"/>
      <c r="T706" s="14"/>
      <c r="U706" s="13"/>
      <c r="V706" s="13"/>
      <c r="W706" s="13"/>
      <c r="X706" s="13"/>
      <c r="Y706" s="13"/>
      <c r="Z706" s="4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3"/>
      <c r="AP706" s="3"/>
      <c r="AQ706" s="3"/>
      <c r="AR706" s="3"/>
      <c r="AS706" s="13"/>
      <c r="AT706" s="13"/>
      <c r="AU706" s="13"/>
      <c r="AV706" s="13"/>
      <c r="AW706" s="13"/>
      <c r="AX706" s="13"/>
      <c r="AY706" s="13"/>
      <c r="AZ706" s="13"/>
      <c r="BA706" s="3"/>
      <c r="BB706" s="13"/>
      <c r="BC706" s="3"/>
    </row>
    <row r="707" spans="1:55">
      <c r="A707" s="3">
        <v>705</v>
      </c>
      <c r="B707" s="3">
        <v>24</v>
      </c>
      <c r="C707" s="3">
        <v>2</v>
      </c>
      <c r="D707" s="3" t="str">
        <f t="shared" si="10"/>
        <v/>
      </c>
      <c r="E707" s="3"/>
      <c r="F707" s="3">
        <v>2340</v>
      </c>
      <c r="G707" s="3"/>
      <c r="H707" s="3"/>
      <c r="I707" s="3">
        <v>49680</v>
      </c>
      <c r="J707" s="3"/>
      <c r="K707" s="3">
        <v>9298065</v>
      </c>
      <c r="L707" s="3">
        <v>29860</v>
      </c>
      <c r="M707" s="3">
        <v>1.234</v>
      </c>
      <c r="N707" s="3">
        <v>1.1145</v>
      </c>
      <c r="O707" s="3">
        <v>3000000</v>
      </c>
      <c r="P707" s="3">
        <v>41066.24898</v>
      </c>
      <c r="Q707" s="3">
        <v>16200</v>
      </c>
      <c r="R707" s="3">
        <v>1.2</v>
      </c>
      <c r="S707" s="13"/>
      <c r="T707" s="14"/>
      <c r="U707" s="13"/>
      <c r="V707" s="13"/>
      <c r="W707" s="13"/>
      <c r="X707" s="13"/>
      <c r="Y707" s="13"/>
      <c r="Z707" s="4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3"/>
      <c r="AP707" s="3"/>
      <c r="AQ707" s="3"/>
      <c r="AR707" s="3"/>
      <c r="AS707" s="13"/>
      <c r="AT707" s="13"/>
      <c r="AU707" s="13"/>
      <c r="AV707" s="13"/>
      <c r="AW707" s="13"/>
      <c r="AX707" s="13"/>
      <c r="AY707" s="13"/>
      <c r="AZ707" s="13"/>
      <c r="BA707" s="3"/>
      <c r="BB707" s="13"/>
      <c r="BC707" s="3"/>
    </row>
    <row r="708" spans="1:55">
      <c r="A708" s="3">
        <v>706</v>
      </c>
      <c r="B708" s="3">
        <v>24</v>
      </c>
      <c r="C708" s="3">
        <v>2</v>
      </c>
      <c r="D708" s="3" t="str">
        <f t="shared" ref="D708:D771" si="11">IF(E708="","",(E708-10)*1000)</f>
        <v/>
      </c>
      <c r="E708" s="3"/>
      <c r="F708" s="3">
        <v>2350</v>
      </c>
      <c r="G708" s="3"/>
      <c r="H708" s="3"/>
      <c r="I708" s="3">
        <v>49900</v>
      </c>
      <c r="J708" s="3"/>
      <c r="K708" s="3">
        <v>9331333</v>
      </c>
      <c r="L708" s="3">
        <v>29860</v>
      </c>
      <c r="M708" s="3">
        <v>1.235</v>
      </c>
      <c r="N708" s="3">
        <v>1.1145</v>
      </c>
      <c r="O708" s="3">
        <v>3000000</v>
      </c>
      <c r="P708" s="3">
        <v>41099.52795</v>
      </c>
      <c r="Q708" s="3">
        <v>16200</v>
      </c>
      <c r="R708" s="3">
        <v>1.2</v>
      </c>
      <c r="S708" s="13"/>
      <c r="T708" s="14"/>
      <c r="U708" s="13"/>
      <c r="V708" s="13"/>
      <c r="W708" s="13"/>
      <c r="X708" s="13"/>
      <c r="Y708" s="13"/>
      <c r="Z708" s="4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3"/>
      <c r="AP708" s="3"/>
      <c r="AQ708" s="3"/>
      <c r="AR708" s="3"/>
      <c r="AS708" s="13"/>
      <c r="AT708" s="13"/>
      <c r="AU708" s="13"/>
      <c r="AV708" s="13"/>
      <c r="AW708" s="13"/>
      <c r="AX708" s="13"/>
      <c r="AY708" s="13"/>
      <c r="AZ708" s="13"/>
      <c r="BA708" s="3"/>
      <c r="BB708" s="13"/>
      <c r="BC708" s="3"/>
    </row>
    <row r="709" spans="1:55">
      <c r="A709" s="3">
        <v>707</v>
      </c>
      <c r="B709" s="3">
        <v>24</v>
      </c>
      <c r="C709" s="3">
        <v>2</v>
      </c>
      <c r="D709" s="3" t="str">
        <f t="shared" si="11"/>
        <v/>
      </c>
      <c r="E709" s="3"/>
      <c r="F709" s="3">
        <v>2360</v>
      </c>
      <c r="G709" s="3"/>
      <c r="H709" s="3"/>
      <c r="I709" s="3">
        <v>50120</v>
      </c>
      <c r="J709" s="3"/>
      <c r="K709" s="3">
        <v>9364748</v>
      </c>
      <c r="L709" s="3">
        <v>29860</v>
      </c>
      <c r="M709" s="3">
        <v>1.236</v>
      </c>
      <c r="N709" s="3">
        <v>1.1145</v>
      </c>
      <c r="O709" s="3">
        <v>3000000</v>
      </c>
      <c r="P709" s="3">
        <v>41132.80692</v>
      </c>
      <c r="Q709" s="3">
        <v>16200</v>
      </c>
      <c r="R709" s="3">
        <v>1.2</v>
      </c>
      <c r="S709" s="13"/>
      <c r="T709" s="14"/>
      <c r="U709" s="13"/>
      <c r="V709" s="13"/>
      <c r="W709" s="13"/>
      <c r="X709" s="13"/>
      <c r="Y709" s="13"/>
      <c r="Z709" s="4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3"/>
      <c r="AP709" s="3"/>
      <c r="AQ709" s="3"/>
      <c r="AR709" s="3"/>
      <c r="AS709" s="13"/>
      <c r="AT709" s="13"/>
      <c r="AU709" s="13"/>
      <c r="AV709" s="13"/>
      <c r="AW709" s="13"/>
      <c r="AX709" s="13"/>
      <c r="AY709" s="13"/>
      <c r="AZ709" s="13"/>
      <c r="BA709" s="3"/>
      <c r="BB709" s="13"/>
      <c r="BC709" s="3"/>
    </row>
    <row r="710" spans="1:55">
      <c r="A710" s="3">
        <v>708</v>
      </c>
      <c r="B710" s="3">
        <v>24</v>
      </c>
      <c r="C710" s="3">
        <v>2</v>
      </c>
      <c r="D710" s="3" t="str">
        <f t="shared" si="11"/>
        <v/>
      </c>
      <c r="E710" s="3"/>
      <c r="F710" s="3">
        <v>2370</v>
      </c>
      <c r="G710" s="3"/>
      <c r="H710" s="3"/>
      <c r="I710" s="3">
        <v>50340</v>
      </c>
      <c r="J710" s="3"/>
      <c r="K710" s="3">
        <v>9398310</v>
      </c>
      <c r="L710" s="3">
        <v>29860</v>
      </c>
      <c r="M710" s="3">
        <v>1.237</v>
      </c>
      <c r="N710" s="3">
        <v>1.1145</v>
      </c>
      <c r="O710" s="3">
        <v>3000000</v>
      </c>
      <c r="P710" s="3">
        <v>41166.08589</v>
      </c>
      <c r="Q710" s="3">
        <v>16200</v>
      </c>
      <c r="R710" s="3">
        <v>1.2</v>
      </c>
      <c r="S710" s="13"/>
      <c r="T710" s="14"/>
      <c r="U710" s="13"/>
      <c r="V710" s="13"/>
      <c r="W710" s="13"/>
      <c r="X710" s="13"/>
      <c r="Y710" s="13"/>
      <c r="Z710" s="4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3"/>
      <c r="AP710" s="3"/>
      <c r="AQ710" s="3"/>
      <c r="AR710" s="3"/>
      <c r="AS710" s="13"/>
      <c r="AT710" s="13"/>
      <c r="AU710" s="13"/>
      <c r="AV710" s="13"/>
      <c r="AW710" s="13"/>
      <c r="AX710" s="13"/>
      <c r="AY710" s="13"/>
      <c r="AZ710" s="13"/>
      <c r="BA710" s="3"/>
      <c r="BB710" s="13"/>
      <c r="BC710" s="3"/>
    </row>
    <row r="711" spans="1:55">
      <c r="A711" s="3">
        <v>709</v>
      </c>
      <c r="B711" s="3">
        <v>24</v>
      </c>
      <c r="C711" s="3">
        <v>2</v>
      </c>
      <c r="D711" s="3" t="str">
        <f t="shared" si="11"/>
        <v/>
      </c>
      <c r="E711" s="3"/>
      <c r="F711" s="3">
        <v>2380</v>
      </c>
      <c r="G711" s="3"/>
      <c r="H711" s="3"/>
      <c r="I711" s="3">
        <v>50560</v>
      </c>
      <c r="J711" s="3"/>
      <c r="K711" s="3">
        <v>9432019</v>
      </c>
      <c r="L711" s="3">
        <v>29860</v>
      </c>
      <c r="M711" s="3">
        <v>1.238</v>
      </c>
      <c r="N711" s="3">
        <v>1.1145</v>
      </c>
      <c r="O711" s="3">
        <v>3000000</v>
      </c>
      <c r="P711" s="3">
        <v>41199.36486</v>
      </c>
      <c r="Q711" s="3">
        <v>16200</v>
      </c>
      <c r="R711" s="3">
        <v>1.2</v>
      </c>
      <c r="S711" s="13"/>
      <c r="T711" s="14"/>
      <c r="U711" s="13"/>
      <c r="V711" s="13"/>
      <c r="W711" s="13"/>
      <c r="X711" s="13"/>
      <c r="Y711" s="13"/>
      <c r="Z711" s="4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3"/>
      <c r="AP711" s="3"/>
      <c r="AQ711" s="3"/>
      <c r="AR711" s="3"/>
      <c r="AS711" s="13"/>
      <c r="AT711" s="13"/>
      <c r="AU711" s="13"/>
      <c r="AV711" s="13"/>
      <c r="AW711" s="13"/>
      <c r="AX711" s="13"/>
      <c r="AY711" s="13"/>
      <c r="AZ711" s="13"/>
      <c r="BA711" s="3"/>
      <c r="BB711" s="13"/>
      <c r="BC711" s="3"/>
    </row>
    <row r="712" spans="1:55">
      <c r="A712" s="3">
        <v>710</v>
      </c>
      <c r="B712" s="3">
        <v>24</v>
      </c>
      <c r="C712" s="3">
        <v>2</v>
      </c>
      <c r="D712" s="3" t="str">
        <f t="shared" si="11"/>
        <v/>
      </c>
      <c r="E712" s="3"/>
      <c r="F712" s="3">
        <v>2390</v>
      </c>
      <c r="G712" s="3"/>
      <c r="H712" s="3"/>
      <c r="I712" s="3">
        <v>50780</v>
      </c>
      <c r="J712" s="3"/>
      <c r="K712" s="3">
        <v>9465875</v>
      </c>
      <c r="L712" s="3">
        <v>29860</v>
      </c>
      <c r="M712" s="3">
        <v>1.239</v>
      </c>
      <c r="N712" s="3">
        <v>1.1145</v>
      </c>
      <c r="O712" s="3">
        <v>3000000</v>
      </c>
      <c r="P712" s="3">
        <v>41232.64383</v>
      </c>
      <c r="Q712" s="3">
        <v>16200</v>
      </c>
      <c r="R712" s="3">
        <v>1.3</v>
      </c>
      <c r="S712" s="13"/>
      <c r="T712" s="14"/>
      <c r="U712" s="13"/>
      <c r="V712" s="13"/>
      <c r="W712" s="13"/>
      <c r="X712" s="13"/>
      <c r="Y712" s="13"/>
      <c r="Z712" s="4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3"/>
      <c r="AP712" s="3"/>
      <c r="AQ712" s="3"/>
      <c r="AR712" s="3"/>
      <c r="AS712" s="13"/>
      <c r="AT712" s="13"/>
      <c r="AU712" s="13"/>
      <c r="AV712" s="13"/>
      <c r="AW712" s="13"/>
      <c r="AX712" s="13"/>
      <c r="AY712" s="13"/>
      <c r="AZ712" s="13"/>
      <c r="BA712" s="3"/>
      <c r="BB712" s="13"/>
      <c r="BC712" s="3"/>
    </row>
    <row r="713" spans="1:55">
      <c r="A713" s="3">
        <v>711</v>
      </c>
      <c r="B713" s="3">
        <v>24</v>
      </c>
      <c r="C713" s="3">
        <v>3</v>
      </c>
      <c r="D713" s="3" t="str">
        <f t="shared" si="11"/>
        <v/>
      </c>
      <c r="E713" s="3"/>
      <c r="F713" s="3"/>
      <c r="G713" s="3">
        <v>1150</v>
      </c>
      <c r="H713" s="3"/>
      <c r="I713" s="3"/>
      <c r="J713" s="3">
        <v>48800</v>
      </c>
      <c r="K713" s="3">
        <v>9490275</v>
      </c>
      <c r="L713" s="3">
        <v>29860</v>
      </c>
      <c r="M713" s="3">
        <v>1.239</v>
      </c>
      <c r="N713" s="3">
        <v>1.115</v>
      </c>
      <c r="O713" s="3">
        <v>3000000</v>
      </c>
      <c r="P713" s="3">
        <v>41251.1421</v>
      </c>
      <c r="Q713" s="3">
        <v>16200</v>
      </c>
      <c r="R713" s="3">
        <v>1.3</v>
      </c>
      <c r="S713" s="13"/>
      <c r="T713" s="14"/>
      <c r="U713" s="13"/>
      <c r="V713" s="13"/>
      <c r="W713" s="13"/>
      <c r="X713" s="13"/>
      <c r="Y713" s="13"/>
      <c r="Z713" s="4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3"/>
      <c r="AP713" s="3"/>
      <c r="AQ713" s="3"/>
      <c r="AR713" s="3"/>
      <c r="AS713" s="13"/>
      <c r="AT713" s="13"/>
      <c r="AU713" s="13"/>
      <c r="AV713" s="13"/>
      <c r="AW713" s="13"/>
      <c r="AX713" s="13"/>
      <c r="AY713" s="13"/>
      <c r="AZ713" s="13"/>
      <c r="BA713" s="3"/>
      <c r="BB713" s="13"/>
      <c r="BC713" s="3"/>
    </row>
    <row r="714" spans="1:55">
      <c r="A714" s="3">
        <v>712</v>
      </c>
      <c r="B714" s="3">
        <v>24</v>
      </c>
      <c r="C714" s="3">
        <v>3</v>
      </c>
      <c r="D714" s="3" t="str">
        <f t="shared" si="11"/>
        <v/>
      </c>
      <c r="E714" s="3"/>
      <c r="F714" s="3"/>
      <c r="G714" s="3">
        <v>1155</v>
      </c>
      <c r="H714" s="3"/>
      <c r="I714" s="3"/>
      <c r="J714" s="3">
        <v>49020</v>
      </c>
      <c r="K714" s="3">
        <v>9514785</v>
      </c>
      <c r="L714" s="3">
        <v>29860</v>
      </c>
      <c r="M714" s="3">
        <v>1.239</v>
      </c>
      <c r="N714" s="3">
        <v>1.1155</v>
      </c>
      <c r="O714" s="3">
        <v>3000000</v>
      </c>
      <c r="P714" s="3">
        <v>41269.64037</v>
      </c>
      <c r="Q714" s="3">
        <v>16200</v>
      </c>
      <c r="R714" s="3">
        <v>1.3</v>
      </c>
      <c r="S714" s="13"/>
      <c r="T714" s="14"/>
      <c r="U714" s="13"/>
      <c r="V714" s="13"/>
      <c r="W714" s="13"/>
      <c r="X714" s="13"/>
      <c r="Y714" s="13"/>
      <c r="Z714" s="4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3"/>
      <c r="AP714" s="3"/>
      <c r="AQ714" s="3"/>
      <c r="AR714" s="3"/>
      <c r="AS714" s="13"/>
      <c r="AT714" s="13"/>
      <c r="AU714" s="13"/>
      <c r="AV714" s="13"/>
      <c r="AW714" s="13"/>
      <c r="AX714" s="13"/>
      <c r="AY714" s="13"/>
      <c r="AZ714" s="13"/>
      <c r="BA714" s="3"/>
      <c r="BB714" s="13"/>
      <c r="BC714" s="3"/>
    </row>
    <row r="715" spans="1:55">
      <c r="A715" s="3">
        <v>713</v>
      </c>
      <c r="B715" s="3">
        <v>24</v>
      </c>
      <c r="C715" s="3">
        <v>3</v>
      </c>
      <c r="D715" s="3" t="str">
        <f t="shared" si="11"/>
        <v/>
      </c>
      <c r="E715" s="3"/>
      <c r="F715" s="3"/>
      <c r="G715" s="3">
        <v>1160</v>
      </c>
      <c r="H715" s="3"/>
      <c r="I715" s="3"/>
      <c r="J715" s="3">
        <v>49240</v>
      </c>
      <c r="K715" s="3">
        <v>9539405</v>
      </c>
      <c r="L715" s="3">
        <v>29860</v>
      </c>
      <c r="M715" s="3">
        <v>1.239</v>
      </c>
      <c r="N715" s="3">
        <v>1.116</v>
      </c>
      <c r="O715" s="3">
        <v>3000000</v>
      </c>
      <c r="P715" s="3">
        <v>41288.13864</v>
      </c>
      <c r="Q715" s="3">
        <v>16200</v>
      </c>
      <c r="R715" s="3">
        <v>1.3</v>
      </c>
      <c r="S715" s="13"/>
      <c r="T715" s="14"/>
      <c r="U715" s="13"/>
      <c r="V715" s="13"/>
      <c r="W715" s="13"/>
      <c r="X715" s="13"/>
      <c r="Y715" s="13"/>
      <c r="Z715" s="4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3"/>
      <c r="AP715" s="3"/>
      <c r="AQ715" s="3"/>
      <c r="AR715" s="3"/>
      <c r="AS715" s="13"/>
      <c r="AT715" s="13"/>
      <c r="AU715" s="13"/>
      <c r="AV715" s="13"/>
      <c r="AW715" s="13"/>
      <c r="AX715" s="13"/>
      <c r="AY715" s="13"/>
      <c r="AZ715" s="13"/>
      <c r="BA715" s="3"/>
      <c r="BB715" s="13"/>
      <c r="BC715" s="3"/>
    </row>
    <row r="716" spans="1:55">
      <c r="A716" s="3">
        <v>714</v>
      </c>
      <c r="B716" s="3">
        <v>24</v>
      </c>
      <c r="C716" s="3">
        <v>3</v>
      </c>
      <c r="D716" s="3" t="str">
        <f t="shared" si="11"/>
        <v/>
      </c>
      <c r="E716" s="3"/>
      <c r="F716" s="3"/>
      <c r="G716" s="3">
        <v>1165</v>
      </c>
      <c r="H716" s="3"/>
      <c r="I716" s="3"/>
      <c r="J716" s="3">
        <v>49460</v>
      </c>
      <c r="K716" s="3">
        <v>9564135</v>
      </c>
      <c r="L716" s="3">
        <v>29860</v>
      </c>
      <c r="M716" s="3">
        <v>1.239</v>
      </c>
      <c r="N716" s="3">
        <v>1.1165</v>
      </c>
      <c r="O716" s="3">
        <v>3000000</v>
      </c>
      <c r="P716" s="3">
        <v>41306.63691</v>
      </c>
      <c r="Q716" s="3">
        <v>16200</v>
      </c>
      <c r="R716" s="3">
        <v>1.3</v>
      </c>
      <c r="S716" s="13"/>
      <c r="T716" s="14"/>
      <c r="U716" s="13"/>
      <c r="V716" s="13"/>
      <c r="W716" s="13"/>
      <c r="X716" s="13"/>
      <c r="Y716" s="13"/>
      <c r="Z716" s="4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3"/>
      <c r="AP716" s="3"/>
      <c r="AQ716" s="3"/>
      <c r="AR716" s="3"/>
      <c r="AS716" s="13"/>
      <c r="AT716" s="13"/>
      <c r="AU716" s="13"/>
      <c r="AV716" s="13"/>
      <c r="AW716" s="13"/>
      <c r="AX716" s="13"/>
      <c r="AY716" s="13"/>
      <c r="AZ716" s="13"/>
      <c r="BA716" s="3"/>
      <c r="BB716" s="13"/>
      <c r="BC716" s="3"/>
    </row>
    <row r="717" spans="1:55">
      <c r="A717" s="3">
        <v>715</v>
      </c>
      <c r="B717" s="3">
        <v>24</v>
      </c>
      <c r="C717" s="3">
        <v>3</v>
      </c>
      <c r="D717" s="3" t="str">
        <f t="shared" si="11"/>
        <v/>
      </c>
      <c r="E717" s="3"/>
      <c r="F717" s="3"/>
      <c r="G717" s="3">
        <v>1170</v>
      </c>
      <c r="H717" s="3"/>
      <c r="I717" s="3"/>
      <c r="J717" s="3">
        <v>49680</v>
      </c>
      <c r="K717" s="3">
        <v>9588975</v>
      </c>
      <c r="L717" s="3">
        <v>29860</v>
      </c>
      <c r="M717" s="3">
        <v>1.239</v>
      </c>
      <c r="N717" s="3">
        <v>1.117</v>
      </c>
      <c r="O717" s="3">
        <v>3000000</v>
      </c>
      <c r="P717" s="3">
        <v>41325.13518</v>
      </c>
      <c r="Q717" s="3">
        <v>16200</v>
      </c>
      <c r="R717" s="3">
        <v>1.3</v>
      </c>
      <c r="S717" s="13"/>
      <c r="T717" s="14"/>
      <c r="U717" s="13"/>
      <c r="V717" s="13"/>
      <c r="W717" s="13"/>
      <c r="X717" s="13"/>
      <c r="Y717" s="13"/>
      <c r="Z717" s="4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3"/>
      <c r="AP717" s="3"/>
      <c r="AQ717" s="3"/>
      <c r="AR717" s="3"/>
      <c r="AS717" s="13"/>
      <c r="AT717" s="13"/>
      <c r="AU717" s="13"/>
      <c r="AV717" s="13"/>
      <c r="AW717" s="13"/>
      <c r="AX717" s="13"/>
      <c r="AY717" s="13"/>
      <c r="AZ717" s="13"/>
      <c r="BA717" s="3"/>
      <c r="BB717" s="13"/>
      <c r="BC717" s="3"/>
    </row>
    <row r="718" spans="1:55">
      <c r="A718" s="3">
        <v>716</v>
      </c>
      <c r="B718" s="3">
        <v>24</v>
      </c>
      <c r="C718" s="3">
        <v>3</v>
      </c>
      <c r="D718" s="3" t="str">
        <f t="shared" si="11"/>
        <v/>
      </c>
      <c r="E718" s="3"/>
      <c r="F718" s="3"/>
      <c r="G718" s="3">
        <v>1175</v>
      </c>
      <c r="H718" s="3"/>
      <c r="I718" s="3"/>
      <c r="J718" s="3">
        <v>49900</v>
      </c>
      <c r="K718" s="3">
        <v>9613925</v>
      </c>
      <c r="L718" s="3">
        <v>29860</v>
      </c>
      <c r="M718" s="3">
        <v>1.239</v>
      </c>
      <c r="N718" s="3">
        <v>1.1175</v>
      </c>
      <c r="O718" s="3">
        <v>3000000</v>
      </c>
      <c r="P718" s="3">
        <v>41343.63345</v>
      </c>
      <c r="Q718" s="3">
        <v>16200</v>
      </c>
      <c r="R718" s="3">
        <v>1.3</v>
      </c>
      <c r="S718" s="13"/>
      <c r="T718" s="14"/>
      <c r="U718" s="13"/>
      <c r="V718" s="13"/>
      <c r="W718" s="13"/>
      <c r="X718" s="13"/>
      <c r="Y718" s="13"/>
      <c r="Z718" s="4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3"/>
      <c r="AP718" s="3"/>
      <c r="AQ718" s="3"/>
      <c r="AR718" s="3"/>
      <c r="AS718" s="13"/>
      <c r="AT718" s="13"/>
      <c r="AU718" s="13"/>
      <c r="AV718" s="13"/>
      <c r="AW718" s="13"/>
      <c r="AX718" s="13"/>
      <c r="AY718" s="13"/>
      <c r="AZ718" s="13"/>
      <c r="BA718" s="3"/>
      <c r="BB718" s="13"/>
      <c r="BC718" s="3"/>
    </row>
    <row r="719" spans="1:55">
      <c r="A719" s="3">
        <v>717</v>
      </c>
      <c r="B719" s="3">
        <v>24</v>
      </c>
      <c r="C719" s="3">
        <v>3</v>
      </c>
      <c r="D719" s="3" t="str">
        <f t="shared" si="11"/>
        <v/>
      </c>
      <c r="E719" s="3"/>
      <c r="F719" s="3"/>
      <c r="G719" s="3">
        <v>1180</v>
      </c>
      <c r="H719" s="3"/>
      <c r="I719" s="3"/>
      <c r="J719" s="3">
        <v>50120</v>
      </c>
      <c r="K719" s="3">
        <v>9638985</v>
      </c>
      <c r="L719" s="3">
        <v>29860</v>
      </c>
      <c r="M719" s="3">
        <v>1.239</v>
      </c>
      <c r="N719" s="3">
        <v>1.118</v>
      </c>
      <c r="O719" s="3">
        <v>3000000</v>
      </c>
      <c r="P719" s="3">
        <v>41362.13172</v>
      </c>
      <c r="Q719" s="3">
        <v>16200</v>
      </c>
      <c r="R719" s="3">
        <v>1.3</v>
      </c>
      <c r="S719" s="13"/>
      <c r="T719" s="14"/>
      <c r="U719" s="13"/>
      <c r="V719" s="13"/>
      <c r="W719" s="13"/>
      <c r="X719" s="13"/>
      <c r="Y719" s="13"/>
      <c r="Z719" s="4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3"/>
      <c r="AP719" s="3"/>
      <c r="AQ719" s="3"/>
      <c r="AR719" s="3"/>
      <c r="AS719" s="13"/>
      <c r="AT719" s="13"/>
      <c r="AU719" s="13"/>
      <c r="AV719" s="13"/>
      <c r="AW719" s="13"/>
      <c r="AX719" s="13"/>
      <c r="AY719" s="13"/>
      <c r="AZ719" s="13"/>
      <c r="BA719" s="3"/>
      <c r="BB719" s="13"/>
      <c r="BC719" s="3"/>
    </row>
    <row r="720" spans="1:55">
      <c r="A720" s="3">
        <v>718</v>
      </c>
      <c r="B720" s="3">
        <v>24</v>
      </c>
      <c r="C720" s="3">
        <v>3</v>
      </c>
      <c r="D720" s="3" t="str">
        <f t="shared" si="11"/>
        <v/>
      </c>
      <c r="E720" s="3"/>
      <c r="F720" s="3"/>
      <c r="G720" s="3">
        <v>1185</v>
      </c>
      <c r="H720" s="3"/>
      <c r="I720" s="3"/>
      <c r="J720" s="3">
        <v>50340</v>
      </c>
      <c r="K720" s="3">
        <v>9664155</v>
      </c>
      <c r="L720" s="3">
        <v>29860</v>
      </c>
      <c r="M720" s="3">
        <v>1.239</v>
      </c>
      <c r="N720" s="3">
        <v>1.1185</v>
      </c>
      <c r="O720" s="3">
        <v>3000000</v>
      </c>
      <c r="P720" s="3">
        <v>41380.62999</v>
      </c>
      <c r="Q720" s="3">
        <v>16200</v>
      </c>
      <c r="R720" s="3">
        <v>1.3</v>
      </c>
      <c r="S720" s="13"/>
      <c r="T720" s="14"/>
      <c r="U720" s="13"/>
      <c r="V720" s="13"/>
      <c r="W720" s="13"/>
      <c r="X720" s="13"/>
      <c r="Y720" s="13"/>
      <c r="Z720" s="4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3"/>
      <c r="AP720" s="3"/>
      <c r="AQ720" s="3"/>
      <c r="AR720" s="3"/>
      <c r="AS720" s="13"/>
      <c r="AT720" s="13"/>
      <c r="AU720" s="13"/>
      <c r="AV720" s="13"/>
      <c r="AW720" s="13"/>
      <c r="AX720" s="13"/>
      <c r="AY720" s="13"/>
      <c r="AZ720" s="13"/>
      <c r="BA720" s="3"/>
      <c r="BB720" s="13"/>
      <c r="BC720" s="3"/>
    </row>
    <row r="721" spans="1:55">
      <c r="A721" s="3">
        <v>719</v>
      </c>
      <c r="B721" s="3">
        <v>24</v>
      </c>
      <c r="C721" s="3">
        <v>3</v>
      </c>
      <c r="D721" s="3" t="str">
        <f t="shared" si="11"/>
        <v/>
      </c>
      <c r="E721" s="3"/>
      <c r="F721" s="3"/>
      <c r="G721" s="3">
        <v>1190</v>
      </c>
      <c r="H721" s="3"/>
      <c r="I721" s="3"/>
      <c r="J721" s="3">
        <v>50560</v>
      </c>
      <c r="K721" s="3">
        <v>9689435</v>
      </c>
      <c r="L721" s="3">
        <v>29860</v>
      </c>
      <c r="M721" s="3">
        <v>1.239</v>
      </c>
      <c r="N721" s="3">
        <v>1.119</v>
      </c>
      <c r="O721" s="3">
        <v>3000000</v>
      </c>
      <c r="P721" s="3">
        <v>41399.12826</v>
      </c>
      <c r="Q721" s="3">
        <v>16200</v>
      </c>
      <c r="R721" s="3">
        <v>1.3</v>
      </c>
      <c r="S721" s="13"/>
      <c r="T721" s="14"/>
      <c r="U721" s="13"/>
      <c r="V721" s="13"/>
      <c r="W721" s="13"/>
      <c r="X721" s="13"/>
      <c r="Y721" s="13"/>
      <c r="Z721" s="4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3"/>
      <c r="AP721" s="3"/>
      <c r="AQ721" s="3"/>
      <c r="AR721" s="3"/>
      <c r="AS721" s="13"/>
      <c r="AT721" s="13"/>
      <c r="AU721" s="13"/>
      <c r="AV721" s="13"/>
      <c r="AW721" s="13"/>
      <c r="AX721" s="13"/>
      <c r="AY721" s="13"/>
      <c r="AZ721" s="13"/>
      <c r="BA721" s="3"/>
      <c r="BB721" s="13"/>
      <c r="BC721" s="3"/>
    </row>
    <row r="722" spans="1:55">
      <c r="A722" s="3">
        <v>720</v>
      </c>
      <c r="B722" s="3">
        <v>24</v>
      </c>
      <c r="C722" s="3">
        <v>3</v>
      </c>
      <c r="D722" s="3" t="str">
        <f t="shared" si="11"/>
        <v/>
      </c>
      <c r="E722" s="3"/>
      <c r="F722" s="3"/>
      <c r="G722" s="3">
        <v>1195</v>
      </c>
      <c r="H722" s="3"/>
      <c r="I722" s="3"/>
      <c r="J722" s="3">
        <v>50780</v>
      </c>
      <c r="K722" s="3">
        <v>9714825</v>
      </c>
      <c r="L722" s="3">
        <v>29860</v>
      </c>
      <c r="M722" s="3">
        <v>1.239</v>
      </c>
      <c r="N722" s="3">
        <v>1.1195</v>
      </c>
      <c r="O722" s="3">
        <v>3000000</v>
      </c>
      <c r="P722" s="3">
        <v>41417.62653</v>
      </c>
      <c r="Q722" s="3">
        <v>16200</v>
      </c>
      <c r="R722" s="3">
        <v>1.3</v>
      </c>
      <c r="S722" s="13"/>
      <c r="T722" s="14"/>
      <c r="U722" s="13"/>
      <c r="V722" s="13"/>
      <c r="W722" s="13"/>
      <c r="X722" s="13"/>
      <c r="Y722" s="13"/>
      <c r="Z722" s="4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3"/>
      <c r="AP722" s="3"/>
      <c r="AQ722" s="3"/>
      <c r="AR722" s="3"/>
      <c r="AS722" s="13"/>
      <c r="AT722" s="13"/>
      <c r="AU722" s="13"/>
      <c r="AV722" s="13"/>
      <c r="AW722" s="13"/>
      <c r="AX722" s="13"/>
      <c r="AY722" s="13"/>
      <c r="AZ722" s="13"/>
      <c r="BA722" s="3"/>
      <c r="BB722" s="13"/>
      <c r="BC722" s="3"/>
    </row>
    <row r="723" spans="1:55">
      <c r="A723" s="3">
        <v>721</v>
      </c>
      <c r="B723" s="3">
        <v>25</v>
      </c>
      <c r="C723" s="3">
        <v>1</v>
      </c>
      <c r="D723" s="3">
        <f t="shared" si="11"/>
        <v>3000000</v>
      </c>
      <c r="E723" s="3">
        <v>3010</v>
      </c>
      <c r="F723" s="3"/>
      <c r="G723" s="3"/>
      <c r="H723" s="3">
        <v>51000</v>
      </c>
      <c r="I723" s="3"/>
      <c r="J723" s="3"/>
      <c r="K723" s="3">
        <v>9765825</v>
      </c>
      <c r="L723" s="3">
        <v>30100</v>
      </c>
      <c r="M723" s="3">
        <v>1.239</v>
      </c>
      <c r="N723" s="3">
        <v>1.1195</v>
      </c>
      <c r="O723" s="3">
        <v>3000000</v>
      </c>
      <c r="P723" s="3">
        <v>41750.52105</v>
      </c>
      <c r="Q723" s="3">
        <v>16200</v>
      </c>
      <c r="R723" s="3">
        <v>1.3</v>
      </c>
      <c r="S723" s="13"/>
      <c r="T723" s="14"/>
      <c r="U723" s="13"/>
      <c r="V723" s="13"/>
      <c r="W723" s="13"/>
      <c r="X723" s="13"/>
      <c r="Y723" s="13"/>
      <c r="Z723" s="4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3"/>
      <c r="AP723" s="3"/>
      <c r="AQ723" s="3"/>
      <c r="AR723" s="3"/>
      <c r="AS723" s="13"/>
      <c r="AT723" s="13"/>
      <c r="AU723" s="13"/>
      <c r="AV723" s="13"/>
      <c r="AW723" s="13"/>
      <c r="AX723" s="13"/>
      <c r="AY723" s="13"/>
      <c r="AZ723" s="13"/>
      <c r="BA723" s="3"/>
      <c r="BB723" s="13"/>
      <c r="BC723" s="3"/>
    </row>
    <row r="724" spans="1:55">
      <c r="A724" s="3">
        <v>722</v>
      </c>
      <c r="B724" s="3">
        <v>25</v>
      </c>
      <c r="C724" s="3">
        <v>1</v>
      </c>
      <c r="D724" s="3">
        <f t="shared" si="11"/>
        <v>3025000</v>
      </c>
      <c r="E724" s="3">
        <v>3035</v>
      </c>
      <c r="F724" s="3"/>
      <c r="G724" s="3"/>
      <c r="H724" s="3">
        <v>51220</v>
      </c>
      <c r="I724" s="3"/>
      <c r="J724" s="3"/>
      <c r="K724" s="3">
        <v>9817045</v>
      </c>
      <c r="L724" s="3">
        <v>30350</v>
      </c>
      <c r="M724" s="3">
        <v>1.239</v>
      </c>
      <c r="N724" s="3">
        <v>1.1195</v>
      </c>
      <c r="O724" s="3">
        <v>3000000</v>
      </c>
      <c r="P724" s="3">
        <v>42097.28618</v>
      </c>
      <c r="Q724" s="3">
        <v>16200</v>
      </c>
      <c r="R724" s="3">
        <v>1.3</v>
      </c>
      <c r="S724" s="13"/>
      <c r="T724" s="14"/>
      <c r="U724" s="13"/>
      <c r="V724" s="13"/>
      <c r="W724" s="13"/>
      <c r="X724" s="13"/>
      <c r="Y724" s="13"/>
      <c r="Z724" s="4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3"/>
      <c r="AP724" s="3"/>
      <c r="AQ724" s="3"/>
      <c r="AR724" s="3"/>
      <c r="AS724" s="13"/>
      <c r="AT724" s="13"/>
      <c r="AU724" s="13"/>
      <c r="AV724" s="13"/>
      <c r="AW724" s="13"/>
      <c r="AX724" s="13"/>
      <c r="AY724" s="13"/>
      <c r="AZ724" s="13"/>
      <c r="BA724" s="3"/>
      <c r="BB724" s="13"/>
      <c r="BC724" s="3"/>
    </row>
    <row r="725" spans="1:55">
      <c r="A725" s="3">
        <v>723</v>
      </c>
      <c r="B725" s="3">
        <v>25</v>
      </c>
      <c r="C725" s="3">
        <v>1</v>
      </c>
      <c r="D725" s="3">
        <f t="shared" si="11"/>
        <v>3050000</v>
      </c>
      <c r="E725" s="3">
        <v>3060</v>
      </c>
      <c r="F725" s="3"/>
      <c r="G725" s="3"/>
      <c r="H725" s="3">
        <v>51440</v>
      </c>
      <c r="I725" s="3"/>
      <c r="J725" s="3"/>
      <c r="K725" s="3">
        <v>9868485</v>
      </c>
      <c r="L725" s="3">
        <v>30600</v>
      </c>
      <c r="M725" s="3">
        <v>1.239</v>
      </c>
      <c r="N725" s="3">
        <v>1.1195</v>
      </c>
      <c r="O725" s="3">
        <v>3000000</v>
      </c>
      <c r="P725" s="3">
        <v>42444.0513</v>
      </c>
      <c r="Q725" s="3">
        <v>16200</v>
      </c>
      <c r="R725" s="3">
        <v>1.3</v>
      </c>
      <c r="S725" s="13"/>
      <c r="T725" s="14"/>
      <c r="U725" s="13"/>
      <c r="V725" s="13"/>
      <c r="W725" s="13"/>
      <c r="X725" s="13"/>
      <c r="Y725" s="13"/>
      <c r="Z725" s="4"/>
      <c r="AA725" s="13"/>
      <c r="AB725" s="13"/>
      <c r="AC725" s="13"/>
      <c r="AD725" s="13"/>
      <c r="AE725" s="13"/>
      <c r="AF725" s="13"/>
      <c r="AG725" s="13"/>
      <c r="AH725" s="13"/>
      <c r="AI725" s="13"/>
      <c r="AJ725" s="13"/>
      <c r="AK725" s="13"/>
      <c r="AL725" s="13"/>
      <c r="AM725" s="13"/>
      <c r="AN725" s="13"/>
      <c r="AO725" s="3"/>
      <c r="AP725" s="3"/>
      <c r="AQ725" s="3"/>
      <c r="AR725" s="3"/>
      <c r="AS725" s="13"/>
      <c r="AT725" s="13"/>
      <c r="AU725" s="13"/>
      <c r="AV725" s="13"/>
      <c r="AW725" s="13"/>
      <c r="AX725" s="13"/>
      <c r="AY725" s="13"/>
      <c r="AZ725" s="13"/>
      <c r="BA725" s="3"/>
      <c r="BB725" s="13"/>
      <c r="BC725" s="3"/>
    </row>
    <row r="726" spans="1:55">
      <c r="A726" s="3">
        <v>724</v>
      </c>
      <c r="B726" s="3">
        <v>25</v>
      </c>
      <c r="C726" s="3">
        <v>1</v>
      </c>
      <c r="D726" s="3">
        <f t="shared" si="11"/>
        <v>3075000</v>
      </c>
      <c r="E726" s="3">
        <v>3085</v>
      </c>
      <c r="F726" s="3"/>
      <c r="G726" s="3"/>
      <c r="H726" s="3">
        <v>51660</v>
      </c>
      <c r="I726" s="3"/>
      <c r="J726" s="3"/>
      <c r="K726" s="3">
        <v>9920145</v>
      </c>
      <c r="L726" s="3">
        <v>30850</v>
      </c>
      <c r="M726" s="3">
        <v>1.239</v>
      </c>
      <c r="N726" s="3">
        <v>1.1195</v>
      </c>
      <c r="O726" s="3">
        <v>3000000</v>
      </c>
      <c r="P726" s="3">
        <v>42790.81643</v>
      </c>
      <c r="Q726" s="3">
        <v>16200</v>
      </c>
      <c r="R726" s="3">
        <v>1.3</v>
      </c>
      <c r="S726" s="13"/>
      <c r="T726" s="14"/>
      <c r="U726" s="13"/>
      <c r="V726" s="13"/>
      <c r="W726" s="13"/>
      <c r="X726" s="13"/>
      <c r="Y726" s="13"/>
      <c r="Z726" s="4"/>
      <c r="AA726" s="13"/>
      <c r="AB726" s="13"/>
      <c r="AC726" s="13"/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  <c r="AO726" s="3"/>
      <c r="AP726" s="3"/>
      <c r="AQ726" s="3"/>
      <c r="AR726" s="3"/>
      <c r="AS726" s="13"/>
      <c r="AT726" s="13"/>
      <c r="AU726" s="13"/>
      <c r="AV726" s="13"/>
      <c r="AW726" s="13"/>
      <c r="AX726" s="13"/>
      <c r="AY726" s="13"/>
      <c r="AZ726" s="13"/>
      <c r="BA726" s="3"/>
      <c r="BB726" s="13"/>
      <c r="BC726" s="3"/>
    </row>
    <row r="727" spans="1:55">
      <c r="A727" s="3">
        <v>725</v>
      </c>
      <c r="B727" s="3">
        <v>25</v>
      </c>
      <c r="C727" s="3">
        <v>1</v>
      </c>
      <c r="D727" s="3">
        <f t="shared" si="11"/>
        <v>3100000</v>
      </c>
      <c r="E727" s="3">
        <v>3110</v>
      </c>
      <c r="F727" s="3"/>
      <c r="G727" s="3"/>
      <c r="H727" s="3">
        <v>51880</v>
      </c>
      <c r="I727" s="3"/>
      <c r="J727" s="3"/>
      <c r="K727" s="3">
        <v>9972025</v>
      </c>
      <c r="L727" s="3">
        <v>31100</v>
      </c>
      <c r="M727" s="3">
        <v>1.239</v>
      </c>
      <c r="N727" s="3">
        <v>1.1195</v>
      </c>
      <c r="O727" s="3">
        <v>3000000</v>
      </c>
      <c r="P727" s="3">
        <v>43137.58155</v>
      </c>
      <c r="Q727" s="3">
        <v>16200</v>
      </c>
      <c r="R727" s="3">
        <v>1.3</v>
      </c>
      <c r="S727" s="13"/>
      <c r="T727" s="14"/>
      <c r="U727" s="13"/>
      <c r="V727" s="13"/>
      <c r="W727" s="13"/>
      <c r="X727" s="13"/>
      <c r="Y727" s="13"/>
      <c r="Z727" s="4"/>
      <c r="AA727" s="13"/>
      <c r="AB727" s="13"/>
      <c r="AC727" s="13"/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  <c r="AO727" s="3"/>
      <c r="AP727" s="3"/>
      <c r="AQ727" s="3"/>
      <c r="AR727" s="3"/>
      <c r="AS727" s="13"/>
      <c r="AT727" s="13"/>
      <c r="AU727" s="13"/>
      <c r="AV727" s="13"/>
      <c r="AW727" s="13"/>
      <c r="AX727" s="13"/>
      <c r="AY727" s="13"/>
      <c r="AZ727" s="13"/>
      <c r="BA727" s="3"/>
      <c r="BB727" s="13"/>
      <c r="BC727" s="3"/>
    </row>
    <row r="728" spans="1:55">
      <c r="A728" s="3">
        <v>726</v>
      </c>
      <c r="B728" s="3">
        <v>25</v>
      </c>
      <c r="C728" s="3">
        <v>1</v>
      </c>
      <c r="D728" s="3">
        <f t="shared" si="11"/>
        <v>3125000</v>
      </c>
      <c r="E728" s="3">
        <v>3135</v>
      </c>
      <c r="F728" s="3"/>
      <c r="G728" s="3"/>
      <c r="H728" s="3">
        <v>52100</v>
      </c>
      <c r="I728" s="3"/>
      <c r="J728" s="3"/>
      <c r="K728" s="3">
        <v>10024125</v>
      </c>
      <c r="L728" s="3">
        <v>31350</v>
      </c>
      <c r="M728" s="3">
        <v>1.239</v>
      </c>
      <c r="N728" s="3">
        <v>1.1195</v>
      </c>
      <c r="O728" s="3">
        <v>3000000</v>
      </c>
      <c r="P728" s="3">
        <v>43484.34668</v>
      </c>
      <c r="Q728" s="3">
        <v>16200</v>
      </c>
      <c r="R728" s="3">
        <v>1.3</v>
      </c>
      <c r="S728" s="13"/>
      <c r="T728" s="14"/>
      <c r="U728" s="13"/>
      <c r="V728" s="13"/>
      <c r="W728" s="13"/>
      <c r="X728" s="13"/>
      <c r="Y728" s="13"/>
      <c r="Z728" s="4"/>
      <c r="AA728" s="13"/>
      <c r="AB728" s="13"/>
      <c r="AC728" s="13"/>
      <c r="AD728" s="13"/>
      <c r="AE728" s="13"/>
      <c r="AF728" s="13"/>
      <c r="AG728" s="13"/>
      <c r="AH728" s="13"/>
      <c r="AI728" s="13"/>
      <c r="AJ728" s="13"/>
      <c r="AK728" s="13"/>
      <c r="AL728" s="13"/>
      <c r="AM728" s="13"/>
      <c r="AN728" s="13"/>
      <c r="AO728" s="3"/>
      <c r="AP728" s="3"/>
      <c r="AQ728" s="3"/>
      <c r="AR728" s="3"/>
      <c r="AS728" s="13"/>
      <c r="AT728" s="13"/>
      <c r="AU728" s="13"/>
      <c r="AV728" s="13"/>
      <c r="AW728" s="13"/>
      <c r="AX728" s="13"/>
      <c r="AY728" s="13"/>
      <c r="AZ728" s="13"/>
      <c r="BA728" s="3"/>
      <c r="BB728" s="13"/>
      <c r="BC728" s="3"/>
    </row>
    <row r="729" spans="1:55">
      <c r="A729" s="3">
        <v>727</v>
      </c>
      <c r="B729" s="3">
        <v>25</v>
      </c>
      <c r="C729" s="3">
        <v>1</v>
      </c>
      <c r="D729" s="3">
        <f t="shared" si="11"/>
        <v>3150000</v>
      </c>
      <c r="E729" s="3">
        <v>3160</v>
      </c>
      <c r="F729" s="3"/>
      <c r="G729" s="3"/>
      <c r="H729" s="3">
        <v>52320</v>
      </c>
      <c r="I729" s="3"/>
      <c r="J729" s="3"/>
      <c r="K729" s="3">
        <v>10076445</v>
      </c>
      <c r="L729" s="3">
        <v>31600</v>
      </c>
      <c r="M729" s="3">
        <v>1.239</v>
      </c>
      <c r="N729" s="3">
        <v>1.1195</v>
      </c>
      <c r="O729" s="3">
        <v>3000000</v>
      </c>
      <c r="P729" s="3">
        <v>43831.1118</v>
      </c>
      <c r="Q729" s="3">
        <v>16200</v>
      </c>
      <c r="R729" s="3">
        <v>1.3</v>
      </c>
      <c r="S729" s="13"/>
      <c r="T729" s="14"/>
      <c r="U729" s="13"/>
      <c r="V729" s="13"/>
      <c r="W729" s="13"/>
      <c r="X729" s="13"/>
      <c r="Y729" s="13"/>
      <c r="Z729" s="4"/>
      <c r="AA729" s="13"/>
      <c r="AB729" s="13"/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/>
      <c r="AN729" s="13"/>
      <c r="AO729" s="3"/>
      <c r="AP729" s="3"/>
      <c r="AQ729" s="3"/>
      <c r="AR729" s="3"/>
      <c r="AS729" s="13"/>
      <c r="AT729" s="13"/>
      <c r="AU729" s="13"/>
      <c r="AV729" s="13"/>
      <c r="AW729" s="13"/>
      <c r="AX729" s="13"/>
      <c r="AY729" s="13"/>
      <c r="AZ729" s="13"/>
      <c r="BA729" s="3"/>
      <c r="BB729" s="13"/>
      <c r="BC729" s="3"/>
    </row>
    <row r="730" spans="1:55">
      <c r="A730" s="3">
        <v>728</v>
      </c>
      <c r="B730" s="3">
        <v>25</v>
      </c>
      <c r="C730" s="3">
        <v>1</v>
      </c>
      <c r="D730" s="3">
        <f t="shared" si="11"/>
        <v>3175000</v>
      </c>
      <c r="E730" s="3">
        <v>3185</v>
      </c>
      <c r="F730" s="3"/>
      <c r="G730" s="3"/>
      <c r="H730" s="3">
        <v>52540</v>
      </c>
      <c r="I730" s="3"/>
      <c r="J730" s="3"/>
      <c r="K730" s="3">
        <v>10128985</v>
      </c>
      <c r="L730" s="3">
        <v>31850</v>
      </c>
      <c r="M730" s="3">
        <v>1.239</v>
      </c>
      <c r="N730" s="3">
        <v>1.1195</v>
      </c>
      <c r="O730" s="3">
        <v>3000000</v>
      </c>
      <c r="P730" s="3">
        <v>44177.87693</v>
      </c>
      <c r="Q730" s="3">
        <v>16200</v>
      </c>
      <c r="R730" s="3">
        <v>1.3</v>
      </c>
      <c r="S730" s="13"/>
      <c r="T730" s="14"/>
      <c r="U730" s="13"/>
      <c r="V730" s="13"/>
      <c r="W730" s="13"/>
      <c r="X730" s="13"/>
      <c r="Y730" s="13"/>
      <c r="Z730" s="4"/>
      <c r="AA730" s="13"/>
      <c r="AB730" s="13"/>
      <c r="AC730" s="13"/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  <c r="AO730" s="3"/>
      <c r="AP730" s="3"/>
      <c r="AQ730" s="3"/>
      <c r="AR730" s="3"/>
      <c r="AS730" s="13"/>
      <c r="AT730" s="13"/>
      <c r="AU730" s="13"/>
      <c r="AV730" s="13"/>
      <c r="AW730" s="13"/>
      <c r="AX730" s="13"/>
      <c r="AY730" s="13"/>
      <c r="AZ730" s="13"/>
      <c r="BA730" s="3"/>
      <c r="BB730" s="13"/>
      <c r="BC730" s="3"/>
    </row>
    <row r="731" spans="1:55">
      <c r="A731" s="3">
        <v>729</v>
      </c>
      <c r="B731" s="3">
        <v>25</v>
      </c>
      <c r="C731" s="3">
        <v>1</v>
      </c>
      <c r="D731" s="3">
        <f t="shared" si="11"/>
        <v>3200000</v>
      </c>
      <c r="E731" s="3">
        <v>3210</v>
      </c>
      <c r="F731" s="3"/>
      <c r="G731" s="3"/>
      <c r="H731" s="3">
        <v>52760</v>
      </c>
      <c r="I731" s="3"/>
      <c r="J731" s="3"/>
      <c r="K731" s="3">
        <v>10181745</v>
      </c>
      <c r="L731" s="3">
        <v>32100</v>
      </c>
      <c r="M731" s="3">
        <v>1.239</v>
      </c>
      <c r="N731" s="3">
        <v>1.1195</v>
      </c>
      <c r="O731" s="3">
        <v>3000000</v>
      </c>
      <c r="P731" s="3">
        <v>44524.64205</v>
      </c>
      <c r="Q731" s="3">
        <v>16200</v>
      </c>
      <c r="R731" s="3">
        <v>1.3</v>
      </c>
      <c r="S731" s="13"/>
      <c r="T731" s="14"/>
      <c r="U731" s="13"/>
      <c r="V731" s="13"/>
      <c r="W731" s="13"/>
      <c r="X731" s="13"/>
      <c r="Y731" s="13"/>
      <c r="Z731" s="4"/>
      <c r="AA731" s="13"/>
      <c r="AB731" s="13"/>
      <c r="AC731" s="13"/>
      <c r="AD731" s="13"/>
      <c r="AE731" s="13"/>
      <c r="AF731" s="13"/>
      <c r="AG731" s="13"/>
      <c r="AH731" s="13"/>
      <c r="AI731" s="13"/>
      <c r="AJ731" s="13"/>
      <c r="AK731" s="13"/>
      <c r="AL731" s="13"/>
      <c r="AM731" s="13"/>
      <c r="AN731" s="13"/>
      <c r="AO731" s="3"/>
      <c r="AP731" s="3"/>
      <c r="AQ731" s="3"/>
      <c r="AR731" s="3"/>
      <c r="AS731" s="13"/>
      <c r="AT731" s="13"/>
      <c r="AU731" s="13"/>
      <c r="AV731" s="13"/>
      <c r="AW731" s="13"/>
      <c r="AX731" s="13"/>
      <c r="AY731" s="13"/>
      <c r="AZ731" s="13"/>
      <c r="BA731" s="3"/>
      <c r="BB731" s="13"/>
      <c r="BC731" s="3"/>
    </row>
    <row r="732" spans="1:55">
      <c r="A732" s="3">
        <v>730</v>
      </c>
      <c r="B732" s="3">
        <v>25</v>
      </c>
      <c r="C732" s="3">
        <v>1</v>
      </c>
      <c r="D732" s="3">
        <f t="shared" si="11"/>
        <v>3225000</v>
      </c>
      <c r="E732" s="3">
        <v>3235</v>
      </c>
      <c r="F732" s="3"/>
      <c r="G732" s="3"/>
      <c r="H732" s="3">
        <v>52980</v>
      </c>
      <c r="I732" s="3"/>
      <c r="J732" s="3"/>
      <c r="K732" s="3">
        <v>10234725</v>
      </c>
      <c r="L732" s="3">
        <v>32350</v>
      </c>
      <c r="M732" s="3">
        <v>1.239</v>
      </c>
      <c r="N732" s="3">
        <v>1.1195</v>
      </c>
      <c r="O732" s="3">
        <v>3000000</v>
      </c>
      <c r="P732" s="3">
        <v>44871.40718</v>
      </c>
      <c r="Q732" s="3">
        <v>18200</v>
      </c>
      <c r="R732" s="3">
        <v>1.3</v>
      </c>
      <c r="S732" s="13"/>
      <c r="T732" s="14"/>
      <c r="U732" s="13"/>
      <c r="V732" s="13"/>
      <c r="W732" s="13"/>
      <c r="X732" s="13"/>
      <c r="Y732" s="13"/>
      <c r="Z732" s="4"/>
      <c r="AA732" s="13"/>
      <c r="AB732" s="13"/>
      <c r="AC732" s="13"/>
      <c r="AD732" s="13"/>
      <c r="AE732" s="13"/>
      <c r="AF732" s="13"/>
      <c r="AG732" s="13"/>
      <c r="AH732" s="13"/>
      <c r="AI732" s="13"/>
      <c r="AJ732" s="13"/>
      <c r="AK732" s="13"/>
      <c r="AL732" s="13"/>
      <c r="AM732" s="13"/>
      <c r="AN732" s="13"/>
      <c r="AO732" s="3"/>
      <c r="AP732" s="3"/>
      <c r="AQ732" s="3"/>
      <c r="AR732" s="3"/>
      <c r="AS732" s="13"/>
      <c r="AT732" s="13"/>
      <c r="AU732" s="13"/>
      <c r="AV732" s="13"/>
      <c r="AW732" s="13"/>
      <c r="AX732" s="13"/>
      <c r="AY732" s="13"/>
      <c r="AZ732" s="13"/>
      <c r="BA732" s="3"/>
      <c r="BB732" s="13"/>
      <c r="BC732" s="3"/>
    </row>
    <row r="733" spans="1:55">
      <c r="A733" s="3">
        <v>731</v>
      </c>
      <c r="B733" s="3">
        <v>25</v>
      </c>
      <c r="C733" s="3">
        <v>2</v>
      </c>
      <c r="D733" s="3" t="str">
        <f t="shared" si="11"/>
        <v/>
      </c>
      <c r="E733" s="3"/>
      <c r="F733" s="3">
        <v>2400</v>
      </c>
      <c r="G733" s="3"/>
      <c r="H733" s="3"/>
      <c r="I733" s="3">
        <v>51000</v>
      </c>
      <c r="J733" s="3"/>
      <c r="K733" s="3">
        <v>10268725</v>
      </c>
      <c r="L733" s="3">
        <v>32350</v>
      </c>
      <c r="M733" s="3">
        <v>1.24</v>
      </c>
      <c r="N733" s="3">
        <v>1.1195</v>
      </c>
      <c r="O733" s="3">
        <v>3000000</v>
      </c>
      <c r="P733" s="3">
        <v>44907.623</v>
      </c>
      <c r="Q733" s="3">
        <v>18200</v>
      </c>
      <c r="R733" s="3">
        <v>1.3</v>
      </c>
      <c r="S733" s="13"/>
      <c r="T733" s="14"/>
      <c r="U733" s="13"/>
      <c r="V733" s="13"/>
      <c r="W733" s="13"/>
      <c r="X733" s="13"/>
      <c r="Y733" s="13"/>
      <c r="Z733" s="4"/>
      <c r="AA733" s="13"/>
      <c r="AB733" s="13"/>
      <c r="AC733" s="13"/>
      <c r="AD733" s="13"/>
      <c r="AE733" s="13"/>
      <c r="AF733" s="13"/>
      <c r="AG733" s="13"/>
      <c r="AH733" s="13"/>
      <c r="AI733" s="13"/>
      <c r="AJ733" s="13"/>
      <c r="AK733" s="13"/>
      <c r="AL733" s="13"/>
      <c r="AM733" s="13"/>
      <c r="AN733" s="13"/>
      <c r="AO733" s="3"/>
      <c r="AP733" s="3"/>
      <c r="AQ733" s="3"/>
      <c r="AR733" s="3"/>
      <c r="AS733" s="13"/>
      <c r="AT733" s="13"/>
      <c r="AU733" s="13"/>
      <c r="AV733" s="13"/>
      <c r="AW733" s="13"/>
      <c r="AX733" s="13"/>
      <c r="AY733" s="13"/>
      <c r="AZ733" s="13"/>
      <c r="BA733" s="3"/>
      <c r="BB733" s="13"/>
      <c r="BC733" s="3"/>
    </row>
    <row r="734" spans="1:55">
      <c r="A734" s="3">
        <v>732</v>
      </c>
      <c r="B734" s="3">
        <v>25</v>
      </c>
      <c r="C734" s="3">
        <v>2</v>
      </c>
      <c r="D734" s="3" t="str">
        <f t="shared" si="11"/>
        <v/>
      </c>
      <c r="E734" s="3"/>
      <c r="F734" s="3">
        <v>2410</v>
      </c>
      <c r="G734" s="3"/>
      <c r="H734" s="3"/>
      <c r="I734" s="3">
        <v>51220</v>
      </c>
      <c r="J734" s="3"/>
      <c r="K734" s="3">
        <v>10302872</v>
      </c>
      <c r="L734" s="3">
        <v>32350</v>
      </c>
      <c r="M734" s="3">
        <v>1.241</v>
      </c>
      <c r="N734" s="3">
        <v>1.1195</v>
      </c>
      <c r="O734" s="3">
        <v>3000000</v>
      </c>
      <c r="P734" s="3">
        <v>44943.83883</v>
      </c>
      <c r="Q734" s="3">
        <v>18200</v>
      </c>
      <c r="R734" s="3">
        <v>1.3</v>
      </c>
      <c r="S734" s="13"/>
      <c r="T734" s="14"/>
      <c r="U734" s="13"/>
      <c r="V734" s="13"/>
      <c r="W734" s="13"/>
      <c r="X734" s="13"/>
      <c r="Y734" s="13"/>
      <c r="Z734" s="4"/>
      <c r="AA734" s="13"/>
      <c r="AB734" s="13"/>
      <c r="AC734" s="13"/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  <c r="AO734" s="3"/>
      <c r="AP734" s="3"/>
      <c r="AQ734" s="3"/>
      <c r="AR734" s="3"/>
      <c r="AS734" s="13"/>
      <c r="AT734" s="13"/>
      <c r="AU734" s="13"/>
      <c r="AV734" s="13"/>
      <c r="AW734" s="13"/>
      <c r="AX734" s="13"/>
      <c r="AY734" s="13"/>
      <c r="AZ734" s="13"/>
      <c r="BA734" s="3"/>
      <c r="BB734" s="13"/>
      <c r="BC734" s="3"/>
    </row>
    <row r="735" spans="1:55">
      <c r="A735" s="3">
        <v>733</v>
      </c>
      <c r="B735" s="3">
        <v>25</v>
      </c>
      <c r="C735" s="3">
        <v>2</v>
      </c>
      <c r="D735" s="3" t="str">
        <f t="shared" si="11"/>
        <v/>
      </c>
      <c r="E735" s="3"/>
      <c r="F735" s="3">
        <v>2420</v>
      </c>
      <c r="G735" s="3"/>
      <c r="H735" s="3"/>
      <c r="I735" s="3">
        <v>51440</v>
      </c>
      <c r="J735" s="3"/>
      <c r="K735" s="3">
        <v>10337166</v>
      </c>
      <c r="L735" s="3">
        <v>32350</v>
      </c>
      <c r="M735" s="3">
        <v>1.242</v>
      </c>
      <c r="N735" s="3">
        <v>1.1195</v>
      </c>
      <c r="O735" s="3">
        <v>3000000</v>
      </c>
      <c r="P735" s="3">
        <v>44980.05465</v>
      </c>
      <c r="Q735" s="3">
        <v>18200</v>
      </c>
      <c r="R735" s="3">
        <v>1.3</v>
      </c>
      <c r="S735" s="13"/>
      <c r="T735" s="14"/>
      <c r="U735" s="13"/>
      <c r="V735" s="13"/>
      <c r="W735" s="13"/>
      <c r="X735" s="13"/>
      <c r="Y735" s="13"/>
      <c r="Z735" s="4"/>
      <c r="AA735" s="13"/>
      <c r="AB735" s="13"/>
      <c r="AC735" s="13"/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  <c r="AO735" s="3"/>
      <c r="AP735" s="3"/>
      <c r="AQ735" s="3"/>
      <c r="AR735" s="3"/>
      <c r="AS735" s="13"/>
      <c r="AT735" s="13"/>
      <c r="AU735" s="13"/>
      <c r="AV735" s="13"/>
      <c r="AW735" s="13"/>
      <c r="AX735" s="13"/>
      <c r="AY735" s="13"/>
      <c r="AZ735" s="13"/>
      <c r="BA735" s="3"/>
      <c r="BB735" s="13"/>
      <c r="BC735" s="3"/>
    </row>
    <row r="736" spans="1:55">
      <c r="A736" s="3">
        <v>734</v>
      </c>
      <c r="B736" s="3">
        <v>25</v>
      </c>
      <c r="C736" s="3">
        <v>2</v>
      </c>
      <c r="D736" s="3" t="str">
        <f t="shared" si="11"/>
        <v/>
      </c>
      <c r="E736" s="3"/>
      <c r="F736" s="3">
        <v>2430</v>
      </c>
      <c r="G736" s="3"/>
      <c r="H736" s="3"/>
      <c r="I736" s="3">
        <v>51660</v>
      </c>
      <c r="J736" s="3"/>
      <c r="K736" s="3">
        <v>10371607</v>
      </c>
      <c r="L736" s="3">
        <v>32350</v>
      </c>
      <c r="M736" s="3">
        <v>1.243</v>
      </c>
      <c r="N736" s="3">
        <v>1.1195</v>
      </c>
      <c r="O736" s="3">
        <v>3000000</v>
      </c>
      <c r="P736" s="3">
        <v>45016.27048</v>
      </c>
      <c r="Q736" s="3">
        <v>18200</v>
      </c>
      <c r="R736" s="3">
        <v>1.3</v>
      </c>
      <c r="S736" s="13"/>
      <c r="T736" s="14"/>
      <c r="U736" s="13"/>
      <c r="V736" s="13"/>
      <c r="W736" s="13"/>
      <c r="X736" s="13"/>
      <c r="Y736" s="13"/>
      <c r="Z736" s="4"/>
      <c r="AA736" s="13"/>
      <c r="AB736" s="13"/>
      <c r="AC736" s="13"/>
      <c r="AD736" s="13"/>
      <c r="AE736" s="13"/>
      <c r="AF736" s="13"/>
      <c r="AG736" s="13"/>
      <c r="AH736" s="13"/>
      <c r="AI736" s="13"/>
      <c r="AJ736" s="13"/>
      <c r="AK736" s="13"/>
      <c r="AL736" s="13"/>
      <c r="AM736" s="13"/>
      <c r="AN736" s="13"/>
      <c r="AO736" s="3"/>
      <c r="AP736" s="3"/>
      <c r="AQ736" s="3"/>
      <c r="AR736" s="3"/>
      <c r="AS736" s="13"/>
      <c r="AT736" s="13"/>
      <c r="AU736" s="13"/>
      <c r="AV736" s="13"/>
      <c r="AW736" s="13"/>
      <c r="AX736" s="13"/>
      <c r="AY736" s="13"/>
      <c r="AZ736" s="13"/>
      <c r="BA736" s="3"/>
      <c r="BB736" s="13"/>
      <c r="BC736" s="3"/>
    </row>
    <row r="737" spans="1:55">
      <c r="A737" s="3">
        <v>735</v>
      </c>
      <c r="B737" s="3">
        <v>25</v>
      </c>
      <c r="C737" s="3">
        <v>2</v>
      </c>
      <c r="D737" s="3" t="str">
        <f t="shared" si="11"/>
        <v/>
      </c>
      <c r="E737" s="3"/>
      <c r="F737" s="3">
        <v>2440</v>
      </c>
      <c r="G737" s="3"/>
      <c r="H737" s="3"/>
      <c r="I737" s="3">
        <v>51880</v>
      </c>
      <c r="J737" s="3"/>
      <c r="K737" s="3">
        <v>10406195</v>
      </c>
      <c r="L737" s="3">
        <v>32350</v>
      </c>
      <c r="M737" s="3">
        <v>1.244</v>
      </c>
      <c r="N737" s="3">
        <v>1.1195</v>
      </c>
      <c r="O737" s="3">
        <v>3000000</v>
      </c>
      <c r="P737" s="3">
        <v>45052.4863</v>
      </c>
      <c r="Q737" s="3">
        <v>18200</v>
      </c>
      <c r="R737" s="3">
        <v>1.3</v>
      </c>
      <c r="S737" s="13"/>
      <c r="T737" s="14"/>
      <c r="U737" s="13"/>
      <c r="V737" s="13"/>
      <c r="W737" s="13"/>
      <c r="X737" s="13"/>
      <c r="Y737" s="13"/>
      <c r="Z737" s="4"/>
      <c r="AA737" s="13"/>
      <c r="AB737" s="13"/>
      <c r="AC737" s="13"/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  <c r="AO737" s="3"/>
      <c r="AP737" s="3"/>
      <c r="AQ737" s="3"/>
      <c r="AR737" s="3"/>
      <c r="AS737" s="13"/>
      <c r="AT737" s="13"/>
      <c r="AU737" s="13"/>
      <c r="AV737" s="13"/>
      <c r="AW737" s="13"/>
      <c r="AX737" s="13"/>
      <c r="AY737" s="13"/>
      <c r="AZ737" s="13"/>
      <c r="BA737" s="3"/>
      <c r="BB737" s="13"/>
      <c r="BC737" s="3"/>
    </row>
    <row r="738" spans="1:55">
      <c r="A738" s="3">
        <v>736</v>
      </c>
      <c r="B738" s="3">
        <v>25</v>
      </c>
      <c r="C738" s="3">
        <v>2</v>
      </c>
      <c r="D738" s="3" t="str">
        <f t="shared" si="11"/>
        <v/>
      </c>
      <c r="E738" s="3"/>
      <c r="F738" s="3">
        <v>2450</v>
      </c>
      <c r="G738" s="3"/>
      <c r="H738" s="3"/>
      <c r="I738" s="3">
        <v>52100</v>
      </c>
      <c r="J738" s="3"/>
      <c r="K738" s="3">
        <v>10440930</v>
      </c>
      <c r="L738" s="3">
        <v>32350</v>
      </c>
      <c r="M738" s="3">
        <v>1.245</v>
      </c>
      <c r="N738" s="3">
        <v>1.1195</v>
      </c>
      <c r="O738" s="3">
        <v>3000000</v>
      </c>
      <c r="P738" s="3">
        <v>45088.70213</v>
      </c>
      <c r="Q738" s="3">
        <v>18200</v>
      </c>
      <c r="R738" s="3">
        <v>1.3</v>
      </c>
      <c r="S738" s="13"/>
      <c r="T738" s="14"/>
      <c r="U738" s="13"/>
      <c r="V738" s="13"/>
      <c r="W738" s="13"/>
      <c r="X738" s="13"/>
      <c r="Y738" s="13"/>
      <c r="Z738" s="4"/>
      <c r="AA738" s="13"/>
      <c r="AB738" s="13"/>
      <c r="AC738" s="13"/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  <c r="AO738" s="3"/>
      <c r="AP738" s="3"/>
      <c r="AQ738" s="3"/>
      <c r="AR738" s="3"/>
      <c r="AS738" s="13"/>
      <c r="AT738" s="13"/>
      <c r="AU738" s="13"/>
      <c r="AV738" s="13"/>
      <c r="AW738" s="13"/>
      <c r="AX738" s="13"/>
      <c r="AY738" s="13"/>
      <c r="AZ738" s="13"/>
      <c r="BA738" s="3"/>
      <c r="BB738" s="13"/>
      <c r="BC738" s="3"/>
    </row>
    <row r="739" spans="1:55">
      <c r="A739" s="3">
        <v>737</v>
      </c>
      <c r="B739" s="3">
        <v>25</v>
      </c>
      <c r="C739" s="3">
        <v>2</v>
      </c>
      <c r="D739" s="3" t="str">
        <f t="shared" si="11"/>
        <v/>
      </c>
      <c r="E739" s="3"/>
      <c r="F739" s="3">
        <v>2460</v>
      </c>
      <c r="G739" s="3"/>
      <c r="H739" s="3"/>
      <c r="I739" s="3">
        <v>52320</v>
      </c>
      <c r="J739" s="3"/>
      <c r="K739" s="3">
        <v>10475812</v>
      </c>
      <c r="L739" s="3">
        <v>32350</v>
      </c>
      <c r="M739" s="3">
        <v>1.246</v>
      </c>
      <c r="N739" s="3">
        <v>1.1195</v>
      </c>
      <c r="O739" s="3">
        <v>3000000</v>
      </c>
      <c r="P739" s="3">
        <v>45124.91795</v>
      </c>
      <c r="Q739" s="3">
        <v>18200</v>
      </c>
      <c r="R739" s="3">
        <v>1.3</v>
      </c>
      <c r="S739" s="13"/>
      <c r="T739" s="14"/>
      <c r="U739" s="13"/>
      <c r="V739" s="13"/>
      <c r="W739" s="13"/>
      <c r="X739" s="13"/>
      <c r="Y739" s="13"/>
      <c r="Z739" s="4"/>
      <c r="AA739" s="13"/>
      <c r="AB739" s="13"/>
      <c r="AC739" s="13"/>
      <c r="AD739" s="13"/>
      <c r="AE739" s="13"/>
      <c r="AF739" s="13"/>
      <c r="AG739" s="13"/>
      <c r="AH739" s="13"/>
      <c r="AI739" s="13"/>
      <c r="AJ739" s="13"/>
      <c r="AK739" s="13"/>
      <c r="AL739" s="13"/>
      <c r="AM739" s="13"/>
      <c r="AN739" s="13"/>
      <c r="AO739" s="3"/>
      <c r="AP739" s="3"/>
      <c r="AQ739" s="3"/>
      <c r="AR739" s="3"/>
      <c r="AS739" s="13"/>
      <c r="AT739" s="13"/>
      <c r="AU739" s="13"/>
      <c r="AV739" s="13"/>
      <c r="AW739" s="13"/>
      <c r="AX739" s="13"/>
      <c r="AY739" s="13"/>
      <c r="AZ739" s="13"/>
      <c r="BA739" s="3"/>
      <c r="BB739" s="13"/>
      <c r="BC739" s="3"/>
    </row>
    <row r="740" spans="1:55">
      <c r="A740" s="3">
        <v>738</v>
      </c>
      <c r="B740" s="3">
        <v>25</v>
      </c>
      <c r="C740" s="3">
        <v>2</v>
      </c>
      <c r="D740" s="3" t="str">
        <f t="shared" si="11"/>
        <v/>
      </c>
      <c r="E740" s="3"/>
      <c r="F740" s="3">
        <v>2470</v>
      </c>
      <c r="G740" s="3"/>
      <c r="H740" s="3"/>
      <c r="I740" s="3">
        <v>52540</v>
      </c>
      <c r="J740" s="3"/>
      <c r="K740" s="3">
        <v>10510841</v>
      </c>
      <c r="L740" s="3">
        <v>32350</v>
      </c>
      <c r="M740" s="3">
        <v>1.247</v>
      </c>
      <c r="N740" s="3">
        <v>1.1195</v>
      </c>
      <c r="O740" s="3">
        <v>3000000</v>
      </c>
      <c r="P740" s="3">
        <v>45161.13378</v>
      </c>
      <c r="Q740" s="3">
        <v>18200</v>
      </c>
      <c r="R740" s="3">
        <v>1.3</v>
      </c>
      <c r="S740" s="13"/>
      <c r="T740" s="14"/>
      <c r="U740" s="13"/>
      <c r="V740" s="13"/>
      <c r="W740" s="13"/>
      <c r="X740" s="13"/>
      <c r="Y740" s="13"/>
      <c r="Z740" s="4"/>
      <c r="AA740" s="13"/>
      <c r="AB740" s="13"/>
      <c r="AC740" s="13"/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  <c r="AO740" s="3"/>
      <c r="AP740" s="3"/>
      <c r="AQ740" s="3"/>
      <c r="AR740" s="3"/>
      <c r="AS740" s="13"/>
      <c r="AT740" s="13"/>
      <c r="AU740" s="13"/>
      <c r="AV740" s="13"/>
      <c r="AW740" s="13"/>
      <c r="AX740" s="13"/>
      <c r="AY740" s="13"/>
      <c r="AZ740" s="13"/>
      <c r="BA740" s="3"/>
      <c r="BB740" s="13"/>
      <c r="BC740" s="3"/>
    </row>
    <row r="741" spans="1:55">
      <c r="A741" s="3">
        <v>739</v>
      </c>
      <c r="B741" s="3">
        <v>25</v>
      </c>
      <c r="C741" s="3">
        <v>2</v>
      </c>
      <c r="D741" s="3" t="str">
        <f t="shared" si="11"/>
        <v/>
      </c>
      <c r="E741" s="3"/>
      <c r="F741" s="3">
        <v>2480</v>
      </c>
      <c r="G741" s="3"/>
      <c r="H741" s="3"/>
      <c r="I741" s="3">
        <v>52760</v>
      </c>
      <c r="J741" s="3"/>
      <c r="K741" s="3">
        <v>10546017</v>
      </c>
      <c r="L741" s="3">
        <v>32350</v>
      </c>
      <c r="M741" s="3">
        <v>1.248</v>
      </c>
      <c r="N741" s="3">
        <v>1.1195</v>
      </c>
      <c r="O741" s="3">
        <v>3000000</v>
      </c>
      <c r="P741" s="3">
        <v>45197.3496</v>
      </c>
      <c r="Q741" s="3">
        <v>18200</v>
      </c>
      <c r="R741" s="3">
        <v>1.3</v>
      </c>
      <c r="S741" s="13"/>
      <c r="T741" s="14"/>
      <c r="U741" s="13"/>
      <c r="V741" s="13"/>
      <c r="W741" s="13"/>
      <c r="X741" s="13"/>
      <c r="Y741" s="13"/>
      <c r="Z741" s="4"/>
      <c r="AA741" s="13"/>
      <c r="AB741" s="13"/>
      <c r="AC741" s="13"/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  <c r="AO741" s="3"/>
      <c r="AP741" s="3"/>
      <c r="AQ741" s="3"/>
      <c r="AR741" s="3"/>
      <c r="AS741" s="13"/>
      <c r="AT741" s="13"/>
      <c r="AU741" s="13"/>
      <c r="AV741" s="13"/>
      <c r="AW741" s="13"/>
      <c r="AX741" s="13"/>
      <c r="AY741" s="13"/>
      <c r="AZ741" s="13"/>
      <c r="BA741" s="3"/>
      <c r="BB741" s="13"/>
      <c r="BC741" s="3"/>
    </row>
    <row r="742" spans="1:55">
      <c r="A742" s="3">
        <v>740</v>
      </c>
      <c r="B742" s="3">
        <v>25</v>
      </c>
      <c r="C742" s="3">
        <v>2</v>
      </c>
      <c r="D742" s="3" t="str">
        <f t="shared" si="11"/>
        <v/>
      </c>
      <c r="E742" s="3"/>
      <c r="F742" s="3">
        <v>2490</v>
      </c>
      <c r="G742" s="3"/>
      <c r="H742" s="3"/>
      <c r="I742" s="3">
        <v>52980</v>
      </c>
      <c r="J742" s="3"/>
      <c r="K742" s="3">
        <v>10581340</v>
      </c>
      <c r="L742" s="3">
        <v>32350</v>
      </c>
      <c r="M742" s="3">
        <v>1.249</v>
      </c>
      <c r="N742" s="3">
        <v>1.1195</v>
      </c>
      <c r="O742" s="3">
        <v>3000000</v>
      </c>
      <c r="P742" s="3">
        <v>45233.56543</v>
      </c>
      <c r="Q742" s="3">
        <v>18200</v>
      </c>
      <c r="R742" s="3">
        <v>1.4</v>
      </c>
      <c r="S742" s="13"/>
      <c r="T742" s="14"/>
      <c r="U742" s="13"/>
      <c r="V742" s="13"/>
      <c r="W742" s="13"/>
      <c r="X742" s="13"/>
      <c r="Y742" s="13"/>
      <c r="Z742" s="4"/>
      <c r="AA742" s="13"/>
      <c r="AB742" s="13"/>
      <c r="AC742" s="13"/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  <c r="AO742" s="3"/>
      <c r="AP742" s="3"/>
      <c r="AQ742" s="3"/>
      <c r="AR742" s="3"/>
      <c r="AS742" s="13"/>
      <c r="AT742" s="13"/>
      <c r="AU742" s="13"/>
      <c r="AV742" s="13"/>
      <c r="AW742" s="13"/>
      <c r="AX742" s="13"/>
      <c r="AY742" s="13"/>
      <c r="AZ742" s="13"/>
      <c r="BA742" s="3"/>
      <c r="BB742" s="13"/>
      <c r="BC742" s="3"/>
    </row>
    <row r="743" spans="1:55">
      <c r="A743" s="3">
        <v>741</v>
      </c>
      <c r="B743" s="3">
        <v>25</v>
      </c>
      <c r="C743" s="3">
        <v>3</v>
      </c>
      <c r="D743" s="3" t="str">
        <f t="shared" si="11"/>
        <v/>
      </c>
      <c r="E743" s="3"/>
      <c r="F743" s="3"/>
      <c r="G743" s="3">
        <v>1200</v>
      </c>
      <c r="H743" s="3"/>
      <c r="I743" s="3"/>
      <c r="J743" s="3">
        <v>51000</v>
      </c>
      <c r="K743" s="3">
        <v>10606840</v>
      </c>
      <c r="L743" s="3">
        <v>32350</v>
      </c>
      <c r="M743" s="3">
        <v>1.249</v>
      </c>
      <c r="N743" s="3">
        <v>1.12</v>
      </c>
      <c r="O743" s="3">
        <v>3000000</v>
      </c>
      <c r="P743" s="3">
        <v>45253.768</v>
      </c>
      <c r="Q743" s="3">
        <v>18200</v>
      </c>
      <c r="R743" s="3">
        <v>1.4</v>
      </c>
      <c r="S743" s="13"/>
      <c r="T743" s="14"/>
      <c r="U743" s="13"/>
      <c r="V743" s="13"/>
      <c r="W743" s="13"/>
      <c r="X743" s="13"/>
      <c r="Y743" s="13"/>
      <c r="Z743" s="4"/>
      <c r="AA743" s="13"/>
      <c r="AB743" s="13"/>
      <c r="AC743" s="13"/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  <c r="AO743" s="3"/>
      <c r="AP743" s="3"/>
      <c r="AQ743" s="3"/>
      <c r="AR743" s="3"/>
      <c r="AS743" s="13"/>
      <c r="AT743" s="13"/>
      <c r="AU743" s="13"/>
      <c r="AV743" s="13"/>
      <c r="AW743" s="13"/>
      <c r="AX743" s="13"/>
      <c r="AY743" s="13"/>
      <c r="AZ743" s="13"/>
      <c r="BA743" s="3"/>
      <c r="BB743" s="13"/>
      <c r="BC743" s="3"/>
    </row>
    <row r="744" spans="1:55">
      <c r="A744" s="3">
        <v>742</v>
      </c>
      <c r="B744" s="3">
        <v>25</v>
      </c>
      <c r="C744" s="3">
        <v>3</v>
      </c>
      <c r="D744" s="3" t="str">
        <f t="shared" si="11"/>
        <v/>
      </c>
      <c r="E744" s="3"/>
      <c r="F744" s="3"/>
      <c r="G744" s="3">
        <v>1205</v>
      </c>
      <c r="H744" s="3"/>
      <c r="I744" s="3"/>
      <c r="J744" s="3">
        <v>51220</v>
      </c>
      <c r="K744" s="3">
        <v>10632450</v>
      </c>
      <c r="L744" s="3">
        <v>32350</v>
      </c>
      <c r="M744" s="3">
        <v>1.249</v>
      </c>
      <c r="N744" s="3">
        <v>1.1205</v>
      </c>
      <c r="O744" s="3">
        <v>3000000</v>
      </c>
      <c r="P744" s="3">
        <v>45273.97058</v>
      </c>
      <c r="Q744" s="3">
        <v>18200</v>
      </c>
      <c r="R744" s="3">
        <v>1.4</v>
      </c>
      <c r="S744" s="13"/>
      <c r="T744" s="14"/>
      <c r="U744" s="13"/>
      <c r="V744" s="13"/>
      <c r="W744" s="13"/>
      <c r="X744" s="13"/>
      <c r="Y744" s="13"/>
      <c r="Z744" s="4"/>
      <c r="AA744" s="13"/>
      <c r="AB744" s="13"/>
      <c r="AC744" s="13"/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  <c r="AO744" s="3"/>
      <c r="AP744" s="3"/>
      <c r="AQ744" s="3"/>
      <c r="AR744" s="3"/>
      <c r="AS744" s="13"/>
      <c r="AT744" s="13"/>
      <c r="AU744" s="13"/>
      <c r="AV744" s="13"/>
      <c r="AW744" s="13"/>
      <c r="AX744" s="13"/>
      <c r="AY744" s="13"/>
      <c r="AZ744" s="13"/>
      <c r="BA744" s="3"/>
      <c r="BB744" s="13"/>
      <c r="BC744" s="3"/>
    </row>
    <row r="745" spans="1:55">
      <c r="A745" s="3">
        <v>743</v>
      </c>
      <c r="B745" s="3">
        <v>25</v>
      </c>
      <c r="C745" s="3">
        <v>3</v>
      </c>
      <c r="D745" s="3" t="str">
        <f t="shared" si="11"/>
        <v/>
      </c>
      <c r="E745" s="3"/>
      <c r="F745" s="3"/>
      <c r="G745" s="3">
        <v>1210</v>
      </c>
      <c r="H745" s="3"/>
      <c r="I745" s="3"/>
      <c r="J745" s="3">
        <v>51440</v>
      </c>
      <c r="K745" s="3">
        <v>10658170</v>
      </c>
      <c r="L745" s="3">
        <v>32350</v>
      </c>
      <c r="M745" s="3">
        <v>1.249</v>
      </c>
      <c r="N745" s="3">
        <v>1.121</v>
      </c>
      <c r="O745" s="3">
        <v>3000000</v>
      </c>
      <c r="P745" s="3">
        <v>45294.17315</v>
      </c>
      <c r="Q745" s="3">
        <v>18200</v>
      </c>
      <c r="R745" s="3">
        <v>1.4</v>
      </c>
      <c r="S745" s="13"/>
      <c r="T745" s="14"/>
      <c r="U745" s="13"/>
      <c r="V745" s="13"/>
      <c r="W745" s="13"/>
      <c r="X745" s="13"/>
      <c r="Y745" s="13"/>
      <c r="Z745" s="4"/>
      <c r="AA745" s="13"/>
      <c r="AB745" s="13"/>
      <c r="AC745" s="13"/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  <c r="AO745" s="3"/>
      <c r="AP745" s="3"/>
      <c r="AQ745" s="3"/>
      <c r="AR745" s="3"/>
      <c r="AS745" s="13"/>
      <c r="AT745" s="13"/>
      <c r="AU745" s="13"/>
      <c r="AV745" s="13"/>
      <c r="AW745" s="13"/>
      <c r="AX745" s="13"/>
      <c r="AY745" s="13"/>
      <c r="AZ745" s="13"/>
      <c r="BA745" s="3"/>
      <c r="BB745" s="13"/>
      <c r="BC745" s="3"/>
    </row>
    <row r="746" spans="1:55">
      <c r="A746" s="3">
        <v>744</v>
      </c>
      <c r="B746" s="3">
        <v>25</v>
      </c>
      <c r="C746" s="3">
        <v>3</v>
      </c>
      <c r="D746" s="3" t="str">
        <f t="shared" si="11"/>
        <v/>
      </c>
      <c r="E746" s="3"/>
      <c r="F746" s="3"/>
      <c r="G746" s="3">
        <v>1215</v>
      </c>
      <c r="H746" s="3"/>
      <c r="I746" s="3"/>
      <c r="J746" s="3">
        <v>51660</v>
      </c>
      <c r="K746" s="3">
        <v>10684000</v>
      </c>
      <c r="L746" s="3">
        <v>32350</v>
      </c>
      <c r="M746" s="3">
        <v>1.249</v>
      </c>
      <c r="N746" s="3">
        <v>1.1215</v>
      </c>
      <c r="O746" s="3">
        <v>3000000</v>
      </c>
      <c r="P746" s="3">
        <v>45314.37573</v>
      </c>
      <c r="Q746" s="3">
        <v>18200</v>
      </c>
      <c r="R746" s="3">
        <v>1.4</v>
      </c>
      <c r="S746" s="13"/>
      <c r="T746" s="14"/>
      <c r="U746" s="13"/>
      <c r="V746" s="13"/>
      <c r="W746" s="13"/>
      <c r="X746" s="13"/>
      <c r="Y746" s="13"/>
      <c r="Z746" s="4"/>
      <c r="AA746" s="13"/>
      <c r="AB746" s="13"/>
      <c r="AC746" s="13"/>
      <c r="AD746" s="13"/>
      <c r="AE746" s="13"/>
      <c r="AF746" s="13"/>
      <c r="AG746" s="13"/>
      <c r="AH746" s="13"/>
      <c r="AI746" s="13"/>
      <c r="AJ746" s="13"/>
      <c r="AK746" s="13"/>
      <c r="AL746" s="13"/>
      <c r="AM746" s="13"/>
      <c r="AN746" s="13"/>
      <c r="AO746" s="3"/>
      <c r="AP746" s="3"/>
      <c r="AQ746" s="3"/>
      <c r="AR746" s="3"/>
      <c r="AS746" s="13"/>
      <c r="AT746" s="13"/>
      <c r="AU746" s="13"/>
      <c r="AV746" s="13"/>
      <c r="AW746" s="13"/>
      <c r="AX746" s="13"/>
      <c r="AY746" s="13"/>
      <c r="AZ746" s="13"/>
      <c r="BA746" s="3"/>
      <c r="BB746" s="13"/>
      <c r="BC746" s="3"/>
    </row>
    <row r="747" spans="1:55">
      <c r="A747" s="3">
        <v>745</v>
      </c>
      <c r="B747" s="3">
        <v>25</v>
      </c>
      <c r="C747" s="3">
        <v>3</v>
      </c>
      <c r="D747" s="3" t="str">
        <f t="shared" si="11"/>
        <v/>
      </c>
      <c r="E747" s="3"/>
      <c r="F747" s="3"/>
      <c r="G747" s="3">
        <v>1220</v>
      </c>
      <c r="H747" s="3"/>
      <c r="I747" s="3"/>
      <c r="J747" s="3">
        <v>51880</v>
      </c>
      <c r="K747" s="3">
        <v>10709940</v>
      </c>
      <c r="L747" s="3">
        <v>32350</v>
      </c>
      <c r="M747" s="3">
        <v>1.249</v>
      </c>
      <c r="N747" s="3">
        <v>1.122</v>
      </c>
      <c r="O747" s="3">
        <v>3000000</v>
      </c>
      <c r="P747" s="3">
        <v>45334.5783</v>
      </c>
      <c r="Q747" s="3">
        <v>18200</v>
      </c>
      <c r="R747" s="3">
        <v>1.4</v>
      </c>
      <c r="S747" s="13"/>
      <c r="T747" s="14"/>
      <c r="U747" s="13"/>
      <c r="V747" s="13"/>
      <c r="W747" s="13"/>
      <c r="X747" s="13"/>
      <c r="Y747" s="13"/>
      <c r="Z747" s="4"/>
      <c r="AA747" s="13"/>
      <c r="AB747" s="13"/>
      <c r="AC747" s="13"/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  <c r="AO747" s="3"/>
      <c r="AP747" s="3"/>
      <c r="AQ747" s="3"/>
      <c r="AR747" s="3"/>
      <c r="AS747" s="13"/>
      <c r="AT747" s="13"/>
      <c r="AU747" s="13"/>
      <c r="AV747" s="13"/>
      <c r="AW747" s="13"/>
      <c r="AX747" s="13"/>
      <c r="AY747" s="13"/>
      <c r="AZ747" s="13"/>
      <c r="BA747" s="3"/>
      <c r="BB747" s="13"/>
      <c r="BC747" s="3"/>
    </row>
    <row r="748" spans="1:55">
      <c r="A748" s="3">
        <v>746</v>
      </c>
      <c r="B748" s="3">
        <v>25</v>
      </c>
      <c r="C748" s="3">
        <v>3</v>
      </c>
      <c r="D748" s="3" t="str">
        <f t="shared" si="11"/>
        <v/>
      </c>
      <c r="E748" s="3"/>
      <c r="F748" s="3"/>
      <c r="G748" s="3">
        <v>1225</v>
      </c>
      <c r="H748" s="3"/>
      <c r="I748" s="3"/>
      <c r="J748" s="3">
        <v>52100</v>
      </c>
      <c r="K748" s="3">
        <v>10735990</v>
      </c>
      <c r="L748" s="3">
        <v>32350</v>
      </c>
      <c r="M748" s="3">
        <v>1.249</v>
      </c>
      <c r="N748" s="3">
        <v>1.1225</v>
      </c>
      <c r="O748" s="3">
        <v>3000000</v>
      </c>
      <c r="P748" s="3">
        <v>45354.78088</v>
      </c>
      <c r="Q748" s="3">
        <v>18200</v>
      </c>
      <c r="R748" s="3">
        <v>1.4</v>
      </c>
      <c r="S748" s="13"/>
      <c r="T748" s="14"/>
      <c r="U748" s="13"/>
      <c r="V748" s="13"/>
      <c r="W748" s="13"/>
      <c r="X748" s="13"/>
      <c r="Y748" s="13"/>
      <c r="Z748" s="4"/>
      <c r="AA748" s="13"/>
      <c r="AB748" s="13"/>
      <c r="AC748" s="13"/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  <c r="AO748" s="3"/>
      <c r="AP748" s="3"/>
      <c r="AQ748" s="3"/>
      <c r="AR748" s="3"/>
      <c r="AS748" s="13"/>
      <c r="AT748" s="13"/>
      <c r="AU748" s="13"/>
      <c r="AV748" s="13"/>
      <c r="AW748" s="13"/>
      <c r="AX748" s="13"/>
      <c r="AY748" s="13"/>
      <c r="AZ748" s="13"/>
      <c r="BA748" s="3"/>
      <c r="BB748" s="13"/>
      <c r="BC748" s="3"/>
    </row>
    <row r="749" spans="1:55">
      <c r="A749" s="3">
        <v>747</v>
      </c>
      <c r="B749" s="3">
        <v>25</v>
      </c>
      <c r="C749" s="3">
        <v>3</v>
      </c>
      <c r="D749" s="3" t="str">
        <f t="shared" si="11"/>
        <v/>
      </c>
      <c r="E749" s="3"/>
      <c r="F749" s="3"/>
      <c r="G749" s="3">
        <v>1230</v>
      </c>
      <c r="H749" s="3"/>
      <c r="I749" s="3"/>
      <c r="J749" s="3">
        <v>52320</v>
      </c>
      <c r="K749" s="3">
        <v>10762150</v>
      </c>
      <c r="L749" s="3">
        <v>32350</v>
      </c>
      <c r="M749" s="3">
        <v>1.249</v>
      </c>
      <c r="N749" s="3">
        <v>1.123</v>
      </c>
      <c r="O749" s="3">
        <v>3000000</v>
      </c>
      <c r="P749" s="3">
        <v>45374.98345</v>
      </c>
      <c r="Q749" s="3">
        <v>18200</v>
      </c>
      <c r="R749" s="3">
        <v>1.4</v>
      </c>
      <c r="S749" s="13"/>
      <c r="T749" s="14"/>
      <c r="U749" s="13"/>
      <c r="V749" s="13"/>
      <c r="W749" s="13"/>
      <c r="X749" s="13"/>
      <c r="Y749" s="13"/>
      <c r="Z749" s="4"/>
      <c r="AA749" s="13"/>
      <c r="AB749" s="13"/>
      <c r="AC749" s="13"/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  <c r="AO749" s="3"/>
      <c r="AP749" s="3"/>
      <c r="AQ749" s="3"/>
      <c r="AR749" s="3"/>
      <c r="AS749" s="13"/>
      <c r="AT749" s="13"/>
      <c r="AU749" s="13"/>
      <c r="AV749" s="13"/>
      <c r="AW749" s="13"/>
      <c r="AX749" s="13"/>
      <c r="AY749" s="13"/>
      <c r="AZ749" s="13"/>
      <c r="BA749" s="3"/>
      <c r="BB749" s="13"/>
      <c r="BC749" s="3"/>
    </row>
    <row r="750" spans="1:55">
      <c r="A750" s="3">
        <v>748</v>
      </c>
      <c r="B750" s="3">
        <v>25</v>
      </c>
      <c r="C750" s="3">
        <v>3</v>
      </c>
      <c r="D750" s="3" t="str">
        <f t="shared" si="11"/>
        <v/>
      </c>
      <c r="E750" s="3"/>
      <c r="F750" s="3"/>
      <c r="G750" s="3">
        <v>1235</v>
      </c>
      <c r="H750" s="3"/>
      <c r="I750" s="3"/>
      <c r="J750" s="3">
        <v>52540</v>
      </c>
      <c r="K750" s="3">
        <v>10788420</v>
      </c>
      <c r="L750" s="3">
        <v>32350</v>
      </c>
      <c r="M750" s="3">
        <v>1.249</v>
      </c>
      <c r="N750" s="3">
        <v>1.1235</v>
      </c>
      <c r="O750" s="3">
        <v>3000000</v>
      </c>
      <c r="P750" s="3">
        <v>45395.18603</v>
      </c>
      <c r="Q750" s="3">
        <v>18200</v>
      </c>
      <c r="R750" s="3">
        <v>1.4</v>
      </c>
      <c r="S750" s="13"/>
      <c r="T750" s="14"/>
      <c r="U750" s="13"/>
      <c r="V750" s="13"/>
      <c r="W750" s="13"/>
      <c r="X750" s="13"/>
      <c r="Y750" s="13"/>
      <c r="Z750" s="4"/>
      <c r="AA750" s="13"/>
      <c r="AB750" s="13"/>
      <c r="AC750" s="13"/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  <c r="AO750" s="3"/>
      <c r="AP750" s="3"/>
      <c r="AQ750" s="3"/>
      <c r="AR750" s="3"/>
      <c r="AS750" s="13"/>
      <c r="AT750" s="13"/>
      <c r="AU750" s="13"/>
      <c r="AV750" s="13"/>
      <c r="AW750" s="13"/>
      <c r="AX750" s="13"/>
      <c r="AY750" s="13"/>
      <c r="AZ750" s="13"/>
      <c r="BA750" s="3"/>
      <c r="BB750" s="13"/>
      <c r="BC750" s="3"/>
    </row>
    <row r="751" spans="1:55">
      <c r="A751" s="3">
        <v>749</v>
      </c>
      <c r="B751" s="3">
        <v>25</v>
      </c>
      <c r="C751" s="3">
        <v>3</v>
      </c>
      <c r="D751" s="3" t="str">
        <f t="shared" si="11"/>
        <v/>
      </c>
      <c r="E751" s="3"/>
      <c r="F751" s="3"/>
      <c r="G751" s="3">
        <v>1240</v>
      </c>
      <c r="H751" s="3"/>
      <c r="I751" s="3"/>
      <c r="J751" s="3">
        <v>52760</v>
      </c>
      <c r="K751" s="3">
        <v>10814800</v>
      </c>
      <c r="L751" s="3">
        <v>32350</v>
      </c>
      <c r="M751" s="3">
        <v>1.249</v>
      </c>
      <c r="N751" s="3">
        <v>1.124</v>
      </c>
      <c r="O751" s="3">
        <v>3000000</v>
      </c>
      <c r="P751" s="3">
        <v>45415.3886</v>
      </c>
      <c r="Q751" s="3">
        <v>18200</v>
      </c>
      <c r="R751" s="3">
        <v>1.4</v>
      </c>
      <c r="S751" s="13"/>
      <c r="T751" s="14"/>
      <c r="U751" s="13"/>
      <c r="V751" s="13"/>
      <c r="W751" s="13"/>
      <c r="X751" s="13"/>
      <c r="Y751" s="13"/>
      <c r="Z751" s="4"/>
      <c r="AA751" s="13"/>
      <c r="AB751" s="13"/>
      <c r="AC751" s="13"/>
      <c r="AD751" s="13"/>
      <c r="AE751" s="13"/>
      <c r="AF751" s="13"/>
      <c r="AG751" s="13"/>
      <c r="AH751" s="13"/>
      <c r="AI751" s="13"/>
      <c r="AJ751" s="13"/>
      <c r="AK751" s="13"/>
      <c r="AL751" s="13"/>
      <c r="AM751" s="13"/>
      <c r="AN751" s="13"/>
      <c r="AO751" s="3"/>
      <c r="AP751" s="3"/>
      <c r="AQ751" s="3"/>
      <c r="AR751" s="3"/>
      <c r="AS751" s="13"/>
      <c r="AT751" s="13"/>
      <c r="AU751" s="13"/>
      <c r="AV751" s="13"/>
      <c r="AW751" s="13"/>
      <c r="AX751" s="13"/>
      <c r="AY751" s="13"/>
      <c r="AZ751" s="13"/>
      <c r="BA751" s="3"/>
      <c r="BB751" s="13"/>
      <c r="BC751" s="3"/>
    </row>
    <row r="752" spans="1:55">
      <c r="A752" s="3">
        <v>750</v>
      </c>
      <c r="B752" s="3">
        <v>25</v>
      </c>
      <c r="C752" s="3">
        <v>3</v>
      </c>
      <c r="D752" s="3" t="str">
        <f t="shared" si="11"/>
        <v/>
      </c>
      <c r="E752" s="3"/>
      <c r="F752" s="3"/>
      <c r="G752" s="3">
        <v>1245</v>
      </c>
      <c r="H752" s="3"/>
      <c r="I752" s="3"/>
      <c r="J752" s="3">
        <v>52980</v>
      </c>
      <c r="K752" s="3">
        <v>10841290</v>
      </c>
      <c r="L752" s="3">
        <v>32350</v>
      </c>
      <c r="M752" s="3">
        <v>1.249</v>
      </c>
      <c r="N752" s="3">
        <v>1.1245</v>
      </c>
      <c r="O752" s="3">
        <v>3000000</v>
      </c>
      <c r="P752" s="3">
        <v>45435.59118</v>
      </c>
      <c r="Q752" s="3">
        <v>18200</v>
      </c>
      <c r="R752" s="3">
        <v>1.4</v>
      </c>
      <c r="S752" s="13"/>
      <c r="T752" s="14"/>
      <c r="U752" s="13"/>
      <c r="V752" s="13"/>
      <c r="W752" s="13"/>
      <c r="X752" s="13"/>
      <c r="Y752" s="13"/>
      <c r="Z752" s="4"/>
      <c r="AA752" s="13"/>
      <c r="AB752" s="13"/>
      <c r="AC752" s="13"/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  <c r="AO752" s="3"/>
      <c r="AP752" s="3"/>
      <c r="AQ752" s="3"/>
      <c r="AR752" s="3"/>
      <c r="AS752" s="13"/>
      <c r="AT752" s="13"/>
      <c r="AU752" s="13"/>
      <c r="AV752" s="13"/>
      <c r="AW752" s="13"/>
      <c r="AX752" s="13"/>
      <c r="AY752" s="13"/>
      <c r="AZ752" s="13"/>
      <c r="BA752" s="3"/>
      <c r="BB752" s="13"/>
      <c r="BC752" s="3"/>
    </row>
    <row r="753" spans="1:55">
      <c r="A753" s="3">
        <v>751</v>
      </c>
      <c r="B753" s="3">
        <v>26</v>
      </c>
      <c r="C753" s="3">
        <v>1</v>
      </c>
      <c r="D753" s="3">
        <f t="shared" si="11"/>
        <v>3250000</v>
      </c>
      <c r="E753" s="3">
        <v>3260</v>
      </c>
      <c r="F753" s="3"/>
      <c r="G753" s="3"/>
      <c r="H753" s="3">
        <v>53200</v>
      </c>
      <c r="I753" s="3"/>
      <c r="J753" s="3"/>
      <c r="K753" s="3">
        <v>10894490</v>
      </c>
      <c r="L753" s="3">
        <v>32600</v>
      </c>
      <c r="M753" s="3">
        <v>1.249</v>
      </c>
      <c r="N753" s="3">
        <v>1.1245</v>
      </c>
      <c r="O753" s="3">
        <v>3000000</v>
      </c>
      <c r="P753" s="3">
        <v>45786.7163</v>
      </c>
      <c r="Q753" s="3">
        <v>18200</v>
      </c>
      <c r="R753" s="3">
        <v>1.4</v>
      </c>
      <c r="S753" s="13"/>
      <c r="T753" s="14"/>
      <c r="U753" s="13"/>
      <c r="V753" s="13"/>
      <c r="W753" s="13"/>
      <c r="X753" s="13"/>
      <c r="Y753" s="13"/>
      <c r="Z753" s="4"/>
      <c r="AA753" s="13"/>
      <c r="AB753" s="13"/>
      <c r="AC753" s="13"/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  <c r="AO753" s="3"/>
      <c r="AP753" s="3"/>
      <c r="AQ753" s="3"/>
      <c r="AR753" s="3"/>
      <c r="AS753" s="13"/>
      <c r="AT753" s="13"/>
      <c r="AU753" s="13"/>
      <c r="AV753" s="13"/>
      <c r="AW753" s="13"/>
      <c r="AX753" s="13"/>
      <c r="AY753" s="13"/>
      <c r="AZ753" s="13"/>
      <c r="BA753" s="3"/>
      <c r="BB753" s="13"/>
      <c r="BC753" s="3"/>
    </row>
    <row r="754" spans="1:55">
      <c r="A754" s="3">
        <v>752</v>
      </c>
      <c r="B754" s="3">
        <v>26</v>
      </c>
      <c r="C754" s="3">
        <v>1</v>
      </c>
      <c r="D754" s="3">
        <f t="shared" si="11"/>
        <v>3276000</v>
      </c>
      <c r="E754" s="3">
        <v>3286</v>
      </c>
      <c r="F754" s="3"/>
      <c r="G754" s="3"/>
      <c r="H754" s="3">
        <v>53420</v>
      </c>
      <c r="I754" s="3"/>
      <c r="J754" s="3"/>
      <c r="K754" s="3">
        <v>10947910</v>
      </c>
      <c r="L754" s="3">
        <v>32860</v>
      </c>
      <c r="M754" s="3">
        <v>1.249</v>
      </c>
      <c r="N754" s="3">
        <v>1.1245</v>
      </c>
      <c r="O754" s="3">
        <v>3000000</v>
      </c>
      <c r="P754" s="3">
        <v>46151.88643</v>
      </c>
      <c r="Q754" s="3">
        <v>18200</v>
      </c>
      <c r="R754" s="3">
        <v>1.4</v>
      </c>
      <c r="S754" s="13"/>
      <c r="T754" s="14"/>
      <c r="U754" s="13"/>
      <c r="V754" s="13"/>
      <c r="W754" s="13"/>
      <c r="X754" s="13"/>
      <c r="Y754" s="13"/>
      <c r="Z754" s="4"/>
      <c r="AA754" s="13"/>
      <c r="AB754" s="13"/>
      <c r="AC754" s="13"/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  <c r="AO754" s="3"/>
      <c r="AP754" s="3"/>
      <c r="AQ754" s="3"/>
      <c r="AR754" s="3"/>
      <c r="AS754" s="13"/>
      <c r="AT754" s="13"/>
      <c r="AU754" s="13"/>
      <c r="AV754" s="13"/>
      <c r="AW754" s="13"/>
      <c r="AX754" s="13"/>
      <c r="AY754" s="13"/>
      <c r="AZ754" s="13"/>
      <c r="BA754" s="3"/>
      <c r="BB754" s="13"/>
      <c r="BC754" s="3"/>
    </row>
    <row r="755" spans="1:55">
      <c r="A755" s="3">
        <v>753</v>
      </c>
      <c r="B755" s="3">
        <v>26</v>
      </c>
      <c r="C755" s="3">
        <v>1</v>
      </c>
      <c r="D755" s="3">
        <f t="shared" si="11"/>
        <v>3302000</v>
      </c>
      <c r="E755" s="3">
        <v>3312</v>
      </c>
      <c r="F755" s="3"/>
      <c r="G755" s="3"/>
      <c r="H755" s="3">
        <v>53640</v>
      </c>
      <c r="I755" s="3"/>
      <c r="J755" s="3"/>
      <c r="K755" s="3">
        <v>11001550</v>
      </c>
      <c r="L755" s="3">
        <v>33120</v>
      </c>
      <c r="M755" s="3">
        <v>1.249</v>
      </c>
      <c r="N755" s="3">
        <v>1.1245</v>
      </c>
      <c r="O755" s="3">
        <v>3000000</v>
      </c>
      <c r="P755" s="3">
        <v>46517.05656</v>
      </c>
      <c r="Q755" s="3">
        <v>18200</v>
      </c>
      <c r="R755" s="3">
        <v>1.4</v>
      </c>
      <c r="S755" s="13"/>
      <c r="T755" s="14"/>
      <c r="U755" s="13"/>
      <c r="V755" s="13"/>
      <c r="W755" s="13"/>
      <c r="X755" s="13"/>
      <c r="Y755" s="13"/>
      <c r="Z755" s="4"/>
      <c r="AA755" s="13"/>
      <c r="AB755" s="13"/>
      <c r="AC755" s="13"/>
      <c r="AD755" s="13"/>
      <c r="AE755" s="13"/>
      <c r="AF755" s="13"/>
      <c r="AG755" s="13"/>
      <c r="AH755" s="13"/>
      <c r="AI755" s="13"/>
      <c r="AJ755" s="13"/>
      <c r="AK755" s="13"/>
      <c r="AL755" s="13"/>
      <c r="AM755" s="13"/>
      <c r="AN755" s="13"/>
      <c r="AO755" s="3"/>
      <c r="AP755" s="3"/>
      <c r="AQ755" s="3"/>
      <c r="AR755" s="3"/>
      <c r="AS755" s="13"/>
      <c r="AT755" s="13"/>
      <c r="AU755" s="13"/>
      <c r="AV755" s="13"/>
      <c r="AW755" s="13"/>
      <c r="AX755" s="13"/>
      <c r="AY755" s="13"/>
      <c r="AZ755" s="13"/>
      <c r="BA755" s="3"/>
      <c r="BB755" s="13"/>
      <c r="BC755" s="3"/>
    </row>
    <row r="756" spans="1:55">
      <c r="A756" s="3">
        <v>754</v>
      </c>
      <c r="B756" s="3">
        <v>26</v>
      </c>
      <c r="C756" s="3">
        <v>1</v>
      </c>
      <c r="D756" s="3">
        <f t="shared" si="11"/>
        <v>3328000</v>
      </c>
      <c r="E756" s="3">
        <v>3338</v>
      </c>
      <c r="F756" s="3"/>
      <c r="G756" s="3"/>
      <c r="H756" s="3">
        <v>53860</v>
      </c>
      <c r="I756" s="3"/>
      <c r="J756" s="3"/>
      <c r="K756" s="3">
        <v>11055410</v>
      </c>
      <c r="L756" s="3">
        <v>33380</v>
      </c>
      <c r="M756" s="3">
        <v>1.249</v>
      </c>
      <c r="N756" s="3">
        <v>1.1245</v>
      </c>
      <c r="O756" s="3">
        <v>3000000</v>
      </c>
      <c r="P756" s="3">
        <v>46882.22669</v>
      </c>
      <c r="Q756" s="3">
        <v>18200</v>
      </c>
      <c r="R756" s="3">
        <v>1.4</v>
      </c>
      <c r="S756" s="13"/>
      <c r="T756" s="14"/>
      <c r="U756" s="13"/>
      <c r="V756" s="13"/>
      <c r="W756" s="13"/>
      <c r="X756" s="13"/>
      <c r="Y756" s="13"/>
      <c r="Z756" s="4"/>
      <c r="AA756" s="13"/>
      <c r="AB756" s="13"/>
      <c r="AC756" s="13"/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  <c r="AO756" s="3"/>
      <c r="AP756" s="3"/>
      <c r="AQ756" s="3"/>
      <c r="AR756" s="3"/>
      <c r="AS756" s="13"/>
      <c r="AT756" s="13"/>
      <c r="AU756" s="13"/>
      <c r="AV756" s="13"/>
      <c r="AW756" s="13"/>
      <c r="AX756" s="13"/>
      <c r="AY756" s="13"/>
      <c r="AZ756" s="13"/>
      <c r="BA756" s="3"/>
      <c r="BB756" s="13"/>
      <c r="BC756" s="3"/>
    </row>
    <row r="757" spans="1:55">
      <c r="A757" s="3">
        <v>755</v>
      </c>
      <c r="B757" s="3">
        <v>26</v>
      </c>
      <c r="C757" s="3">
        <v>1</v>
      </c>
      <c r="D757" s="3">
        <f t="shared" si="11"/>
        <v>3354000</v>
      </c>
      <c r="E757" s="3">
        <v>3364</v>
      </c>
      <c r="F757" s="3"/>
      <c r="G757" s="3"/>
      <c r="H757" s="3">
        <v>54080</v>
      </c>
      <c r="I757" s="3"/>
      <c r="J757" s="3"/>
      <c r="K757" s="3">
        <v>11109490</v>
      </c>
      <c r="L757" s="3">
        <v>33640</v>
      </c>
      <c r="M757" s="3">
        <v>1.249</v>
      </c>
      <c r="N757" s="3">
        <v>1.1245</v>
      </c>
      <c r="O757" s="3">
        <v>3000000</v>
      </c>
      <c r="P757" s="3">
        <v>47247.39682</v>
      </c>
      <c r="Q757" s="3">
        <v>18200</v>
      </c>
      <c r="R757" s="3">
        <v>1.4</v>
      </c>
      <c r="S757" s="13"/>
      <c r="T757" s="14"/>
      <c r="U757" s="13"/>
      <c r="V757" s="13"/>
      <c r="W757" s="13"/>
      <c r="X757" s="13"/>
      <c r="Y757" s="13"/>
      <c r="Z757" s="4"/>
      <c r="AA757" s="13"/>
      <c r="AB757" s="13"/>
      <c r="AC757" s="13"/>
      <c r="AD757" s="13"/>
      <c r="AE757" s="13"/>
      <c r="AF757" s="13"/>
      <c r="AG757" s="13"/>
      <c r="AH757" s="13"/>
      <c r="AI757" s="13"/>
      <c r="AJ757" s="13"/>
      <c r="AK757" s="13"/>
      <c r="AL757" s="13"/>
      <c r="AM757" s="13"/>
      <c r="AN757" s="13"/>
      <c r="AO757" s="3"/>
      <c r="AP757" s="3"/>
      <c r="AQ757" s="3"/>
      <c r="AR757" s="3"/>
      <c r="AS757" s="13"/>
      <c r="AT757" s="13"/>
      <c r="AU757" s="13"/>
      <c r="AV757" s="13"/>
      <c r="AW757" s="13"/>
      <c r="AX757" s="13"/>
      <c r="AY757" s="13"/>
      <c r="AZ757" s="13"/>
      <c r="BA757" s="3"/>
      <c r="BB757" s="13"/>
      <c r="BC757" s="3"/>
    </row>
    <row r="758" spans="1:55">
      <c r="A758" s="3">
        <v>756</v>
      </c>
      <c r="B758" s="3">
        <v>26</v>
      </c>
      <c r="C758" s="3">
        <v>1</v>
      </c>
      <c r="D758" s="3">
        <f t="shared" si="11"/>
        <v>3380000</v>
      </c>
      <c r="E758" s="3">
        <v>3390</v>
      </c>
      <c r="F758" s="3"/>
      <c r="G758" s="3"/>
      <c r="H758" s="3">
        <v>54300</v>
      </c>
      <c r="I758" s="3"/>
      <c r="J758" s="3"/>
      <c r="K758" s="3">
        <v>11163790</v>
      </c>
      <c r="L758" s="3">
        <v>33900</v>
      </c>
      <c r="M758" s="3">
        <v>1.249</v>
      </c>
      <c r="N758" s="3">
        <v>1.1245</v>
      </c>
      <c r="O758" s="3">
        <v>3000000</v>
      </c>
      <c r="P758" s="3">
        <v>47612.56695</v>
      </c>
      <c r="Q758" s="3">
        <v>18200</v>
      </c>
      <c r="R758" s="3">
        <v>1.4</v>
      </c>
      <c r="S758" s="13"/>
      <c r="T758" s="14"/>
      <c r="U758" s="13"/>
      <c r="V758" s="13"/>
      <c r="W758" s="13"/>
      <c r="X758" s="13"/>
      <c r="Y758" s="13"/>
      <c r="Z758" s="4"/>
      <c r="AA758" s="13"/>
      <c r="AB758" s="13"/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/>
      <c r="AN758" s="13"/>
      <c r="AO758" s="3"/>
      <c r="AP758" s="3"/>
      <c r="AQ758" s="3"/>
      <c r="AR758" s="3"/>
      <c r="AS758" s="13"/>
      <c r="AT758" s="13"/>
      <c r="AU758" s="13"/>
      <c r="AV758" s="13"/>
      <c r="AW758" s="13"/>
      <c r="AX758" s="13"/>
      <c r="AY758" s="13"/>
      <c r="AZ758" s="13"/>
      <c r="BA758" s="3"/>
      <c r="BB758" s="13"/>
      <c r="BC758" s="3"/>
    </row>
    <row r="759" spans="1:55">
      <c r="A759" s="3">
        <v>757</v>
      </c>
      <c r="B759" s="3">
        <v>26</v>
      </c>
      <c r="C759" s="3">
        <v>1</v>
      </c>
      <c r="D759" s="3">
        <f t="shared" si="11"/>
        <v>3406000</v>
      </c>
      <c r="E759" s="3">
        <v>3416</v>
      </c>
      <c r="F759" s="3"/>
      <c r="G759" s="3"/>
      <c r="H759" s="3">
        <v>54520</v>
      </c>
      <c r="I759" s="3"/>
      <c r="J759" s="3"/>
      <c r="K759" s="3">
        <v>11218310</v>
      </c>
      <c r="L759" s="3">
        <v>34160</v>
      </c>
      <c r="M759" s="3">
        <v>1.249</v>
      </c>
      <c r="N759" s="3">
        <v>1.1245</v>
      </c>
      <c r="O759" s="3">
        <v>3000000</v>
      </c>
      <c r="P759" s="3">
        <v>47977.73708</v>
      </c>
      <c r="Q759" s="3">
        <v>18200</v>
      </c>
      <c r="R759" s="3">
        <v>1.4</v>
      </c>
      <c r="S759" s="13"/>
      <c r="T759" s="14"/>
      <c r="U759" s="13"/>
      <c r="V759" s="13"/>
      <c r="W759" s="13"/>
      <c r="X759" s="13"/>
      <c r="Y759" s="13"/>
      <c r="Z759" s="4"/>
      <c r="AA759" s="13"/>
      <c r="AB759" s="13"/>
      <c r="AC759" s="13"/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  <c r="AO759" s="3"/>
      <c r="AP759" s="3"/>
      <c r="AQ759" s="3"/>
      <c r="AR759" s="3"/>
      <c r="AS759" s="13"/>
      <c r="AT759" s="13"/>
      <c r="AU759" s="13"/>
      <c r="AV759" s="13"/>
      <c r="AW759" s="13"/>
      <c r="AX759" s="13"/>
      <c r="AY759" s="13"/>
      <c r="AZ759" s="13"/>
      <c r="BA759" s="3"/>
      <c r="BB759" s="13"/>
      <c r="BC759" s="3"/>
    </row>
    <row r="760" spans="1:55">
      <c r="A760" s="3">
        <v>758</v>
      </c>
      <c r="B760" s="3">
        <v>26</v>
      </c>
      <c r="C760" s="3">
        <v>1</v>
      </c>
      <c r="D760" s="3">
        <f t="shared" si="11"/>
        <v>3432000</v>
      </c>
      <c r="E760" s="3">
        <v>3442</v>
      </c>
      <c r="F760" s="3"/>
      <c r="G760" s="3"/>
      <c r="H760" s="3">
        <v>54740</v>
      </c>
      <c r="I760" s="3"/>
      <c r="J760" s="3"/>
      <c r="K760" s="3">
        <v>11273050</v>
      </c>
      <c r="L760" s="3">
        <v>34420</v>
      </c>
      <c r="M760" s="3">
        <v>1.249</v>
      </c>
      <c r="N760" s="3">
        <v>1.1245</v>
      </c>
      <c r="O760" s="3">
        <v>3000000</v>
      </c>
      <c r="P760" s="3">
        <v>48342.90721</v>
      </c>
      <c r="Q760" s="3">
        <v>18200</v>
      </c>
      <c r="R760" s="3">
        <v>1.4</v>
      </c>
      <c r="S760" s="13"/>
      <c r="T760" s="14"/>
      <c r="U760" s="13"/>
      <c r="V760" s="13"/>
      <c r="W760" s="13"/>
      <c r="X760" s="13"/>
      <c r="Y760" s="13"/>
      <c r="Z760" s="4"/>
      <c r="AA760" s="13"/>
      <c r="AB760" s="13"/>
      <c r="AC760" s="13"/>
      <c r="AD760" s="13"/>
      <c r="AE760" s="13"/>
      <c r="AF760" s="13"/>
      <c r="AG760" s="13"/>
      <c r="AH760" s="13"/>
      <c r="AI760" s="13"/>
      <c r="AJ760" s="13"/>
      <c r="AK760" s="13"/>
      <c r="AL760" s="13"/>
      <c r="AM760" s="13"/>
      <c r="AN760" s="13"/>
      <c r="AO760" s="3"/>
      <c r="AP760" s="3"/>
      <c r="AQ760" s="3"/>
      <c r="AR760" s="3"/>
      <c r="AS760" s="13"/>
      <c r="AT760" s="13"/>
      <c r="AU760" s="13"/>
      <c r="AV760" s="13"/>
      <c r="AW760" s="13"/>
      <c r="AX760" s="13"/>
      <c r="AY760" s="13"/>
      <c r="AZ760" s="13"/>
      <c r="BA760" s="3"/>
      <c r="BB760" s="13"/>
      <c r="BC760" s="3"/>
    </row>
    <row r="761" spans="1:55">
      <c r="A761" s="3">
        <v>759</v>
      </c>
      <c r="B761" s="3">
        <v>26</v>
      </c>
      <c r="C761" s="3">
        <v>1</v>
      </c>
      <c r="D761" s="3">
        <f t="shared" si="11"/>
        <v>3458000</v>
      </c>
      <c r="E761" s="3">
        <v>3468</v>
      </c>
      <c r="F761" s="3"/>
      <c r="G761" s="3"/>
      <c r="H761" s="3">
        <v>54960</v>
      </c>
      <c r="I761" s="3"/>
      <c r="J761" s="3"/>
      <c r="K761" s="3">
        <v>11328010</v>
      </c>
      <c r="L761" s="3">
        <v>34680</v>
      </c>
      <c r="M761" s="3">
        <v>1.249</v>
      </c>
      <c r="N761" s="3">
        <v>1.1245</v>
      </c>
      <c r="O761" s="3">
        <v>3000000</v>
      </c>
      <c r="P761" s="3">
        <v>48708.07734</v>
      </c>
      <c r="Q761" s="3">
        <v>18200</v>
      </c>
      <c r="R761" s="3">
        <v>1.4</v>
      </c>
      <c r="S761" s="13"/>
      <c r="T761" s="14"/>
      <c r="U761" s="13"/>
      <c r="V761" s="13"/>
      <c r="W761" s="13"/>
      <c r="X761" s="13"/>
      <c r="Y761" s="13"/>
      <c r="Z761" s="4"/>
      <c r="AA761" s="13"/>
      <c r="AB761" s="13"/>
      <c r="AC761" s="13"/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  <c r="AO761" s="3"/>
      <c r="AP761" s="3"/>
      <c r="AQ761" s="3"/>
      <c r="AR761" s="3"/>
      <c r="AS761" s="13"/>
      <c r="AT761" s="13"/>
      <c r="AU761" s="13"/>
      <c r="AV761" s="13"/>
      <c r="AW761" s="13"/>
      <c r="AX761" s="13"/>
      <c r="AY761" s="13"/>
      <c r="AZ761" s="13"/>
      <c r="BA761" s="3"/>
      <c r="BB761" s="13"/>
      <c r="BC761" s="3"/>
    </row>
    <row r="762" spans="1:55">
      <c r="A762" s="3">
        <v>760</v>
      </c>
      <c r="B762" s="3">
        <v>26</v>
      </c>
      <c r="C762" s="3">
        <v>1</v>
      </c>
      <c r="D762" s="3">
        <f t="shared" si="11"/>
        <v>3484000</v>
      </c>
      <c r="E762" s="3">
        <v>3494</v>
      </c>
      <c r="F762" s="3"/>
      <c r="G762" s="3"/>
      <c r="H762" s="3">
        <v>55180</v>
      </c>
      <c r="I762" s="3"/>
      <c r="J762" s="3"/>
      <c r="K762" s="3">
        <v>11383190</v>
      </c>
      <c r="L762" s="3">
        <v>34940</v>
      </c>
      <c r="M762" s="3">
        <v>1.249</v>
      </c>
      <c r="N762" s="3">
        <v>1.1245</v>
      </c>
      <c r="O762" s="3">
        <v>3000000</v>
      </c>
      <c r="P762" s="3">
        <v>49073.24747</v>
      </c>
      <c r="Q762" s="3">
        <v>20300</v>
      </c>
      <c r="R762" s="3">
        <v>1.4</v>
      </c>
      <c r="S762" s="13"/>
      <c r="T762" s="14"/>
      <c r="U762" s="13"/>
      <c r="V762" s="13"/>
      <c r="W762" s="13"/>
      <c r="X762" s="13"/>
      <c r="Y762" s="13"/>
      <c r="Z762" s="4"/>
      <c r="AA762" s="13"/>
      <c r="AB762" s="13"/>
      <c r="AC762" s="13"/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  <c r="AO762" s="3"/>
      <c r="AP762" s="3"/>
      <c r="AQ762" s="3"/>
      <c r="AR762" s="3"/>
      <c r="AS762" s="13"/>
      <c r="AT762" s="13"/>
      <c r="AU762" s="13"/>
      <c r="AV762" s="13"/>
      <c r="AW762" s="13"/>
      <c r="AX762" s="13"/>
      <c r="AY762" s="13"/>
      <c r="AZ762" s="13"/>
      <c r="BA762" s="3"/>
      <c r="BB762" s="13"/>
      <c r="BC762" s="3"/>
    </row>
    <row r="763" spans="1:55">
      <c r="A763" s="3">
        <v>761</v>
      </c>
      <c r="B763" s="3">
        <v>26</v>
      </c>
      <c r="C763" s="3">
        <v>2</v>
      </c>
      <c r="D763" s="3" t="str">
        <f t="shared" si="11"/>
        <v/>
      </c>
      <c r="E763" s="3"/>
      <c r="F763" s="3">
        <v>2500</v>
      </c>
      <c r="G763" s="3"/>
      <c r="H763" s="3"/>
      <c r="I763" s="3">
        <v>53200</v>
      </c>
      <c r="J763" s="3"/>
      <c r="K763" s="3">
        <v>11418657</v>
      </c>
      <c r="L763" s="3">
        <v>34940</v>
      </c>
      <c r="M763" s="3">
        <v>1.25</v>
      </c>
      <c r="N763" s="3">
        <v>1.1245</v>
      </c>
      <c r="O763" s="3">
        <v>3000000</v>
      </c>
      <c r="P763" s="3">
        <v>49112.5375</v>
      </c>
      <c r="Q763" s="3">
        <v>20300</v>
      </c>
      <c r="R763" s="3">
        <v>1.4</v>
      </c>
      <c r="S763" s="13"/>
      <c r="T763" s="14"/>
      <c r="U763" s="13"/>
      <c r="V763" s="13"/>
      <c r="W763" s="13"/>
      <c r="X763" s="13"/>
      <c r="Y763" s="13"/>
      <c r="Z763" s="4"/>
      <c r="AA763" s="13"/>
      <c r="AB763" s="13"/>
      <c r="AC763" s="13"/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  <c r="AO763" s="3"/>
      <c r="AP763" s="3"/>
      <c r="AQ763" s="3"/>
      <c r="AR763" s="3"/>
      <c r="AS763" s="13"/>
      <c r="AT763" s="13"/>
      <c r="AU763" s="13"/>
      <c r="AV763" s="13"/>
      <c r="AW763" s="13"/>
      <c r="AX763" s="13"/>
      <c r="AY763" s="13"/>
      <c r="AZ763" s="13"/>
      <c r="BA763" s="3"/>
      <c r="BB763" s="13"/>
      <c r="BC763" s="3"/>
    </row>
    <row r="764" spans="1:55">
      <c r="A764" s="3">
        <v>762</v>
      </c>
      <c r="B764" s="3">
        <v>26</v>
      </c>
      <c r="C764" s="3">
        <v>2</v>
      </c>
      <c r="D764" s="3" t="str">
        <f t="shared" si="11"/>
        <v/>
      </c>
      <c r="E764" s="3"/>
      <c r="F764" s="3">
        <v>2510</v>
      </c>
      <c r="G764" s="3"/>
      <c r="H764" s="3"/>
      <c r="I764" s="3">
        <v>53420</v>
      </c>
      <c r="J764" s="3"/>
      <c r="K764" s="3">
        <v>11454271</v>
      </c>
      <c r="L764" s="3">
        <v>34940</v>
      </c>
      <c r="M764" s="3">
        <v>1.251</v>
      </c>
      <c r="N764" s="3">
        <v>1.1245</v>
      </c>
      <c r="O764" s="3">
        <v>3000000</v>
      </c>
      <c r="P764" s="3">
        <v>49151.82753</v>
      </c>
      <c r="Q764" s="3">
        <v>20300</v>
      </c>
      <c r="R764" s="3">
        <v>1.4</v>
      </c>
      <c r="S764" s="13"/>
      <c r="T764" s="14"/>
      <c r="U764" s="13"/>
      <c r="V764" s="13"/>
      <c r="W764" s="13"/>
      <c r="X764" s="13"/>
      <c r="Y764" s="13"/>
      <c r="Z764" s="4"/>
      <c r="AA764" s="13"/>
      <c r="AB764" s="13"/>
      <c r="AC764" s="13"/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  <c r="AO764" s="3"/>
      <c r="AP764" s="3"/>
      <c r="AQ764" s="3"/>
      <c r="AR764" s="3"/>
      <c r="AS764" s="13"/>
      <c r="AT764" s="13"/>
      <c r="AU764" s="13"/>
      <c r="AV764" s="13"/>
      <c r="AW764" s="13"/>
      <c r="AX764" s="13"/>
      <c r="AY764" s="13"/>
      <c r="AZ764" s="13"/>
      <c r="BA764" s="3"/>
      <c r="BB764" s="13"/>
      <c r="BC764" s="3"/>
    </row>
    <row r="765" spans="1:55">
      <c r="A765" s="3">
        <v>763</v>
      </c>
      <c r="B765" s="3">
        <v>26</v>
      </c>
      <c r="C765" s="3">
        <v>2</v>
      </c>
      <c r="D765" s="3" t="str">
        <f t="shared" si="11"/>
        <v/>
      </c>
      <c r="E765" s="3"/>
      <c r="F765" s="3">
        <v>2520</v>
      </c>
      <c r="G765" s="3"/>
      <c r="H765" s="3"/>
      <c r="I765" s="3">
        <v>53640</v>
      </c>
      <c r="J765" s="3"/>
      <c r="K765" s="3">
        <v>11490032</v>
      </c>
      <c r="L765" s="3">
        <v>34940</v>
      </c>
      <c r="M765" s="3">
        <v>1.252</v>
      </c>
      <c r="N765" s="3">
        <v>1.1245</v>
      </c>
      <c r="O765" s="3">
        <v>3000000</v>
      </c>
      <c r="P765" s="3">
        <v>49191.11756</v>
      </c>
      <c r="Q765" s="3">
        <v>20300</v>
      </c>
      <c r="R765" s="3">
        <v>1.4</v>
      </c>
      <c r="S765" s="13"/>
      <c r="T765" s="14"/>
      <c r="U765" s="13"/>
      <c r="V765" s="13"/>
      <c r="W765" s="13"/>
      <c r="X765" s="13"/>
      <c r="Y765" s="13"/>
      <c r="Z765" s="4"/>
      <c r="AA765" s="13"/>
      <c r="AB765" s="13"/>
      <c r="AC765" s="13"/>
      <c r="AD765" s="13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3"/>
      <c r="AP765" s="3"/>
      <c r="AQ765" s="3"/>
      <c r="AR765" s="3"/>
      <c r="AS765" s="13"/>
      <c r="AT765" s="13"/>
      <c r="AU765" s="13"/>
      <c r="AV765" s="13"/>
      <c r="AW765" s="13"/>
      <c r="AX765" s="13"/>
      <c r="AY765" s="13"/>
      <c r="AZ765" s="13"/>
      <c r="BA765" s="3"/>
      <c r="BB765" s="13"/>
      <c r="BC765" s="3"/>
    </row>
    <row r="766" spans="1:55">
      <c r="A766" s="3">
        <v>764</v>
      </c>
      <c r="B766" s="3">
        <v>26</v>
      </c>
      <c r="C766" s="3">
        <v>2</v>
      </c>
      <c r="D766" s="3" t="str">
        <f t="shared" si="11"/>
        <v/>
      </c>
      <c r="E766" s="3"/>
      <c r="F766" s="3">
        <v>2530</v>
      </c>
      <c r="G766" s="3"/>
      <c r="H766" s="3"/>
      <c r="I766" s="3">
        <v>53860</v>
      </c>
      <c r="J766" s="3"/>
      <c r="K766" s="3">
        <v>11525940</v>
      </c>
      <c r="L766" s="3">
        <v>34940</v>
      </c>
      <c r="M766" s="3">
        <v>1.253</v>
      </c>
      <c r="N766" s="3">
        <v>1.1245</v>
      </c>
      <c r="O766" s="3">
        <v>3000000</v>
      </c>
      <c r="P766" s="3">
        <v>49230.40759</v>
      </c>
      <c r="Q766" s="3">
        <v>20300</v>
      </c>
      <c r="R766" s="3">
        <v>1.4</v>
      </c>
      <c r="S766" s="13"/>
      <c r="T766" s="14"/>
      <c r="U766" s="13"/>
      <c r="V766" s="13"/>
      <c r="W766" s="13"/>
      <c r="X766" s="13"/>
      <c r="Y766" s="13"/>
      <c r="Z766" s="4"/>
      <c r="AA766" s="13"/>
      <c r="AB766" s="13"/>
      <c r="AC766" s="13"/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  <c r="AO766" s="3"/>
      <c r="AP766" s="3"/>
      <c r="AQ766" s="3"/>
      <c r="AR766" s="3"/>
      <c r="AS766" s="13"/>
      <c r="AT766" s="13"/>
      <c r="AU766" s="13"/>
      <c r="AV766" s="13"/>
      <c r="AW766" s="13"/>
      <c r="AX766" s="13"/>
      <c r="AY766" s="13"/>
      <c r="AZ766" s="13"/>
      <c r="BA766" s="3"/>
      <c r="BB766" s="13"/>
      <c r="BC766" s="3"/>
    </row>
    <row r="767" spans="1:55">
      <c r="A767" s="3">
        <v>765</v>
      </c>
      <c r="B767" s="3">
        <v>26</v>
      </c>
      <c r="C767" s="3">
        <v>2</v>
      </c>
      <c r="D767" s="3" t="str">
        <f t="shared" si="11"/>
        <v/>
      </c>
      <c r="E767" s="3"/>
      <c r="F767" s="3">
        <v>2540</v>
      </c>
      <c r="G767" s="3"/>
      <c r="H767" s="3"/>
      <c r="I767" s="3">
        <v>54080</v>
      </c>
      <c r="J767" s="3"/>
      <c r="K767" s="3">
        <v>11561995</v>
      </c>
      <c r="L767" s="3">
        <v>34940</v>
      </c>
      <c r="M767" s="3">
        <v>1.254</v>
      </c>
      <c r="N767" s="3">
        <v>1.1245</v>
      </c>
      <c r="O767" s="3">
        <v>3000000</v>
      </c>
      <c r="P767" s="3">
        <v>49269.69762</v>
      </c>
      <c r="Q767" s="3">
        <v>20300</v>
      </c>
      <c r="R767" s="3">
        <v>1.4</v>
      </c>
      <c r="S767" s="13"/>
      <c r="T767" s="14"/>
      <c r="U767" s="13"/>
      <c r="V767" s="13"/>
      <c r="W767" s="13"/>
      <c r="X767" s="13"/>
      <c r="Y767" s="13"/>
      <c r="Z767" s="4"/>
      <c r="AA767" s="13"/>
      <c r="AB767" s="13"/>
      <c r="AC767" s="13"/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  <c r="AO767" s="3"/>
      <c r="AP767" s="3"/>
      <c r="AQ767" s="3"/>
      <c r="AR767" s="3"/>
      <c r="AS767" s="13"/>
      <c r="AT767" s="13"/>
      <c r="AU767" s="13"/>
      <c r="AV767" s="13"/>
      <c r="AW767" s="13"/>
      <c r="AX767" s="13"/>
      <c r="AY767" s="13"/>
      <c r="AZ767" s="13"/>
      <c r="BA767" s="3"/>
      <c r="BB767" s="13"/>
      <c r="BC767" s="3"/>
    </row>
    <row r="768" spans="1:55">
      <c r="A768" s="3">
        <v>766</v>
      </c>
      <c r="B768" s="3">
        <v>26</v>
      </c>
      <c r="C768" s="3">
        <v>2</v>
      </c>
      <c r="D768" s="3" t="str">
        <f t="shared" si="11"/>
        <v/>
      </c>
      <c r="E768" s="3"/>
      <c r="F768" s="3">
        <v>2550</v>
      </c>
      <c r="G768" s="3"/>
      <c r="H768" s="3"/>
      <c r="I768" s="3">
        <v>54300</v>
      </c>
      <c r="J768" s="3"/>
      <c r="K768" s="3">
        <v>11598197</v>
      </c>
      <c r="L768" s="3">
        <v>34940</v>
      </c>
      <c r="M768" s="3">
        <v>1.255</v>
      </c>
      <c r="N768" s="3">
        <v>1.1245</v>
      </c>
      <c r="O768" s="3">
        <v>3000000</v>
      </c>
      <c r="P768" s="3">
        <v>49308.98765</v>
      </c>
      <c r="Q768" s="3">
        <v>20300</v>
      </c>
      <c r="R768" s="3">
        <v>1.4</v>
      </c>
      <c r="S768" s="13"/>
      <c r="T768" s="14"/>
      <c r="U768" s="13"/>
      <c r="V768" s="13"/>
      <c r="W768" s="13"/>
      <c r="X768" s="13"/>
      <c r="Y768" s="13"/>
      <c r="Z768" s="4"/>
      <c r="AA768" s="13"/>
      <c r="AB768" s="13"/>
      <c r="AC768" s="13"/>
      <c r="AD768" s="13"/>
      <c r="AE768" s="13"/>
      <c r="AF768" s="13"/>
      <c r="AG768" s="13"/>
      <c r="AH768" s="13"/>
      <c r="AI768" s="13"/>
      <c r="AJ768" s="13"/>
      <c r="AK768" s="13"/>
      <c r="AL768" s="13"/>
      <c r="AM768" s="13"/>
      <c r="AN768" s="13"/>
      <c r="AO768" s="3"/>
      <c r="AP768" s="3"/>
      <c r="AQ768" s="3"/>
      <c r="AR768" s="3"/>
      <c r="AS768" s="13"/>
      <c r="AT768" s="13"/>
      <c r="AU768" s="13"/>
      <c r="AV768" s="13"/>
      <c r="AW768" s="13"/>
      <c r="AX768" s="13"/>
      <c r="AY768" s="13"/>
      <c r="AZ768" s="13"/>
      <c r="BA768" s="3"/>
      <c r="BB768" s="13"/>
      <c r="BC768" s="3"/>
    </row>
    <row r="769" spans="1:55">
      <c r="A769" s="3">
        <v>767</v>
      </c>
      <c r="B769" s="3">
        <v>26</v>
      </c>
      <c r="C769" s="3">
        <v>2</v>
      </c>
      <c r="D769" s="3" t="str">
        <f t="shared" si="11"/>
        <v/>
      </c>
      <c r="E769" s="3"/>
      <c r="F769" s="3">
        <v>2560</v>
      </c>
      <c r="G769" s="3"/>
      <c r="H769" s="3"/>
      <c r="I769" s="3">
        <v>54520</v>
      </c>
      <c r="J769" s="3"/>
      <c r="K769" s="3">
        <v>11634546</v>
      </c>
      <c r="L769" s="3">
        <v>34940</v>
      </c>
      <c r="M769" s="3">
        <v>1.256</v>
      </c>
      <c r="N769" s="3">
        <v>1.1245</v>
      </c>
      <c r="O769" s="3">
        <v>3000000</v>
      </c>
      <c r="P769" s="3">
        <v>49348.27768</v>
      </c>
      <c r="Q769" s="3">
        <v>20300</v>
      </c>
      <c r="R769" s="3">
        <v>1.4</v>
      </c>
      <c r="S769" s="13"/>
      <c r="T769" s="14"/>
      <c r="U769" s="13"/>
      <c r="V769" s="13"/>
      <c r="W769" s="13"/>
      <c r="X769" s="13"/>
      <c r="Y769" s="13"/>
      <c r="Z769" s="4"/>
      <c r="AA769" s="13"/>
      <c r="AB769" s="13"/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  <c r="AO769" s="3"/>
      <c r="AP769" s="3"/>
      <c r="AQ769" s="3"/>
      <c r="AR769" s="3"/>
      <c r="AS769" s="13"/>
      <c r="AT769" s="13"/>
      <c r="AU769" s="13"/>
      <c r="AV769" s="13"/>
      <c r="AW769" s="13"/>
      <c r="AX769" s="13"/>
      <c r="AY769" s="13"/>
      <c r="AZ769" s="13"/>
      <c r="BA769" s="3"/>
      <c r="BB769" s="13"/>
      <c r="BC769" s="3"/>
    </row>
    <row r="770" spans="1:55">
      <c r="A770" s="3">
        <v>768</v>
      </c>
      <c r="B770" s="3">
        <v>26</v>
      </c>
      <c r="C770" s="3">
        <v>2</v>
      </c>
      <c r="D770" s="3" t="str">
        <f t="shared" si="11"/>
        <v/>
      </c>
      <c r="E770" s="3"/>
      <c r="F770" s="3">
        <v>2570</v>
      </c>
      <c r="G770" s="3"/>
      <c r="H770" s="3"/>
      <c r="I770" s="3">
        <v>54740</v>
      </c>
      <c r="J770" s="3"/>
      <c r="K770" s="3">
        <v>11671042</v>
      </c>
      <c r="L770" s="3">
        <v>34940</v>
      </c>
      <c r="M770" s="3">
        <v>1.257</v>
      </c>
      <c r="N770" s="3">
        <v>1.1245</v>
      </c>
      <c r="O770" s="3">
        <v>3000000</v>
      </c>
      <c r="P770" s="3">
        <v>49387.56771</v>
      </c>
      <c r="Q770" s="3">
        <v>20300</v>
      </c>
      <c r="R770" s="3">
        <v>1.4</v>
      </c>
      <c r="S770" s="13"/>
      <c r="T770" s="14"/>
      <c r="U770" s="13"/>
      <c r="V770" s="13"/>
      <c r="W770" s="13"/>
      <c r="X770" s="13"/>
      <c r="Y770" s="13"/>
      <c r="Z770" s="4"/>
      <c r="AA770" s="13"/>
      <c r="AB770" s="13"/>
      <c r="AC770" s="13"/>
      <c r="AD770" s="13"/>
      <c r="AE770" s="13"/>
      <c r="AF770" s="13"/>
      <c r="AG770" s="13"/>
      <c r="AH770" s="13"/>
      <c r="AI770" s="13"/>
      <c r="AJ770" s="13"/>
      <c r="AK770" s="13"/>
      <c r="AL770" s="13"/>
      <c r="AM770" s="13"/>
      <c r="AN770" s="13"/>
      <c r="AO770" s="3"/>
      <c r="AP770" s="3"/>
      <c r="AQ770" s="3"/>
      <c r="AR770" s="3"/>
      <c r="AS770" s="13"/>
      <c r="AT770" s="13"/>
      <c r="AU770" s="13"/>
      <c r="AV770" s="13"/>
      <c r="AW770" s="13"/>
      <c r="AX770" s="13"/>
      <c r="AY770" s="13"/>
      <c r="AZ770" s="13"/>
      <c r="BA770" s="3"/>
      <c r="BB770" s="13"/>
      <c r="BC770" s="3"/>
    </row>
    <row r="771" spans="1:55">
      <c r="A771" s="3">
        <v>769</v>
      </c>
      <c r="B771" s="3">
        <v>26</v>
      </c>
      <c r="C771" s="3">
        <v>2</v>
      </c>
      <c r="D771" s="3" t="str">
        <f t="shared" si="11"/>
        <v/>
      </c>
      <c r="E771" s="3"/>
      <c r="F771" s="3">
        <v>2580</v>
      </c>
      <c r="G771" s="3"/>
      <c r="H771" s="3"/>
      <c r="I771" s="3">
        <v>54960</v>
      </c>
      <c r="J771" s="3"/>
      <c r="K771" s="3">
        <v>11707685</v>
      </c>
      <c r="L771" s="3">
        <v>34940</v>
      </c>
      <c r="M771" s="3">
        <v>1.258</v>
      </c>
      <c r="N771" s="3">
        <v>1.1245</v>
      </c>
      <c r="O771" s="3">
        <v>3000000</v>
      </c>
      <c r="P771" s="3">
        <v>49426.85774</v>
      </c>
      <c r="Q771" s="3">
        <v>20300</v>
      </c>
      <c r="R771" s="3">
        <v>1.4</v>
      </c>
      <c r="S771" s="13"/>
      <c r="T771" s="14"/>
      <c r="U771" s="13"/>
      <c r="V771" s="13"/>
      <c r="W771" s="13"/>
      <c r="X771" s="13"/>
      <c r="Y771" s="13"/>
      <c r="Z771" s="4"/>
      <c r="AA771" s="13"/>
      <c r="AB771" s="13"/>
      <c r="AC771" s="13"/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  <c r="AO771" s="3"/>
      <c r="AP771" s="3"/>
      <c r="AQ771" s="3"/>
      <c r="AR771" s="3"/>
      <c r="AS771" s="13"/>
      <c r="AT771" s="13"/>
      <c r="AU771" s="13"/>
      <c r="AV771" s="13"/>
      <c r="AW771" s="13"/>
      <c r="AX771" s="13"/>
      <c r="AY771" s="13"/>
      <c r="AZ771" s="13"/>
      <c r="BA771" s="3"/>
      <c r="BB771" s="13"/>
      <c r="BC771" s="3"/>
    </row>
    <row r="772" spans="1:55">
      <c r="A772" s="3">
        <v>770</v>
      </c>
      <c r="B772" s="3">
        <v>26</v>
      </c>
      <c r="C772" s="3">
        <v>2</v>
      </c>
      <c r="D772" s="3" t="str">
        <f t="shared" ref="D772:D835" si="12">IF(E772="","",(E772-10)*1000)</f>
        <v/>
      </c>
      <c r="E772" s="3"/>
      <c r="F772" s="3">
        <v>2590</v>
      </c>
      <c r="G772" s="3"/>
      <c r="H772" s="3"/>
      <c r="I772" s="3">
        <v>55180</v>
      </c>
      <c r="J772" s="3"/>
      <c r="K772" s="3">
        <v>11744475</v>
      </c>
      <c r="L772" s="3">
        <v>34940</v>
      </c>
      <c r="M772" s="3">
        <v>1.259</v>
      </c>
      <c r="N772" s="3">
        <v>1.1245</v>
      </c>
      <c r="O772" s="3">
        <v>3000000</v>
      </c>
      <c r="P772" s="3">
        <v>49466.14777</v>
      </c>
      <c r="Q772" s="3">
        <v>20300</v>
      </c>
      <c r="R772" s="3">
        <v>1.5</v>
      </c>
      <c r="S772" s="13"/>
      <c r="T772" s="14"/>
      <c r="U772" s="13"/>
      <c r="V772" s="13"/>
      <c r="W772" s="13"/>
      <c r="X772" s="13"/>
      <c r="Y772" s="13"/>
      <c r="Z772" s="4"/>
      <c r="AA772" s="13"/>
      <c r="AB772" s="13"/>
      <c r="AC772" s="13"/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  <c r="AO772" s="3"/>
      <c r="AP772" s="3"/>
      <c r="AQ772" s="3"/>
      <c r="AR772" s="3"/>
      <c r="AS772" s="13"/>
      <c r="AT772" s="13"/>
      <c r="AU772" s="13"/>
      <c r="AV772" s="13"/>
      <c r="AW772" s="13"/>
      <c r="AX772" s="13"/>
      <c r="AY772" s="13"/>
      <c r="AZ772" s="13"/>
      <c r="BA772" s="3"/>
      <c r="BB772" s="13"/>
      <c r="BC772" s="3"/>
    </row>
    <row r="773" spans="1:55">
      <c r="A773" s="3">
        <v>771</v>
      </c>
      <c r="B773" s="3">
        <v>26</v>
      </c>
      <c r="C773" s="3">
        <v>3</v>
      </c>
      <c r="D773" s="3" t="str">
        <f t="shared" si="12"/>
        <v/>
      </c>
      <c r="E773" s="3"/>
      <c r="F773" s="3"/>
      <c r="G773" s="3">
        <v>1250</v>
      </c>
      <c r="H773" s="3"/>
      <c r="I773" s="3"/>
      <c r="J773" s="3">
        <v>53200</v>
      </c>
      <c r="K773" s="3">
        <v>11771075</v>
      </c>
      <c r="L773" s="3">
        <v>34940</v>
      </c>
      <c r="M773" s="3">
        <v>1.259</v>
      </c>
      <c r="N773" s="3">
        <v>1.125</v>
      </c>
      <c r="O773" s="3">
        <v>3000000</v>
      </c>
      <c r="P773" s="3">
        <v>49488.1425</v>
      </c>
      <c r="Q773" s="3">
        <v>20300</v>
      </c>
      <c r="R773" s="3">
        <v>1.5</v>
      </c>
      <c r="S773" s="13"/>
      <c r="T773" s="14"/>
      <c r="U773" s="13"/>
      <c r="V773" s="13"/>
      <c r="W773" s="13"/>
      <c r="X773" s="13"/>
      <c r="Y773" s="13"/>
      <c r="Z773" s="4"/>
      <c r="AA773" s="13"/>
      <c r="AB773" s="13"/>
      <c r="AC773" s="13"/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  <c r="AO773" s="3"/>
      <c r="AP773" s="3"/>
      <c r="AQ773" s="3"/>
      <c r="AR773" s="3"/>
      <c r="AS773" s="13"/>
      <c r="AT773" s="13"/>
      <c r="AU773" s="13"/>
      <c r="AV773" s="13"/>
      <c r="AW773" s="13"/>
      <c r="AX773" s="13"/>
      <c r="AY773" s="13"/>
      <c r="AZ773" s="13"/>
      <c r="BA773" s="3"/>
      <c r="BB773" s="13"/>
      <c r="BC773" s="3"/>
    </row>
    <row r="774" spans="1:55">
      <c r="A774" s="3">
        <v>772</v>
      </c>
      <c r="B774" s="3">
        <v>26</v>
      </c>
      <c r="C774" s="3">
        <v>3</v>
      </c>
      <c r="D774" s="3" t="str">
        <f t="shared" si="12"/>
        <v/>
      </c>
      <c r="E774" s="3"/>
      <c r="F774" s="3"/>
      <c r="G774" s="3">
        <v>1255</v>
      </c>
      <c r="H774" s="3"/>
      <c r="I774" s="3"/>
      <c r="J774" s="3">
        <v>53420</v>
      </c>
      <c r="K774" s="3">
        <v>11797785</v>
      </c>
      <c r="L774" s="3">
        <v>34940</v>
      </c>
      <c r="M774" s="3">
        <v>1.259</v>
      </c>
      <c r="N774" s="3">
        <v>1.1255</v>
      </c>
      <c r="O774" s="3">
        <v>3000000</v>
      </c>
      <c r="P774" s="3">
        <v>49510.13723</v>
      </c>
      <c r="Q774" s="3">
        <v>20300</v>
      </c>
      <c r="R774" s="3">
        <v>1.5</v>
      </c>
      <c r="S774" s="13"/>
      <c r="T774" s="14"/>
      <c r="U774" s="13"/>
      <c r="V774" s="13"/>
      <c r="W774" s="13"/>
      <c r="X774" s="13"/>
      <c r="Y774" s="13"/>
      <c r="Z774" s="4"/>
      <c r="AA774" s="13"/>
      <c r="AB774" s="13"/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  <c r="AO774" s="3"/>
      <c r="AP774" s="3"/>
      <c r="AQ774" s="3"/>
      <c r="AR774" s="3"/>
      <c r="AS774" s="13"/>
      <c r="AT774" s="13"/>
      <c r="AU774" s="13"/>
      <c r="AV774" s="13"/>
      <c r="AW774" s="13"/>
      <c r="AX774" s="13"/>
      <c r="AY774" s="13"/>
      <c r="AZ774" s="13"/>
      <c r="BA774" s="3"/>
      <c r="BB774" s="13"/>
      <c r="BC774" s="3"/>
    </row>
    <row r="775" spans="1:55">
      <c r="A775" s="3">
        <v>773</v>
      </c>
      <c r="B775" s="3">
        <v>26</v>
      </c>
      <c r="C775" s="3">
        <v>3</v>
      </c>
      <c r="D775" s="3" t="str">
        <f t="shared" si="12"/>
        <v/>
      </c>
      <c r="E775" s="3"/>
      <c r="F775" s="3"/>
      <c r="G775" s="3">
        <v>1260</v>
      </c>
      <c r="H775" s="3"/>
      <c r="I775" s="3"/>
      <c r="J775" s="3">
        <v>53640</v>
      </c>
      <c r="K775" s="3">
        <v>11824605</v>
      </c>
      <c r="L775" s="3">
        <v>34940</v>
      </c>
      <c r="M775" s="3">
        <v>1.259</v>
      </c>
      <c r="N775" s="3">
        <v>1.126</v>
      </c>
      <c r="O775" s="3">
        <v>3000000</v>
      </c>
      <c r="P775" s="3">
        <v>49532.13196</v>
      </c>
      <c r="Q775" s="3">
        <v>20300</v>
      </c>
      <c r="R775" s="3">
        <v>1.5</v>
      </c>
      <c r="S775" s="13"/>
      <c r="T775" s="14"/>
      <c r="U775" s="13"/>
      <c r="V775" s="13"/>
      <c r="W775" s="13"/>
      <c r="X775" s="13"/>
      <c r="Y775" s="13"/>
      <c r="Z775" s="4"/>
      <c r="AA775" s="13"/>
      <c r="AB775" s="13"/>
      <c r="AC775" s="13"/>
      <c r="AD775" s="13"/>
      <c r="AE775" s="13"/>
      <c r="AF775" s="13"/>
      <c r="AG775" s="13"/>
      <c r="AH775" s="13"/>
      <c r="AI775" s="13"/>
      <c r="AJ775" s="13"/>
      <c r="AK775" s="13"/>
      <c r="AL775" s="13"/>
      <c r="AM775" s="13"/>
      <c r="AN775" s="13"/>
      <c r="AO775" s="3"/>
      <c r="AP775" s="3"/>
      <c r="AQ775" s="3"/>
      <c r="AR775" s="3"/>
      <c r="AS775" s="13"/>
      <c r="AT775" s="13"/>
      <c r="AU775" s="13"/>
      <c r="AV775" s="13"/>
      <c r="AW775" s="13"/>
      <c r="AX775" s="13"/>
      <c r="AY775" s="13"/>
      <c r="AZ775" s="13"/>
      <c r="BA775" s="3"/>
      <c r="BB775" s="13"/>
      <c r="BC775" s="3"/>
    </row>
    <row r="776" spans="1:55">
      <c r="A776" s="3">
        <v>774</v>
      </c>
      <c r="B776" s="3">
        <v>26</v>
      </c>
      <c r="C776" s="3">
        <v>3</v>
      </c>
      <c r="D776" s="3" t="str">
        <f t="shared" si="12"/>
        <v/>
      </c>
      <c r="E776" s="3"/>
      <c r="F776" s="3"/>
      <c r="G776" s="3">
        <v>1265</v>
      </c>
      <c r="H776" s="3"/>
      <c r="I776" s="3"/>
      <c r="J776" s="3">
        <v>53860</v>
      </c>
      <c r="K776" s="3">
        <v>11851535</v>
      </c>
      <c r="L776" s="3">
        <v>34940</v>
      </c>
      <c r="M776" s="3">
        <v>1.259</v>
      </c>
      <c r="N776" s="3">
        <v>1.1265</v>
      </c>
      <c r="O776" s="3">
        <v>3000000</v>
      </c>
      <c r="P776" s="3">
        <v>49554.12669</v>
      </c>
      <c r="Q776" s="3">
        <v>20300</v>
      </c>
      <c r="R776" s="3">
        <v>1.5</v>
      </c>
      <c r="S776" s="13"/>
      <c r="T776" s="14"/>
      <c r="U776" s="13"/>
      <c r="V776" s="13"/>
      <c r="W776" s="13"/>
      <c r="X776" s="13"/>
      <c r="Y776" s="13"/>
      <c r="Z776" s="4"/>
      <c r="AA776" s="13"/>
      <c r="AB776" s="13"/>
      <c r="AC776" s="13"/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  <c r="AO776" s="3"/>
      <c r="AP776" s="3"/>
      <c r="AQ776" s="3"/>
      <c r="AR776" s="3"/>
      <c r="AS776" s="13"/>
      <c r="AT776" s="13"/>
      <c r="AU776" s="13"/>
      <c r="AV776" s="13"/>
      <c r="AW776" s="13"/>
      <c r="AX776" s="13"/>
      <c r="AY776" s="13"/>
      <c r="AZ776" s="13"/>
      <c r="BA776" s="3"/>
      <c r="BB776" s="13"/>
      <c r="BC776" s="3"/>
    </row>
    <row r="777" spans="1:55">
      <c r="A777" s="3">
        <v>775</v>
      </c>
      <c r="B777" s="3">
        <v>26</v>
      </c>
      <c r="C777" s="3">
        <v>3</v>
      </c>
      <c r="D777" s="3" t="str">
        <f t="shared" si="12"/>
        <v/>
      </c>
      <c r="E777" s="3"/>
      <c r="F777" s="3"/>
      <c r="G777" s="3">
        <v>1270</v>
      </c>
      <c r="H777" s="3"/>
      <c r="I777" s="3"/>
      <c r="J777" s="3">
        <v>54080</v>
      </c>
      <c r="K777" s="3">
        <v>11878575</v>
      </c>
      <c r="L777" s="3">
        <v>34940</v>
      </c>
      <c r="M777" s="3">
        <v>1.259</v>
      </c>
      <c r="N777" s="3">
        <v>1.127</v>
      </c>
      <c r="O777" s="3">
        <v>3000000</v>
      </c>
      <c r="P777" s="3">
        <v>49576.12142</v>
      </c>
      <c r="Q777" s="3">
        <v>20300</v>
      </c>
      <c r="R777" s="3">
        <v>1.5</v>
      </c>
      <c r="S777" s="13"/>
      <c r="T777" s="14"/>
      <c r="U777" s="13"/>
      <c r="V777" s="13"/>
      <c r="W777" s="13"/>
      <c r="X777" s="13"/>
      <c r="Y777" s="13"/>
      <c r="Z777" s="4"/>
      <c r="AA777" s="13"/>
      <c r="AB777" s="13"/>
      <c r="AC777" s="13"/>
      <c r="AD777" s="13"/>
      <c r="AE777" s="13"/>
      <c r="AF777" s="13"/>
      <c r="AG777" s="13"/>
      <c r="AH777" s="13"/>
      <c r="AI777" s="13"/>
      <c r="AJ777" s="13"/>
      <c r="AK777" s="13"/>
      <c r="AL777" s="13"/>
      <c r="AM777" s="13"/>
      <c r="AN777" s="13"/>
      <c r="AO777" s="3"/>
      <c r="AP777" s="3"/>
      <c r="AQ777" s="3"/>
      <c r="AR777" s="3"/>
      <c r="AS777" s="13"/>
      <c r="AT777" s="13"/>
      <c r="AU777" s="13"/>
      <c r="AV777" s="13"/>
      <c r="AW777" s="13"/>
      <c r="AX777" s="13"/>
      <c r="AY777" s="13"/>
      <c r="AZ777" s="13"/>
      <c r="BA777" s="3"/>
      <c r="BB777" s="13"/>
      <c r="BC777" s="3"/>
    </row>
    <row r="778" spans="1:55">
      <c r="A778" s="3">
        <v>776</v>
      </c>
      <c r="B778" s="3">
        <v>26</v>
      </c>
      <c r="C778" s="3">
        <v>3</v>
      </c>
      <c r="D778" s="3" t="str">
        <f t="shared" si="12"/>
        <v/>
      </c>
      <c r="E778" s="3"/>
      <c r="F778" s="3"/>
      <c r="G778" s="3">
        <v>1275</v>
      </c>
      <c r="H778" s="3"/>
      <c r="I778" s="3"/>
      <c r="J778" s="3">
        <v>54300</v>
      </c>
      <c r="K778" s="3">
        <v>11905725</v>
      </c>
      <c r="L778" s="3">
        <v>34940</v>
      </c>
      <c r="M778" s="3">
        <v>1.259</v>
      </c>
      <c r="N778" s="3">
        <v>1.1275</v>
      </c>
      <c r="O778" s="3">
        <v>3000000</v>
      </c>
      <c r="P778" s="3">
        <v>49598.11615</v>
      </c>
      <c r="Q778" s="3">
        <v>20300</v>
      </c>
      <c r="R778" s="3">
        <v>1.5</v>
      </c>
      <c r="S778" s="13"/>
      <c r="T778" s="14"/>
      <c r="U778" s="13"/>
      <c r="V778" s="13"/>
      <c r="W778" s="13"/>
      <c r="X778" s="13"/>
      <c r="Y778" s="13"/>
      <c r="Z778" s="4"/>
      <c r="AA778" s="13"/>
      <c r="AB778" s="13"/>
      <c r="AC778" s="13"/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  <c r="AO778" s="3"/>
      <c r="AP778" s="3"/>
      <c r="AQ778" s="3"/>
      <c r="AR778" s="3"/>
      <c r="AS778" s="13"/>
      <c r="AT778" s="13"/>
      <c r="AU778" s="13"/>
      <c r="AV778" s="13"/>
      <c r="AW778" s="13"/>
      <c r="AX778" s="13"/>
      <c r="AY778" s="13"/>
      <c r="AZ778" s="13"/>
      <c r="BA778" s="3"/>
      <c r="BB778" s="13"/>
      <c r="BC778" s="3"/>
    </row>
    <row r="779" spans="1:55">
      <c r="A779" s="3">
        <v>777</v>
      </c>
      <c r="B779" s="3">
        <v>26</v>
      </c>
      <c r="C779" s="3">
        <v>3</v>
      </c>
      <c r="D779" s="3" t="str">
        <f t="shared" si="12"/>
        <v/>
      </c>
      <c r="E779" s="3"/>
      <c r="F779" s="3"/>
      <c r="G779" s="3">
        <v>1280</v>
      </c>
      <c r="H779" s="3"/>
      <c r="I779" s="3"/>
      <c r="J779" s="3">
        <v>54520</v>
      </c>
      <c r="K779" s="3">
        <v>11932985</v>
      </c>
      <c r="L779" s="3">
        <v>34940</v>
      </c>
      <c r="M779" s="3">
        <v>1.259</v>
      </c>
      <c r="N779" s="3">
        <v>1.128</v>
      </c>
      <c r="O779" s="3">
        <v>3000000</v>
      </c>
      <c r="P779" s="3">
        <v>49620.11088</v>
      </c>
      <c r="Q779" s="3">
        <v>20300</v>
      </c>
      <c r="R779" s="3">
        <v>1.5</v>
      </c>
      <c r="S779" s="13"/>
      <c r="T779" s="14"/>
      <c r="U779" s="13"/>
      <c r="V779" s="13"/>
      <c r="W779" s="13"/>
      <c r="X779" s="13"/>
      <c r="Y779" s="13"/>
      <c r="Z779" s="4"/>
      <c r="AA779" s="13"/>
      <c r="AB779" s="13"/>
      <c r="AC779" s="13"/>
      <c r="AD779" s="13"/>
      <c r="AE779" s="13"/>
      <c r="AF779" s="13"/>
      <c r="AG779" s="13"/>
      <c r="AH779" s="13"/>
      <c r="AI779" s="13"/>
      <c r="AJ779" s="13"/>
      <c r="AK779" s="13"/>
      <c r="AL779" s="13"/>
      <c r="AM779" s="13"/>
      <c r="AN779" s="13"/>
      <c r="AO779" s="3"/>
      <c r="AP779" s="3"/>
      <c r="AQ779" s="3"/>
      <c r="AR779" s="3"/>
      <c r="AS779" s="13"/>
      <c r="AT779" s="13"/>
      <c r="AU779" s="13"/>
      <c r="AV779" s="13"/>
      <c r="AW779" s="13"/>
      <c r="AX779" s="13"/>
      <c r="AY779" s="13"/>
      <c r="AZ779" s="13"/>
      <c r="BA779" s="3"/>
      <c r="BB779" s="13"/>
      <c r="BC779" s="3"/>
    </row>
    <row r="780" spans="1:55">
      <c r="A780" s="3">
        <v>778</v>
      </c>
      <c r="B780" s="3">
        <v>26</v>
      </c>
      <c r="C780" s="3">
        <v>3</v>
      </c>
      <c r="D780" s="3" t="str">
        <f t="shared" si="12"/>
        <v/>
      </c>
      <c r="E780" s="3"/>
      <c r="F780" s="3"/>
      <c r="G780" s="3">
        <v>1285</v>
      </c>
      <c r="H780" s="3"/>
      <c r="I780" s="3"/>
      <c r="J780" s="3">
        <v>54740</v>
      </c>
      <c r="K780" s="3">
        <v>11960355</v>
      </c>
      <c r="L780" s="3">
        <v>34940</v>
      </c>
      <c r="M780" s="3">
        <v>1.259</v>
      </c>
      <c r="N780" s="3">
        <v>1.1285</v>
      </c>
      <c r="O780" s="3">
        <v>3000000</v>
      </c>
      <c r="P780" s="3">
        <v>49642.10561</v>
      </c>
      <c r="Q780" s="3">
        <v>20300</v>
      </c>
      <c r="R780" s="3">
        <v>1.5</v>
      </c>
      <c r="S780" s="13"/>
      <c r="T780" s="14"/>
      <c r="U780" s="13"/>
      <c r="V780" s="13"/>
      <c r="W780" s="13"/>
      <c r="X780" s="13"/>
      <c r="Y780" s="13"/>
      <c r="Z780" s="4"/>
      <c r="AA780" s="13"/>
      <c r="AB780" s="13"/>
      <c r="AC780" s="13"/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  <c r="AO780" s="3"/>
      <c r="AP780" s="3"/>
      <c r="AQ780" s="3"/>
      <c r="AR780" s="3"/>
      <c r="AS780" s="13"/>
      <c r="AT780" s="13"/>
      <c r="AU780" s="13"/>
      <c r="AV780" s="13"/>
      <c r="AW780" s="13"/>
      <c r="AX780" s="13"/>
      <c r="AY780" s="13"/>
      <c r="AZ780" s="13"/>
      <c r="BA780" s="3"/>
      <c r="BB780" s="13"/>
      <c r="BC780" s="3"/>
    </row>
    <row r="781" spans="1:55">
      <c r="A781" s="3">
        <v>779</v>
      </c>
      <c r="B781" s="3">
        <v>26</v>
      </c>
      <c r="C781" s="3">
        <v>3</v>
      </c>
      <c r="D781" s="3" t="str">
        <f t="shared" si="12"/>
        <v/>
      </c>
      <c r="E781" s="3"/>
      <c r="F781" s="3"/>
      <c r="G781" s="3">
        <v>1290</v>
      </c>
      <c r="H781" s="3"/>
      <c r="I781" s="3"/>
      <c r="J781" s="3">
        <v>54960</v>
      </c>
      <c r="K781" s="3">
        <v>11987835</v>
      </c>
      <c r="L781" s="3">
        <v>34940</v>
      </c>
      <c r="M781" s="3">
        <v>1.259</v>
      </c>
      <c r="N781" s="3">
        <v>1.129</v>
      </c>
      <c r="O781" s="3">
        <v>3000000</v>
      </c>
      <c r="P781" s="3">
        <v>49664.10034</v>
      </c>
      <c r="Q781" s="3">
        <v>20300</v>
      </c>
      <c r="R781" s="3">
        <v>1.5</v>
      </c>
      <c r="S781" s="13"/>
      <c r="T781" s="14"/>
      <c r="U781" s="13"/>
      <c r="V781" s="13"/>
      <c r="W781" s="13"/>
      <c r="X781" s="13"/>
      <c r="Y781" s="13"/>
      <c r="Z781" s="4"/>
      <c r="AA781" s="13"/>
      <c r="AB781" s="13"/>
      <c r="AC781" s="13"/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  <c r="AO781" s="3"/>
      <c r="AP781" s="3"/>
      <c r="AQ781" s="3"/>
      <c r="AR781" s="3"/>
      <c r="AS781" s="13"/>
      <c r="AT781" s="13"/>
      <c r="AU781" s="13"/>
      <c r="AV781" s="13"/>
      <c r="AW781" s="13"/>
      <c r="AX781" s="13"/>
      <c r="AY781" s="13"/>
      <c r="AZ781" s="13"/>
      <c r="BA781" s="3"/>
      <c r="BB781" s="13"/>
      <c r="BC781" s="3"/>
    </row>
    <row r="782" spans="1:55">
      <c r="A782" s="3">
        <v>780</v>
      </c>
      <c r="B782" s="3">
        <v>26</v>
      </c>
      <c r="C782" s="3">
        <v>3</v>
      </c>
      <c r="D782" s="3" t="str">
        <f t="shared" si="12"/>
        <v/>
      </c>
      <c r="E782" s="3"/>
      <c r="F782" s="3"/>
      <c r="G782" s="3">
        <v>1295</v>
      </c>
      <c r="H782" s="3"/>
      <c r="I782" s="3"/>
      <c r="J782" s="3">
        <v>55180</v>
      </c>
      <c r="K782" s="3">
        <v>12015425</v>
      </c>
      <c r="L782" s="3">
        <v>34940</v>
      </c>
      <c r="M782" s="3">
        <v>1.259</v>
      </c>
      <c r="N782" s="3">
        <v>1.1295</v>
      </c>
      <c r="O782" s="3">
        <v>3000000</v>
      </c>
      <c r="P782" s="3">
        <v>49686.09507</v>
      </c>
      <c r="Q782" s="3">
        <v>20300</v>
      </c>
      <c r="R782" s="3">
        <v>1.5</v>
      </c>
      <c r="S782" s="13"/>
      <c r="T782" s="14"/>
      <c r="U782" s="13"/>
      <c r="V782" s="13"/>
      <c r="W782" s="13"/>
      <c r="X782" s="13"/>
      <c r="Y782" s="13"/>
      <c r="Z782" s="4"/>
      <c r="AA782" s="13"/>
      <c r="AB782" s="13"/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/>
      <c r="AN782" s="13"/>
      <c r="AO782" s="3"/>
      <c r="AP782" s="3"/>
      <c r="AQ782" s="3"/>
      <c r="AR782" s="3"/>
      <c r="AS782" s="13"/>
      <c r="AT782" s="13"/>
      <c r="AU782" s="13"/>
      <c r="AV782" s="13"/>
      <c r="AW782" s="13"/>
      <c r="AX782" s="13"/>
      <c r="AY782" s="13"/>
      <c r="AZ782" s="13"/>
      <c r="BA782" s="3"/>
      <c r="BB782" s="13"/>
      <c r="BC782" s="3"/>
    </row>
    <row r="783" spans="1:55">
      <c r="A783" s="3">
        <v>781</v>
      </c>
      <c r="B783" s="3">
        <v>27</v>
      </c>
      <c r="C783" s="3">
        <v>1</v>
      </c>
      <c r="D783" s="3">
        <f t="shared" si="12"/>
        <v>3510000</v>
      </c>
      <c r="E783" s="3">
        <v>3520</v>
      </c>
      <c r="F783" s="3"/>
      <c r="G783" s="3"/>
      <c r="H783" s="3">
        <v>55400</v>
      </c>
      <c r="I783" s="3"/>
      <c r="J783" s="3"/>
      <c r="K783" s="3">
        <v>12070825</v>
      </c>
      <c r="L783" s="3">
        <v>35200</v>
      </c>
      <c r="M783" s="3">
        <v>1.259</v>
      </c>
      <c r="N783" s="3">
        <v>1.1295</v>
      </c>
      <c r="O783" s="3">
        <v>3000000</v>
      </c>
      <c r="P783" s="3">
        <v>50055.8256</v>
      </c>
      <c r="Q783" s="3">
        <v>20300</v>
      </c>
      <c r="R783" s="3">
        <v>1.5</v>
      </c>
      <c r="S783" s="13"/>
      <c r="T783" s="14"/>
      <c r="U783" s="13"/>
      <c r="V783" s="13"/>
      <c r="W783" s="13"/>
      <c r="X783" s="13"/>
      <c r="Y783" s="13"/>
      <c r="Z783" s="4"/>
      <c r="AA783" s="13"/>
      <c r="AB783" s="13"/>
      <c r="AC783" s="13"/>
      <c r="AD783" s="13"/>
      <c r="AE783" s="13"/>
      <c r="AF783" s="13"/>
      <c r="AG783" s="13"/>
      <c r="AH783" s="13"/>
      <c r="AI783" s="13"/>
      <c r="AJ783" s="13"/>
      <c r="AK783" s="13"/>
      <c r="AL783" s="13"/>
      <c r="AM783" s="13"/>
      <c r="AN783" s="13"/>
      <c r="AO783" s="3"/>
      <c r="AP783" s="3"/>
      <c r="AQ783" s="3"/>
      <c r="AR783" s="3"/>
      <c r="AS783" s="13"/>
      <c r="AT783" s="13"/>
      <c r="AU783" s="13"/>
      <c r="AV783" s="13"/>
      <c r="AW783" s="13"/>
      <c r="AX783" s="13"/>
      <c r="AY783" s="13"/>
      <c r="AZ783" s="13"/>
      <c r="BA783" s="3"/>
      <c r="BB783" s="13"/>
      <c r="BC783" s="3"/>
    </row>
    <row r="784" spans="1:55">
      <c r="A784" s="3">
        <v>782</v>
      </c>
      <c r="B784" s="3">
        <v>27</v>
      </c>
      <c r="C784" s="3">
        <v>1</v>
      </c>
      <c r="D784" s="3">
        <f t="shared" si="12"/>
        <v>3537000</v>
      </c>
      <c r="E784" s="3">
        <v>3547</v>
      </c>
      <c r="F784" s="3"/>
      <c r="G784" s="3"/>
      <c r="H784" s="3">
        <v>55620</v>
      </c>
      <c r="I784" s="3"/>
      <c r="J784" s="3"/>
      <c r="K784" s="3">
        <v>12126445</v>
      </c>
      <c r="L784" s="3">
        <v>35470</v>
      </c>
      <c r="M784" s="3">
        <v>1.259</v>
      </c>
      <c r="N784" s="3">
        <v>1.1295</v>
      </c>
      <c r="O784" s="3">
        <v>3000000</v>
      </c>
      <c r="P784" s="3">
        <v>50439.77654</v>
      </c>
      <c r="Q784" s="3">
        <v>20300</v>
      </c>
      <c r="R784" s="3">
        <v>1.5</v>
      </c>
      <c r="S784" s="13"/>
      <c r="T784" s="14"/>
      <c r="U784" s="13"/>
      <c r="V784" s="13"/>
      <c r="W784" s="13"/>
      <c r="X784" s="13"/>
      <c r="Y784" s="13"/>
      <c r="Z784" s="4"/>
      <c r="AA784" s="13"/>
      <c r="AB784" s="13"/>
      <c r="AC784" s="13"/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  <c r="AO784" s="3"/>
      <c r="AP784" s="3"/>
      <c r="AQ784" s="3"/>
      <c r="AR784" s="3"/>
      <c r="AS784" s="13"/>
      <c r="AT784" s="13"/>
      <c r="AU784" s="13"/>
      <c r="AV784" s="13"/>
      <c r="AW784" s="13"/>
      <c r="AX784" s="13"/>
      <c r="AY784" s="13"/>
      <c r="AZ784" s="13"/>
      <c r="BA784" s="3"/>
      <c r="BB784" s="13"/>
      <c r="BC784" s="3"/>
    </row>
    <row r="785" spans="1:55">
      <c r="A785" s="3">
        <v>783</v>
      </c>
      <c r="B785" s="3">
        <v>27</v>
      </c>
      <c r="C785" s="3">
        <v>1</v>
      </c>
      <c r="D785" s="3">
        <f t="shared" si="12"/>
        <v>3564000</v>
      </c>
      <c r="E785" s="3">
        <v>3574</v>
      </c>
      <c r="F785" s="3"/>
      <c r="G785" s="3"/>
      <c r="H785" s="3">
        <v>55840</v>
      </c>
      <c r="I785" s="3"/>
      <c r="J785" s="3"/>
      <c r="K785" s="3">
        <v>12182285</v>
      </c>
      <c r="L785" s="3">
        <v>35740</v>
      </c>
      <c r="M785" s="3">
        <v>1.259</v>
      </c>
      <c r="N785" s="3">
        <v>1.1295</v>
      </c>
      <c r="O785" s="3">
        <v>3000000</v>
      </c>
      <c r="P785" s="3">
        <v>50823.72747</v>
      </c>
      <c r="Q785" s="3">
        <v>20300</v>
      </c>
      <c r="R785" s="3">
        <v>1.5</v>
      </c>
      <c r="S785" s="13"/>
      <c r="T785" s="14"/>
      <c r="U785" s="13"/>
      <c r="V785" s="13"/>
      <c r="W785" s="13"/>
      <c r="X785" s="13"/>
      <c r="Y785" s="13"/>
      <c r="Z785" s="4"/>
      <c r="AA785" s="13"/>
      <c r="AB785" s="13"/>
      <c r="AC785" s="13"/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  <c r="AO785" s="3"/>
      <c r="AP785" s="3"/>
      <c r="AQ785" s="3"/>
      <c r="AR785" s="3"/>
      <c r="AS785" s="13"/>
      <c r="AT785" s="13"/>
      <c r="AU785" s="13"/>
      <c r="AV785" s="13"/>
      <c r="AW785" s="13"/>
      <c r="AX785" s="13"/>
      <c r="AY785" s="13"/>
      <c r="AZ785" s="13"/>
      <c r="BA785" s="3"/>
      <c r="BB785" s="13"/>
      <c r="BC785" s="3"/>
    </row>
    <row r="786" spans="1:55">
      <c r="A786" s="3">
        <v>784</v>
      </c>
      <c r="B786" s="3">
        <v>27</v>
      </c>
      <c r="C786" s="3">
        <v>1</v>
      </c>
      <c r="D786" s="3">
        <f t="shared" si="12"/>
        <v>3591000</v>
      </c>
      <c r="E786" s="3">
        <v>3601</v>
      </c>
      <c r="F786" s="3"/>
      <c r="G786" s="3"/>
      <c r="H786" s="3">
        <v>56060</v>
      </c>
      <c r="I786" s="3"/>
      <c r="J786" s="3"/>
      <c r="K786" s="3">
        <v>12238345</v>
      </c>
      <c r="L786" s="3">
        <v>36010</v>
      </c>
      <c r="M786" s="3">
        <v>1.259</v>
      </c>
      <c r="N786" s="3">
        <v>1.1295</v>
      </c>
      <c r="O786" s="3">
        <v>3000000</v>
      </c>
      <c r="P786" s="3">
        <v>51207.67841</v>
      </c>
      <c r="Q786" s="3">
        <v>20300</v>
      </c>
      <c r="R786" s="3">
        <v>1.5</v>
      </c>
      <c r="S786" s="13"/>
      <c r="T786" s="14"/>
      <c r="U786" s="13"/>
      <c r="V786" s="13"/>
      <c r="W786" s="13"/>
      <c r="X786" s="13"/>
      <c r="Y786" s="13"/>
      <c r="Z786" s="4"/>
      <c r="AA786" s="13"/>
      <c r="AB786" s="13"/>
      <c r="AC786" s="13"/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  <c r="AO786" s="3"/>
      <c r="AP786" s="3"/>
      <c r="AQ786" s="3"/>
      <c r="AR786" s="3"/>
      <c r="AS786" s="13"/>
      <c r="AT786" s="13"/>
      <c r="AU786" s="13"/>
      <c r="AV786" s="13"/>
      <c r="AW786" s="13"/>
      <c r="AX786" s="13"/>
      <c r="AY786" s="13"/>
      <c r="AZ786" s="13"/>
      <c r="BA786" s="3"/>
      <c r="BB786" s="13"/>
      <c r="BC786" s="3"/>
    </row>
    <row r="787" spans="1:55">
      <c r="A787" s="3">
        <v>785</v>
      </c>
      <c r="B787" s="3">
        <v>27</v>
      </c>
      <c r="C787" s="3">
        <v>1</v>
      </c>
      <c r="D787" s="3">
        <f t="shared" si="12"/>
        <v>3618000</v>
      </c>
      <c r="E787" s="3">
        <v>3628</v>
      </c>
      <c r="F787" s="3"/>
      <c r="G787" s="3"/>
      <c r="H787" s="3">
        <v>56280</v>
      </c>
      <c r="I787" s="3"/>
      <c r="J787" s="3"/>
      <c r="K787" s="3">
        <v>12294625</v>
      </c>
      <c r="L787" s="3">
        <v>36280</v>
      </c>
      <c r="M787" s="3">
        <v>1.259</v>
      </c>
      <c r="N787" s="3">
        <v>1.1295</v>
      </c>
      <c r="O787" s="3">
        <v>3000000</v>
      </c>
      <c r="P787" s="3">
        <v>51591.62934</v>
      </c>
      <c r="Q787" s="3">
        <v>20300</v>
      </c>
      <c r="R787" s="3">
        <v>1.5</v>
      </c>
      <c r="S787" s="13"/>
      <c r="T787" s="14"/>
      <c r="U787" s="13"/>
      <c r="V787" s="13"/>
      <c r="W787" s="13"/>
      <c r="X787" s="13"/>
      <c r="Y787" s="13"/>
      <c r="Z787" s="4"/>
      <c r="AA787" s="13"/>
      <c r="AB787" s="13"/>
      <c r="AC787" s="13"/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  <c r="AO787" s="3"/>
      <c r="AP787" s="3"/>
      <c r="AQ787" s="3"/>
      <c r="AR787" s="3"/>
      <c r="AS787" s="13"/>
      <c r="AT787" s="13"/>
      <c r="AU787" s="13"/>
      <c r="AV787" s="13"/>
      <c r="AW787" s="13"/>
      <c r="AX787" s="13"/>
      <c r="AY787" s="13"/>
      <c r="AZ787" s="13"/>
      <c r="BA787" s="3"/>
      <c r="BB787" s="13"/>
      <c r="BC787" s="3"/>
    </row>
    <row r="788" spans="1:55">
      <c r="A788" s="3">
        <v>786</v>
      </c>
      <c r="B788" s="3">
        <v>27</v>
      </c>
      <c r="C788" s="3">
        <v>1</v>
      </c>
      <c r="D788" s="3">
        <f t="shared" si="12"/>
        <v>3645000</v>
      </c>
      <c r="E788" s="3">
        <v>3655</v>
      </c>
      <c r="F788" s="3"/>
      <c r="G788" s="3"/>
      <c r="H788" s="3">
        <v>56500</v>
      </c>
      <c r="I788" s="3"/>
      <c r="J788" s="3"/>
      <c r="K788" s="3">
        <v>12351125</v>
      </c>
      <c r="L788" s="3">
        <v>36550</v>
      </c>
      <c r="M788" s="3">
        <v>1.259</v>
      </c>
      <c r="N788" s="3">
        <v>1.1295</v>
      </c>
      <c r="O788" s="3">
        <v>3000000</v>
      </c>
      <c r="P788" s="3">
        <v>51975.58028</v>
      </c>
      <c r="Q788" s="3">
        <v>20300</v>
      </c>
      <c r="R788" s="3">
        <v>1.5</v>
      </c>
      <c r="S788" s="13"/>
      <c r="T788" s="14"/>
      <c r="U788" s="13"/>
      <c r="V788" s="13"/>
      <c r="W788" s="13"/>
      <c r="X788" s="13"/>
      <c r="Y788" s="13"/>
      <c r="Z788" s="4"/>
      <c r="AA788" s="13"/>
      <c r="AB788" s="13"/>
      <c r="AC788" s="13"/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  <c r="AO788" s="3"/>
      <c r="AP788" s="3"/>
      <c r="AQ788" s="3"/>
      <c r="AR788" s="3"/>
      <c r="AS788" s="13"/>
      <c r="AT788" s="13"/>
      <c r="AU788" s="13"/>
      <c r="AV788" s="13"/>
      <c r="AW788" s="13"/>
      <c r="AX788" s="13"/>
      <c r="AY788" s="13"/>
      <c r="AZ788" s="13"/>
      <c r="BA788" s="3"/>
      <c r="BB788" s="13"/>
      <c r="BC788" s="3"/>
    </row>
    <row r="789" spans="1:55">
      <c r="A789" s="3">
        <v>787</v>
      </c>
      <c r="B789" s="3">
        <v>27</v>
      </c>
      <c r="C789" s="3">
        <v>1</v>
      </c>
      <c r="D789" s="3">
        <f t="shared" si="12"/>
        <v>3672000</v>
      </c>
      <c r="E789" s="3">
        <v>3682</v>
      </c>
      <c r="F789" s="3"/>
      <c r="G789" s="3"/>
      <c r="H789" s="3">
        <v>56720</v>
      </c>
      <c r="I789" s="3"/>
      <c r="J789" s="3"/>
      <c r="K789" s="3">
        <v>12407845</v>
      </c>
      <c r="L789" s="3">
        <v>36820</v>
      </c>
      <c r="M789" s="3">
        <v>1.259</v>
      </c>
      <c r="N789" s="3">
        <v>1.1295</v>
      </c>
      <c r="O789" s="3">
        <v>3000000</v>
      </c>
      <c r="P789" s="3">
        <v>52359.53121</v>
      </c>
      <c r="Q789" s="3">
        <v>20300</v>
      </c>
      <c r="R789" s="3">
        <v>1.5</v>
      </c>
      <c r="S789" s="13"/>
      <c r="T789" s="14"/>
      <c r="U789" s="13"/>
      <c r="V789" s="13"/>
      <c r="W789" s="13"/>
      <c r="X789" s="13"/>
      <c r="Y789" s="13"/>
      <c r="Z789" s="4"/>
      <c r="AA789" s="13"/>
      <c r="AB789" s="13"/>
      <c r="AC789" s="13"/>
      <c r="AD789" s="13"/>
      <c r="AE789" s="13"/>
      <c r="AF789" s="13"/>
      <c r="AG789" s="13"/>
      <c r="AH789" s="13"/>
      <c r="AI789" s="13"/>
      <c r="AJ789" s="13"/>
      <c r="AK789" s="13"/>
      <c r="AL789" s="13"/>
      <c r="AM789" s="13"/>
      <c r="AN789" s="13"/>
      <c r="AO789" s="3"/>
      <c r="AP789" s="3"/>
      <c r="AQ789" s="3"/>
      <c r="AR789" s="3"/>
      <c r="AS789" s="13"/>
      <c r="AT789" s="13"/>
      <c r="AU789" s="13"/>
      <c r="AV789" s="13"/>
      <c r="AW789" s="13"/>
      <c r="AX789" s="13"/>
      <c r="AY789" s="13"/>
      <c r="AZ789" s="13"/>
      <c r="BA789" s="3"/>
      <c r="BB789" s="13"/>
      <c r="BC789" s="3"/>
    </row>
    <row r="790" spans="1:55">
      <c r="A790" s="3">
        <v>788</v>
      </c>
      <c r="B790" s="3">
        <v>27</v>
      </c>
      <c r="C790" s="3">
        <v>1</v>
      </c>
      <c r="D790" s="3">
        <f t="shared" si="12"/>
        <v>3699000</v>
      </c>
      <c r="E790" s="3">
        <v>3709</v>
      </c>
      <c r="F790" s="3"/>
      <c r="G790" s="3"/>
      <c r="H790" s="3">
        <v>56940</v>
      </c>
      <c r="I790" s="3"/>
      <c r="J790" s="3"/>
      <c r="K790" s="3">
        <v>12464785</v>
      </c>
      <c r="L790" s="3">
        <v>37090</v>
      </c>
      <c r="M790" s="3">
        <v>1.259</v>
      </c>
      <c r="N790" s="3">
        <v>1.1295</v>
      </c>
      <c r="O790" s="3">
        <v>3000000</v>
      </c>
      <c r="P790" s="3">
        <v>52743.48215</v>
      </c>
      <c r="Q790" s="3">
        <v>20300</v>
      </c>
      <c r="R790" s="3">
        <v>1.5</v>
      </c>
      <c r="S790" s="13"/>
      <c r="T790" s="14"/>
      <c r="U790" s="13"/>
      <c r="V790" s="13"/>
      <c r="W790" s="13"/>
      <c r="X790" s="13"/>
      <c r="Y790" s="13"/>
      <c r="Z790" s="4"/>
      <c r="AA790" s="13"/>
      <c r="AB790" s="13"/>
      <c r="AC790" s="13"/>
      <c r="AD790" s="13"/>
      <c r="AE790" s="13"/>
      <c r="AF790" s="13"/>
      <c r="AG790" s="13"/>
      <c r="AH790" s="13"/>
      <c r="AI790" s="13"/>
      <c r="AJ790" s="13"/>
      <c r="AK790" s="13"/>
      <c r="AL790" s="13"/>
      <c r="AM790" s="13"/>
      <c r="AN790" s="13"/>
      <c r="AO790" s="3"/>
      <c r="AP790" s="3"/>
      <c r="AQ790" s="3"/>
      <c r="AR790" s="3"/>
      <c r="AS790" s="13"/>
      <c r="AT790" s="13"/>
      <c r="AU790" s="13"/>
      <c r="AV790" s="13"/>
      <c r="AW790" s="13"/>
      <c r="AX790" s="13"/>
      <c r="AY790" s="13"/>
      <c r="AZ790" s="13"/>
      <c r="BA790" s="3"/>
      <c r="BB790" s="13"/>
      <c r="BC790" s="3"/>
    </row>
    <row r="791" spans="1:55">
      <c r="A791" s="3">
        <v>789</v>
      </c>
      <c r="B791" s="3">
        <v>27</v>
      </c>
      <c r="C791" s="3">
        <v>1</v>
      </c>
      <c r="D791" s="3">
        <f t="shared" si="12"/>
        <v>3726000</v>
      </c>
      <c r="E791" s="3">
        <v>3736</v>
      </c>
      <c r="F791" s="3"/>
      <c r="G791" s="3"/>
      <c r="H791" s="3">
        <v>57160</v>
      </c>
      <c r="I791" s="3"/>
      <c r="J791" s="3"/>
      <c r="K791" s="3">
        <v>12521945</v>
      </c>
      <c r="L791" s="3">
        <v>37360</v>
      </c>
      <c r="M791" s="3">
        <v>1.259</v>
      </c>
      <c r="N791" s="3">
        <v>1.1295</v>
      </c>
      <c r="O791" s="3">
        <v>3000000</v>
      </c>
      <c r="P791" s="3">
        <v>53127.43308</v>
      </c>
      <c r="Q791" s="3">
        <v>20300</v>
      </c>
      <c r="R791" s="3">
        <v>1.5</v>
      </c>
      <c r="S791" s="13"/>
      <c r="T791" s="14"/>
      <c r="U791" s="13"/>
      <c r="V791" s="13"/>
      <c r="W791" s="13"/>
      <c r="X791" s="13"/>
      <c r="Y791" s="13"/>
      <c r="Z791" s="4"/>
      <c r="AA791" s="13"/>
      <c r="AB791" s="13"/>
      <c r="AC791" s="13"/>
      <c r="AD791" s="13"/>
      <c r="AE791" s="13"/>
      <c r="AF791" s="13"/>
      <c r="AG791" s="13"/>
      <c r="AH791" s="13"/>
      <c r="AI791" s="13"/>
      <c r="AJ791" s="13"/>
      <c r="AK791" s="13"/>
      <c r="AL791" s="13"/>
      <c r="AM791" s="13"/>
      <c r="AN791" s="13"/>
      <c r="AO791" s="3"/>
      <c r="AP791" s="3"/>
      <c r="AQ791" s="3"/>
      <c r="AR791" s="3"/>
      <c r="AS791" s="13"/>
      <c r="AT791" s="13"/>
      <c r="AU791" s="13"/>
      <c r="AV791" s="13"/>
      <c r="AW791" s="13"/>
      <c r="AX791" s="13"/>
      <c r="AY791" s="13"/>
      <c r="AZ791" s="13"/>
      <c r="BA791" s="3"/>
      <c r="BB791" s="13"/>
      <c r="BC791" s="3"/>
    </row>
    <row r="792" spans="1:55">
      <c r="A792" s="3">
        <v>790</v>
      </c>
      <c r="B792" s="3">
        <v>27</v>
      </c>
      <c r="C792" s="3">
        <v>1</v>
      </c>
      <c r="D792" s="3">
        <f t="shared" si="12"/>
        <v>3753000</v>
      </c>
      <c r="E792" s="3">
        <v>3763</v>
      </c>
      <c r="F792" s="3"/>
      <c r="G792" s="3"/>
      <c r="H792" s="3">
        <v>57380</v>
      </c>
      <c r="I792" s="3"/>
      <c r="J792" s="3"/>
      <c r="K792" s="3">
        <v>12579325</v>
      </c>
      <c r="L792" s="3">
        <v>37630</v>
      </c>
      <c r="M792" s="3">
        <v>1.259</v>
      </c>
      <c r="N792" s="3">
        <v>1.1295</v>
      </c>
      <c r="O792" s="3">
        <v>3000000</v>
      </c>
      <c r="P792" s="3">
        <v>53511.38402</v>
      </c>
      <c r="Q792" s="3">
        <v>22500</v>
      </c>
      <c r="R792" s="3">
        <v>1.5</v>
      </c>
      <c r="S792" s="13"/>
      <c r="T792" s="14"/>
      <c r="U792" s="13"/>
      <c r="V792" s="13"/>
      <c r="W792" s="13"/>
      <c r="X792" s="13"/>
      <c r="Y792" s="13"/>
      <c r="Z792" s="4"/>
      <c r="AA792" s="13"/>
      <c r="AB792" s="13"/>
      <c r="AC792" s="13"/>
      <c r="AD792" s="13"/>
      <c r="AE792" s="13"/>
      <c r="AF792" s="13"/>
      <c r="AG792" s="13"/>
      <c r="AH792" s="13"/>
      <c r="AI792" s="13"/>
      <c r="AJ792" s="13"/>
      <c r="AK792" s="13"/>
      <c r="AL792" s="13"/>
      <c r="AM792" s="13"/>
      <c r="AN792" s="13"/>
      <c r="AO792" s="3"/>
      <c r="AP792" s="3"/>
      <c r="AQ792" s="3"/>
      <c r="AR792" s="3"/>
      <c r="AS792" s="13"/>
      <c r="AT792" s="13"/>
      <c r="AU792" s="13"/>
      <c r="AV792" s="13"/>
      <c r="AW792" s="13"/>
      <c r="AX792" s="13"/>
      <c r="AY792" s="13"/>
      <c r="AZ792" s="13"/>
      <c r="BA792" s="3"/>
      <c r="BB792" s="13"/>
      <c r="BC792" s="3"/>
    </row>
    <row r="793" spans="1:55">
      <c r="A793" s="3">
        <v>791</v>
      </c>
      <c r="B793" s="3">
        <v>27</v>
      </c>
      <c r="C793" s="3">
        <v>2</v>
      </c>
      <c r="D793" s="3" t="str">
        <f t="shared" si="12"/>
        <v/>
      </c>
      <c r="E793" s="3"/>
      <c r="F793" s="3">
        <v>2600</v>
      </c>
      <c r="G793" s="3"/>
      <c r="H793" s="3"/>
      <c r="I793" s="3">
        <v>55400</v>
      </c>
      <c r="J793" s="3"/>
      <c r="K793" s="3">
        <v>12616258</v>
      </c>
      <c r="L793" s="3">
        <v>37630</v>
      </c>
      <c r="M793" s="3">
        <v>1.26</v>
      </c>
      <c r="N793" s="3">
        <v>1.1295</v>
      </c>
      <c r="O793" s="3">
        <v>3000000</v>
      </c>
      <c r="P793" s="3">
        <v>53553.8871</v>
      </c>
      <c r="Q793" s="3">
        <v>22500</v>
      </c>
      <c r="R793" s="3">
        <v>1.5</v>
      </c>
      <c r="S793" s="13"/>
      <c r="T793" s="14"/>
      <c r="U793" s="13"/>
      <c r="V793" s="13"/>
      <c r="W793" s="13"/>
      <c r="X793" s="13"/>
      <c r="Y793" s="13"/>
      <c r="Z793" s="4"/>
      <c r="AA793" s="13"/>
      <c r="AB793" s="13"/>
      <c r="AC793" s="13"/>
      <c r="AD793" s="13"/>
      <c r="AE793" s="13"/>
      <c r="AF793" s="13"/>
      <c r="AG793" s="13"/>
      <c r="AH793" s="13"/>
      <c r="AI793" s="13"/>
      <c r="AJ793" s="13"/>
      <c r="AK793" s="13"/>
      <c r="AL793" s="13"/>
      <c r="AM793" s="13"/>
      <c r="AN793" s="13"/>
      <c r="AO793" s="3"/>
      <c r="AP793" s="3"/>
      <c r="AQ793" s="3"/>
      <c r="AR793" s="3"/>
      <c r="AS793" s="13"/>
      <c r="AT793" s="13"/>
      <c r="AU793" s="13"/>
      <c r="AV793" s="13"/>
      <c r="AW793" s="13"/>
      <c r="AX793" s="13"/>
      <c r="AY793" s="13"/>
      <c r="AZ793" s="13"/>
      <c r="BA793" s="3"/>
      <c r="BB793" s="13"/>
      <c r="BC793" s="3"/>
    </row>
    <row r="794" spans="1:55">
      <c r="A794" s="3">
        <v>792</v>
      </c>
      <c r="B794" s="3">
        <v>27</v>
      </c>
      <c r="C794" s="3">
        <v>2</v>
      </c>
      <c r="D794" s="3" t="str">
        <f t="shared" si="12"/>
        <v/>
      </c>
      <c r="E794" s="3"/>
      <c r="F794" s="3">
        <v>2610</v>
      </c>
      <c r="G794" s="3"/>
      <c r="H794" s="3"/>
      <c r="I794" s="3">
        <v>55620</v>
      </c>
      <c r="J794" s="3"/>
      <c r="K794" s="3">
        <v>12653338</v>
      </c>
      <c r="L794" s="3">
        <v>37630</v>
      </c>
      <c r="M794" s="3">
        <v>1.261</v>
      </c>
      <c r="N794" s="3">
        <v>1.1295</v>
      </c>
      <c r="O794" s="3">
        <v>3000000</v>
      </c>
      <c r="P794" s="3">
        <v>53596.39019</v>
      </c>
      <c r="Q794" s="3">
        <v>22500</v>
      </c>
      <c r="R794" s="3">
        <v>1.5</v>
      </c>
      <c r="S794" s="13"/>
      <c r="T794" s="14"/>
      <c r="U794" s="13"/>
      <c r="V794" s="13"/>
      <c r="W794" s="13"/>
      <c r="X794" s="13"/>
      <c r="Y794" s="13"/>
      <c r="Z794" s="4"/>
      <c r="AA794" s="13"/>
      <c r="AB794" s="13"/>
      <c r="AC794" s="13"/>
      <c r="AD794" s="13"/>
      <c r="AE794" s="13"/>
      <c r="AF794" s="13"/>
      <c r="AG794" s="13"/>
      <c r="AH794" s="13"/>
      <c r="AI794" s="13"/>
      <c r="AJ794" s="13"/>
      <c r="AK794" s="13"/>
      <c r="AL794" s="13"/>
      <c r="AM794" s="13"/>
      <c r="AN794" s="13"/>
      <c r="AO794" s="3"/>
      <c r="AP794" s="3"/>
      <c r="AQ794" s="3"/>
      <c r="AR794" s="3"/>
      <c r="AS794" s="13"/>
      <c r="AT794" s="13"/>
      <c r="AU794" s="13"/>
      <c r="AV794" s="13"/>
      <c r="AW794" s="13"/>
      <c r="AX794" s="13"/>
      <c r="AY794" s="13"/>
      <c r="AZ794" s="13"/>
      <c r="BA794" s="3"/>
      <c r="BB794" s="13"/>
      <c r="BC794" s="3"/>
    </row>
    <row r="795" spans="1:55">
      <c r="A795" s="3">
        <v>793</v>
      </c>
      <c r="B795" s="3">
        <v>27</v>
      </c>
      <c r="C795" s="3">
        <v>2</v>
      </c>
      <c r="D795" s="3" t="str">
        <f t="shared" si="12"/>
        <v/>
      </c>
      <c r="E795" s="3"/>
      <c r="F795" s="3">
        <v>2620</v>
      </c>
      <c r="G795" s="3"/>
      <c r="H795" s="3"/>
      <c r="I795" s="3">
        <v>55840</v>
      </c>
      <c r="J795" s="3"/>
      <c r="K795" s="3">
        <v>12690565</v>
      </c>
      <c r="L795" s="3">
        <v>37630</v>
      </c>
      <c r="M795" s="3">
        <v>1.262</v>
      </c>
      <c r="N795" s="3">
        <v>1.1295</v>
      </c>
      <c r="O795" s="3">
        <v>3000000</v>
      </c>
      <c r="P795" s="3">
        <v>53638.89327</v>
      </c>
      <c r="Q795" s="3">
        <v>22500</v>
      </c>
      <c r="R795" s="3">
        <v>1.5</v>
      </c>
      <c r="S795" s="13"/>
      <c r="T795" s="14"/>
      <c r="U795" s="13"/>
      <c r="V795" s="13"/>
      <c r="W795" s="13"/>
      <c r="X795" s="13"/>
      <c r="Y795" s="13"/>
      <c r="Z795" s="4"/>
      <c r="AA795" s="13"/>
      <c r="AB795" s="13"/>
      <c r="AC795" s="13"/>
      <c r="AD795" s="13"/>
      <c r="AE795" s="13"/>
      <c r="AF795" s="13"/>
      <c r="AG795" s="13"/>
      <c r="AH795" s="13"/>
      <c r="AI795" s="13"/>
      <c r="AJ795" s="13"/>
      <c r="AK795" s="13"/>
      <c r="AL795" s="13"/>
      <c r="AM795" s="13"/>
      <c r="AN795" s="13"/>
      <c r="AO795" s="3"/>
      <c r="AP795" s="3"/>
      <c r="AQ795" s="3"/>
      <c r="AR795" s="3"/>
      <c r="AS795" s="13"/>
      <c r="AT795" s="13"/>
      <c r="AU795" s="13"/>
      <c r="AV795" s="13"/>
      <c r="AW795" s="13"/>
      <c r="AX795" s="13"/>
      <c r="AY795" s="13"/>
      <c r="AZ795" s="13"/>
      <c r="BA795" s="3"/>
      <c r="BB795" s="13"/>
      <c r="BC795" s="3"/>
    </row>
    <row r="796" spans="1:55">
      <c r="A796" s="3">
        <v>794</v>
      </c>
      <c r="B796" s="3">
        <v>27</v>
      </c>
      <c r="C796" s="3">
        <v>2</v>
      </c>
      <c r="D796" s="3" t="str">
        <f t="shared" si="12"/>
        <v/>
      </c>
      <c r="E796" s="3"/>
      <c r="F796" s="3">
        <v>2630</v>
      </c>
      <c r="G796" s="3"/>
      <c r="H796" s="3"/>
      <c r="I796" s="3">
        <v>56060</v>
      </c>
      <c r="J796" s="3"/>
      <c r="K796" s="3">
        <v>12727939</v>
      </c>
      <c r="L796" s="3">
        <v>37630</v>
      </c>
      <c r="M796" s="3">
        <v>1.263</v>
      </c>
      <c r="N796" s="3">
        <v>1.1295</v>
      </c>
      <c r="O796" s="3">
        <v>3000000</v>
      </c>
      <c r="P796" s="3">
        <v>53681.39636</v>
      </c>
      <c r="Q796" s="3">
        <v>22500</v>
      </c>
      <c r="R796" s="3">
        <v>1.5</v>
      </c>
      <c r="S796" s="13"/>
      <c r="T796" s="14"/>
      <c r="U796" s="13"/>
      <c r="V796" s="13"/>
      <c r="W796" s="13"/>
      <c r="X796" s="13"/>
      <c r="Y796" s="13"/>
      <c r="Z796" s="4"/>
      <c r="AA796" s="13"/>
      <c r="AB796" s="13"/>
      <c r="AC796" s="13"/>
      <c r="AD796" s="13"/>
      <c r="AE796" s="13"/>
      <c r="AF796" s="13"/>
      <c r="AG796" s="13"/>
      <c r="AH796" s="13"/>
      <c r="AI796" s="13"/>
      <c r="AJ796" s="13"/>
      <c r="AK796" s="13"/>
      <c r="AL796" s="13"/>
      <c r="AM796" s="13"/>
      <c r="AN796" s="13"/>
      <c r="AO796" s="3"/>
      <c r="AP796" s="3"/>
      <c r="AQ796" s="3"/>
      <c r="AR796" s="3"/>
      <c r="AS796" s="13"/>
      <c r="AT796" s="13"/>
      <c r="AU796" s="13"/>
      <c r="AV796" s="13"/>
      <c r="AW796" s="13"/>
      <c r="AX796" s="13"/>
      <c r="AY796" s="13"/>
      <c r="AZ796" s="13"/>
      <c r="BA796" s="3"/>
      <c r="BB796" s="13"/>
      <c r="BC796" s="3"/>
    </row>
    <row r="797" spans="1:55">
      <c r="A797" s="3">
        <v>795</v>
      </c>
      <c r="B797" s="3">
        <v>27</v>
      </c>
      <c r="C797" s="3">
        <v>2</v>
      </c>
      <c r="D797" s="3" t="str">
        <f t="shared" si="12"/>
        <v/>
      </c>
      <c r="E797" s="3"/>
      <c r="F797" s="3">
        <v>2640</v>
      </c>
      <c r="G797" s="3"/>
      <c r="H797" s="3"/>
      <c r="I797" s="3">
        <v>56280</v>
      </c>
      <c r="J797" s="3"/>
      <c r="K797" s="3">
        <v>12765460</v>
      </c>
      <c r="L797" s="3">
        <v>37630</v>
      </c>
      <c r="M797" s="3">
        <v>1.264</v>
      </c>
      <c r="N797" s="3">
        <v>1.1295</v>
      </c>
      <c r="O797" s="3">
        <v>3000000</v>
      </c>
      <c r="P797" s="3">
        <v>53723.89944</v>
      </c>
      <c r="Q797" s="3">
        <v>22500</v>
      </c>
      <c r="R797" s="3">
        <v>1.5</v>
      </c>
      <c r="S797" s="13"/>
      <c r="T797" s="14"/>
      <c r="U797" s="13"/>
      <c r="V797" s="13"/>
      <c r="W797" s="13"/>
      <c r="X797" s="13"/>
      <c r="Y797" s="13"/>
      <c r="Z797" s="4"/>
      <c r="AA797" s="13"/>
      <c r="AB797" s="13"/>
      <c r="AC797" s="13"/>
      <c r="AD797" s="13"/>
      <c r="AE797" s="13"/>
      <c r="AF797" s="13"/>
      <c r="AG797" s="13"/>
      <c r="AH797" s="13"/>
      <c r="AI797" s="13"/>
      <c r="AJ797" s="13"/>
      <c r="AK797" s="13"/>
      <c r="AL797" s="13"/>
      <c r="AM797" s="13"/>
      <c r="AN797" s="13"/>
      <c r="AO797" s="3"/>
      <c r="AP797" s="3"/>
      <c r="AQ797" s="3"/>
      <c r="AR797" s="3"/>
      <c r="AS797" s="13"/>
      <c r="AT797" s="13"/>
      <c r="AU797" s="13"/>
      <c r="AV797" s="13"/>
      <c r="AW797" s="13"/>
      <c r="AX797" s="13"/>
      <c r="AY797" s="13"/>
      <c r="AZ797" s="13"/>
      <c r="BA797" s="3"/>
      <c r="BB797" s="13"/>
      <c r="BC797" s="3"/>
    </row>
    <row r="798" spans="1:55">
      <c r="A798" s="3">
        <v>796</v>
      </c>
      <c r="B798" s="3">
        <v>27</v>
      </c>
      <c r="C798" s="3">
        <v>2</v>
      </c>
      <c r="D798" s="3" t="str">
        <f t="shared" si="12"/>
        <v/>
      </c>
      <c r="E798" s="3"/>
      <c r="F798" s="3">
        <v>2650</v>
      </c>
      <c r="G798" s="3"/>
      <c r="H798" s="3"/>
      <c r="I798" s="3">
        <v>56500</v>
      </c>
      <c r="J798" s="3"/>
      <c r="K798" s="3">
        <v>12803128</v>
      </c>
      <c r="L798" s="3">
        <v>37630</v>
      </c>
      <c r="M798" s="3">
        <v>1.265</v>
      </c>
      <c r="N798" s="3">
        <v>1.1295</v>
      </c>
      <c r="O798" s="3">
        <v>3000000</v>
      </c>
      <c r="P798" s="3">
        <v>53766.40253</v>
      </c>
      <c r="Q798" s="3">
        <v>22500</v>
      </c>
      <c r="R798" s="3">
        <v>1.5</v>
      </c>
      <c r="S798" s="13"/>
      <c r="T798" s="14"/>
      <c r="U798" s="13"/>
      <c r="V798" s="13"/>
      <c r="W798" s="13"/>
      <c r="X798" s="13"/>
      <c r="Y798" s="13"/>
      <c r="Z798" s="4"/>
      <c r="AA798" s="13"/>
      <c r="AB798" s="13"/>
      <c r="AC798" s="13"/>
      <c r="AD798" s="13"/>
      <c r="AE798" s="13"/>
      <c r="AF798" s="13"/>
      <c r="AG798" s="13"/>
      <c r="AH798" s="13"/>
      <c r="AI798" s="13"/>
      <c r="AJ798" s="13"/>
      <c r="AK798" s="13"/>
      <c r="AL798" s="13"/>
      <c r="AM798" s="13"/>
      <c r="AN798" s="13"/>
      <c r="AO798" s="3"/>
      <c r="AP798" s="3"/>
      <c r="AQ798" s="3"/>
      <c r="AR798" s="3"/>
      <c r="AS798" s="13"/>
      <c r="AT798" s="13"/>
      <c r="AU798" s="13"/>
      <c r="AV798" s="13"/>
      <c r="AW798" s="13"/>
      <c r="AX798" s="13"/>
      <c r="AY798" s="13"/>
      <c r="AZ798" s="13"/>
      <c r="BA798" s="3"/>
      <c r="BB798" s="13"/>
      <c r="BC798" s="3"/>
    </row>
    <row r="799" spans="1:55">
      <c r="A799" s="3">
        <v>797</v>
      </c>
      <c r="B799" s="3">
        <v>27</v>
      </c>
      <c r="C799" s="3">
        <v>2</v>
      </c>
      <c r="D799" s="3" t="str">
        <f t="shared" si="12"/>
        <v/>
      </c>
      <c r="E799" s="3"/>
      <c r="F799" s="3">
        <v>2660</v>
      </c>
      <c r="G799" s="3"/>
      <c r="H799" s="3"/>
      <c r="I799" s="3">
        <v>56720</v>
      </c>
      <c r="J799" s="3"/>
      <c r="K799" s="3">
        <v>12840943</v>
      </c>
      <c r="L799" s="3">
        <v>37630</v>
      </c>
      <c r="M799" s="3">
        <v>1.266</v>
      </c>
      <c r="N799" s="3">
        <v>1.1295</v>
      </c>
      <c r="O799" s="3">
        <v>4000000</v>
      </c>
      <c r="P799" s="3">
        <v>53808.90561</v>
      </c>
      <c r="Q799" s="3">
        <v>22500</v>
      </c>
      <c r="R799" s="3">
        <v>1.5</v>
      </c>
      <c r="S799" s="13"/>
      <c r="T799" s="14"/>
      <c r="U799" s="13"/>
      <c r="V799" s="13"/>
      <c r="W799" s="13"/>
      <c r="X799" s="13"/>
      <c r="Y799" s="13"/>
      <c r="Z799" s="4"/>
      <c r="AA799" s="13"/>
      <c r="AB799" s="13"/>
      <c r="AC799" s="13"/>
      <c r="AD799" s="13"/>
      <c r="AE799" s="13"/>
      <c r="AF799" s="13"/>
      <c r="AG799" s="13"/>
      <c r="AH799" s="13"/>
      <c r="AI799" s="13"/>
      <c r="AJ799" s="13"/>
      <c r="AK799" s="13"/>
      <c r="AL799" s="13"/>
      <c r="AM799" s="13"/>
      <c r="AN799" s="13"/>
      <c r="AO799" s="3"/>
      <c r="AP799" s="3"/>
      <c r="AQ799" s="3"/>
      <c r="AR799" s="3"/>
      <c r="AS799" s="13"/>
      <c r="AT799" s="13"/>
      <c r="AU799" s="13"/>
      <c r="AV799" s="13"/>
      <c r="AW799" s="13"/>
      <c r="AX799" s="13"/>
      <c r="AY799" s="13"/>
      <c r="AZ799" s="13"/>
      <c r="BA799" s="3"/>
      <c r="BB799" s="13"/>
      <c r="BC799" s="3"/>
    </row>
    <row r="800" spans="1:55">
      <c r="A800" s="3">
        <v>798</v>
      </c>
      <c r="B800" s="3">
        <v>27</v>
      </c>
      <c r="C800" s="3">
        <v>2</v>
      </c>
      <c r="D800" s="3" t="str">
        <f t="shared" si="12"/>
        <v/>
      </c>
      <c r="E800" s="3"/>
      <c r="F800" s="3">
        <v>2670</v>
      </c>
      <c r="G800" s="3"/>
      <c r="H800" s="3"/>
      <c r="I800" s="3">
        <v>56940</v>
      </c>
      <c r="J800" s="3"/>
      <c r="K800" s="3">
        <v>12878905</v>
      </c>
      <c r="L800" s="3">
        <v>37630</v>
      </c>
      <c r="M800" s="3">
        <v>1.267</v>
      </c>
      <c r="N800" s="3">
        <v>1.1295</v>
      </c>
      <c r="O800" s="3">
        <v>4000000</v>
      </c>
      <c r="P800" s="3">
        <v>53851.4087</v>
      </c>
      <c r="Q800" s="3">
        <v>22500</v>
      </c>
      <c r="R800" s="3">
        <v>1.5</v>
      </c>
      <c r="S800" s="13"/>
      <c r="T800" s="14"/>
      <c r="U800" s="13"/>
      <c r="V800" s="13"/>
      <c r="W800" s="13"/>
      <c r="X800" s="13"/>
      <c r="Y800" s="13"/>
      <c r="Z800" s="4"/>
      <c r="AA800" s="13"/>
      <c r="AB800" s="13"/>
      <c r="AC800" s="13"/>
      <c r="AD800" s="13"/>
      <c r="AE800" s="13"/>
      <c r="AF800" s="13"/>
      <c r="AG800" s="13"/>
      <c r="AH800" s="13"/>
      <c r="AI800" s="13"/>
      <c r="AJ800" s="13"/>
      <c r="AK800" s="13"/>
      <c r="AL800" s="13"/>
      <c r="AM800" s="13"/>
      <c r="AN800" s="13"/>
      <c r="AO800" s="3"/>
      <c r="AP800" s="3"/>
      <c r="AQ800" s="3"/>
      <c r="AR800" s="3"/>
      <c r="AS800" s="13"/>
      <c r="AT800" s="13"/>
      <c r="AU800" s="13"/>
      <c r="AV800" s="13"/>
      <c r="AW800" s="13"/>
      <c r="AX800" s="13"/>
      <c r="AY800" s="13"/>
      <c r="AZ800" s="13"/>
      <c r="BA800" s="3"/>
      <c r="BB800" s="13"/>
      <c r="BC800" s="3"/>
    </row>
    <row r="801" spans="1:55">
      <c r="A801" s="3">
        <v>799</v>
      </c>
      <c r="B801" s="3">
        <v>27</v>
      </c>
      <c r="C801" s="3">
        <v>2</v>
      </c>
      <c r="D801" s="3" t="str">
        <f t="shared" si="12"/>
        <v/>
      </c>
      <c r="E801" s="3"/>
      <c r="F801" s="3">
        <v>2680</v>
      </c>
      <c r="G801" s="3"/>
      <c r="H801" s="3"/>
      <c r="I801" s="3">
        <v>57160</v>
      </c>
      <c r="J801" s="3"/>
      <c r="K801" s="3">
        <v>12917014</v>
      </c>
      <c r="L801" s="3">
        <v>37630</v>
      </c>
      <c r="M801" s="3">
        <v>1.268</v>
      </c>
      <c r="N801" s="3">
        <v>1.1295</v>
      </c>
      <c r="O801" s="3">
        <v>4000000</v>
      </c>
      <c r="P801" s="3">
        <v>53893.91178</v>
      </c>
      <c r="Q801" s="3">
        <v>22500</v>
      </c>
      <c r="R801" s="3">
        <v>1.5</v>
      </c>
      <c r="S801" s="13"/>
      <c r="T801" s="14"/>
      <c r="U801" s="13"/>
      <c r="V801" s="13"/>
      <c r="W801" s="13"/>
      <c r="X801" s="13"/>
      <c r="Y801" s="13"/>
      <c r="Z801" s="4"/>
      <c r="AA801" s="13"/>
      <c r="AB801" s="13"/>
      <c r="AC801" s="13"/>
      <c r="AD801" s="13"/>
      <c r="AE801" s="13"/>
      <c r="AF801" s="13"/>
      <c r="AG801" s="13"/>
      <c r="AH801" s="13"/>
      <c r="AI801" s="13"/>
      <c r="AJ801" s="13"/>
      <c r="AK801" s="13"/>
      <c r="AL801" s="13"/>
      <c r="AM801" s="13"/>
      <c r="AN801" s="13"/>
      <c r="AO801" s="3"/>
      <c r="AP801" s="3"/>
      <c r="AQ801" s="3"/>
      <c r="AR801" s="3"/>
      <c r="AS801" s="13"/>
      <c r="AT801" s="13"/>
      <c r="AU801" s="13"/>
      <c r="AV801" s="13"/>
      <c r="AW801" s="13"/>
      <c r="AX801" s="13"/>
      <c r="AY801" s="13"/>
      <c r="AZ801" s="13"/>
      <c r="BA801" s="3"/>
      <c r="BB801" s="13"/>
      <c r="BC801" s="3"/>
    </row>
    <row r="802" spans="1:55">
      <c r="A802" s="3">
        <v>800</v>
      </c>
      <c r="B802" s="3">
        <v>27</v>
      </c>
      <c r="C802" s="3">
        <v>2</v>
      </c>
      <c r="D802" s="3" t="str">
        <f t="shared" si="12"/>
        <v/>
      </c>
      <c r="E802" s="3"/>
      <c r="F802" s="3">
        <v>2690</v>
      </c>
      <c r="G802" s="3"/>
      <c r="H802" s="3"/>
      <c r="I802" s="3">
        <v>57380</v>
      </c>
      <c r="J802" s="3"/>
      <c r="K802" s="3">
        <v>12955270</v>
      </c>
      <c r="L802" s="3">
        <v>37630</v>
      </c>
      <c r="M802" s="3">
        <v>1.269</v>
      </c>
      <c r="N802" s="3">
        <v>1.1295</v>
      </c>
      <c r="O802" s="3">
        <v>4000000</v>
      </c>
      <c r="P802" s="3">
        <v>53936.41487</v>
      </c>
      <c r="Q802" s="3">
        <v>22500</v>
      </c>
      <c r="R802" s="3">
        <v>1.6</v>
      </c>
      <c r="S802" s="13"/>
      <c r="T802" s="14"/>
      <c r="U802" s="13">
        <v>63250</v>
      </c>
      <c r="V802" s="13">
        <v>72000</v>
      </c>
      <c r="W802" s="13">
        <v>72400</v>
      </c>
      <c r="X802" s="13"/>
      <c r="Y802" s="13"/>
      <c r="Z802" s="4"/>
      <c r="AA802" s="13"/>
      <c r="AB802" s="13"/>
      <c r="AC802" s="13"/>
      <c r="AD802" s="13"/>
      <c r="AE802" s="13"/>
      <c r="AF802" s="13"/>
      <c r="AG802" s="13"/>
      <c r="AH802" s="13"/>
      <c r="AI802" s="13"/>
      <c r="AJ802" s="13"/>
      <c r="AK802" s="13"/>
      <c r="AL802" s="13"/>
      <c r="AM802" s="13"/>
      <c r="AN802" s="13"/>
      <c r="AO802" s="3"/>
      <c r="AP802" s="3"/>
      <c r="AQ802" s="3"/>
      <c r="AR802" s="3"/>
      <c r="AS802" s="13"/>
      <c r="AT802" s="13"/>
      <c r="AU802" s="13"/>
      <c r="AV802" s="13"/>
      <c r="AW802" s="13"/>
      <c r="AX802" s="13"/>
      <c r="AY802" s="13"/>
      <c r="AZ802" s="13"/>
      <c r="BA802" s="3"/>
      <c r="BB802" s="13"/>
      <c r="BC802" s="3"/>
    </row>
    <row r="803" spans="1:55">
      <c r="A803" s="3">
        <v>801</v>
      </c>
      <c r="B803" s="3">
        <v>27</v>
      </c>
      <c r="C803" s="3">
        <v>3</v>
      </c>
      <c r="D803" s="3" t="str">
        <f t="shared" si="12"/>
        <v/>
      </c>
      <c r="E803" s="3"/>
      <c r="F803" s="3"/>
      <c r="G803" s="3">
        <v>1300</v>
      </c>
      <c r="H803" s="3"/>
      <c r="I803" s="3"/>
      <c r="J803" s="3">
        <v>55400</v>
      </c>
      <c r="K803" s="3">
        <v>12982970</v>
      </c>
      <c r="L803" s="3">
        <v>37630</v>
      </c>
      <c r="M803" s="3">
        <v>1.269</v>
      </c>
      <c r="N803" s="3">
        <v>1.13</v>
      </c>
      <c r="O803" s="3">
        <v>4000000</v>
      </c>
      <c r="P803" s="3">
        <v>53960.2911</v>
      </c>
      <c r="Q803" s="3">
        <v>22500</v>
      </c>
      <c r="R803" s="3">
        <v>1.6</v>
      </c>
      <c r="S803" s="13"/>
      <c r="T803" s="14"/>
      <c r="U803" s="13">
        <v>63500</v>
      </c>
      <c r="V803" s="13">
        <v>72400</v>
      </c>
      <c r="W803" s="13">
        <v>72800</v>
      </c>
      <c r="X803" s="13"/>
      <c r="Y803" s="13"/>
      <c r="Z803" s="4"/>
      <c r="AA803" s="13"/>
      <c r="AB803" s="13"/>
      <c r="AC803" s="13"/>
      <c r="AD803" s="13"/>
      <c r="AE803" s="13"/>
      <c r="AF803" s="13"/>
      <c r="AG803" s="13"/>
      <c r="AH803" s="13"/>
      <c r="AI803" s="13"/>
      <c r="AJ803" s="13"/>
      <c r="AK803" s="13"/>
      <c r="AL803" s="13"/>
      <c r="AM803" s="13"/>
      <c r="AN803" s="13"/>
      <c r="AO803" s="3"/>
      <c r="AP803" s="3"/>
      <c r="AQ803" s="3"/>
      <c r="AR803" s="3"/>
      <c r="AS803" s="13"/>
      <c r="AT803" s="13"/>
      <c r="AU803" s="13"/>
      <c r="AV803" s="13"/>
      <c r="AW803" s="13"/>
      <c r="AX803" s="13"/>
      <c r="AY803" s="13"/>
      <c r="AZ803" s="13"/>
      <c r="BA803" s="3"/>
      <c r="BB803" s="13"/>
      <c r="BC803" s="3"/>
    </row>
    <row r="804" spans="1:55">
      <c r="A804" s="3">
        <v>802</v>
      </c>
      <c r="B804" s="3">
        <v>27</v>
      </c>
      <c r="C804" s="3">
        <v>3</v>
      </c>
      <c r="D804" s="3" t="str">
        <f t="shared" si="12"/>
        <v/>
      </c>
      <c r="E804" s="3"/>
      <c r="F804" s="3"/>
      <c r="G804" s="3">
        <v>1305</v>
      </c>
      <c r="H804" s="3"/>
      <c r="I804" s="3"/>
      <c r="J804" s="3">
        <v>55620</v>
      </c>
      <c r="K804" s="3">
        <v>13010780</v>
      </c>
      <c r="L804" s="3">
        <v>37630</v>
      </c>
      <c r="M804" s="3">
        <v>1.269</v>
      </c>
      <c r="N804" s="3">
        <v>1.1305</v>
      </c>
      <c r="O804" s="3">
        <v>4000000</v>
      </c>
      <c r="P804" s="3">
        <v>53984.16734</v>
      </c>
      <c r="Q804" s="3">
        <v>22500</v>
      </c>
      <c r="R804" s="3">
        <v>1.6</v>
      </c>
      <c r="S804" s="13"/>
      <c r="T804" s="14"/>
      <c r="U804" s="13"/>
      <c r="V804" s="13"/>
      <c r="W804" s="13"/>
      <c r="X804" s="13"/>
      <c r="Y804" s="13"/>
      <c r="Z804" s="4"/>
      <c r="AA804" s="13"/>
      <c r="AB804" s="13"/>
      <c r="AC804" s="13"/>
      <c r="AD804" s="13"/>
      <c r="AE804" s="13"/>
      <c r="AF804" s="13"/>
      <c r="AG804" s="13"/>
      <c r="AH804" s="13"/>
      <c r="AI804" s="13"/>
      <c r="AJ804" s="13"/>
      <c r="AK804" s="13"/>
      <c r="AL804" s="13"/>
      <c r="AM804" s="13"/>
      <c r="AN804" s="13"/>
      <c r="AO804" s="3"/>
      <c r="AP804" s="3"/>
      <c r="AQ804" s="3"/>
      <c r="AR804" s="3"/>
      <c r="AS804" s="13"/>
      <c r="AT804" s="13"/>
      <c r="AU804" s="13"/>
      <c r="AV804" s="13"/>
      <c r="AW804" s="13"/>
      <c r="AX804" s="13"/>
      <c r="AY804" s="13"/>
      <c r="AZ804" s="13"/>
      <c r="BA804" s="3"/>
      <c r="BB804" s="13"/>
      <c r="BC804" s="3"/>
    </row>
    <row r="805" spans="1:55">
      <c r="A805" s="3">
        <v>803</v>
      </c>
      <c r="B805" s="3">
        <v>27</v>
      </c>
      <c r="C805" s="3">
        <v>3</v>
      </c>
      <c r="D805" s="3" t="str">
        <f t="shared" si="12"/>
        <v/>
      </c>
      <c r="E805" s="3"/>
      <c r="F805" s="3"/>
      <c r="G805" s="3">
        <v>1310</v>
      </c>
      <c r="H805" s="3"/>
      <c r="I805" s="3"/>
      <c r="J805" s="3">
        <v>55840</v>
      </c>
      <c r="K805" s="3">
        <v>13038700</v>
      </c>
      <c r="L805" s="3">
        <v>37630</v>
      </c>
      <c r="M805" s="3">
        <v>1.269</v>
      </c>
      <c r="N805" s="3">
        <v>1.131</v>
      </c>
      <c r="O805" s="3">
        <v>4000000</v>
      </c>
      <c r="P805" s="3">
        <v>54008.04357</v>
      </c>
      <c r="Q805" s="3">
        <v>22500</v>
      </c>
      <c r="R805" s="3">
        <v>1.6</v>
      </c>
      <c r="S805" s="13"/>
      <c r="T805" s="14"/>
      <c r="U805" s="13"/>
      <c r="V805" s="13"/>
      <c r="W805" s="13"/>
      <c r="X805" s="13"/>
      <c r="Y805" s="13"/>
      <c r="Z805" s="4"/>
      <c r="AA805" s="13"/>
      <c r="AB805" s="13"/>
      <c r="AC805" s="13"/>
      <c r="AD805" s="13"/>
      <c r="AE805" s="13"/>
      <c r="AF805" s="13"/>
      <c r="AG805" s="13"/>
      <c r="AH805" s="13"/>
      <c r="AI805" s="13"/>
      <c r="AJ805" s="13"/>
      <c r="AK805" s="13"/>
      <c r="AL805" s="13"/>
      <c r="AM805" s="13"/>
      <c r="AN805" s="13"/>
      <c r="AO805" s="3"/>
      <c r="AP805" s="3"/>
      <c r="AQ805" s="3"/>
      <c r="AR805" s="3"/>
      <c r="AS805" s="13"/>
      <c r="AT805" s="13"/>
      <c r="AU805" s="13"/>
      <c r="AV805" s="13"/>
      <c r="AW805" s="13"/>
      <c r="AX805" s="13"/>
      <c r="AY805" s="13"/>
      <c r="AZ805" s="13"/>
      <c r="BA805" s="3"/>
      <c r="BB805" s="13"/>
      <c r="BC805" s="3"/>
    </row>
    <row r="806" spans="1:55">
      <c r="A806" s="3">
        <v>804</v>
      </c>
      <c r="B806" s="3">
        <v>27</v>
      </c>
      <c r="C806" s="3">
        <v>3</v>
      </c>
      <c r="D806" s="3" t="str">
        <f t="shared" si="12"/>
        <v/>
      </c>
      <c r="E806" s="3"/>
      <c r="F806" s="3"/>
      <c r="G806" s="3">
        <v>1315</v>
      </c>
      <c r="H806" s="3"/>
      <c r="I806" s="3"/>
      <c r="J806" s="3">
        <v>56060</v>
      </c>
      <c r="K806" s="3">
        <v>13066730</v>
      </c>
      <c r="L806" s="3">
        <v>37630</v>
      </c>
      <c r="M806" s="3">
        <v>1.269</v>
      </c>
      <c r="N806" s="3">
        <v>1.1315</v>
      </c>
      <c r="O806" s="3">
        <v>4000000</v>
      </c>
      <c r="P806" s="3">
        <v>54031.91981</v>
      </c>
      <c r="Q806" s="3">
        <v>22500</v>
      </c>
      <c r="R806" s="3">
        <v>1.6</v>
      </c>
      <c r="S806" s="13"/>
      <c r="T806" s="14"/>
      <c r="U806" s="13"/>
      <c r="V806" s="13"/>
      <c r="W806" s="13"/>
      <c r="X806" s="13"/>
      <c r="Y806" s="13"/>
      <c r="Z806" s="4"/>
      <c r="AA806" s="13"/>
      <c r="AB806" s="13"/>
      <c r="AC806" s="13"/>
      <c r="AD806" s="13"/>
      <c r="AE806" s="13"/>
      <c r="AF806" s="13"/>
      <c r="AG806" s="13"/>
      <c r="AH806" s="13"/>
      <c r="AI806" s="13"/>
      <c r="AJ806" s="13"/>
      <c r="AK806" s="13"/>
      <c r="AL806" s="13"/>
      <c r="AM806" s="13"/>
      <c r="AN806" s="13"/>
      <c r="AO806" s="3"/>
      <c r="AP806" s="3"/>
      <c r="AQ806" s="3"/>
      <c r="AR806" s="3"/>
      <c r="AS806" s="13"/>
      <c r="AT806" s="13"/>
      <c r="AU806" s="13"/>
      <c r="AV806" s="13"/>
      <c r="AW806" s="13"/>
      <c r="AX806" s="13"/>
      <c r="AY806" s="13"/>
      <c r="AZ806" s="13"/>
      <c r="BA806" s="3"/>
      <c r="BB806" s="13"/>
      <c r="BC806" s="3"/>
    </row>
    <row r="807" spans="1:55">
      <c r="A807" s="3">
        <v>805</v>
      </c>
      <c r="B807" s="3">
        <v>27</v>
      </c>
      <c r="C807" s="3">
        <v>3</v>
      </c>
      <c r="D807" s="3" t="str">
        <f t="shared" si="12"/>
        <v/>
      </c>
      <c r="E807" s="3"/>
      <c r="F807" s="3"/>
      <c r="G807" s="3">
        <v>1320</v>
      </c>
      <c r="H807" s="3"/>
      <c r="I807" s="3"/>
      <c r="J807" s="3">
        <v>56280</v>
      </c>
      <c r="K807" s="3">
        <v>13094870</v>
      </c>
      <c r="L807" s="3">
        <v>37630</v>
      </c>
      <c r="M807" s="3">
        <v>1.269</v>
      </c>
      <c r="N807" s="3">
        <v>1.132</v>
      </c>
      <c r="O807" s="3">
        <v>4000000</v>
      </c>
      <c r="P807" s="3">
        <v>54055.79604</v>
      </c>
      <c r="Q807" s="3">
        <v>22500</v>
      </c>
      <c r="R807" s="3">
        <v>1.6</v>
      </c>
      <c r="S807" s="13"/>
      <c r="T807" s="14"/>
      <c r="U807" s="13"/>
      <c r="V807" s="13"/>
      <c r="W807" s="13"/>
      <c r="X807" s="13"/>
      <c r="Y807" s="13"/>
      <c r="Z807" s="4"/>
      <c r="AA807" s="13"/>
      <c r="AB807" s="13"/>
      <c r="AC807" s="13"/>
      <c r="AD807" s="13"/>
      <c r="AE807" s="13"/>
      <c r="AF807" s="13"/>
      <c r="AG807" s="13"/>
      <c r="AH807" s="13"/>
      <c r="AI807" s="13"/>
      <c r="AJ807" s="13"/>
      <c r="AK807" s="13"/>
      <c r="AL807" s="13"/>
      <c r="AM807" s="13"/>
      <c r="AN807" s="13"/>
      <c r="AO807" s="3"/>
      <c r="AP807" s="3"/>
      <c r="AQ807" s="3"/>
      <c r="AR807" s="3"/>
      <c r="AS807" s="13"/>
      <c r="AT807" s="13"/>
      <c r="AU807" s="13"/>
      <c r="AV807" s="13"/>
      <c r="AW807" s="13"/>
      <c r="AX807" s="13"/>
      <c r="AY807" s="13"/>
      <c r="AZ807" s="13"/>
      <c r="BA807" s="3"/>
      <c r="BB807" s="13"/>
      <c r="BC807" s="3"/>
    </row>
    <row r="808" spans="1:55">
      <c r="A808" s="3">
        <v>806</v>
      </c>
      <c r="B808" s="3">
        <v>27</v>
      </c>
      <c r="C808" s="3">
        <v>3</v>
      </c>
      <c r="D808" s="3" t="str">
        <f t="shared" si="12"/>
        <v/>
      </c>
      <c r="E808" s="3"/>
      <c r="F808" s="3"/>
      <c r="G808" s="3">
        <v>1325</v>
      </c>
      <c r="H808" s="3"/>
      <c r="I808" s="3"/>
      <c r="J808" s="3">
        <v>56500</v>
      </c>
      <c r="K808" s="3">
        <v>13123120</v>
      </c>
      <c r="L808" s="3">
        <v>37630</v>
      </c>
      <c r="M808" s="3">
        <v>1.269</v>
      </c>
      <c r="N808" s="3">
        <v>1.1325</v>
      </c>
      <c r="O808" s="3">
        <v>4000000</v>
      </c>
      <c r="P808" s="3">
        <v>54079.67228</v>
      </c>
      <c r="Q808" s="3">
        <v>22500</v>
      </c>
      <c r="R808" s="3">
        <v>1.6</v>
      </c>
      <c r="S808" s="13"/>
      <c r="T808" s="14"/>
      <c r="U808" s="13"/>
      <c r="V808" s="13"/>
      <c r="W808" s="13"/>
      <c r="X808" s="13"/>
      <c r="Y808" s="13"/>
      <c r="Z808" s="4"/>
      <c r="AA808" s="13"/>
      <c r="AB808" s="13"/>
      <c r="AC808" s="13"/>
      <c r="AD808" s="13"/>
      <c r="AE808" s="13"/>
      <c r="AF808" s="13"/>
      <c r="AG808" s="13"/>
      <c r="AH808" s="13"/>
      <c r="AI808" s="13"/>
      <c r="AJ808" s="13"/>
      <c r="AK808" s="13"/>
      <c r="AL808" s="13"/>
      <c r="AM808" s="13"/>
      <c r="AN808" s="13"/>
      <c r="AO808" s="3"/>
      <c r="AP808" s="3"/>
      <c r="AQ808" s="3"/>
      <c r="AR808" s="3"/>
      <c r="AS808" s="13"/>
      <c r="AT808" s="13"/>
      <c r="AU808" s="13"/>
      <c r="AV808" s="13"/>
      <c r="AW808" s="13"/>
      <c r="AX808" s="13"/>
      <c r="AY808" s="13"/>
      <c r="AZ808" s="13"/>
      <c r="BA808" s="3"/>
      <c r="BB808" s="13"/>
      <c r="BC808" s="3"/>
    </row>
    <row r="809" spans="1:55">
      <c r="A809" s="3">
        <v>807</v>
      </c>
      <c r="B809" s="3">
        <v>27</v>
      </c>
      <c r="C809" s="3">
        <v>3</v>
      </c>
      <c r="D809" s="3" t="str">
        <f t="shared" si="12"/>
        <v/>
      </c>
      <c r="E809" s="3"/>
      <c r="F809" s="3"/>
      <c r="G809" s="3">
        <v>1330</v>
      </c>
      <c r="H809" s="3"/>
      <c r="I809" s="3"/>
      <c r="J809" s="3">
        <v>56720</v>
      </c>
      <c r="K809" s="3">
        <v>13151480</v>
      </c>
      <c r="L809" s="3">
        <v>37630</v>
      </c>
      <c r="M809" s="3">
        <v>1.269</v>
      </c>
      <c r="N809" s="3">
        <v>1.133</v>
      </c>
      <c r="O809" s="3">
        <v>4000000</v>
      </c>
      <c r="P809" s="3">
        <v>54103.54851</v>
      </c>
      <c r="Q809" s="3">
        <v>22500</v>
      </c>
      <c r="R809" s="3">
        <v>1.6</v>
      </c>
      <c r="S809" s="13"/>
      <c r="T809" s="14"/>
      <c r="U809" s="13"/>
      <c r="V809" s="13"/>
      <c r="W809" s="13"/>
      <c r="X809" s="13"/>
      <c r="Y809" s="13"/>
      <c r="Z809" s="4"/>
      <c r="AA809" s="13"/>
      <c r="AB809" s="13"/>
      <c r="AC809" s="13"/>
      <c r="AD809" s="13"/>
      <c r="AE809" s="13"/>
      <c r="AF809" s="13"/>
      <c r="AG809" s="13"/>
      <c r="AH809" s="13"/>
      <c r="AI809" s="13"/>
      <c r="AJ809" s="13"/>
      <c r="AK809" s="13"/>
      <c r="AL809" s="13"/>
      <c r="AM809" s="13"/>
      <c r="AN809" s="13"/>
      <c r="AO809" s="3"/>
      <c r="AP809" s="3"/>
      <c r="AQ809" s="3"/>
      <c r="AR809" s="3"/>
      <c r="AS809" s="13"/>
      <c r="AT809" s="13"/>
      <c r="AU809" s="13"/>
      <c r="AV809" s="13"/>
      <c r="AW809" s="13"/>
      <c r="AX809" s="13"/>
      <c r="AY809" s="13"/>
      <c r="AZ809" s="13"/>
      <c r="BA809" s="3"/>
      <c r="BB809" s="13"/>
      <c r="BC809" s="3"/>
    </row>
    <row r="810" spans="1:55">
      <c r="A810" s="3">
        <v>808</v>
      </c>
      <c r="B810" s="3">
        <v>27</v>
      </c>
      <c r="C810" s="3">
        <v>3</v>
      </c>
      <c r="D810" s="3" t="str">
        <f t="shared" si="12"/>
        <v/>
      </c>
      <c r="E810" s="3"/>
      <c r="F810" s="3"/>
      <c r="G810" s="3">
        <v>1335</v>
      </c>
      <c r="H810" s="3"/>
      <c r="I810" s="3"/>
      <c r="J810" s="3">
        <v>56940</v>
      </c>
      <c r="K810" s="3">
        <v>13179950</v>
      </c>
      <c r="L810" s="3">
        <v>37630</v>
      </c>
      <c r="M810" s="3">
        <v>1.269</v>
      </c>
      <c r="N810" s="3">
        <v>1.1335</v>
      </c>
      <c r="O810" s="3">
        <v>4000000</v>
      </c>
      <c r="P810" s="3">
        <v>54127.42475</v>
      </c>
      <c r="Q810" s="3">
        <v>22500</v>
      </c>
      <c r="R810" s="3">
        <v>1.6</v>
      </c>
      <c r="S810" s="13"/>
      <c r="T810" s="14"/>
      <c r="U810" s="13"/>
      <c r="V810" s="13"/>
      <c r="W810" s="13"/>
      <c r="X810" s="13"/>
      <c r="Y810" s="13"/>
      <c r="Z810" s="4"/>
      <c r="AA810" s="13"/>
      <c r="AB810" s="13"/>
      <c r="AC810" s="13"/>
      <c r="AD810" s="13"/>
      <c r="AE810" s="13"/>
      <c r="AF810" s="13"/>
      <c r="AG810" s="13"/>
      <c r="AH810" s="13"/>
      <c r="AI810" s="13"/>
      <c r="AJ810" s="13"/>
      <c r="AK810" s="13"/>
      <c r="AL810" s="13"/>
      <c r="AM810" s="13"/>
      <c r="AN810" s="13"/>
      <c r="AO810" s="3"/>
      <c r="AP810" s="3"/>
      <c r="AQ810" s="3"/>
      <c r="AR810" s="3"/>
      <c r="AS810" s="13"/>
      <c r="AT810" s="13"/>
      <c r="AU810" s="13"/>
      <c r="AV810" s="13"/>
      <c r="AW810" s="13"/>
      <c r="AX810" s="13"/>
      <c r="AY810" s="13"/>
      <c r="AZ810" s="13"/>
      <c r="BA810" s="3"/>
      <c r="BB810" s="13"/>
      <c r="BC810" s="3"/>
    </row>
    <row r="811" spans="1:55">
      <c r="A811" s="3">
        <v>809</v>
      </c>
      <c r="B811" s="3">
        <v>27</v>
      </c>
      <c r="C811" s="3">
        <v>3</v>
      </c>
      <c r="D811" s="3" t="str">
        <f t="shared" si="12"/>
        <v/>
      </c>
      <c r="E811" s="3"/>
      <c r="F811" s="3"/>
      <c r="G811" s="3">
        <v>1340</v>
      </c>
      <c r="H811" s="3"/>
      <c r="I811" s="3"/>
      <c r="J811" s="3">
        <v>57160</v>
      </c>
      <c r="K811" s="3">
        <v>13208530</v>
      </c>
      <c r="L811" s="3">
        <v>37630</v>
      </c>
      <c r="M811" s="3">
        <v>1.269</v>
      </c>
      <c r="N811" s="3">
        <v>1.134</v>
      </c>
      <c r="O811" s="3">
        <v>4000000</v>
      </c>
      <c r="P811" s="3">
        <v>54151.30098</v>
      </c>
      <c r="Q811" s="3">
        <v>22500</v>
      </c>
      <c r="R811" s="3">
        <v>1.6</v>
      </c>
      <c r="S811" s="13"/>
      <c r="T811" s="14"/>
      <c r="U811" s="13"/>
      <c r="V811" s="13"/>
      <c r="W811" s="13"/>
      <c r="X811" s="13"/>
      <c r="Y811" s="13"/>
      <c r="Z811" s="4"/>
      <c r="AA811" s="13"/>
      <c r="AB811" s="13"/>
      <c r="AC811" s="13"/>
      <c r="AD811" s="13"/>
      <c r="AE811" s="13"/>
      <c r="AF811" s="13"/>
      <c r="AG811" s="13"/>
      <c r="AH811" s="13"/>
      <c r="AI811" s="13"/>
      <c r="AJ811" s="13"/>
      <c r="AK811" s="13"/>
      <c r="AL811" s="13"/>
      <c r="AM811" s="13"/>
      <c r="AN811" s="13"/>
      <c r="AO811" s="3"/>
      <c r="AP811" s="3"/>
      <c r="AQ811" s="3"/>
      <c r="AR811" s="3"/>
      <c r="AS811" s="13"/>
      <c r="AT811" s="13"/>
      <c r="AU811" s="13"/>
      <c r="AV811" s="13"/>
      <c r="AW811" s="13"/>
      <c r="AX811" s="13"/>
      <c r="AY811" s="13"/>
      <c r="AZ811" s="13"/>
      <c r="BA811" s="3"/>
      <c r="BB811" s="13"/>
      <c r="BC811" s="3"/>
    </row>
    <row r="812" spans="1:55">
      <c r="A812" s="3">
        <v>810</v>
      </c>
      <c r="B812" s="3">
        <v>27</v>
      </c>
      <c r="C812" s="3">
        <v>3</v>
      </c>
      <c r="D812" s="3" t="str">
        <f t="shared" si="12"/>
        <v/>
      </c>
      <c r="E812" s="3"/>
      <c r="F812" s="3"/>
      <c r="G812" s="3">
        <v>1345</v>
      </c>
      <c r="H812" s="3"/>
      <c r="I812" s="3"/>
      <c r="J812" s="3">
        <v>57380</v>
      </c>
      <c r="K812" s="3">
        <v>13237220</v>
      </c>
      <c r="L812" s="3">
        <v>37630</v>
      </c>
      <c r="M812" s="3">
        <v>1.269</v>
      </c>
      <c r="N812" s="3">
        <v>1.1345</v>
      </c>
      <c r="O812" s="3">
        <v>4000000</v>
      </c>
      <c r="P812" s="3">
        <v>54175.17722</v>
      </c>
      <c r="Q812" s="3">
        <v>22500</v>
      </c>
      <c r="R812" s="3">
        <v>1.6</v>
      </c>
      <c r="S812" s="13"/>
      <c r="T812" s="14"/>
      <c r="U812" s="13"/>
      <c r="V812" s="13"/>
      <c r="W812" s="13"/>
      <c r="X812" s="13"/>
      <c r="Y812" s="13"/>
      <c r="Z812" s="4"/>
      <c r="AA812" s="13"/>
      <c r="AB812" s="13"/>
      <c r="AC812" s="13"/>
      <c r="AD812" s="13"/>
      <c r="AE812" s="13"/>
      <c r="AF812" s="13"/>
      <c r="AG812" s="13"/>
      <c r="AH812" s="13"/>
      <c r="AI812" s="13"/>
      <c r="AJ812" s="13"/>
      <c r="AK812" s="13"/>
      <c r="AL812" s="13"/>
      <c r="AM812" s="13"/>
      <c r="AN812" s="13"/>
      <c r="AO812" s="3"/>
      <c r="AP812" s="3"/>
      <c r="AQ812" s="3"/>
      <c r="AR812" s="3"/>
      <c r="AS812" s="13"/>
      <c r="AT812" s="13"/>
      <c r="AU812" s="13"/>
      <c r="AV812" s="13"/>
      <c r="AW812" s="13"/>
      <c r="AX812" s="13"/>
      <c r="AY812" s="13"/>
      <c r="AZ812" s="13"/>
      <c r="BA812" s="3"/>
      <c r="BB812" s="13"/>
      <c r="BC812" s="3"/>
    </row>
    <row r="813" spans="1:55">
      <c r="A813" s="3">
        <v>811</v>
      </c>
      <c r="B813" s="3">
        <v>28</v>
      </c>
      <c r="C813" s="3">
        <v>1</v>
      </c>
      <c r="D813" s="3">
        <f t="shared" si="12"/>
        <v>3780000</v>
      </c>
      <c r="E813" s="3">
        <v>3790</v>
      </c>
      <c r="F813" s="3"/>
      <c r="G813" s="3"/>
      <c r="H813" s="3">
        <v>57600</v>
      </c>
      <c r="I813" s="3"/>
      <c r="J813" s="3"/>
      <c r="K813" s="3">
        <v>13294820</v>
      </c>
      <c r="L813" s="3">
        <v>37900</v>
      </c>
      <c r="M813" s="3">
        <v>1.269</v>
      </c>
      <c r="N813" s="3">
        <v>1.1345</v>
      </c>
      <c r="O813" s="3">
        <v>4000000</v>
      </c>
      <c r="P813" s="3">
        <v>54563.89095</v>
      </c>
      <c r="Q813" s="3">
        <v>22500</v>
      </c>
      <c r="R813" s="3">
        <v>1.6</v>
      </c>
      <c r="S813" s="13"/>
      <c r="T813" s="14"/>
      <c r="U813" s="13"/>
      <c r="V813" s="13"/>
      <c r="W813" s="13"/>
      <c r="X813" s="13"/>
      <c r="Y813" s="13"/>
      <c r="Z813" s="4"/>
      <c r="AA813" s="13"/>
      <c r="AB813" s="13"/>
      <c r="AC813" s="13"/>
      <c r="AD813" s="13"/>
      <c r="AE813" s="13"/>
      <c r="AF813" s="13"/>
      <c r="AG813" s="13"/>
      <c r="AH813" s="13"/>
      <c r="AI813" s="13"/>
      <c r="AJ813" s="13"/>
      <c r="AK813" s="13"/>
      <c r="AL813" s="13"/>
      <c r="AM813" s="13"/>
      <c r="AN813" s="13"/>
      <c r="AO813" s="3"/>
      <c r="AP813" s="3"/>
      <c r="AQ813" s="3"/>
      <c r="AR813" s="3"/>
      <c r="AS813" s="13"/>
      <c r="AT813" s="13"/>
      <c r="AU813" s="13"/>
      <c r="AV813" s="13"/>
      <c r="AW813" s="13"/>
      <c r="AX813" s="13"/>
      <c r="AY813" s="13"/>
      <c r="AZ813" s="13"/>
      <c r="BA813" s="3"/>
      <c r="BB813" s="13"/>
      <c r="BC813" s="3"/>
    </row>
    <row r="814" spans="1:55">
      <c r="A814" s="3">
        <v>812</v>
      </c>
      <c r="B814" s="3">
        <v>28</v>
      </c>
      <c r="C814" s="3">
        <v>1</v>
      </c>
      <c r="D814" s="3">
        <f t="shared" si="12"/>
        <v>3808000</v>
      </c>
      <c r="E814" s="3">
        <v>3818</v>
      </c>
      <c r="F814" s="3"/>
      <c r="G814" s="3"/>
      <c r="H814" s="3">
        <v>57820</v>
      </c>
      <c r="I814" s="3"/>
      <c r="J814" s="3"/>
      <c r="K814" s="3">
        <v>13352640</v>
      </c>
      <c r="L814" s="3">
        <v>38180</v>
      </c>
      <c r="M814" s="3">
        <v>1.269</v>
      </c>
      <c r="N814" s="3">
        <v>1.1345</v>
      </c>
      <c r="O814" s="3">
        <v>4000000</v>
      </c>
      <c r="P814" s="3">
        <v>54967.00149</v>
      </c>
      <c r="Q814" s="3">
        <v>22500</v>
      </c>
      <c r="R814" s="3">
        <v>1.6</v>
      </c>
      <c r="S814" s="13"/>
      <c r="T814" s="14"/>
      <c r="U814" s="13"/>
      <c r="V814" s="13"/>
      <c r="W814" s="13"/>
      <c r="X814" s="13"/>
      <c r="Y814" s="13"/>
      <c r="Z814" s="4"/>
      <c r="AA814" s="13"/>
      <c r="AB814" s="13"/>
      <c r="AC814" s="13"/>
      <c r="AD814" s="13"/>
      <c r="AE814" s="13"/>
      <c r="AF814" s="13"/>
      <c r="AG814" s="13"/>
      <c r="AH814" s="13"/>
      <c r="AI814" s="13"/>
      <c r="AJ814" s="13"/>
      <c r="AK814" s="13"/>
      <c r="AL814" s="13"/>
      <c r="AM814" s="13"/>
      <c r="AN814" s="13"/>
      <c r="AO814" s="3"/>
      <c r="AP814" s="3"/>
      <c r="AQ814" s="3"/>
      <c r="AR814" s="3"/>
      <c r="AS814" s="13"/>
      <c r="AT814" s="13"/>
      <c r="AU814" s="13"/>
      <c r="AV814" s="13"/>
      <c r="AW814" s="13"/>
      <c r="AX814" s="13"/>
      <c r="AY814" s="13"/>
      <c r="AZ814" s="13"/>
      <c r="BA814" s="3"/>
      <c r="BB814" s="13"/>
      <c r="BC814" s="3"/>
    </row>
    <row r="815" spans="1:55">
      <c r="A815" s="3">
        <v>813</v>
      </c>
      <c r="B815" s="3">
        <v>28</v>
      </c>
      <c r="C815" s="3">
        <v>1</v>
      </c>
      <c r="D815" s="3">
        <f t="shared" si="12"/>
        <v>3836000</v>
      </c>
      <c r="E815" s="3">
        <v>3846</v>
      </c>
      <c r="F815" s="3"/>
      <c r="G815" s="3"/>
      <c r="H815" s="3">
        <v>58040</v>
      </c>
      <c r="I815" s="3"/>
      <c r="J815" s="3"/>
      <c r="K815" s="3">
        <v>13410680</v>
      </c>
      <c r="L815" s="3">
        <v>38460</v>
      </c>
      <c r="M815" s="3">
        <v>1.269</v>
      </c>
      <c r="N815" s="3">
        <v>1.1345</v>
      </c>
      <c r="O815" s="3">
        <v>4000000</v>
      </c>
      <c r="P815" s="3">
        <v>55370.11203</v>
      </c>
      <c r="Q815" s="3">
        <v>22500</v>
      </c>
      <c r="R815" s="3">
        <v>1.6</v>
      </c>
      <c r="S815" s="13"/>
      <c r="T815" s="14"/>
      <c r="U815" s="13"/>
      <c r="V815" s="13"/>
      <c r="W815" s="13"/>
      <c r="X815" s="13"/>
      <c r="Y815" s="13"/>
      <c r="Z815" s="4"/>
      <c r="AA815" s="13"/>
      <c r="AB815" s="13"/>
      <c r="AC815" s="13"/>
      <c r="AD815" s="13"/>
      <c r="AE815" s="13"/>
      <c r="AF815" s="13"/>
      <c r="AG815" s="13"/>
      <c r="AH815" s="13"/>
      <c r="AI815" s="13"/>
      <c r="AJ815" s="13"/>
      <c r="AK815" s="13"/>
      <c r="AL815" s="13"/>
      <c r="AM815" s="13"/>
      <c r="AN815" s="13"/>
      <c r="AO815" s="3"/>
      <c r="AP815" s="3"/>
      <c r="AQ815" s="3"/>
      <c r="AR815" s="3"/>
      <c r="AS815" s="13"/>
      <c r="AT815" s="13"/>
      <c r="AU815" s="13"/>
      <c r="AV815" s="13"/>
      <c r="AW815" s="13"/>
      <c r="AX815" s="13"/>
      <c r="AY815" s="13"/>
      <c r="AZ815" s="13"/>
      <c r="BA815" s="3"/>
      <c r="BB815" s="13"/>
      <c r="BC815" s="3"/>
    </row>
    <row r="816" spans="1:55">
      <c r="A816" s="3">
        <v>814</v>
      </c>
      <c r="B816" s="3">
        <v>28</v>
      </c>
      <c r="C816" s="3">
        <v>1</v>
      </c>
      <c r="D816" s="3">
        <f t="shared" si="12"/>
        <v>3864000</v>
      </c>
      <c r="E816" s="3">
        <v>3874</v>
      </c>
      <c r="F816" s="3"/>
      <c r="G816" s="3"/>
      <c r="H816" s="3">
        <v>58260</v>
      </c>
      <c r="I816" s="3"/>
      <c r="J816" s="3"/>
      <c r="K816" s="3">
        <v>13468940</v>
      </c>
      <c r="L816" s="3">
        <v>38740</v>
      </c>
      <c r="M816" s="3">
        <v>1.269</v>
      </c>
      <c r="N816" s="3">
        <v>1.1345</v>
      </c>
      <c r="O816" s="3">
        <v>4000000</v>
      </c>
      <c r="P816" s="3">
        <v>55773.22257</v>
      </c>
      <c r="Q816" s="3">
        <v>22500</v>
      </c>
      <c r="R816" s="3">
        <v>1.6</v>
      </c>
      <c r="S816" s="13"/>
      <c r="T816" s="14"/>
      <c r="U816" s="13"/>
      <c r="V816" s="13"/>
      <c r="W816" s="13"/>
      <c r="X816" s="13"/>
      <c r="Y816" s="13"/>
      <c r="Z816" s="4"/>
      <c r="AA816" s="13"/>
      <c r="AB816" s="13"/>
      <c r="AC816" s="13"/>
      <c r="AD816" s="13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3"/>
      <c r="AP816" s="3"/>
      <c r="AQ816" s="3"/>
      <c r="AR816" s="3"/>
      <c r="AS816" s="13"/>
      <c r="AT816" s="13"/>
      <c r="AU816" s="13"/>
      <c r="AV816" s="13"/>
      <c r="AW816" s="13"/>
      <c r="AX816" s="13"/>
      <c r="AY816" s="13"/>
      <c r="AZ816" s="13"/>
      <c r="BA816" s="3"/>
      <c r="BB816" s="13"/>
      <c r="BC816" s="3"/>
    </row>
    <row r="817" spans="1:55">
      <c r="A817" s="3">
        <v>815</v>
      </c>
      <c r="B817" s="3">
        <v>28</v>
      </c>
      <c r="C817" s="3">
        <v>1</v>
      </c>
      <c r="D817" s="3">
        <f t="shared" si="12"/>
        <v>3892000</v>
      </c>
      <c r="E817" s="3">
        <v>3902</v>
      </c>
      <c r="F817" s="3"/>
      <c r="G817" s="3"/>
      <c r="H817" s="3">
        <v>58480</v>
      </c>
      <c r="I817" s="3"/>
      <c r="J817" s="3"/>
      <c r="K817" s="3">
        <v>13527420</v>
      </c>
      <c r="L817" s="3">
        <v>39020</v>
      </c>
      <c r="M817" s="3">
        <v>1.269</v>
      </c>
      <c r="N817" s="3">
        <v>1.1345</v>
      </c>
      <c r="O817" s="3">
        <v>4000000</v>
      </c>
      <c r="P817" s="3">
        <v>56176.33311</v>
      </c>
      <c r="Q817" s="3">
        <v>22500</v>
      </c>
      <c r="R817" s="3">
        <v>1.6</v>
      </c>
      <c r="S817" s="13"/>
      <c r="T817" s="14"/>
      <c r="U817" s="13"/>
      <c r="V817" s="13"/>
      <c r="W817" s="13"/>
      <c r="X817" s="13"/>
      <c r="Y817" s="13"/>
      <c r="Z817" s="4"/>
      <c r="AA817" s="13"/>
      <c r="AB817" s="13"/>
      <c r="AC817" s="13"/>
      <c r="AD817" s="13"/>
      <c r="AE817" s="13"/>
      <c r="AF817" s="13"/>
      <c r="AG817" s="13"/>
      <c r="AH817" s="13"/>
      <c r="AI817" s="13"/>
      <c r="AJ817" s="13"/>
      <c r="AK817" s="13"/>
      <c r="AL817" s="13"/>
      <c r="AM817" s="13"/>
      <c r="AN817" s="13"/>
      <c r="AO817" s="3"/>
      <c r="AP817" s="3"/>
      <c r="AQ817" s="3"/>
      <c r="AR817" s="3"/>
      <c r="AS817" s="13"/>
      <c r="AT817" s="13"/>
      <c r="AU817" s="13"/>
      <c r="AV817" s="13"/>
      <c r="AW817" s="13"/>
      <c r="AX817" s="13"/>
      <c r="AY817" s="13"/>
      <c r="AZ817" s="13"/>
      <c r="BA817" s="3"/>
      <c r="BB817" s="13"/>
      <c r="BC817" s="3"/>
    </row>
    <row r="818" spans="1:55">
      <c r="A818" s="3">
        <v>816</v>
      </c>
      <c r="B818" s="3">
        <v>28</v>
      </c>
      <c r="C818" s="3">
        <v>1</v>
      </c>
      <c r="D818" s="3">
        <f t="shared" si="12"/>
        <v>3920000</v>
      </c>
      <c r="E818" s="3">
        <v>3930</v>
      </c>
      <c r="F818" s="3"/>
      <c r="G818" s="3"/>
      <c r="H818" s="3">
        <v>58700</v>
      </c>
      <c r="I818" s="3"/>
      <c r="J818" s="3"/>
      <c r="K818" s="3">
        <v>13586120</v>
      </c>
      <c r="L818" s="3">
        <v>39300</v>
      </c>
      <c r="M818" s="3">
        <v>1.269</v>
      </c>
      <c r="N818" s="3">
        <v>1.1345</v>
      </c>
      <c r="O818" s="3">
        <v>4000000</v>
      </c>
      <c r="P818" s="3">
        <v>56579.44365</v>
      </c>
      <c r="Q818" s="3">
        <v>22500</v>
      </c>
      <c r="R818" s="3">
        <v>1.6</v>
      </c>
      <c r="S818" s="13"/>
      <c r="T818" s="14"/>
      <c r="U818" s="13"/>
      <c r="V818" s="13"/>
      <c r="W818" s="13"/>
      <c r="X818" s="13"/>
      <c r="Y818" s="13"/>
      <c r="Z818" s="4"/>
      <c r="AA818" s="13"/>
      <c r="AB818" s="13"/>
      <c r="AC818" s="13"/>
      <c r="AD818" s="13"/>
      <c r="AE818" s="13"/>
      <c r="AF818" s="13"/>
      <c r="AG818" s="13"/>
      <c r="AH818" s="13"/>
      <c r="AI818" s="13"/>
      <c r="AJ818" s="13"/>
      <c r="AK818" s="13"/>
      <c r="AL818" s="13"/>
      <c r="AM818" s="13"/>
      <c r="AN818" s="13"/>
      <c r="AO818" s="3"/>
      <c r="AP818" s="3"/>
      <c r="AQ818" s="3"/>
      <c r="AR818" s="3"/>
      <c r="AS818" s="13"/>
      <c r="AT818" s="13"/>
      <c r="AU818" s="13"/>
      <c r="AV818" s="13"/>
      <c r="AW818" s="13"/>
      <c r="AX818" s="13"/>
      <c r="AY818" s="13"/>
      <c r="AZ818" s="13"/>
      <c r="BA818" s="3"/>
      <c r="BB818" s="13"/>
      <c r="BC818" s="3"/>
    </row>
    <row r="819" spans="1:55">
      <c r="A819" s="3">
        <v>817</v>
      </c>
      <c r="B819" s="3">
        <v>28</v>
      </c>
      <c r="C819" s="3">
        <v>1</v>
      </c>
      <c r="D819" s="3">
        <f t="shared" si="12"/>
        <v>3948000</v>
      </c>
      <c r="E819" s="3">
        <v>3958</v>
      </c>
      <c r="F819" s="3"/>
      <c r="G819" s="3"/>
      <c r="H819" s="3">
        <v>58920</v>
      </c>
      <c r="I819" s="3"/>
      <c r="J819" s="3"/>
      <c r="K819" s="3">
        <v>13645040</v>
      </c>
      <c r="L819" s="3">
        <v>39580</v>
      </c>
      <c r="M819" s="3">
        <v>1.269</v>
      </c>
      <c r="N819" s="3">
        <v>1.1345</v>
      </c>
      <c r="O819" s="3">
        <v>4000000</v>
      </c>
      <c r="P819" s="3">
        <v>56982.55419</v>
      </c>
      <c r="Q819" s="3">
        <v>22500</v>
      </c>
      <c r="R819" s="3">
        <v>1.6</v>
      </c>
      <c r="S819" s="13"/>
      <c r="T819" s="14"/>
      <c r="U819" s="13"/>
      <c r="V819" s="13"/>
      <c r="W819" s="13"/>
      <c r="X819" s="13"/>
      <c r="Y819" s="13"/>
      <c r="Z819" s="4"/>
      <c r="AA819" s="13"/>
      <c r="AB819" s="13"/>
      <c r="AC819" s="13"/>
      <c r="AD819" s="13"/>
      <c r="AE819" s="13"/>
      <c r="AF819" s="13"/>
      <c r="AG819" s="13"/>
      <c r="AH819" s="13"/>
      <c r="AI819" s="13"/>
      <c r="AJ819" s="13"/>
      <c r="AK819" s="13"/>
      <c r="AL819" s="13"/>
      <c r="AM819" s="13"/>
      <c r="AN819" s="13"/>
      <c r="AO819" s="3"/>
      <c r="AP819" s="3"/>
      <c r="AQ819" s="3"/>
      <c r="AR819" s="3"/>
      <c r="AS819" s="13"/>
      <c r="AT819" s="13"/>
      <c r="AU819" s="13"/>
      <c r="AV819" s="13"/>
      <c r="AW819" s="13"/>
      <c r="AX819" s="13"/>
      <c r="AY819" s="13"/>
      <c r="AZ819" s="13"/>
      <c r="BA819" s="3"/>
      <c r="BB819" s="13"/>
      <c r="BC819" s="3"/>
    </row>
    <row r="820" spans="1:55">
      <c r="A820" s="3">
        <v>818</v>
      </c>
      <c r="B820" s="3">
        <v>28</v>
      </c>
      <c r="C820" s="3">
        <v>1</v>
      </c>
      <c r="D820" s="3">
        <f t="shared" si="12"/>
        <v>3976000</v>
      </c>
      <c r="E820" s="3">
        <v>3986</v>
      </c>
      <c r="F820" s="3"/>
      <c r="G820" s="3"/>
      <c r="H820" s="3">
        <v>59140</v>
      </c>
      <c r="I820" s="3"/>
      <c r="J820" s="3"/>
      <c r="K820" s="3">
        <v>13704180</v>
      </c>
      <c r="L820" s="3">
        <v>39860</v>
      </c>
      <c r="M820" s="3">
        <v>1.269</v>
      </c>
      <c r="N820" s="3">
        <v>1.1345</v>
      </c>
      <c r="O820" s="3">
        <v>4000000</v>
      </c>
      <c r="P820" s="3">
        <v>57385.66473</v>
      </c>
      <c r="Q820" s="3">
        <v>22500</v>
      </c>
      <c r="R820" s="3">
        <v>1.6</v>
      </c>
      <c r="S820" s="13"/>
      <c r="T820" s="14"/>
      <c r="U820" s="13"/>
      <c r="V820" s="13"/>
      <c r="W820" s="13"/>
      <c r="X820" s="13"/>
      <c r="Y820" s="13"/>
      <c r="Z820" s="4"/>
      <c r="AA820" s="13"/>
      <c r="AB820" s="13"/>
      <c r="AC820" s="13"/>
      <c r="AD820" s="13"/>
      <c r="AE820" s="13"/>
      <c r="AF820" s="13"/>
      <c r="AG820" s="13"/>
      <c r="AH820" s="13"/>
      <c r="AI820" s="13"/>
      <c r="AJ820" s="13"/>
      <c r="AK820" s="13"/>
      <c r="AL820" s="13"/>
      <c r="AM820" s="13"/>
      <c r="AN820" s="13"/>
      <c r="AO820" s="3"/>
      <c r="AP820" s="3"/>
      <c r="AQ820" s="3"/>
      <c r="AR820" s="3"/>
      <c r="AS820" s="13"/>
      <c r="AT820" s="13"/>
      <c r="AU820" s="13"/>
      <c r="AV820" s="13"/>
      <c r="AW820" s="13"/>
      <c r="AX820" s="13"/>
      <c r="AY820" s="13"/>
      <c r="AZ820" s="13"/>
      <c r="BA820" s="3"/>
      <c r="BB820" s="13"/>
      <c r="BC820" s="3"/>
    </row>
    <row r="821" spans="1:55">
      <c r="A821" s="3">
        <v>819</v>
      </c>
      <c r="B821" s="3">
        <v>28</v>
      </c>
      <c r="C821" s="3">
        <v>1</v>
      </c>
      <c r="D821" s="3">
        <f t="shared" si="12"/>
        <v>4004000</v>
      </c>
      <c r="E821" s="3">
        <v>4014</v>
      </c>
      <c r="F821" s="3"/>
      <c r="G821" s="3"/>
      <c r="H821" s="3">
        <v>59360</v>
      </c>
      <c r="I821" s="3"/>
      <c r="J821" s="3"/>
      <c r="K821" s="3">
        <v>13763540</v>
      </c>
      <c r="L821" s="3">
        <v>40140</v>
      </c>
      <c r="M821" s="3">
        <v>1.269</v>
      </c>
      <c r="N821" s="3">
        <v>1.1345</v>
      </c>
      <c r="O821" s="3">
        <v>4000000</v>
      </c>
      <c r="P821" s="3">
        <v>57788.77527</v>
      </c>
      <c r="Q821" s="3">
        <v>22500</v>
      </c>
      <c r="R821" s="3">
        <v>1.6</v>
      </c>
      <c r="S821" s="13"/>
      <c r="T821" s="14"/>
      <c r="U821" s="13"/>
      <c r="V821" s="13"/>
      <c r="W821" s="13"/>
      <c r="X821" s="13"/>
      <c r="Y821" s="13"/>
      <c r="Z821" s="4"/>
      <c r="AA821" s="13"/>
      <c r="AB821" s="13"/>
      <c r="AC821" s="13"/>
      <c r="AD821" s="13"/>
      <c r="AE821" s="13"/>
      <c r="AF821" s="13"/>
      <c r="AG821" s="13"/>
      <c r="AH821" s="13"/>
      <c r="AI821" s="13"/>
      <c r="AJ821" s="13"/>
      <c r="AK821" s="13"/>
      <c r="AL821" s="13"/>
      <c r="AM821" s="13"/>
      <c r="AN821" s="13"/>
      <c r="AO821" s="3"/>
      <c r="AP821" s="3"/>
      <c r="AQ821" s="3"/>
      <c r="AR821" s="3"/>
      <c r="AS821" s="13"/>
      <c r="AT821" s="13"/>
      <c r="AU821" s="13"/>
      <c r="AV821" s="13"/>
      <c r="AW821" s="13"/>
      <c r="AX821" s="13"/>
      <c r="AY821" s="13"/>
      <c r="AZ821" s="13"/>
      <c r="BA821" s="3"/>
      <c r="BB821" s="13"/>
      <c r="BC821" s="3"/>
    </row>
    <row r="822" spans="1:55">
      <c r="A822" s="3">
        <v>820</v>
      </c>
      <c r="B822" s="3">
        <v>28</v>
      </c>
      <c r="C822" s="3">
        <v>1</v>
      </c>
      <c r="D822" s="3">
        <f t="shared" si="12"/>
        <v>4032000</v>
      </c>
      <c r="E822" s="3">
        <v>4042</v>
      </c>
      <c r="F822" s="3"/>
      <c r="G822" s="3"/>
      <c r="H822" s="3">
        <v>59580</v>
      </c>
      <c r="I822" s="3"/>
      <c r="J822" s="3"/>
      <c r="K822" s="3">
        <v>13823120</v>
      </c>
      <c r="L822" s="3">
        <v>40420</v>
      </c>
      <c r="M822" s="3">
        <v>1.269</v>
      </c>
      <c r="N822" s="3">
        <v>1.1345</v>
      </c>
      <c r="O822" s="3">
        <v>4000000</v>
      </c>
      <c r="P822" s="3">
        <v>58191.88581</v>
      </c>
      <c r="Q822" s="3">
        <v>24800</v>
      </c>
      <c r="R822" s="3">
        <v>1.6</v>
      </c>
      <c r="S822" s="13"/>
      <c r="T822" s="14"/>
      <c r="U822" s="13"/>
      <c r="V822" s="13"/>
      <c r="W822" s="13"/>
      <c r="X822" s="13"/>
      <c r="Y822" s="13"/>
      <c r="Z822" s="4"/>
      <c r="AA822" s="13"/>
      <c r="AB822" s="13"/>
      <c r="AC822" s="13"/>
      <c r="AD822" s="13"/>
      <c r="AE822" s="13"/>
      <c r="AF822" s="13"/>
      <c r="AG822" s="13"/>
      <c r="AH822" s="13"/>
      <c r="AI822" s="13"/>
      <c r="AJ822" s="13"/>
      <c r="AK822" s="13"/>
      <c r="AL822" s="13"/>
      <c r="AM822" s="13"/>
      <c r="AN822" s="13"/>
      <c r="AO822" s="3"/>
      <c r="AP822" s="3"/>
      <c r="AQ822" s="3"/>
      <c r="AR822" s="3"/>
      <c r="AS822" s="13"/>
      <c r="AT822" s="13"/>
      <c r="AU822" s="13"/>
      <c r="AV822" s="13"/>
      <c r="AW822" s="13"/>
      <c r="AX822" s="13"/>
      <c r="AY822" s="13"/>
      <c r="AZ822" s="13"/>
      <c r="BA822" s="3"/>
      <c r="BB822" s="13"/>
      <c r="BC822" s="3"/>
    </row>
    <row r="823" spans="1:55">
      <c r="A823" s="3">
        <v>821</v>
      </c>
      <c r="B823" s="3">
        <v>28</v>
      </c>
      <c r="C823" s="3">
        <v>2</v>
      </c>
      <c r="D823" s="3" t="str">
        <f t="shared" si="12"/>
        <v/>
      </c>
      <c r="E823" s="3"/>
      <c r="F823" s="3">
        <v>2700</v>
      </c>
      <c r="G823" s="3"/>
      <c r="H823" s="3"/>
      <c r="I823" s="3">
        <v>57600</v>
      </c>
      <c r="J823" s="3"/>
      <c r="K823" s="3">
        <v>13861520</v>
      </c>
      <c r="L823" s="3">
        <v>40420</v>
      </c>
      <c r="M823" s="3">
        <v>1.27</v>
      </c>
      <c r="N823" s="3">
        <v>1.1345</v>
      </c>
      <c r="O823" s="3">
        <v>4000000</v>
      </c>
      <c r="P823" s="3">
        <v>58237.7423</v>
      </c>
      <c r="Q823" s="3">
        <v>24800</v>
      </c>
      <c r="R823" s="3">
        <v>1.6</v>
      </c>
      <c r="S823" s="13"/>
      <c r="T823" s="14"/>
      <c r="U823" s="13"/>
      <c r="V823" s="13"/>
      <c r="W823" s="13"/>
      <c r="X823" s="13"/>
      <c r="Y823" s="13"/>
      <c r="Z823" s="4"/>
      <c r="AA823" s="13"/>
      <c r="AB823" s="13"/>
      <c r="AC823" s="13"/>
      <c r="AD823" s="13"/>
      <c r="AE823" s="13"/>
      <c r="AF823" s="13"/>
      <c r="AG823" s="13"/>
      <c r="AH823" s="13"/>
      <c r="AI823" s="13"/>
      <c r="AJ823" s="13"/>
      <c r="AK823" s="13"/>
      <c r="AL823" s="13"/>
      <c r="AM823" s="13"/>
      <c r="AN823" s="13"/>
      <c r="AO823" s="3"/>
      <c r="AP823" s="3"/>
      <c r="AQ823" s="3"/>
      <c r="AR823" s="3"/>
      <c r="AS823" s="13"/>
      <c r="AT823" s="13"/>
      <c r="AU823" s="13"/>
      <c r="AV823" s="13"/>
      <c r="AW823" s="13"/>
      <c r="AX823" s="13"/>
      <c r="AY823" s="13"/>
      <c r="AZ823" s="13"/>
      <c r="BA823" s="3"/>
      <c r="BB823" s="13"/>
      <c r="BC823" s="3"/>
    </row>
    <row r="824" spans="1:55">
      <c r="A824" s="3">
        <v>822</v>
      </c>
      <c r="B824" s="3">
        <v>28</v>
      </c>
      <c r="C824" s="3">
        <v>2</v>
      </c>
      <c r="D824" s="3" t="str">
        <f t="shared" si="12"/>
        <v/>
      </c>
      <c r="E824" s="3"/>
      <c r="F824" s="3">
        <v>2710</v>
      </c>
      <c r="G824" s="3"/>
      <c r="H824" s="3"/>
      <c r="I824" s="3">
        <v>57820</v>
      </c>
      <c r="J824" s="3"/>
      <c r="K824" s="3">
        <v>13900067</v>
      </c>
      <c r="L824" s="3">
        <v>40420</v>
      </c>
      <c r="M824" s="3">
        <v>1.271</v>
      </c>
      <c r="N824" s="3">
        <v>1.1345</v>
      </c>
      <c r="O824" s="3">
        <v>4000000</v>
      </c>
      <c r="P824" s="3">
        <v>58283.59879</v>
      </c>
      <c r="Q824" s="3">
        <v>24800</v>
      </c>
      <c r="R824" s="3">
        <v>1.6</v>
      </c>
      <c r="S824" s="13"/>
      <c r="T824" s="14"/>
      <c r="U824" s="13"/>
      <c r="V824" s="13"/>
      <c r="W824" s="13"/>
      <c r="X824" s="13"/>
      <c r="Y824" s="13"/>
      <c r="Z824" s="4"/>
      <c r="AA824" s="13"/>
      <c r="AB824" s="13"/>
      <c r="AC824" s="13"/>
      <c r="AD824" s="13"/>
      <c r="AE824" s="13"/>
      <c r="AF824" s="13"/>
      <c r="AG824" s="13"/>
      <c r="AH824" s="13"/>
      <c r="AI824" s="13"/>
      <c r="AJ824" s="13"/>
      <c r="AK824" s="13"/>
      <c r="AL824" s="13"/>
      <c r="AM824" s="13"/>
      <c r="AN824" s="13"/>
      <c r="AO824" s="3"/>
      <c r="AP824" s="3"/>
      <c r="AQ824" s="3"/>
      <c r="AR824" s="3"/>
      <c r="AS824" s="13"/>
      <c r="AT824" s="13"/>
      <c r="AU824" s="13"/>
      <c r="AV824" s="13"/>
      <c r="AW824" s="13"/>
      <c r="AX824" s="13"/>
      <c r="AY824" s="13"/>
      <c r="AZ824" s="13"/>
      <c r="BA824" s="3"/>
      <c r="BB824" s="13"/>
      <c r="BC824" s="3"/>
    </row>
    <row r="825" spans="1:55">
      <c r="A825" s="3">
        <v>823</v>
      </c>
      <c r="B825" s="3">
        <v>28</v>
      </c>
      <c r="C825" s="3">
        <v>2</v>
      </c>
      <c r="D825" s="3" t="str">
        <f t="shared" si="12"/>
        <v/>
      </c>
      <c r="E825" s="3"/>
      <c r="F825" s="3">
        <v>2720</v>
      </c>
      <c r="G825" s="3"/>
      <c r="H825" s="3"/>
      <c r="I825" s="3">
        <v>58040</v>
      </c>
      <c r="J825" s="3"/>
      <c r="K825" s="3">
        <v>13938761</v>
      </c>
      <c r="L825" s="3">
        <v>40420</v>
      </c>
      <c r="M825" s="3">
        <v>1.272</v>
      </c>
      <c r="N825" s="3">
        <v>1.1345</v>
      </c>
      <c r="O825" s="3">
        <v>4000000</v>
      </c>
      <c r="P825" s="3">
        <v>58329.45528</v>
      </c>
      <c r="Q825" s="3">
        <v>24800</v>
      </c>
      <c r="R825" s="3">
        <v>1.6</v>
      </c>
      <c r="S825" s="13"/>
      <c r="T825" s="14"/>
      <c r="U825" s="13"/>
      <c r="V825" s="13"/>
      <c r="W825" s="13"/>
      <c r="X825" s="13"/>
      <c r="Y825" s="13"/>
      <c r="Z825" s="4"/>
      <c r="AA825" s="13"/>
      <c r="AB825" s="13"/>
      <c r="AC825" s="13"/>
      <c r="AD825" s="13"/>
      <c r="AE825" s="13"/>
      <c r="AF825" s="13"/>
      <c r="AG825" s="13"/>
      <c r="AH825" s="13"/>
      <c r="AI825" s="13"/>
      <c r="AJ825" s="13"/>
      <c r="AK825" s="13"/>
      <c r="AL825" s="13"/>
      <c r="AM825" s="13"/>
      <c r="AN825" s="13"/>
      <c r="AO825" s="3"/>
      <c r="AP825" s="3"/>
      <c r="AQ825" s="3"/>
      <c r="AR825" s="3"/>
      <c r="AS825" s="13"/>
      <c r="AT825" s="13"/>
      <c r="AU825" s="13"/>
      <c r="AV825" s="13"/>
      <c r="AW825" s="13"/>
      <c r="AX825" s="13"/>
      <c r="AY825" s="13"/>
      <c r="AZ825" s="13"/>
      <c r="BA825" s="3"/>
      <c r="BB825" s="13"/>
      <c r="BC825" s="3"/>
    </row>
    <row r="826" spans="1:55">
      <c r="A826" s="3">
        <v>824</v>
      </c>
      <c r="B826" s="3">
        <v>28</v>
      </c>
      <c r="C826" s="3">
        <v>2</v>
      </c>
      <c r="D826" s="3" t="str">
        <f t="shared" si="12"/>
        <v/>
      </c>
      <c r="E826" s="3"/>
      <c r="F826" s="3">
        <v>2730</v>
      </c>
      <c r="G826" s="3"/>
      <c r="H826" s="3"/>
      <c r="I826" s="3">
        <v>58260</v>
      </c>
      <c r="J826" s="3"/>
      <c r="K826" s="3">
        <v>13977602</v>
      </c>
      <c r="L826" s="3">
        <v>40420</v>
      </c>
      <c r="M826" s="3">
        <v>1.273</v>
      </c>
      <c r="N826" s="3">
        <v>1.1345</v>
      </c>
      <c r="O826" s="3">
        <v>4000000</v>
      </c>
      <c r="P826" s="3">
        <v>58375.31177</v>
      </c>
      <c r="Q826" s="3">
        <v>24800</v>
      </c>
      <c r="R826" s="3">
        <v>1.6</v>
      </c>
      <c r="S826" s="13"/>
      <c r="T826" s="14"/>
      <c r="U826" s="13"/>
      <c r="V826" s="13"/>
      <c r="W826" s="13"/>
      <c r="X826" s="13"/>
      <c r="Y826" s="13"/>
      <c r="Z826" s="4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3"/>
      <c r="AP826" s="3"/>
      <c r="AQ826" s="3"/>
      <c r="AR826" s="3"/>
      <c r="AS826" s="13"/>
      <c r="AT826" s="13"/>
      <c r="AU826" s="13"/>
      <c r="AV826" s="13"/>
      <c r="AW826" s="13"/>
      <c r="AX826" s="13"/>
      <c r="AY826" s="13"/>
      <c r="AZ826" s="13"/>
      <c r="BA826" s="3"/>
      <c r="BB826" s="13"/>
      <c r="BC826" s="3"/>
    </row>
    <row r="827" spans="1:55">
      <c r="A827" s="3">
        <v>825</v>
      </c>
      <c r="B827" s="3">
        <v>28</v>
      </c>
      <c r="C827" s="3">
        <v>2</v>
      </c>
      <c r="D827" s="3" t="str">
        <f t="shared" si="12"/>
        <v/>
      </c>
      <c r="E827" s="3"/>
      <c r="F827" s="3">
        <v>2740</v>
      </c>
      <c r="G827" s="3"/>
      <c r="H827" s="3"/>
      <c r="I827" s="3">
        <v>58480</v>
      </c>
      <c r="J827" s="3"/>
      <c r="K827" s="3">
        <v>14016590</v>
      </c>
      <c r="L827" s="3">
        <v>40420</v>
      </c>
      <c r="M827" s="3">
        <v>1.274</v>
      </c>
      <c r="N827" s="3">
        <v>1.1345</v>
      </c>
      <c r="O827" s="3">
        <v>4000000</v>
      </c>
      <c r="P827" s="3">
        <v>58421.16826</v>
      </c>
      <c r="Q827" s="3">
        <v>24800</v>
      </c>
      <c r="R827" s="3">
        <v>1.6</v>
      </c>
      <c r="S827" s="13"/>
      <c r="T827" s="14"/>
      <c r="U827" s="13"/>
      <c r="V827" s="13"/>
      <c r="W827" s="13"/>
      <c r="X827" s="13"/>
      <c r="Y827" s="13"/>
      <c r="Z827" s="4"/>
      <c r="AA827" s="13"/>
      <c r="AB827" s="13"/>
      <c r="AC827" s="13"/>
      <c r="AD827" s="13"/>
      <c r="AE827" s="13"/>
      <c r="AF827" s="13"/>
      <c r="AG827" s="13"/>
      <c r="AH827" s="13"/>
      <c r="AI827" s="13"/>
      <c r="AJ827" s="13"/>
      <c r="AK827" s="13"/>
      <c r="AL827" s="13"/>
      <c r="AM827" s="13"/>
      <c r="AN827" s="13"/>
      <c r="AO827" s="3"/>
      <c r="AP827" s="3"/>
      <c r="AQ827" s="3"/>
      <c r="AR827" s="3"/>
      <c r="AS827" s="13"/>
      <c r="AT827" s="13"/>
      <c r="AU827" s="13"/>
      <c r="AV827" s="13"/>
      <c r="AW827" s="13"/>
      <c r="AX827" s="13"/>
      <c r="AY827" s="13"/>
      <c r="AZ827" s="13"/>
      <c r="BA827" s="3"/>
      <c r="BB827" s="13"/>
      <c r="BC827" s="3"/>
    </row>
    <row r="828" spans="1:55">
      <c r="A828" s="3">
        <v>826</v>
      </c>
      <c r="B828" s="3">
        <v>28</v>
      </c>
      <c r="C828" s="3">
        <v>2</v>
      </c>
      <c r="D828" s="3" t="str">
        <f t="shared" si="12"/>
        <v/>
      </c>
      <c r="E828" s="3"/>
      <c r="F828" s="3">
        <v>2750</v>
      </c>
      <c r="G828" s="3"/>
      <c r="H828" s="3"/>
      <c r="I828" s="3">
        <v>58700</v>
      </c>
      <c r="J828" s="3"/>
      <c r="K828" s="3">
        <v>14055725</v>
      </c>
      <c r="L828" s="3">
        <v>40420</v>
      </c>
      <c r="M828" s="3">
        <v>1.275</v>
      </c>
      <c r="N828" s="3">
        <v>1.1345</v>
      </c>
      <c r="O828" s="3">
        <v>4000000</v>
      </c>
      <c r="P828" s="3">
        <v>58467.02475</v>
      </c>
      <c r="Q828" s="3">
        <v>24800</v>
      </c>
      <c r="R828" s="3">
        <v>1.6</v>
      </c>
      <c r="S828" s="13"/>
      <c r="T828" s="14"/>
      <c r="U828" s="13"/>
      <c r="V828" s="13"/>
      <c r="W828" s="13"/>
      <c r="X828" s="13"/>
      <c r="Y828" s="13"/>
      <c r="Z828" s="4"/>
      <c r="AA828" s="13"/>
      <c r="AB828" s="13"/>
      <c r="AC828" s="13"/>
      <c r="AD828" s="13"/>
      <c r="AE828" s="13"/>
      <c r="AF828" s="13"/>
      <c r="AG828" s="13"/>
      <c r="AH828" s="13"/>
      <c r="AI828" s="13"/>
      <c r="AJ828" s="13"/>
      <c r="AK828" s="13"/>
      <c r="AL828" s="13"/>
      <c r="AM828" s="13"/>
      <c r="AN828" s="13"/>
      <c r="AO828" s="3"/>
      <c r="AP828" s="3"/>
      <c r="AQ828" s="3"/>
      <c r="AR828" s="3"/>
      <c r="AS828" s="13"/>
      <c r="AT828" s="13"/>
      <c r="AU828" s="13"/>
      <c r="AV828" s="13"/>
      <c r="AW828" s="13"/>
      <c r="AX828" s="13"/>
      <c r="AY828" s="13"/>
      <c r="AZ828" s="13"/>
      <c r="BA828" s="3"/>
      <c r="BB828" s="13"/>
      <c r="BC828" s="3"/>
    </row>
    <row r="829" spans="1:55">
      <c r="A829" s="3">
        <v>827</v>
      </c>
      <c r="B829" s="3">
        <v>28</v>
      </c>
      <c r="C829" s="3">
        <v>2</v>
      </c>
      <c r="D829" s="3" t="str">
        <f t="shared" si="12"/>
        <v/>
      </c>
      <c r="E829" s="3"/>
      <c r="F829" s="3">
        <v>2760</v>
      </c>
      <c r="G829" s="3"/>
      <c r="H829" s="3"/>
      <c r="I829" s="3">
        <v>58920</v>
      </c>
      <c r="J829" s="3"/>
      <c r="K829" s="3">
        <v>14095007</v>
      </c>
      <c r="L829" s="3">
        <v>40420</v>
      </c>
      <c r="M829" s="3">
        <v>1.276</v>
      </c>
      <c r="N829" s="3">
        <v>1.1345</v>
      </c>
      <c r="O829" s="3">
        <v>4000000</v>
      </c>
      <c r="P829" s="3">
        <v>58512.88124</v>
      </c>
      <c r="Q829" s="3">
        <v>24800</v>
      </c>
      <c r="R829" s="3">
        <v>1.6</v>
      </c>
      <c r="S829" s="13"/>
      <c r="T829" s="14"/>
      <c r="U829" s="13"/>
      <c r="V829" s="13"/>
      <c r="W829" s="13"/>
      <c r="X829" s="13"/>
      <c r="Y829" s="13"/>
      <c r="Z829" s="4"/>
      <c r="AA829" s="13"/>
      <c r="AB829" s="13"/>
      <c r="AC829" s="13"/>
      <c r="AD829" s="13"/>
      <c r="AE829" s="13"/>
      <c r="AF829" s="13"/>
      <c r="AG829" s="13"/>
      <c r="AH829" s="13"/>
      <c r="AI829" s="13"/>
      <c r="AJ829" s="13"/>
      <c r="AK829" s="13"/>
      <c r="AL829" s="13"/>
      <c r="AM829" s="13"/>
      <c r="AN829" s="13"/>
      <c r="AO829" s="3"/>
      <c r="AP829" s="3"/>
      <c r="AQ829" s="3"/>
      <c r="AR829" s="3"/>
      <c r="AS829" s="13"/>
      <c r="AT829" s="13"/>
      <c r="AU829" s="13"/>
      <c r="AV829" s="13"/>
      <c r="AW829" s="13"/>
      <c r="AX829" s="13"/>
      <c r="AY829" s="13"/>
      <c r="AZ829" s="13"/>
      <c r="BA829" s="3"/>
      <c r="BB829" s="13"/>
      <c r="BC829" s="3"/>
    </row>
    <row r="830" spans="1:55">
      <c r="A830" s="3">
        <v>828</v>
      </c>
      <c r="B830" s="3">
        <v>28</v>
      </c>
      <c r="C830" s="3">
        <v>2</v>
      </c>
      <c r="D830" s="3" t="str">
        <f t="shared" si="12"/>
        <v/>
      </c>
      <c r="E830" s="3"/>
      <c r="F830" s="3">
        <v>2770</v>
      </c>
      <c r="G830" s="3"/>
      <c r="H830" s="3"/>
      <c r="I830" s="3">
        <v>59140</v>
      </c>
      <c r="J830" s="3"/>
      <c r="K830" s="3">
        <v>14134436</v>
      </c>
      <c r="L830" s="3">
        <v>40420</v>
      </c>
      <c r="M830" s="3">
        <v>1.277</v>
      </c>
      <c r="N830" s="3">
        <v>1.1345</v>
      </c>
      <c r="O830" s="3">
        <v>4000000</v>
      </c>
      <c r="P830" s="3">
        <v>58558.73773</v>
      </c>
      <c r="Q830" s="3">
        <v>24800</v>
      </c>
      <c r="R830" s="3">
        <v>1.6</v>
      </c>
      <c r="S830" s="13"/>
      <c r="T830" s="14"/>
      <c r="U830" s="13"/>
      <c r="V830" s="13"/>
      <c r="W830" s="13"/>
      <c r="X830" s="13"/>
      <c r="Y830" s="13"/>
      <c r="Z830" s="4"/>
      <c r="AA830" s="13"/>
      <c r="AB830" s="13"/>
      <c r="AC830" s="13"/>
      <c r="AD830" s="13"/>
      <c r="AE830" s="13"/>
      <c r="AF830" s="13"/>
      <c r="AG830" s="13"/>
      <c r="AH830" s="13"/>
      <c r="AI830" s="13"/>
      <c r="AJ830" s="13"/>
      <c r="AK830" s="13"/>
      <c r="AL830" s="13"/>
      <c r="AM830" s="13"/>
      <c r="AN830" s="13"/>
      <c r="AO830" s="3"/>
      <c r="AP830" s="3"/>
      <c r="AQ830" s="3"/>
      <c r="AR830" s="3"/>
      <c r="AS830" s="13"/>
      <c r="AT830" s="13"/>
      <c r="AU830" s="13"/>
      <c r="AV830" s="13"/>
      <c r="AW830" s="13"/>
      <c r="AX830" s="13"/>
      <c r="AY830" s="13"/>
      <c r="AZ830" s="13"/>
      <c r="BA830" s="3"/>
      <c r="BB830" s="13"/>
      <c r="BC830" s="3"/>
    </row>
    <row r="831" spans="1:55">
      <c r="A831" s="3">
        <v>829</v>
      </c>
      <c r="B831" s="3">
        <v>28</v>
      </c>
      <c r="C831" s="3">
        <v>2</v>
      </c>
      <c r="D831" s="3" t="str">
        <f t="shared" si="12"/>
        <v/>
      </c>
      <c r="E831" s="3"/>
      <c r="F831" s="3">
        <v>2780</v>
      </c>
      <c r="G831" s="3"/>
      <c r="H831" s="3"/>
      <c r="I831" s="3">
        <v>59360</v>
      </c>
      <c r="J831" s="3"/>
      <c r="K831" s="3">
        <v>14174012</v>
      </c>
      <c r="L831" s="3">
        <v>40420</v>
      </c>
      <c r="M831" s="3">
        <v>1.278</v>
      </c>
      <c r="N831" s="3">
        <v>1.1345</v>
      </c>
      <c r="O831" s="3">
        <v>4000000</v>
      </c>
      <c r="P831" s="3">
        <v>58604.59422</v>
      </c>
      <c r="Q831" s="3">
        <v>24800</v>
      </c>
      <c r="R831" s="3">
        <v>1.6</v>
      </c>
      <c r="S831" s="13"/>
      <c r="T831" s="14"/>
      <c r="U831" s="13"/>
      <c r="V831" s="13"/>
      <c r="W831" s="13"/>
      <c r="X831" s="13"/>
      <c r="Y831" s="13"/>
      <c r="Z831" s="4"/>
      <c r="AA831" s="13"/>
      <c r="AB831" s="13"/>
      <c r="AC831" s="13"/>
      <c r="AD831" s="13"/>
      <c r="AE831" s="13"/>
      <c r="AF831" s="13"/>
      <c r="AG831" s="13"/>
      <c r="AH831" s="13"/>
      <c r="AI831" s="13"/>
      <c r="AJ831" s="13"/>
      <c r="AK831" s="13"/>
      <c r="AL831" s="13"/>
      <c r="AM831" s="13"/>
      <c r="AN831" s="13"/>
      <c r="AO831" s="3"/>
      <c r="AP831" s="3"/>
      <c r="AQ831" s="3"/>
      <c r="AR831" s="3"/>
      <c r="AS831" s="13"/>
      <c r="AT831" s="13"/>
      <c r="AU831" s="13"/>
      <c r="AV831" s="13"/>
      <c r="AW831" s="13"/>
      <c r="AX831" s="13"/>
      <c r="AY831" s="13"/>
      <c r="AZ831" s="13"/>
      <c r="BA831" s="3"/>
      <c r="BB831" s="13"/>
      <c r="BC831" s="3"/>
    </row>
    <row r="832" spans="1:55">
      <c r="A832" s="3">
        <v>830</v>
      </c>
      <c r="B832" s="3">
        <v>28</v>
      </c>
      <c r="C832" s="3">
        <v>2</v>
      </c>
      <c r="D832" s="3" t="str">
        <f t="shared" si="12"/>
        <v/>
      </c>
      <c r="E832" s="3"/>
      <c r="F832" s="3">
        <v>2790</v>
      </c>
      <c r="G832" s="3"/>
      <c r="H832" s="3"/>
      <c r="I832" s="3">
        <v>59580</v>
      </c>
      <c r="J832" s="3"/>
      <c r="K832" s="3">
        <v>14213735</v>
      </c>
      <c r="L832" s="3">
        <v>40420</v>
      </c>
      <c r="M832" s="3">
        <v>1.279</v>
      </c>
      <c r="N832" s="3">
        <v>1.1345</v>
      </c>
      <c r="O832" s="3">
        <v>4000000</v>
      </c>
      <c r="P832" s="3">
        <v>58650.45071</v>
      </c>
      <c r="Q832" s="3">
        <v>24800</v>
      </c>
      <c r="R832" s="3">
        <v>1.7</v>
      </c>
      <c r="S832" s="13"/>
      <c r="T832" s="14"/>
      <c r="U832" s="13"/>
      <c r="V832" s="13"/>
      <c r="W832" s="13"/>
      <c r="X832" s="13"/>
      <c r="Y832" s="13"/>
      <c r="Z832" s="4"/>
      <c r="AA832" s="13"/>
      <c r="AB832" s="13"/>
      <c r="AC832" s="13"/>
      <c r="AD832" s="13"/>
      <c r="AE832" s="13"/>
      <c r="AF832" s="13"/>
      <c r="AG832" s="13"/>
      <c r="AH832" s="13"/>
      <c r="AI832" s="13"/>
      <c r="AJ832" s="13"/>
      <c r="AK832" s="13"/>
      <c r="AL832" s="13"/>
      <c r="AM832" s="13"/>
      <c r="AN832" s="13"/>
      <c r="AO832" s="3"/>
      <c r="AP832" s="3"/>
      <c r="AQ832" s="3"/>
      <c r="AR832" s="3"/>
      <c r="AS832" s="13"/>
      <c r="AT832" s="13"/>
      <c r="AU832" s="13"/>
      <c r="AV832" s="13"/>
      <c r="AW832" s="13"/>
      <c r="AX832" s="13"/>
      <c r="AY832" s="13"/>
      <c r="AZ832" s="13"/>
      <c r="BA832" s="3"/>
      <c r="BB832" s="13"/>
      <c r="BC832" s="3"/>
    </row>
    <row r="833" spans="1:55">
      <c r="A833" s="3">
        <v>831</v>
      </c>
      <c r="B833" s="3">
        <v>28</v>
      </c>
      <c r="C833" s="3">
        <v>3</v>
      </c>
      <c r="D833" s="3" t="str">
        <f t="shared" si="12"/>
        <v/>
      </c>
      <c r="E833" s="3"/>
      <c r="F833" s="3"/>
      <c r="G833" s="3">
        <v>1350</v>
      </c>
      <c r="H833" s="3"/>
      <c r="I833" s="3"/>
      <c r="J833" s="3">
        <v>57600</v>
      </c>
      <c r="K833" s="3">
        <v>14242535</v>
      </c>
      <c r="L833" s="3">
        <v>40420</v>
      </c>
      <c r="M833" s="3">
        <v>1.279</v>
      </c>
      <c r="N833" s="3">
        <v>1.135</v>
      </c>
      <c r="O833" s="3">
        <v>4000000</v>
      </c>
      <c r="P833" s="3">
        <v>58676.2993</v>
      </c>
      <c r="Q833" s="3">
        <v>24800</v>
      </c>
      <c r="R833" s="3">
        <v>1.7</v>
      </c>
      <c r="S833" s="13"/>
      <c r="T833" s="14"/>
      <c r="U833" s="13"/>
      <c r="V833" s="13"/>
      <c r="W833" s="13"/>
      <c r="X833" s="13"/>
      <c r="Y833" s="13"/>
      <c r="Z833" s="4"/>
      <c r="AA833" s="13"/>
      <c r="AB833" s="13"/>
      <c r="AC833" s="13"/>
      <c r="AD833" s="13"/>
      <c r="AE833" s="13"/>
      <c r="AF833" s="13"/>
      <c r="AG833" s="13"/>
      <c r="AH833" s="13"/>
      <c r="AI833" s="13"/>
      <c r="AJ833" s="13"/>
      <c r="AK833" s="13"/>
      <c r="AL833" s="13"/>
      <c r="AM833" s="13"/>
      <c r="AN833" s="13"/>
      <c r="AO833" s="3"/>
      <c r="AP833" s="3"/>
      <c r="AQ833" s="3"/>
      <c r="AR833" s="3"/>
      <c r="AS833" s="13"/>
      <c r="AT833" s="13"/>
      <c r="AU833" s="13"/>
      <c r="AV833" s="13"/>
      <c r="AW833" s="13"/>
      <c r="AX833" s="13"/>
      <c r="AY833" s="13"/>
      <c r="AZ833" s="13"/>
      <c r="BA833" s="3"/>
      <c r="BB833" s="13"/>
      <c r="BC833" s="3"/>
    </row>
    <row r="834" spans="1:55">
      <c r="A834" s="3">
        <v>832</v>
      </c>
      <c r="B834" s="3">
        <v>28</v>
      </c>
      <c r="C834" s="3">
        <v>3</v>
      </c>
      <c r="D834" s="3" t="str">
        <f t="shared" si="12"/>
        <v/>
      </c>
      <c r="E834" s="3"/>
      <c r="F834" s="3"/>
      <c r="G834" s="3">
        <v>1355</v>
      </c>
      <c r="H834" s="3"/>
      <c r="I834" s="3"/>
      <c r="J834" s="3">
        <v>57820</v>
      </c>
      <c r="K834" s="3">
        <v>14271445</v>
      </c>
      <c r="L834" s="3">
        <v>40420</v>
      </c>
      <c r="M834" s="3">
        <v>1.279</v>
      </c>
      <c r="N834" s="3">
        <v>1.1355</v>
      </c>
      <c r="O834" s="3">
        <v>4000000</v>
      </c>
      <c r="P834" s="3">
        <v>58702.14789</v>
      </c>
      <c r="Q834" s="3">
        <v>24800</v>
      </c>
      <c r="R834" s="3">
        <v>1.7</v>
      </c>
      <c r="S834" s="13"/>
      <c r="T834" s="14"/>
      <c r="U834" s="13"/>
      <c r="V834" s="13"/>
      <c r="W834" s="13"/>
      <c r="X834" s="13"/>
      <c r="Y834" s="13"/>
      <c r="Z834" s="4"/>
      <c r="AA834" s="13"/>
      <c r="AB834" s="13"/>
      <c r="AC834" s="13"/>
      <c r="AD834" s="13"/>
      <c r="AE834" s="13"/>
      <c r="AF834" s="13"/>
      <c r="AG834" s="13"/>
      <c r="AH834" s="13"/>
      <c r="AI834" s="13"/>
      <c r="AJ834" s="13"/>
      <c r="AK834" s="13"/>
      <c r="AL834" s="13"/>
      <c r="AM834" s="13"/>
      <c r="AN834" s="13"/>
      <c r="AO834" s="3"/>
      <c r="AP834" s="3"/>
      <c r="AQ834" s="3"/>
      <c r="AR834" s="3"/>
      <c r="AS834" s="13"/>
      <c r="AT834" s="13"/>
      <c r="AU834" s="13"/>
      <c r="AV834" s="13"/>
      <c r="AW834" s="13"/>
      <c r="AX834" s="13"/>
      <c r="AY834" s="13"/>
      <c r="AZ834" s="13"/>
      <c r="BA834" s="3"/>
      <c r="BB834" s="13"/>
      <c r="BC834" s="3"/>
    </row>
    <row r="835" spans="1:55">
      <c r="A835" s="3">
        <v>833</v>
      </c>
      <c r="B835" s="3">
        <v>28</v>
      </c>
      <c r="C835" s="3">
        <v>3</v>
      </c>
      <c r="D835" s="3" t="str">
        <f t="shared" si="12"/>
        <v/>
      </c>
      <c r="E835" s="3"/>
      <c r="F835" s="3"/>
      <c r="G835" s="3">
        <v>1360</v>
      </c>
      <c r="H835" s="3"/>
      <c r="I835" s="3"/>
      <c r="J835" s="3">
        <v>58040</v>
      </c>
      <c r="K835" s="3">
        <v>14300465</v>
      </c>
      <c r="L835" s="3">
        <v>40420</v>
      </c>
      <c r="M835" s="3">
        <v>1.279</v>
      </c>
      <c r="N835" s="3">
        <v>1.136</v>
      </c>
      <c r="O835" s="3">
        <v>4000000</v>
      </c>
      <c r="P835" s="3">
        <v>58727.99648</v>
      </c>
      <c r="Q835" s="3">
        <v>24800</v>
      </c>
      <c r="R835" s="3">
        <v>1.7</v>
      </c>
      <c r="S835" s="13"/>
      <c r="T835" s="14"/>
      <c r="U835" s="13"/>
      <c r="V835" s="13"/>
      <c r="W835" s="13"/>
      <c r="X835" s="13"/>
      <c r="Y835" s="13"/>
      <c r="Z835" s="4"/>
      <c r="AA835" s="13"/>
      <c r="AB835" s="13"/>
      <c r="AC835" s="13"/>
      <c r="AD835" s="13"/>
      <c r="AE835" s="13"/>
      <c r="AF835" s="13"/>
      <c r="AG835" s="13"/>
      <c r="AH835" s="13"/>
      <c r="AI835" s="13"/>
      <c r="AJ835" s="13"/>
      <c r="AK835" s="13"/>
      <c r="AL835" s="13"/>
      <c r="AM835" s="13"/>
      <c r="AN835" s="13"/>
      <c r="AO835" s="3"/>
      <c r="AP835" s="3"/>
      <c r="AQ835" s="3"/>
      <c r="AR835" s="3"/>
      <c r="AS835" s="13"/>
      <c r="AT835" s="13"/>
      <c r="AU835" s="13"/>
      <c r="AV835" s="13"/>
      <c r="AW835" s="13"/>
      <c r="AX835" s="13"/>
      <c r="AY835" s="13"/>
      <c r="AZ835" s="13"/>
      <c r="BA835" s="3"/>
      <c r="BB835" s="13"/>
      <c r="BC835" s="3"/>
    </row>
    <row r="836" spans="1:55">
      <c r="A836" s="3">
        <v>834</v>
      </c>
      <c r="B836" s="3">
        <v>28</v>
      </c>
      <c r="C836" s="3">
        <v>3</v>
      </c>
      <c r="D836" s="3" t="str">
        <f t="shared" ref="D836:D899" si="13">IF(E836="","",(E836-10)*1000)</f>
        <v/>
      </c>
      <c r="E836" s="3"/>
      <c r="F836" s="3"/>
      <c r="G836" s="3">
        <v>1365</v>
      </c>
      <c r="H836" s="3"/>
      <c r="I836" s="3"/>
      <c r="J836" s="3">
        <v>58260</v>
      </c>
      <c r="K836" s="3">
        <v>14329595</v>
      </c>
      <c r="L836" s="3">
        <v>40420</v>
      </c>
      <c r="M836" s="3">
        <v>1.279</v>
      </c>
      <c r="N836" s="3">
        <v>1.1365</v>
      </c>
      <c r="O836" s="3">
        <v>4000000</v>
      </c>
      <c r="P836" s="3">
        <v>58753.84507</v>
      </c>
      <c r="Q836" s="3">
        <v>24800</v>
      </c>
      <c r="R836" s="3">
        <v>1.7</v>
      </c>
      <c r="S836" s="13"/>
      <c r="T836" s="14"/>
      <c r="U836" s="13"/>
      <c r="V836" s="13"/>
      <c r="W836" s="13"/>
      <c r="X836" s="13"/>
      <c r="Y836" s="13"/>
      <c r="Z836" s="4"/>
      <c r="AA836" s="13"/>
      <c r="AB836" s="13"/>
      <c r="AC836" s="13"/>
      <c r="AD836" s="13"/>
      <c r="AE836" s="13"/>
      <c r="AF836" s="13"/>
      <c r="AG836" s="13"/>
      <c r="AH836" s="13"/>
      <c r="AI836" s="13"/>
      <c r="AJ836" s="13"/>
      <c r="AK836" s="13"/>
      <c r="AL836" s="13"/>
      <c r="AM836" s="13"/>
      <c r="AN836" s="13"/>
      <c r="AO836" s="3"/>
      <c r="AP836" s="3"/>
      <c r="AQ836" s="3"/>
      <c r="AR836" s="3"/>
      <c r="AS836" s="13"/>
      <c r="AT836" s="13"/>
      <c r="AU836" s="13"/>
      <c r="AV836" s="13"/>
      <c r="AW836" s="13"/>
      <c r="AX836" s="13"/>
      <c r="AY836" s="13"/>
      <c r="AZ836" s="13"/>
      <c r="BA836" s="3"/>
      <c r="BB836" s="13"/>
      <c r="BC836" s="3"/>
    </row>
    <row r="837" spans="1:55">
      <c r="A837" s="3">
        <v>835</v>
      </c>
      <c r="B837" s="3">
        <v>28</v>
      </c>
      <c r="C837" s="3">
        <v>3</v>
      </c>
      <c r="D837" s="3" t="str">
        <f t="shared" si="13"/>
        <v/>
      </c>
      <c r="E837" s="3"/>
      <c r="F837" s="3"/>
      <c r="G837" s="3">
        <v>1370</v>
      </c>
      <c r="H837" s="3"/>
      <c r="I837" s="3"/>
      <c r="J837" s="3">
        <v>58480</v>
      </c>
      <c r="K837" s="3">
        <v>14358835</v>
      </c>
      <c r="L837" s="3">
        <v>40420</v>
      </c>
      <c r="M837" s="3">
        <v>1.279</v>
      </c>
      <c r="N837" s="3">
        <v>1.137</v>
      </c>
      <c r="O837" s="3">
        <v>4000000</v>
      </c>
      <c r="P837" s="3">
        <v>58779.69366</v>
      </c>
      <c r="Q837" s="3">
        <v>24800</v>
      </c>
      <c r="R837" s="3">
        <v>1.7</v>
      </c>
      <c r="S837" s="13"/>
      <c r="T837" s="14"/>
      <c r="U837" s="13"/>
      <c r="V837" s="13"/>
      <c r="W837" s="13"/>
      <c r="X837" s="13"/>
      <c r="Y837" s="13"/>
      <c r="Z837" s="4"/>
      <c r="AA837" s="13"/>
      <c r="AB837" s="13"/>
      <c r="AC837" s="13"/>
      <c r="AD837" s="13"/>
      <c r="AE837" s="13"/>
      <c r="AF837" s="13"/>
      <c r="AG837" s="13"/>
      <c r="AH837" s="13"/>
      <c r="AI837" s="13"/>
      <c r="AJ837" s="13"/>
      <c r="AK837" s="13"/>
      <c r="AL837" s="13"/>
      <c r="AM837" s="13"/>
      <c r="AN837" s="13"/>
      <c r="AO837" s="3"/>
      <c r="AP837" s="3"/>
      <c r="AQ837" s="3"/>
      <c r="AR837" s="3"/>
      <c r="AS837" s="13"/>
      <c r="AT837" s="13"/>
      <c r="AU837" s="13"/>
      <c r="AV837" s="13"/>
      <c r="AW837" s="13"/>
      <c r="AX837" s="13"/>
      <c r="AY837" s="13"/>
      <c r="AZ837" s="13"/>
      <c r="BA837" s="3"/>
      <c r="BB837" s="13"/>
      <c r="BC837" s="3"/>
    </row>
    <row r="838" spans="1:55">
      <c r="A838" s="3">
        <v>836</v>
      </c>
      <c r="B838" s="3">
        <v>28</v>
      </c>
      <c r="C838" s="3">
        <v>3</v>
      </c>
      <c r="D838" s="3" t="str">
        <f t="shared" si="13"/>
        <v/>
      </c>
      <c r="E838" s="3"/>
      <c r="F838" s="3"/>
      <c r="G838" s="3">
        <v>1375</v>
      </c>
      <c r="H838" s="3"/>
      <c r="I838" s="3"/>
      <c r="J838" s="3">
        <v>58700</v>
      </c>
      <c r="K838" s="3">
        <v>14388185</v>
      </c>
      <c r="L838" s="3">
        <v>40420</v>
      </c>
      <c r="M838" s="3">
        <v>1.279</v>
      </c>
      <c r="N838" s="3">
        <v>1.1375</v>
      </c>
      <c r="O838" s="3">
        <v>4000000</v>
      </c>
      <c r="P838" s="3">
        <v>58805.54225</v>
      </c>
      <c r="Q838" s="3">
        <v>24800</v>
      </c>
      <c r="R838" s="3">
        <v>1.7</v>
      </c>
      <c r="S838" s="13"/>
      <c r="T838" s="14"/>
      <c r="U838" s="13"/>
      <c r="V838" s="13"/>
      <c r="W838" s="13"/>
      <c r="X838" s="13"/>
      <c r="Y838" s="13"/>
      <c r="Z838" s="4"/>
      <c r="AA838" s="13"/>
      <c r="AB838" s="13"/>
      <c r="AC838" s="13"/>
      <c r="AD838" s="13"/>
      <c r="AE838" s="13"/>
      <c r="AF838" s="13"/>
      <c r="AG838" s="13"/>
      <c r="AH838" s="13"/>
      <c r="AI838" s="13"/>
      <c r="AJ838" s="13"/>
      <c r="AK838" s="13"/>
      <c r="AL838" s="13"/>
      <c r="AM838" s="13"/>
      <c r="AN838" s="13"/>
      <c r="AO838" s="3"/>
      <c r="AP838" s="3"/>
      <c r="AQ838" s="3"/>
      <c r="AR838" s="3"/>
      <c r="AS838" s="13"/>
      <c r="AT838" s="13"/>
      <c r="AU838" s="13"/>
      <c r="AV838" s="13"/>
      <c r="AW838" s="13"/>
      <c r="AX838" s="13"/>
      <c r="AY838" s="13"/>
      <c r="AZ838" s="13"/>
      <c r="BA838" s="3"/>
      <c r="BB838" s="13"/>
      <c r="BC838" s="3"/>
    </row>
    <row r="839" spans="1:55">
      <c r="A839" s="3">
        <v>837</v>
      </c>
      <c r="B839" s="3">
        <v>28</v>
      </c>
      <c r="C839" s="3">
        <v>3</v>
      </c>
      <c r="D839" s="3" t="str">
        <f t="shared" si="13"/>
        <v/>
      </c>
      <c r="E839" s="3"/>
      <c r="F839" s="3"/>
      <c r="G839" s="3">
        <v>1380</v>
      </c>
      <c r="H839" s="3"/>
      <c r="I839" s="3"/>
      <c r="J839" s="3">
        <v>58920</v>
      </c>
      <c r="K839" s="3">
        <v>14417645</v>
      </c>
      <c r="L839" s="3">
        <v>40420</v>
      </c>
      <c r="M839" s="3">
        <v>1.279</v>
      </c>
      <c r="N839" s="3">
        <v>1.138</v>
      </c>
      <c r="O839" s="3">
        <v>4000000</v>
      </c>
      <c r="P839" s="3">
        <v>58831.39084</v>
      </c>
      <c r="Q839" s="3">
        <v>24800</v>
      </c>
      <c r="R839" s="3">
        <v>1.7</v>
      </c>
      <c r="S839" s="13"/>
      <c r="T839" s="14"/>
      <c r="U839" s="13"/>
      <c r="V839" s="13"/>
      <c r="W839" s="13"/>
      <c r="X839" s="13"/>
      <c r="Y839" s="13"/>
      <c r="Z839" s="4"/>
      <c r="AA839" s="13"/>
      <c r="AB839" s="13"/>
      <c r="AC839" s="13"/>
      <c r="AD839" s="13"/>
      <c r="AE839" s="13"/>
      <c r="AF839" s="13"/>
      <c r="AG839" s="13"/>
      <c r="AH839" s="13"/>
      <c r="AI839" s="13"/>
      <c r="AJ839" s="13"/>
      <c r="AK839" s="13"/>
      <c r="AL839" s="13"/>
      <c r="AM839" s="13"/>
      <c r="AN839" s="13"/>
      <c r="AO839" s="3"/>
      <c r="AP839" s="3"/>
      <c r="AQ839" s="3"/>
      <c r="AR839" s="3"/>
      <c r="AS839" s="13"/>
      <c r="AT839" s="13"/>
      <c r="AU839" s="13"/>
      <c r="AV839" s="13"/>
      <c r="AW839" s="13"/>
      <c r="AX839" s="13"/>
      <c r="AY839" s="13"/>
      <c r="AZ839" s="13"/>
      <c r="BA839" s="3"/>
      <c r="BB839" s="13"/>
      <c r="BC839" s="3"/>
    </row>
    <row r="840" spans="1:55">
      <c r="A840" s="3">
        <v>838</v>
      </c>
      <c r="B840" s="3">
        <v>28</v>
      </c>
      <c r="C840" s="3">
        <v>3</v>
      </c>
      <c r="D840" s="3" t="str">
        <f t="shared" si="13"/>
        <v/>
      </c>
      <c r="E840" s="3"/>
      <c r="F840" s="3"/>
      <c r="G840" s="3">
        <v>1385</v>
      </c>
      <c r="H840" s="3"/>
      <c r="I840" s="3"/>
      <c r="J840" s="3">
        <v>59140</v>
      </c>
      <c r="K840" s="3">
        <v>14447215</v>
      </c>
      <c r="L840" s="3">
        <v>40420</v>
      </c>
      <c r="M840" s="3">
        <v>1.279</v>
      </c>
      <c r="N840" s="3">
        <v>1.1385</v>
      </c>
      <c r="O840" s="3">
        <v>4000000</v>
      </c>
      <c r="P840" s="3">
        <v>58857.23943</v>
      </c>
      <c r="Q840" s="3">
        <v>24800</v>
      </c>
      <c r="R840" s="3">
        <v>1.7</v>
      </c>
      <c r="S840" s="13"/>
      <c r="T840" s="14"/>
      <c r="U840" s="13"/>
      <c r="V840" s="13"/>
      <c r="W840" s="13"/>
      <c r="X840" s="13"/>
      <c r="Y840" s="13"/>
      <c r="Z840" s="4"/>
      <c r="AA840" s="13"/>
      <c r="AB840" s="13"/>
      <c r="AC840" s="13"/>
      <c r="AD840" s="13"/>
      <c r="AE840" s="13"/>
      <c r="AF840" s="13"/>
      <c r="AG840" s="13"/>
      <c r="AH840" s="13"/>
      <c r="AI840" s="13"/>
      <c r="AJ840" s="13"/>
      <c r="AK840" s="13"/>
      <c r="AL840" s="13"/>
      <c r="AM840" s="13"/>
      <c r="AN840" s="13"/>
      <c r="AO840" s="3"/>
      <c r="AP840" s="3"/>
      <c r="AQ840" s="3"/>
      <c r="AR840" s="3"/>
      <c r="AS840" s="13"/>
      <c r="AT840" s="13"/>
      <c r="AU840" s="13"/>
      <c r="AV840" s="13"/>
      <c r="AW840" s="13"/>
      <c r="AX840" s="13"/>
      <c r="AY840" s="13"/>
      <c r="AZ840" s="13"/>
      <c r="BA840" s="3"/>
      <c r="BB840" s="13"/>
      <c r="BC840" s="3"/>
    </row>
    <row r="841" spans="1:55">
      <c r="A841" s="3">
        <v>839</v>
      </c>
      <c r="B841" s="3">
        <v>28</v>
      </c>
      <c r="C841" s="3">
        <v>3</v>
      </c>
      <c r="D841" s="3" t="str">
        <f t="shared" si="13"/>
        <v/>
      </c>
      <c r="E841" s="3"/>
      <c r="F841" s="3"/>
      <c r="G841" s="3">
        <v>1390</v>
      </c>
      <c r="H841" s="3"/>
      <c r="I841" s="3"/>
      <c r="J841" s="3">
        <v>59360</v>
      </c>
      <c r="K841" s="3">
        <v>14476895</v>
      </c>
      <c r="L841" s="3">
        <v>40420</v>
      </c>
      <c r="M841" s="3">
        <v>1.279</v>
      </c>
      <c r="N841" s="3">
        <v>1.139</v>
      </c>
      <c r="O841" s="3">
        <v>4000000</v>
      </c>
      <c r="P841" s="3">
        <v>58883.08802</v>
      </c>
      <c r="Q841" s="3">
        <v>24800</v>
      </c>
      <c r="R841" s="3">
        <v>1.7</v>
      </c>
      <c r="S841" s="13"/>
      <c r="T841" s="14"/>
      <c r="U841" s="13"/>
      <c r="V841" s="13"/>
      <c r="W841" s="13"/>
      <c r="X841" s="13"/>
      <c r="Y841" s="13"/>
      <c r="Z841" s="4"/>
      <c r="AA841" s="13"/>
      <c r="AB841" s="13"/>
      <c r="AC841" s="13"/>
      <c r="AD841" s="13"/>
      <c r="AE841" s="13"/>
      <c r="AF841" s="13"/>
      <c r="AG841" s="13"/>
      <c r="AH841" s="13"/>
      <c r="AI841" s="13"/>
      <c r="AJ841" s="13"/>
      <c r="AK841" s="13"/>
      <c r="AL841" s="13"/>
      <c r="AM841" s="13"/>
      <c r="AN841" s="13"/>
      <c r="AO841" s="3"/>
      <c r="AP841" s="3"/>
      <c r="AQ841" s="3"/>
      <c r="AR841" s="3"/>
      <c r="AS841" s="13"/>
      <c r="AT841" s="13"/>
      <c r="AU841" s="13"/>
      <c r="AV841" s="13"/>
      <c r="AW841" s="13"/>
      <c r="AX841" s="13"/>
      <c r="AY841" s="13"/>
      <c r="AZ841" s="13"/>
      <c r="BA841" s="3"/>
      <c r="BB841" s="13"/>
      <c r="BC841" s="3"/>
    </row>
    <row r="842" spans="1:55">
      <c r="A842" s="3">
        <v>840</v>
      </c>
      <c r="B842" s="3">
        <v>28</v>
      </c>
      <c r="C842" s="3">
        <v>3</v>
      </c>
      <c r="D842" s="3" t="str">
        <f t="shared" si="13"/>
        <v/>
      </c>
      <c r="E842" s="3"/>
      <c r="F842" s="3"/>
      <c r="G842" s="3">
        <v>1395</v>
      </c>
      <c r="H842" s="3"/>
      <c r="I842" s="3"/>
      <c r="J842" s="3">
        <v>59580</v>
      </c>
      <c r="K842" s="3">
        <v>14506685</v>
      </c>
      <c r="L842" s="3">
        <v>40420</v>
      </c>
      <c r="M842" s="3">
        <v>1.279</v>
      </c>
      <c r="N842" s="3">
        <v>1.1395</v>
      </c>
      <c r="O842" s="3">
        <v>4000000</v>
      </c>
      <c r="P842" s="3">
        <v>58908.93661</v>
      </c>
      <c r="Q842" s="3">
        <v>24800</v>
      </c>
      <c r="R842" s="3">
        <v>1.7</v>
      </c>
      <c r="S842" s="13"/>
      <c r="T842" s="14"/>
      <c r="U842" s="13">
        <v>65750</v>
      </c>
      <c r="V842" s="13">
        <v>76000</v>
      </c>
      <c r="W842" s="13">
        <v>76000</v>
      </c>
      <c r="X842" s="13"/>
      <c r="Y842" s="13"/>
      <c r="Z842" s="4"/>
      <c r="AA842" s="13"/>
      <c r="AB842" s="13"/>
      <c r="AC842" s="13"/>
      <c r="AD842" s="13"/>
      <c r="AE842" s="13"/>
      <c r="AF842" s="13"/>
      <c r="AG842" s="13"/>
      <c r="AH842" s="13"/>
      <c r="AI842" s="13"/>
      <c r="AJ842" s="13"/>
      <c r="AK842" s="13"/>
      <c r="AL842" s="13"/>
      <c r="AM842" s="13"/>
      <c r="AN842" s="13"/>
      <c r="AO842" s="3"/>
      <c r="AP842" s="3"/>
      <c r="AQ842" s="3"/>
      <c r="AR842" s="3"/>
      <c r="AS842" s="13"/>
      <c r="AT842" s="13"/>
      <c r="AU842" s="13"/>
      <c r="AV842" s="13"/>
      <c r="AW842" s="13"/>
      <c r="AX842" s="13"/>
      <c r="AY842" s="13"/>
      <c r="AZ842" s="13"/>
      <c r="BA842" s="3"/>
      <c r="BB842" s="13"/>
      <c r="BC842" s="3"/>
    </row>
    <row r="843" spans="1:55">
      <c r="A843" s="3">
        <v>841</v>
      </c>
      <c r="B843" s="3">
        <v>29</v>
      </c>
      <c r="C843" s="3">
        <v>1</v>
      </c>
      <c r="D843" s="3">
        <f t="shared" si="13"/>
        <v>4060000</v>
      </c>
      <c r="E843" s="3">
        <v>4070</v>
      </c>
      <c r="F843" s="3"/>
      <c r="G843" s="3"/>
      <c r="H843" s="3">
        <v>59800</v>
      </c>
      <c r="I843" s="3"/>
      <c r="J843" s="3"/>
      <c r="K843" s="3">
        <v>14566485</v>
      </c>
      <c r="L843" s="3">
        <v>40700</v>
      </c>
      <c r="M843" s="3">
        <v>1.279</v>
      </c>
      <c r="N843" s="3">
        <v>1.1395</v>
      </c>
      <c r="O843" s="3">
        <v>4000000</v>
      </c>
      <c r="P843" s="3">
        <v>59317.01435</v>
      </c>
      <c r="Q843" s="3">
        <v>24800</v>
      </c>
      <c r="R843" s="3">
        <v>1.7</v>
      </c>
      <c r="S843" s="13"/>
      <c r="T843" s="14"/>
      <c r="U843" s="13">
        <v>66000</v>
      </c>
      <c r="V843" s="13">
        <v>76400</v>
      </c>
      <c r="W843" s="13">
        <v>76400</v>
      </c>
      <c r="X843" s="13"/>
      <c r="Y843" s="13"/>
      <c r="Z843" s="4"/>
      <c r="AA843" s="13"/>
      <c r="AB843" s="13"/>
      <c r="AC843" s="13"/>
      <c r="AD843" s="13"/>
      <c r="AE843" s="13"/>
      <c r="AF843" s="13"/>
      <c r="AG843" s="13"/>
      <c r="AH843" s="13"/>
      <c r="AI843" s="13"/>
      <c r="AJ843" s="13"/>
      <c r="AK843" s="13"/>
      <c r="AL843" s="13"/>
      <c r="AM843" s="13"/>
      <c r="AN843" s="13"/>
      <c r="AO843" s="3"/>
      <c r="AP843" s="3"/>
      <c r="AQ843" s="3"/>
      <c r="AR843" s="3"/>
      <c r="AS843" s="13"/>
      <c r="AT843" s="13"/>
      <c r="AU843" s="13"/>
      <c r="AV843" s="13"/>
      <c r="AW843" s="13"/>
      <c r="AX843" s="13"/>
      <c r="AY843" s="13"/>
      <c r="AZ843" s="13"/>
      <c r="BA843" s="3"/>
      <c r="BB843" s="13"/>
      <c r="BC843" s="3"/>
    </row>
    <row r="844" spans="1:55">
      <c r="A844" s="3">
        <v>842</v>
      </c>
      <c r="B844" s="3">
        <v>29</v>
      </c>
      <c r="C844" s="3">
        <v>1</v>
      </c>
      <c r="D844" s="3">
        <f t="shared" si="13"/>
        <v>4089000</v>
      </c>
      <c r="E844" s="3">
        <v>4099</v>
      </c>
      <c r="F844" s="3"/>
      <c r="G844" s="3"/>
      <c r="H844" s="3">
        <v>60020</v>
      </c>
      <c r="I844" s="3"/>
      <c r="J844" s="3"/>
      <c r="K844" s="3">
        <v>14626505</v>
      </c>
      <c r="L844" s="3">
        <v>40990</v>
      </c>
      <c r="M844" s="3">
        <v>1.279</v>
      </c>
      <c r="N844" s="3">
        <v>1.1395</v>
      </c>
      <c r="O844" s="3">
        <v>4000000</v>
      </c>
      <c r="P844" s="3">
        <v>59739.6663</v>
      </c>
      <c r="Q844" s="3">
        <v>24800</v>
      </c>
      <c r="R844" s="3">
        <v>1.7</v>
      </c>
      <c r="S844" s="13"/>
      <c r="T844" s="14"/>
      <c r="U844" s="13"/>
      <c r="V844" s="13"/>
      <c r="W844" s="13"/>
      <c r="X844" s="13"/>
      <c r="Y844" s="13"/>
      <c r="Z844" s="4"/>
      <c r="AA844" s="13"/>
      <c r="AB844" s="13"/>
      <c r="AC844" s="13"/>
      <c r="AD844" s="13"/>
      <c r="AE844" s="13"/>
      <c r="AF844" s="13"/>
      <c r="AG844" s="13"/>
      <c r="AH844" s="13"/>
      <c r="AI844" s="13"/>
      <c r="AJ844" s="13"/>
      <c r="AK844" s="13"/>
      <c r="AL844" s="13"/>
      <c r="AM844" s="13"/>
      <c r="AN844" s="13"/>
      <c r="AO844" s="3"/>
      <c r="AP844" s="3"/>
      <c r="AQ844" s="3"/>
      <c r="AR844" s="3"/>
      <c r="AS844" s="13"/>
      <c r="AT844" s="13"/>
      <c r="AU844" s="13"/>
      <c r="AV844" s="13"/>
      <c r="AW844" s="13"/>
      <c r="AX844" s="13"/>
      <c r="AY844" s="13"/>
      <c r="AZ844" s="13"/>
      <c r="BA844" s="3"/>
      <c r="BB844" s="13"/>
      <c r="BC844" s="3"/>
    </row>
    <row r="845" spans="1:55">
      <c r="A845" s="3">
        <v>843</v>
      </c>
      <c r="B845" s="3">
        <v>29</v>
      </c>
      <c r="C845" s="3">
        <v>1</v>
      </c>
      <c r="D845" s="3">
        <f t="shared" si="13"/>
        <v>4118000</v>
      </c>
      <c r="E845" s="3">
        <v>4128</v>
      </c>
      <c r="F845" s="3"/>
      <c r="G845" s="3"/>
      <c r="H845" s="3">
        <v>60240</v>
      </c>
      <c r="I845" s="3"/>
      <c r="J845" s="3"/>
      <c r="K845" s="3">
        <v>14686745</v>
      </c>
      <c r="L845" s="3">
        <v>41280</v>
      </c>
      <c r="M845" s="3">
        <v>1.279</v>
      </c>
      <c r="N845" s="3">
        <v>1.1395</v>
      </c>
      <c r="O845" s="3">
        <v>4000000</v>
      </c>
      <c r="P845" s="3">
        <v>60162.31824</v>
      </c>
      <c r="Q845" s="3">
        <v>24800</v>
      </c>
      <c r="R845" s="3">
        <v>1.7</v>
      </c>
      <c r="S845" s="13"/>
      <c r="T845" s="14"/>
      <c r="U845" s="13"/>
      <c r="V845" s="13"/>
      <c r="W845" s="13"/>
      <c r="X845" s="13"/>
      <c r="Y845" s="13"/>
      <c r="Z845" s="4"/>
      <c r="AA845" s="13"/>
      <c r="AB845" s="13"/>
      <c r="AC845" s="13"/>
      <c r="AD845" s="13"/>
      <c r="AE845" s="13"/>
      <c r="AF845" s="13"/>
      <c r="AG845" s="13"/>
      <c r="AH845" s="13"/>
      <c r="AI845" s="13"/>
      <c r="AJ845" s="13"/>
      <c r="AK845" s="13"/>
      <c r="AL845" s="13"/>
      <c r="AM845" s="13"/>
      <c r="AN845" s="13"/>
      <c r="AO845" s="3"/>
      <c r="AP845" s="3"/>
      <c r="AQ845" s="3"/>
      <c r="AR845" s="3"/>
      <c r="AS845" s="13"/>
      <c r="AT845" s="13"/>
      <c r="AU845" s="13"/>
      <c r="AV845" s="13"/>
      <c r="AW845" s="13"/>
      <c r="AX845" s="13"/>
      <c r="AY845" s="13"/>
      <c r="AZ845" s="13"/>
      <c r="BA845" s="3"/>
      <c r="BB845" s="13"/>
      <c r="BC845" s="3"/>
    </row>
    <row r="846" spans="1:55">
      <c r="A846" s="3">
        <v>844</v>
      </c>
      <c r="B846" s="3">
        <v>29</v>
      </c>
      <c r="C846" s="3">
        <v>1</v>
      </c>
      <c r="D846" s="3">
        <f t="shared" si="13"/>
        <v>4147000</v>
      </c>
      <c r="E846" s="3">
        <v>4157</v>
      </c>
      <c r="F846" s="3"/>
      <c r="G846" s="3"/>
      <c r="H846" s="3">
        <v>60460</v>
      </c>
      <c r="I846" s="3"/>
      <c r="J846" s="3"/>
      <c r="K846" s="3">
        <v>14747205</v>
      </c>
      <c r="L846" s="3">
        <v>41570</v>
      </c>
      <c r="M846" s="3">
        <v>1.279</v>
      </c>
      <c r="N846" s="3">
        <v>1.1395</v>
      </c>
      <c r="O846" s="3">
        <v>4000000</v>
      </c>
      <c r="P846" s="3">
        <v>60584.97019</v>
      </c>
      <c r="Q846" s="3">
        <v>24800</v>
      </c>
      <c r="R846" s="3">
        <v>1.7</v>
      </c>
      <c r="S846" s="13"/>
      <c r="T846" s="14"/>
      <c r="U846" s="13"/>
      <c r="V846" s="13"/>
      <c r="W846" s="13"/>
      <c r="X846" s="13"/>
      <c r="Y846" s="13"/>
      <c r="Z846" s="4"/>
      <c r="AA846" s="13"/>
      <c r="AB846" s="13"/>
      <c r="AC846" s="13"/>
      <c r="AD846" s="13"/>
      <c r="AE846" s="13"/>
      <c r="AF846" s="13"/>
      <c r="AG846" s="13"/>
      <c r="AH846" s="13"/>
      <c r="AI846" s="13"/>
      <c r="AJ846" s="13"/>
      <c r="AK846" s="13"/>
      <c r="AL846" s="13"/>
      <c r="AM846" s="13"/>
      <c r="AN846" s="13"/>
      <c r="AO846" s="3"/>
      <c r="AP846" s="3"/>
      <c r="AQ846" s="3"/>
      <c r="AR846" s="3"/>
      <c r="AS846" s="13"/>
      <c r="AT846" s="13"/>
      <c r="AU846" s="13"/>
      <c r="AV846" s="13"/>
      <c r="AW846" s="13"/>
      <c r="AX846" s="13"/>
      <c r="AY846" s="13"/>
      <c r="AZ846" s="13"/>
      <c r="BA846" s="3"/>
      <c r="BB846" s="13"/>
      <c r="BC846" s="3"/>
    </row>
    <row r="847" spans="1:55">
      <c r="A847" s="3">
        <v>845</v>
      </c>
      <c r="B847" s="3">
        <v>29</v>
      </c>
      <c r="C847" s="3">
        <v>1</v>
      </c>
      <c r="D847" s="3">
        <f t="shared" si="13"/>
        <v>4176000</v>
      </c>
      <c r="E847" s="3">
        <v>4186</v>
      </c>
      <c r="F847" s="3"/>
      <c r="G847" s="3"/>
      <c r="H847" s="3">
        <v>60680</v>
      </c>
      <c r="I847" s="3"/>
      <c r="J847" s="3"/>
      <c r="K847" s="3">
        <v>14807885</v>
      </c>
      <c r="L847" s="3">
        <v>41860</v>
      </c>
      <c r="M847" s="3">
        <v>1.279</v>
      </c>
      <c r="N847" s="3">
        <v>1.1395</v>
      </c>
      <c r="O847" s="3">
        <v>4000000</v>
      </c>
      <c r="P847" s="3">
        <v>61007.62213</v>
      </c>
      <c r="Q847" s="3">
        <v>24800</v>
      </c>
      <c r="R847" s="3">
        <v>1.7</v>
      </c>
      <c r="S847" s="13"/>
      <c r="T847" s="14"/>
      <c r="U847" s="13"/>
      <c r="V847" s="13"/>
      <c r="W847" s="13"/>
      <c r="X847" s="13"/>
      <c r="Y847" s="13"/>
      <c r="Z847" s="4"/>
      <c r="AA847" s="13"/>
      <c r="AB847" s="13"/>
      <c r="AC847" s="13"/>
      <c r="AD847" s="13"/>
      <c r="AE847" s="13"/>
      <c r="AF847" s="13"/>
      <c r="AG847" s="13"/>
      <c r="AH847" s="13"/>
      <c r="AI847" s="13"/>
      <c r="AJ847" s="13"/>
      <c r="AK847" s="13"/>
      <c r="AL847" s="13"/>
      <c r="AM847" s="13"/>
      <c r="AN847" s="13"/>
      <c r="AO847" s="3"/>
      <c r="AP847" s="3"/>
      <c r="AQ847" s="3"/>
      <c r="AR847" s="3"/>
      <c r="AS847" s="13"/>
      <c r="AT847" s="13"/>
      <c r="AU847" s="13"/>
      <c r="AV847" s="13"/>
      <c r="AW847" s="13"/>
      <c r="AX847" s="13"/>
      <c r="AY847" s="13"/>
      <c r="AZ847" s="13"/>
      <c r="BA847" s="3"/>
      <c r="BB847" s="13"/>
      <c r="BC847" s="3"/>
    </row>
    <row r="848" spans="1:55">
      <c r="A848" s="3">
        <v>846</v>
      </c>
      <c r="B848" s="3">
        <v>29</v>
      </c>
      <c r="C848" s="3">
        <v>1</v>
      </c>
      <c r="D848" s="3">
        <f t="shared" si="13"/>
        <v>4205000</v>
      </c>
      <c r="E848" s="3">
        <v>4215</v>
      </c>
      <c r="F848" s="3"/>
      <c r="G848" s="3"/>
      <c r="H848" s="3">
        <v>60900</v>
      </c>
      <c r="I848" s="3"/>
      <c r="J848" s="3"/>
      <c r="K848" s="3">
        <v>14868785</v>
      </c>
      <c r="L848" s="3">
        <v>42150</v>
      </c>
      <c r="M848" s="3">
        <v>1.279</v>
      </c>
      <c r="N848" s="3">
        <v>1.1395</v>
      </c>
      <c r="O848" s="3">
        <v>4000000</v>
      </c>
      <c r="P848" s="3">
        <v>61430.27408</v>
      </c>
      <c r="Q848" s="3">
        <v>24800</v>
      </c>
      <c r="R848" s="3">
        <v>1.7</v>
      </c>
      <c r="S848" s="13"/>
      <c r="T848" s="14"/>
      <c r="U848" s="13"/>
      <c r="V848" s="13"/>
      <c r="W848" s="13"/>
      <c r="X848" s="13"/>
      <c r="Y848" s="13"/>
      <c r="Z848" s="4"/>
      <c r="AA848" s="13"/>
      <c r="AB848" s="13"/>
      <c r="AC848" s="13"/>
      <c r="AD848" s="13"/>
      <c r="AE848" s="13"/>
      <c r="AF848" s="13"/>
      <c r="AG848" s="13"/>
      <c r="AH848" s="13"/>
      <c r="AI848" s="13"/>
      <c r="AJ848" s="13"/>
      <c r="AK848" s="13"/>
      <c r="AL848" s="13"/>
      <c r="AM848" s="13"/>
      <c r="AN848" s="13"/>
      <c r="AO848" s="3"/>
      <c r="AP848" s="3"/>
      <c r="AQ848" s="3"/>
      <c r="AR848" s="3"/>
      <c r="AS848" s="13"/>
      <c r="AT848" s="13"/>
      <c r="AU848" s="13"/>
      <c r="AV848" s="13"/>
      <c r="AW848" s="13"/>
      <c r="AX848" s="13"/>
      <c r="AY848" s="13"/>
      <c r="AZ848" s="13"/>
      <c r="BA848" s="3"/>
      <c r="BB848" s="13"/>
      <c r="BC848" s="3"/>
    </row>
    <row r="849" spans="1:55">
      <c r="A849" s="3">
        <v>847</v>
      </c>
      <c r="B849" s="3">
        <v>29</v>
      </c>
      <c r="C849" s="3">
        <v>1</v>
      </c>
      <c r="D849" s="3">
        <f t="shared" si="13"/>
        <v>4234000</v>
      </c>
      <c r="E849" s="3">
        <v>4244</v>
      </c>
      <c r="F849" s="3"/>
      <c r="G849" s="3"/>
      <c r="H849" s="3">
        <v>61120</v>
      </c>
      <c r="I849" s="3"/>
      <c r="J849" s="3"/>
      <c r="K849" s="3">
        <v>14929905</v>
      </c>
      <c r="L849" s="3">
        <v>42440</v>
      </c>
      <c r="M849" s="3">
        <v>1.279</v>
      </c>
      <c r="N849" s="3">
        <v>1.1395</v>
      </c>
      <c r="O849" s="3">
        <v>4000000</v>
      </c>
      <c r="P849" s="3">
        <v>61852.92602</v>
      </c>
      <c r="Q849" s="3">
        <v>24800</v>
      </c>
      <c r="R849" s="3">
        <v>1.7</v>
      </c>
      <c r="S849" s="13"/>
      <c r="T849" s="14"/>
      <c r="U849" s="13"/>
      <c r="V849" s="13"/>
      <c r="W849" s="13"/>
      <c r="X849" s="13"/>
      <c r="Y849" s="13"/>
      <c r="Z849" s="4"/>
      <c r="AA849" s="13"/>
      <c r="AB849" s="13"/>
      <c r="AC849" s="13"/>
      <c r="AD849" s="13"/>
      <c r="AE849" s="13"/>
      <c r="AF849" s="13"/>
      <c r="AG849" s="13"/>
      <c r="AH849" s="13"/>
      <c r="AI849" s="13"/>
      <c r="AJ849" s="13"/>
      <c r="AK849" s="13"/>
      <c r="AL849" s="13"/>
      <c r="AM849" s="13"/>
      <c r="AN849" s="13"/>
      <c r="AO849" s="3"/>
      <c r="AP849" s="3"/>
      <c r="AQ849" s="3"/>
      <c r="AR849" s="3"/>
      <c r="AS849" s="13"/>
      <c r="AT849" s="13"/>
      <c r="AU849" s="13"/>
      <c r="AV849" s="13"/>
      <c r="AW849" s="13"/>
      <c r="AX849" s="13"/>
      <c r="AY849" s="13"/>
      <c r="AZ849" s="13"/>
      <c r="BA849" s="3"/>
      <c r="BB849" s="13"/>
      <c r="BC849" s="3"/>
    </row>
    <row r="850" spans="1:55">
      <c r="A850" s="3">
        <v>848</v>
      </c>
      <c r="B850" s="3">
        <v>29</v>
      </c>
      <c r="C850" s="3">
        <v>1</v>
      </c>
      <c r="D850" s="3">
        <f t="shared" si="13"/>
        <v>4263000</v>
      </c>
      <c r="E850" s="3">
        <v>4273</v>
      </c>
      <c r="F850" s="3"/>
      <c r="G850" s="3"/>
      <c r="H850" s="3">
        <v>61340</v>
      </c>
      <c r="I850" s="3"/>
      <c r="J850" s="3"/>
      <c r="K850" s="3">
        <v>14991245</v>
      </c>
      <c r="L850" s="3">
        <v>42730</v>
      </c>
      <c r="M850" s="3">
        <v>1.279</v>
      </c>
      <c r="N850" s="3">
        <v>1.1395</v>
      </c>
      <c r="O850" s="3">
        <v>4000000</v>
      </c>
      <c r="P850" s="3">
        <v>62275.57797</v>
      </c>
      <c r="Q850" s="3">
        <v>24800</v>
      </c>
      <c r="R850" s="3">
        <v>1.7</v>
      </c>
      <c r="S850" s="13"/>
      <c r="T850" s="14"/>
      <c r="U850" s="13"/>
      <c r="V850" s="13"/>
      <c r="W850" s="13"/>
      <c r="X850" s="13"/>
      <c r="Y850" s="13"/>
      <c r="Z850" s="4"/>
      <c r="AA850" s="13"/>
      <c r="AB850" s="13"/>
      <c r="AC850" s="13"/>
      <c r="AD850" s="13"/>
      <c r="AE850" s="13"/>
      <c r="AF850" s="13"/>
      <c r="AG850" s="13"/>
      <c r="AH850" s="13"/>
      <c r="AI850" s="13"/>
      <c r="AJ850" s="13"/>
      <c r="AK850" s="13"/>
      <c r="AL850" s="13"/>
      <c r="AM850" s="13"/>
      <c r="AN850" s="13"/>
      <c r="AO850" s="3"/>
      <c r="AP850" s="3"/>
      <c r="AQ850" s="3"/>
      <c r="AR850" s="3"/>
      <c r="AS850" s="13"/>
      <c r="AT850" s="13"/>
      <c r="AU850" s="13"/>
      <c r="AV850" s="13"/>
      <c r="AW850" s="13"/>
      <c r="AX850" s="13"/>
      <c r="AY850" s="13"/>
      <c r="AZ850" s="13"/>
      <c r="BA850" s="3"/>
      <c r="BB850" s="13"/>
      <c r="BC850" s="3"/>
    </row>
    <row r="851" spans="1:55">
      <c r="A851" s="3">
        <v>849</v>
      </c>
      <c r="B851" s="3">
        <v>29</v>
      </c>
      <c r="C851" s="3">
        <v>1</v>
      </c>
      <c r="D851" s="3">
        <f t="shared" si="13"/>
        <v>4292000</v>
      </c>
      <c r="E851" s="3">
        <v>4302</v>
      </c>
      <c r="F851" s="3"/>
      <c r="G851" s="3"/>
      <c r="H851" s="3">
        <v>61560</v>
      </c>
      <c r="I851" s="3"/>
      <c r="J851" s="3"/>
      <c r="K851" s="3">
        <v>15052805</v>
      </c>
      <c r="L851" s="3">
        <v>43020</v>
      </c>
      <c r="M851" s="3">
        <v>1.279</v>
      </c>
      <c r="N851" s="3">
        <v>1.1395</v>
      </c>
      <c r="O851" s="3">
        <v>4000000</v>
      </c>
      <c r="P851" s="3">
        <v>62698.22991</v>
      </c>
      <c r="Q851" s="3">
        <v>24800</v>
      </c>
      <c r="R851" s="3">
        <v>1.7</v>
      </c>
      <c r="S851" s="13"/>
      <c r="T851" s="14"/>
      <c r="U851" s="13"/>
      <c r="V851" s="13"/>
      <c r="W851" s="13"/>
      <c r="X851" s="13"/>
      <c r="Y851" s="13"/>
      <c r="Z851" s="4"/>
      <c r="AA851" s="13"/>
      <c r="AB851" s="13"/>
      <c r="AC851" s="13"/>
      <c r="AD851" s="13"/>
      <c r="AE851" s="13"/>
      <c r="AF851" s="13"/>
      <c r="AG851" s="13"/>
      <c r="AH851" s="13"/>
      <c r="AI851" s="13"/>
      <c r="AJ851" s="13"/>
      <c r="AK851" s="13"/>
      <c r="AL851" s="13"/>
      <c r="AM851" s="13"/>
      <c r="AN851" s="13"/>
      <c r="AO851" s="3"/>
      <c r="AP851" s="3"/>
      <c r="AQ851" s="3"/>
      <c r="AR851" s="3"/>
      <c r="AS851" s="13"/>
      <c r="AT851" s="13"/>
      <c r="AU851" s="13"/>
      <c r="AV851" s="13"/>
      <c r="AW851" s="13"/>
      <c r="AX851" s="13"/>
      <c r="AY851" s="13"/>
      <c r="AZ851" s="13"/>
      <c r="BA851" s="3"/>
      <c r="BB851" s="13"/>
      <c r="BC851" s="3"/>
    </row>
    <row r="852" spans="1:55">
      <c r="A852" s="3">
        <v>850</v>
      </c>
      <c r="B852" s="3">
        <v>29</v>
      </c>
      <c r="C852" s="3">
        <v>1</v>
      </c>
      <c r="D852" s="3">
        <f t="shared" si="13"/>
        <v>4321000</v>
      </c>
      <c r="E852" s="3">
        <v>4331</v>
      </c>
      <c r="F852" s="3"/>
      <c r="G852" s="3"/>
      <c r="H852" s="3">
        <v>61780</v>
      </c>
      <c r="I852" s="3"/>
      <c r="J852" s="3"/>
      <c r="K852" s="3">
        <v>15114585</v>
      </c>
      <c r="L852" s="3">
        <v>43310</v>
      </c>
      <c r="M852" s="3">
        <v>1.279</v>
      </c>
      <c r="N852" s="3">
        <v>1.1395</v>
      </c>
      <c r="O852" s="3">
        <v>4000000</v>
      </c>
      <c r="P852" s="3">
        <v>63120.88186</v>
      </c>
      <c r="Q852" s="3">
        <v>27200</v>
      </c>
      <c r="R852" s="3">
        <v>1.7</v>
      </c>
      <c r="S852" s="13"/>
      <c r="T852" s="14"/>
      <c r="U852" s="13"/>
      <c r="V852" s="13"/>
      <c r="W852" s="13"/>
      <c r="X852" s="13"/>
      <c r="Y852" s="13"/>
      <c r="Z852" s="4"/>
      <c r="AA852" s="13"/>
      <c r="AB852" s="13"/>
      <c r="AC852" s="13"/>
      <c r="AD852" s="13"/>
      <c r="AE852" s="13"/>
      <c r="AF852" s="13"/>
      <c r="AG852" s="13"/>
      <c r="AH852" s="13"/>
      <c r="AI852" s="13"/>
      <c r="AJ852" s="13"/>
      <c r="AK852" s="13"/>
      <c r="AL852" s="13"/>
      <c r="AM852" s="13"/>
      <c r="AN852" s="13"/>
      <c r="AO852" s="3"/>
      <c r="AP852" s="3"/>
      <c r="AQ852" s="3"/>
      <c r="AR852" s="3"/>
      <c r="AS852" s="13"/>
      <c r="AT852" s="13"/>
      <c r="AU852" s="13"/>
      <c r="AV852" s="13"/>
      <c r="AW852" s="13"/>
      <c r="AX852" s="13"/>
      <c r="AY852" s="13"/>
      <c r="AZ852" s="13"/>
      <c r="BA852" s="3"/>
      <c r="BB852" s="13"/>
      <c r="BC852" s="3"/>
    </row>
    <row r="853" spans="1:55">
      <c r="A853" s="3">
        <v>851</v>
      </c>
      <c r="B853" s="3">
        <v>29</v>
      </c>
      <c r="C853" s="3">
        <v>2</v>
      </c>
      <c r="D853" s="3" t="str">
        <f t="shared" si="13"/>
        <v/>
      </c>
      <c r="E853" s="3"/>
      <c r="F853" s="3">
        <v>2800</v>
      </c>
      <c r="G853" s="3"/>
      <c r="H853" s="3"/>
      <c r="I853" s="3">
        <v>59800</v>
      </c>
      <c r="J853" s="3"/>
      <c r="K853" s="3">
        <v>15154452</v>
      </c>
      <c r="L853" s="3">
        <v>43310</v>
      </c>
      <c r="M853" s="3">
        <v>1.28</v>
      </c>
      <c r="N853" s="3">
        <v>1.1395</v>
      </c>
      <c r="O853" s="3">
        <v>4000000</v>
      </c>
      <c r="P853" s="3">
        <v>63170.2336</v>
      </c>
      <c r="Q853" s="3">
        <v>27200</v>
      </c>
      <c r="R853" s="3">
        <v>1.7</v>
      </c>
      <c r="S853" s="13"/>
      <c r="T853" s="14"/>
      <c r="U853" s="13"/>
      <c r="V853" s="13"/>
      <c r="W853" s="13"/>
      <c r="X853" s="13"/>
      <c r="Y853" s="13"/>
      <c r="Z853" s="4"/>
      <c r="AA853" s="13"/>
      <c r="AB853" s="13"/>
      <c r="AC853" s="13"/>
      <c r="AD853" s="13"/>
      <c r="AE853" s="13"/>
      <c r="AF853" s="13"/>
      <c r="AG853" s="13"/>
      <c r="AH853" s="13"/>
      <c r="AI853" s="13"/>
      <c r="AJ853" s="13"/>
      <c r="AK853" s="13"/>
      <c r="AL853" s="13"/>
      <c r="AM853" s="13"/>
      <c r="AN853" s="13"/>
      <c r="AO853" s="3"/>
      <c r="AP853" s="3"/>
      <c r="AQ853" s="3"/>
      <c r="AR853" s="3"/>
      <c r="AS853" s="13"/>
      <c r="AT853" s="13"/>
      <c r="AU853" s="13"/>
      <c r="AV853" s="13"/>
      <c r="AW853" s="13"/>
      <c r="AX853" s="13"/>
      <c r="AY853" s="13"/>
      <c r="AZ853" s="13"/>
      <c r="BA853" s="3"/>
      <c r="BB853" s="13"/>
      <c r="BC853" s="3"/>
    </row>
    <row r="854" spans="1:55">
      <c r="A854" s="3">
        <v>852</v>
      </c>
      <c r="B854" s="3">
        <v>29</v>
      </c>
      <c r="C854" s="3">
        <v>2</v>
      </c>
      <c r="D854" s="3" t="str">
        <f t="shared" si="13"/>
        <v/>
      </c>
      <c r="E854" s="3"/>
      <c r="F854" s="3">
        <v>2810</v>
      </c>
      <c r="G854" s="3"/>
      <c r="H854" s="3"/>
      <c r="I854" s="3">
        <v>60020</v>
      </c>
      <c r="J854" s="3"/>
      <c r="K854" s="3">
        <v>15194466</v>
      </c>
      <c r="L854" s="3">
        <v>43310</v>
      </c>
      <c r="M854" s="3">
        <v>1.281</v>
      </c>
      <c r="N854" s="3">
        <v>1.1395</v>
      </c>
      <c r="O854" s="3">
        <v>4000000</v>
      </c>
      <c r="P854" s="3">
        <v>63219.58535</v>
      </c>
      <c r="Q854" s="3">
        <v>27200</v>
      </c>
      <c r="R854" s="3">
        <v>1.7</v>
      </c>
      <c r="S854" s="13"/>
      <c r="T854" s="14"/>
      <c r="U854" s="13"/>
      <c r="V854" s="13"/>
      <c r="W854" s="13"/>
      <c r="X854" s="13"/>
      <c r="Y854" s="13"/>
      <c r="Z854" s="4"/>
      <c r="AA854" s="13"/>
      <c r="AB854" s="13"/>
      <c r="AC854" s="13"/>
      <c r="AD854" s="13"/>
      <c r="AE854" s="13"/>
      <c r="AF854" s="13"/>
      <c r="AG854" s="13"/>
      <c r="AH854" s="13"/>
      <c r="AI854" s="13"/>
      <c r="AJ854" s="13"/>
      <c r="AK854" s="13"/>
      <c r="AL854" s="13"/>
      <c r="AM854" s="13"/>
      <c r="AN854" s="13"/>
      <c r="AO854" s="3"/>
      <c r="AP854" s="3"/>
      <c r="AQ854" s="3"/>
      <c r="AR854" s="3"/>
      <c r="AS854" s="13"/>
      <c r="AT854" s="13"/>
      <c r="AU854" s="13"/>
      <c r="AV854" s="13"/>
      <c r="AW854" s="13"/>
      <c r="AX854" s="13"/>
      <c r="AY854" s="13"/>
      <c r="AZ854" s="13"/>
      <c r="BA854" s="3"/>
      <c r="BB854" s="13"/>
      <c r="BC854" s="3"/>
    </row>
    <row r="855" spans="1:55">
      <c r="A855" s="3">
        <v>853</v>
      </c>
      <c r="B855" s="3">
        <v>29</v>
      </c>
      <c r="C855" s="3">
        <v>2</v>
      </c>
      <c r="D855" s="3" t="str">
        <f t="shared" si="13"/>
        <v/>
      </c>
      <c r="E855" s="3"/>
      <c r="F855" s="3">
        <v>2820</v>
      </c>
      <c r="G855" s="3"/>
      <c r="H855" s="3"/>
      <c r="I855" s="3">
        <v>60240</v>
      </c>
      <c r="J855" s="3"/>
      <c r="K855" s="3">
        <v>15234627</v>
      </c>
      <c r="L855" s="3">
        <v>43310</v>
      </c>
      <c r="M855" s="3">
        <v>1.282</v>
      </c>
      <c r="N855" s="3">
        <v>1.1395</v>
      </c>
      <c r="O855" s="3">
        <v>4000000</v>
      </c>
      <c r="P855" s="3">
        <v>63268.93709</v>
      </c>
      <c r="Q855" s="3">
        <v>27200</v>
      </c>
      <c r="R855" s="3">
        <v>1.7</v>
      </c>
      <c r="S855" s="13"/>
      <c r="T855" s="14"/>
      <c r="U855" s="13"/>
      <c r="V855" s="13"/>
      <c r="W855" s="13"/>
      <c r="X855" s="13"/>
      <c r="Y855" s="13"/>
      <c r="Z855" s="4"/>
      <c r="AA855" s="13"/>
      <c r="AB855" s="13"/>
      <c r="AC855" s="13"/>
      <c r="AD855" s="13"/>
      <c r="AE855" s="13"/>
      <c r="AF855" s="13"/>
      <c r="AG855" s="13"/>
      <c r="AH855" s="13"/>
      <c r="AI855" s="13"/>
      <c r="AJ855" s="13"/>
      <c r="AK855" s="13"/>
      <c r="AL855" s="13"/>
      <c r="AM855" s="13"/>
      <c r="AN855" s="13"/>
      <c r="AO855" s="3"/>
      <c r="AP855" s="3"/>
      <c r="AQ855" s="3"/>
      <c r="AR855" s="3"/>
      <c r="AS855" s="13"/>
      <c r="AT855" s="13"/>
      <c r="AU855" s="13"/>
      <c r="AV855" s="13"/>
      <c r="AW855" s="13"/>
      <c r="AX855" s="13"/>
      <c r="AY855" s="13"/>
      <c r="AZ855" s="13"/>
      <c r="BA855" s="3"/>
      <c r="BB855" s="13"/>
      <c r="BC855" s="3"/>
    </row>
    <row r="856" spans="1:55">
      <c r="A856" s="3">
        <v>854</v>
      </c>
      <c r="B856" s="3">
        <v>29</v>
      </c>
      <c r="C856" s="3">
        <v>2</v>
      </c>
      <c r="D856" s="3" t="str">
        <f t="shared" si="13"/>
        <v/>
      </c>
      <c r="E856" s="3"/>
      <c r="F856" s="3">
        <v>2830</v>
      </c>
      <c r="G856" s="3"/>
      <c r="H856" s="3"/>
      <c r="I856" s="3">
        <v>60460</v>
      </c>
      <c r="J856" s="3"/>
      <c r="K856" s="3">
        <v>15274935</v>
      </c>
      <c r="L856" s="3">
        <v>43310</v>
      </c>
      <c r="M856" s="3">
        <v>1.283</v>
      </c>
      <c r="N856" s="3">
        <v>1.1395</v>
      </c>
      <c r="O856" s="3">
        <v>4000000</v>
      </c>
      <c r="P856" s="3">
        <v>63318.28884</v>
      </c>
      <c r="Q856" s="3">
        <v>27200</v>
      </c>
      <c r="R856" s="3">
        <v>1.7</v>
      </c>
      <c r="S856" s="13"/>
      <c r="T856" s="14"/>
      <c r="U856" s="13"/>
      <c r="V856" s="13"/>
      <c r="W856" s="13"/>
      <c r="X856" s="13"/>
      <c r="Y856" s="13"/>
      <c r="Z856" s="4"/>
      <c r="AA856" s="13"/>
      <c r="AB856" s="13"/>
      <c r="AC856" s="13"/>
      <c r="AD856" s="13"/>
      <c r="AE856" s="13"/>
      <c r="AF856" s="13"/>
      <c r="AG856" s="13"/>
      <c r="AH856" s="13"/>
      <c r="AI856" s="13"/>
      <c r="AJ856" s="13"/>
      <c r="AK856" s="13"/>
      <c r="AL856" s="13"/>
      <c r="AM856" s="13"/>
      <c r="AN856" s="13"/>
      <c r="AO856" s="3"/>
      <c r="AP856" s="3"/>
      <c r="AQ856" s="3"/>
      <c r="AR856" s="3"/>
      <c r="AS856" s="13"/>
      <c r="AT856" s="13"/>
      <c r="AU856" s="13"/>
      <c r="AV856" s="13"/>
      <c r="AW856" s="13"/>
      <c r="AX856" s="13"/>
      <c r="AY856" s="13"/>
      <c r="AZ856" s="13"/>
      <c r="BA856" s="3"/>
      <c r="BB856" s="13"/>
      <c r="BC856" s="3"/>
    </row>
    <row r="857" spans="1:55">
      <c r="A857" s="3">
        <v>855</v>
      </c>
      <c r="B857" s="3">
        <v>29</v>
      </c>
      <c r="C857" s="3">
        <v>2</v>
      </c>
      <c r="D857" s="3" t="str">
        <f t="shared" si="13"/>
        <v/>
      </c>
      <c r="E857" s="3"/>
      <c r="F857" s="3">
        <v>2840</v>
      </c>
      <c r="G857" s="3"/>
      <c r="H857" s="3"/>
      <c r="I857" s="3">
        <v>60680</v>
      </c>
      <c r="J857" s="3"/>
      <c r="K857" s="3">
        <v>15315390</v>
      </c>
      <c r="L857" s="3">
        <v>43310</v>
      </c>
      <c r="M857" s="3">
        <v>1.284</v>
      </c>
      <c r="N857" s="3">
        <v>1.1395</v>
      </c>
      <c r="O857" s="3">
        <v>4000000</v>
      </c>
      <c r="P857" s="3">
        <v>63367.64058</v>
      </c>
      <c r="Q857" s="3">
        <v>27200</v>
      </c>
      <c r="R857" s="3">
        <v>1.7</v>
      </c>
      <c r="S857" s="13"/>
      <c r="T857" s="14"/>
      <c r="U857" s="13"/>
      <c r="V857" s="13"/>
      <c r="W857" s="13"/>
      <c r="X857" s="13"/>
      <c r="Y857" s="13"/>
      <c r="Z857" s="4"/>
      <c r="AA857" s="13"/>
      <c r="AB857" s="13"/>
      <c r="AC857" s="13"/>
      <c r="AD857" s="13"/>
      <c r="AE857" s="13"/>
      <c r="AF857" s="13"/>
      <c r="AG857" s="13"/>
      <c r="AH857" s="13"/>
      <c r="AI857" s="13"/>
      <c r="AJ857" s="13"/>
      <c r="AK857" s="13"/>
      <c r="AL857" s="13"/>
      <c r="AM857" s="13"/>
      <c r="AN857" s="13"/>
      <c r="AO857" s="3"/>
      <c r="AP857" s="3"/>
      <c r="AQ857" s="3"/>
      <c r="AR857" s="3"/>
      <c r="AS857" s="13"/>
      <c r="AT857" s="13"/>
      <c r="AU857" s="13"/>
      <c r="AV857" s="13"/>
      <c r="AW857" s="13"/>
      <c r="AX857" s="13"/>
      <c r="AY857" s="13"/>
      <c r="AZ857" s="13"/>
      <c r="BA857" s="3"/>
      <c r="BB857" s="13"/>
      <c r="BC857" s="3"/>
    </row>
    <row r="858" spans="1:55">
      <c r="A858" s="3">
        <v>856</v>
      </c>
      <c r="B858" s="3">
        <v>29</v>
      </c>
      <c r="C858" s="3">
        <v>2</v>
      </c>
      <c r="D858" s="3" t="str">
        <f t="shared" si="13"/>
        <v/>
      </c>
      <c r="E858" s="3"/>
      <c r="F858" s="3">
        <v>2850</v>
      </c>
      <c r="G858" s="3"/>
      <c r="H858" s="3"/>
      <c r="I858" s="3">
        <v>60900</v>
      </c>
      <c r="J858" s="3"/>
      <c r="K858" s="3">
        <v>15355992</v>
      </c>
      <c r="L858" s="3">
        <v>43310</v>
      </c>
      <c r="M858" s="3">
        <v>1.285</v>
      </c>
      <c r="N858" s="3">
        <v>1.1395</v>
      </c>
      <c r="O858" s="3">
        <v>4000000</v>
      </c>
      <c r="P858" s="3">
        <v>63416.99233</v>
      </c>
      <c r="Q858" s="3">
        <v>27200</v>
      </c>
      <c r="R858" s="3">
        <v>1.7</v>
      </c>
      <c r="S858" s="13"/>
      <c r="T858" s="14"/>
      <c r="U858" s="13"/>
      <c r="V858" s="13"/>
      <c r="W858" s="13"/>
      <c r="X858" s="13"/>
      <c r="Y858" s="13"/>
      <c r="Z858" s="4"/>
      <c r="AA858" s="13"/>
      <c r="AB858" s="13"/>
      <c r="AC858" s="13"/>
      <c r="AD858" s="13"/>
      <c r="AE858" s="13"/>
      <c r="AF858" s="13"/>
      <c r="AG858" s="13"/>
      <c r="AH858" s="13"/>
      <c r="AI858" s="13"/>
      <c r="AJ858" s="13"/>
      <c r="AK858" s="13"/>
      <c r="AL858" s="13"/>
      <c r="AM858" s="13"/>
      <c r="AN858" s="13"/>
      <c r="AO858" s="3"/>
      <c r="AP858" s="3"/>
      <c r="AQ858" s="3"/>
      <c r="AR858" s="3"/>
      <c r="AS858" s="13"/>
      <c r="AT858" s="13"/>
      <c r="AU858" s="13"/>
      <c r="AV858" s="13"/>
      <c r="AW858" s="13"/>
      <c r="AX858" s="13"/>
      <c r="AY858" s="13"/>
      <c r="AZ858" s="13"/>
      <c r="BA858" s="3"/>
      <c r="BB858" s="13"/>
      <c r="BC858" s="3"/>
    </row>
    <row r="859" spans="1:55">
      <c r="A859" s="3">
        <v>857</v>
      </c>
      <c r="B859" s="3">
        <v>29</v>
      </c>
      <c r="C859" s="3">
        <v>2</v>
      </c>
      <c r="D859" s="3" t="str">
        <f t="shared" si="13"/>
        <v/>
      </c>
      <c r="E859" s="3"/>
      <c r="F859" s="3">
        <v>2860</v>
      </c>
      <c r="G859" s="3"/>
      <c r="H859" s="3"/>
      <c r="I859" s="3">
        <v>61120</v>
      </c>
      <c r="J859" s="3"/>
      <c r="K859" s="3">
        <v>15396741</v>
      </c>
      <c r="L859" s="3">
        <v>43310</v>
      </c>
      <c r="M859" s="3">
        <v>1.286</v>
      </c>
      <c r="N859" s="3">
        <v>1.1395</v>
      </c>
      <c r="O859" s="3">
        <v>4000000</v>
      </c>
      <c r="P859" s="3">
        <v>63466.34407</v>
      </c>
      <c r="Q859" s="3">
        <v>27200</v>
      </c>
      <c r="R859" s="3">
        <v>1.7</v>
      </c>
      <c r="S859" s="13"/>
      <c r="T859" s="14"/>
      <c r="U859" s="13"/>
      <c r="V859" s="13"/>
      <c r="W859" s="13"/>
      <c r="X859" s="13"/>
      <c r="Y859" s="13"/>
      <c r="Z859" s="4"/>
      <c r="AA859" s="13"/>
      <c r="AB859" s="13"/>
      <c r="AC859" s="13"/>
      <c r="AD859" s="13"/>
      <c r="AE859" s="13"/>
      <c r="AF859" s="13"/>
      <c r="AG859" s="13"/>
      <c r="AH859" s="13"/>
      <c r="AI859" s="13"/>
      <c r="AJ859" s="13"/>
      <c r="AK859" s="13"/>
      <c r="AL859" s="13"/>
      <c r="AM859" s="13"/>
      <c r="AN859" s="13"/>
      <c r="AO859" s="3"/>
      <c r="AP859" s="3"/>
      <c r="AQ859" s="3"/>
      <c r="AR859" s="3"/>
      <c r="AS859" s="13"/>
      <c r="AT859" s="13"/>
      <c r="AU859" s="13"/>
      <c r="AV859" s="13"/>
      <c r="AW859" s="13"/>
      <c r="AX859" s="13"/>
      <c r="AY859" s="13"/>
      <c r="AZ859" s="13"/>
      <c r="BA859" s="3"/>
      <c r="BB859" s="13"/>
      <c r="BC859" s="3"/>
    </row>
    <row r="860" spans="1:55">
      <c r="A860" s="3">
        <v>858</v>
      </c>
      <c r="B860" s="3">
        <v>29</v>
      </c>
      <c r="C860" s="3">
        <v>2</v>
      </c>
      <c r="D860" s="3" t="str">
        <f t="shared" si="13"/>
        <v/>
      </c>
      <c r="E860" s="3"/>
      <c r="F860" s="3">
        <v>2870</v>
      </c>
      <c r="G860" s="3"/>
      <c r="H860" s="3"/>
      <c r="I860" s="3">
        <v>61340</v>
      </c>
      <c r="J860" s="3"/>
      <c r="K860" s="3">
        <v>15437637</v>
      </c>
      <c r="L860" s="3">
        <v>43310</v>
      </c>
      <c r="M860" s="3">
        <v>1.287</v>
      </c>
      <c r="N860" s="3">
        <v>1.1395</v>
      </c>
      <c r="O860" s="3">
        <v>4000000</v>
      </c>
      <c r="P860" s="3">
        <v>63515.69582</v>
      </c>
      <c r="Q860" s="3">
        <v>27200</v>
      </c>
      <c r="R860" s="3">
        <v>1.7</v>
      </c>
      <c r="S860" s="13"/>
      <c r="T860" s="14"/>
      <c r="U860" s="13"/>
      <c r="V860" s="13"/>
      <c r="W860" s="13"/>
      <c r="X860" s="13"/>
      <c r="Y860" s="13"/>
      <c r="Z860" s="4"/>
      <c r="AA860" s="13"/>
      <c r="AB860" s="13"/>
      <c r="AC860" s="13"/>
      <c r="AD860" s="13"/>
      <c r="AE860" s="13"/>
      <c r="AF860" s="13"/>
      <c r="AG860" s="13"/>
      <c r="AH860" s="13"/>
      <c r="AI860" s="13"/>
      <c r="AJ860" s="13"/>
      <c r="AK860" s="13"/>
      <c r="AL860" s="13"/>
      <c r="AM860" s="13"/>
      <c r="AN860" s="13"/>
      <c r="AO860" s="3"/>
      <c r="AP860" s="3"/>
      <c r="AQ860" s="3"/>
      <c r="AR860" s="3"/>
      <c r="AS860" s="13"/>
      <c r="AT860" s="13"/>
      <c r="AU860" s="13"/>
      <c r="AV860" s="13"/>
      <c r="AW860" s="13"/>
      <c r="AX860" s="13"/>
      <c r="AY860" s="13"/>
      <c r="AZ860" s="13"/>
      <c r="BA860" s="3"/>
      <c r="BB860" s="13"/>
      <c r="BC860" s="3"/>
    </row>
    <row r="861" spans="1:55">
      <c r="A861" s="3">
        <v>859</v>
      </c>
      <c r="B861" s="3">
        <v>29</v>
      </c>
      <c r="C861" s="3">
        <v>2</v>
      </c>
      <c r="D861" s="3" t="str">
        <f t="shared" si="13"/>
        <v/>
      </c>
      <c r="E861" s="3"/>
      <c r="F861" s="3">
        <v>2880</v>
      </c>
      <c r="G861" s="3"/>
      <c r="H861" s="3"/>
      <c r="I861" s="3">
        <v>61560</v>
      </c>
      <c r="J861" s="3"/>
      <c r="K861" s="3">
        <v>15478680</v>
      </c>
      <c r="L861" s="3">
        <v>43310</v>
      </c>
      <c r="M861" s="3">
        <v>1.288</v>
      </c>
      <c r="N861" s="3">
        <v>1.1395</v>
      </c>
      <c r="O861" s="3">
        <v>4000000</v>
      </c>
      <c r="P861" s="3">
        <v>63565.04756</v>
      </c>
      <c r="Q861" s="3">
        <v>27200</v>
      </c>
      <c r="R861" s="3">
        <v>1.7</v>
      </c>
      <c r="S861" s="13"/>
      <c r="T861" s="14"/>
      <c r="U861" s="13"/>
      <c r="V861" s="13"/>
      <c r="W861" s="13"/>
      <c r="X861" s="13"/>
      <c r="Y861" s="13"/>
      <c r="Z861" s="4"/>
      <c r="AA861" s="13"/>
      <c r="AB861" s="13"/>
      <c r="AC861" s="13"/>
      <c r="AD861" s="13"/>
      <c r="AE861" s="13"/>
      <c r="AF861" s="13"/>
      <c r="AG861" s="13"/>
      <c r="AH861" s="13"/>
      <c r="AI861" s="13"/>
      <c r="AJ861" s="13"/>
      <c r="AK861" s="13"/>
      <c r="AL861" s="13"/>
      <c r="AM861" s="13"/>
      <c r="AN861" s="13"/>
      <c r="AO861" s="3"/>
      <c r="AP861" s="3"/>
      <c r="AQ861" s="3"/>
      <c r="AR861" s="3"/>
      <c r="AS861" s="13"/>
      <c r="AT861" s="13"/>
      <c r="AU861" s="13"/>
      <c r="AV861" s="13"/>
      <c r="AW861" s="13"/>
      <c r="AX861" s="13"/>
      <c r="AY861" s="13"/>
      <c r="AZ861" s="13"/>
      <c r="BA861" s="3"/>
      <c r="BB861" s="13"/>
      <c r="BC861" s="3"/>
    </row>
    <row r="862" spans="1:55">
      <c r="A862" s="3">
        <v>860</v>
      </c>
      <c r="B862" s="3">
        <v>29</v>
      </c>
      <c r="C862" s="3">
        <v>2</v>
      </c>
      <c r="D862" s="3" t="str">
        <f t="shared" si="13"/>
        <v/>
      </c>
      <c r="E862" s="3"/>
      <c r="F862" s="3">
        <v>2890</v>
      </c>
      <c r="G862" s="3"/>
      <c r="H862" s="3"/>
      <c r="I862" s="3">
        <v>61780</v>
      </c>
      <c r="J862" s="3"/>
      <c r="K862" s="3">
        <v>15519870</v>
      </c>
      <c r="L862" s="3">
        <v>43310</v>
      </c>
      <c r="M862" s="3">
        <v>1.289</v>
      </c>
      <c r="N862" s="3">
        <v>1.1395</v>
      </c>
      <c r="O862" s="3">
        <v>4000000</v>
      </c>
      <c r="P862" s="3">
        <v>63614.39931</v>
      </c>
      <c r="Q862" s="3">
        <v>27200</v>
      </c>
      <c r="R862" s="3">
        <v>1.8</v>
      </c>
      <c r="S862" s="13"/>
      <c r="T862" s="14"/>
      <c r="U862" s="13"/>
      <c r="V862" s="13"/>
      <c r="W862" s="13"/>
      <c r="X862" s="13"/>
      <c r="Y862" s="13"/>
      <c r="Z862" s="4"/>
      <c r="AA862" s="13"/>
      <c r="AB862" s="13"/>
      <c r="AC862" s="13"/>
      <c r="AD862" s="13"/>
      <c r="AE862" s="13"/>
      <c r="AF862" s="13"/>
      <c r="AG862" s="13"/>
      <c r="AH862" s="13"/>
      <c r="AI862" s="13"/>
      <c r="AJ862" s="13"/>
      <c r="AK862" s="13"/>
      <c r="AL862" s="13"/>
      <c r="AM862" s="13"/>
      <c r="AN862" s="13"/>
      <c r="AO862" s="3"/>
      <c r="AP862" s="3"/>
      <c r="AQ862" s="3"/>
      <c r="AR862" s="3"/>
      <c r="AS862" s="13"/>
      <c r="AT862" s="13"/>
      <c r="AU862" s="13"/>
      <c r="AV862" s="13"/>
      <c r="AW862" s="13"/>
      <c r="AX862" s="13"/>
      <c r="AY862" s="13"/>
      <c r="AZ862" s="13"/>
      <c r="BA862" s="3"/>
      <c r="BB862" s="13"/>
      <c r="BC862" s="3"/>
    </row>
    <row r="863" spans="1:55">
      <c r="A863" s="3">
        <v>861</v>
      </c>
      <c r="B863" s="3">
        <v>29</v>
      </c>
      <c r="C863" s="3">
        <v>3</v>
      </c>
      <c r="D863" s="3" t="str">
        <f t="shared" si="13"/>
        <v/>
      </c>
      <c r="E863" s="3"/>
      <c r="F863" s="3"/>
      <c r="G863" s="3">
        <v>1400</v>
      </c>
      <c r="H863" s="3"/>
      <c r="I863" s="3"/>
      <c r="J863" s="3">
        <v>59800</v>
      </c>
      <c r="K863" s="3">
        <v>15549770</v>
      </c>
      <c r="L863" s="3">
        <v>43310</v>
      </c>
      <c r="M863" s="3">
        <v>1.289</v>
      </c>
      <c r="N863" s="3">
        <v>1.14</v>
      </c>
      <c r="O863" s="3">
        <v>4000000</v>
      </c>
      <c r="P863" s="3">
        <v>63642.3126</v>
      </c>
      <c r="Q863" s="3">
        <v>27200</v>
      </c>
      <c r="R863" s="3">
        <v>1.8</v>
      </c>
      <c r="S863" s="13"/>
      <c r="T863" s="14"/>
      <c r="U863" s="13"/>
      <c r="V863" s="13"/>
      <c r="W863" s="13"/>
      <c r="X863" s="13"/>
      <c r="Y863" s="13"/>
      <c r="Z863" s="4"/>
      <c r="AA863" s="13"/>
      <c r="AB863" s="13"/>
      <c r="AC863" s="13"/>
      <c r="AD863" s="13"/>
      <c r="AE863" s="13"/>
      <c r="AF863" s="13"/>
      <c r="AG863" s="13"/>
      <c r="AH863" s="13"/>
      <c r="AI863" s="13"/>
      <c r="AJ863" s="13"/>
      <c r="AK863" s="13"/>
      <c r="AL863" s="13"/>
      <c r="AM863" s="13"/>
      <c r="AN863" s="13"/>
      <c r="AO863" s="3"/>
      <c r="AP863" s="3"/>
      <c r="AQ863" s="3"/>
      <c r="AR863" s="3"/>
      <c r="AS863" s="13"/>
      <c r="AT863" s="13"/>
      <c r="AU863" s="13"/>
      <c r="AV863" s="13"/>
      <c r="AW863" s="13"/>
      <c r="AX863" s="13"/>
      <c r="AY863" s="13"/>
      <c r="AZ863" s="13"/>
      <c r="BA863" s="3"/>
      <c r="BB863" s="13"/>
      <c r="BC863" s="3"/>
    </row>
    <row r="864" spans="1:55">
      <c r="A864" s="3">
        <v>862</v>
      </c>
      <c r="B864" s="3">
        <v>29</v>
      </c>
      <c r="C864" s="3">
        <v>3</v>
      </c>
      <c r="D864" s="3" t="str">
        <f t="shared" si="13"/>
        <v/>
      </c>
      <c r="E864" s="3"/>
      <c r="F864" s="3"/>
      <c r="G864" s="3">
        <v>1405</v>
      </c>
      <c r="H864" s="3"/>
      <c r="I864" s="3"/>
      <c r="J864" s="3">
        <v>60020</v>
      </c>
      <c r="K864" s="3">
        <v>15579780</v>
      </c>
      <c r="L864" s="3">
        <v>43310</v>
      </c>
      <c r="M864" s="3">
        <v>1.289</v>
      </c>
      <c r="N864" s="3">
        <v>1.1405</v>
      </c>
      <c r="O864" s="3">
        <v>4000000</v>
      </c>
      <c r="P864" s="3">
        <v>63670.2259</v>
      </c>
      <c r="Q864" s="3">
        <v>27200</v>
      </c>
      <c r="R864" s="3">
        <v>1.8</v>
      </c>
      <c r="S864" s="13"/>
      <c r="T864" s="14"/>
      <c r="U864" s="13"/>
      <c r="V864" s="13"/>
      <c r="W864" s="13"/>
      <c r="X864" s="13"/>
      <c r="Y864" s="13"/>
      <c r="Z864" s="4"/>
      <c r="AA864" s="13"/>
      <c r="AB864" s="13"/>
      <c r="AC864" s="13"/>
      <c r="AD864" s="13"/>
      <c r="AE864" s="13"/>
      <c r="AF864" s="13"/>
      <c r="AG864" s="13"/>
      <c r="AH864" s="13"/>
      <c r="AI864" s="13"/>
      <c r="AJ864" s="13"/>
      <c r="AK864" s="13"/>
      <c r="AL864" s="13"/>
      <c r="AM864" s="13"/>
      <c r="AN864" s="13"/>
      <c r="AO864" s="3"/>
      <c r="AP864" s="3"/>
      <c r="AQ864" s="3"/>
      <c r="AR864" s="3"/>
      <c r="AS864" s="13"/>
      <c r="AT864" s="13"/>
      <c r="AU864" s="13"/>
      <c r="AV864" s="13"/>
      <c r="AW864" s="13"/>
      <c r="AX864" s="13"/>
      <c r="AY864" s="13"/>
      <c r="AZ864" s="13"/>
      <c r="BA864" s="3"/>
      <c r="BB864" s="13"/>
      <c r="BC864" s="3"/>
    </row>
    <row r="865" spans="1:55">
      <c r="A865" s="3">
        <v>863</v>
      </c>
      <c r="B865" s="3">
        <v>29</v>
      </c>
      <c r="C865" s="3">
        <v>3</v>
      </c>
      <c r="D865" s="3" t="str">
        <f t="shared" si="13"/>
        <v/>
      </c>
      <c r="E865" s="3"/>
      <c r="F865" s="3"/>
      <c r="G865" s="3">
        <v>1410</v>
      </c>
      <c r="H865" s="3"/>
      <c r="I865" s="3"/>
      <c r="J865" s="3">
        <v>60240</v>
      </c>
      <c r="K865" s="3">
        <v>15609900</v>
      </c>
      <c r="L865" s="3">
        <v>43310</v>
      </c>
      <c r="M865" s="3">
        <v>1.289</v>
      </c>
      <c r="N865" s="3">
        <v>1.141</v>
      </c>
      <c r="O865" s="3">
        <v>4000000</v>
      </c>
      <c r="P865" s="3">
        <v>63698.13919</v>
      </c>
      <c r="Q865" s="3">
        <v>27200</v>
      </c>
      <c r="R865" s="3">
        <v>1.8</v>
      </c>
      <c r="S865" s="13"/>
      <c r="T865" s="14"/>
      <c r="U865" s="13"/>
      <c r="V865" s="13"/>
      <c r="W865" s="13"/>
      <c r="X865" s="13"/>
      <c r="Y865" s="13"/>
      <c r="Z865" s="4"/>
      <c r="AA865" s="13"/>
      <c r="AB865" s="13"/>
      <c r="AC865" s="13"/>
      <c r="AD865" s="13"/>
      <c r="AE865" s="13"/>
      <c r="AF865" s="13"/>
      <c r="AG865" s="13"/>
      <c r="AH865" s="13"/>
      <c r="AI865" s="13"/>
      <c r="AJ865" s="13"/>
      <c r="AK865" s="13"/>
      <c r="AL865" s="13"/>
      <c r="AM865" s="13"/>
      <c r="AN865" s="13"/>
      <c r="AO865" s="3"/>
      <c r="AP865" s="3"/>
      <c r="AQ865" s="3"/>
      <c r="AR865" s="3"/>
      <c r="AS865" s="13"/>
      <c r="AT865" s="13"/>
      <c r="AU865" s="13"/>
      <c r="AV865" s="13"/>
      <c r="AW865" s="13"/>
      <c r="AX865" s="13"/>
      <c r="AY865" s="13"/>
      <c r="AZ865" s="13"/>
      <c r="BA865" s="3"/>
      <c r="BB865" s="13"/>
      <c r="BC865" s="3"/>
    </row>
    <row r="866" spans="1:55">
      <c r="A866" s="3">
        <v>864</v>
      </c>
      <c r="B866" s="3">
        <v>29</v>
      </c>
      <c r="C866" s="3">
        <v>3</v>
      </c>
      <c r="D866" s="3" t="str">
        <f t="shared" si="13"/>
        <v/>
      </c>
      <c r="E866" s="3"/>
      <c r="F866" s="3"/>
      <c r="G866" s="3">
        <v>1415</v>
      </c>
      <c r="H866" s="3"/>
      <c r="I866" s="3"/>
      <c r="J866" s="3">
        <v>60460</v>
      </c>
      <c r="K866" s="3">
        <v>15640130</v>
      </c>
      <c r="L866" s="3">
        <v>43310</v>
      </c>
      <c r="M866" s="3">
        <v>1.289</v>
      </c>
      <c r="N866" s="3">
        <v>1.1415</v>
      </c>
      <c r="O866" s="3">
        <v>4000000</v>
      </c>
      <c r="P866" s="3">
        <v>63726.05249</v>
      </c>
      <c r="Q866" s="3">
        <v>27200</v>
      </c>
      <c r="R866" s="3">
        <v>1.8</v>
      </c>
      <c r="S866" s="13"/>
      <c r="T866" s="14"/>
      <c r="U866" s="13"/>
      <c r="V866" s="13"/>
      <c r="W866" s="13"/>
      <c r="X866" s="13"/>
      <c r="Y866" s="13"/>
      <c r="Z866" s="4"/>
      <c r="AA866" s="13"/>
      <c r="AB866" s="13"/>
      <c r="AC866" s="13"/>
      <c r="AD866" s="13"/>
      <c r="AE866" s="13"/>
      <c r="AF866" s="13"/>
      <c r="AG866" s="13"/>
      <c r="AH866" s="13"/>
      <c r="AI866" s="13"/>
      <c r="AJ866" s="13"/>
      <c r="AK866" s="13"/>
      <c r="AL866" s="13"/>
      <c r="AM866" s="13"/>
      <c r="AN866" s="13"/>
      <c r="AO866" s="3"/>
      <c r="AP866" s="3"/>
      <c r="AQ866" s="3"/>
      <c r="AR866" s="3"/>
      <c r="AS866" s="13"/>
      <c r="AT866" s="13"/>
      <c r="AU866" s="13"/>
      <c r="AV866" s="13"/>
      <c r="AW866" s="13"/>
      <c r="AX866" s="13"/>
      <c r="AY866" s="13"/>
      <c r="AZ866" s="13"/>
      <c r="BA866" s="3"/>
      <c r="BB866" s="13"/>
      <c r="BC866" s="3"/>
    </row>
    <row r="867" spans="1:55">
      <c r="A867" s="3">
        <v>865</v>
      </c>
      <c r="B867" s="3">
        <v>29</v>
      </c>
      <c r="C867" s="3">
        <v>3</v>
      </c>
      <c r="D867" s="3" t="str">
        <f t="shared" si="13"/>
        <v/>
      </c>
      <c r="E867" s="3"/>
      <c r="F867" s="3"/>
      <c r="G867" s="3">
        <v>1420</v>
      </c>
      <c r="H867" s="3"/>
      <c r="I867" s="3"/>
      <c r="J867" s="3">
        <v>60680</v>
      </c>
      <c r="K867" s="3">
        <v>15670470</v>
      </c>
      <c r="L867" s="3">
        <v>43310</v>
      </c>
      <c r="M867" s="3">
        <v>1.289</v>
      </c>
      <c r="N867" s="3">
        <v>1.142</v>
      </c>
      <c r="O867" s="3">
        <v>4000000</v>
      </c>
      <c r="P867" s="3">
        <v>63753.96578</v>
      </c>
      <c r="Q867" s="3">
        <v>27200</v>
      </c>
      <c r="R867" s="3">
        <v>1.8</v>
      </c>
      <c r="S867" s="13"/>
      <c r="T867" s="14"/>
      <c r="U867" s="13"/>
      <c r="V867" s="13"/>
      <c r="W867" s="13"/>
      <c r="X867" s="13"/>
      <c r="Y867" s="13"/>
      <c r="Z867" s="4"/>
      <c r="AA867" s="13"/>
      <c r="AB867" s="13"/>
      <c r="AC867" s="13"/>
      <c r="AD867" s="13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3"/>
      <c r="AP867" s="3"/>
      <c r="AQ867" s="3"/>
      <c r="AR867" s="3"/>
      <c r="AS867" s="13"/>
      <c r="AT867" s="13"/>
      <c r="AU867" s="13"/>
      <c r="AV867" s="13"/>
      <c r="AW867" s="13"/>
      <c r="AX867" s="13"/>
      <c r="AY867" s="13"/>
      <c r="AZ867" s="13"/>
      <c r="BA867" s="3"/>
      <c r="BB867" s="13"/>
      <c r="BC867" s="3"/>
    </row>
    <row r="868" spans="1:55">
      <c r="A868" s="3">
        <v>866</v>
      </c>
      <c r="B868" s="3">
        <v>29</v>
      </c>
      <c r="C868" s="3">
        <v>3</v>
      </c>
      <c r="D868" s="3" t="str">
        <f t="shared" si="13"/>
        <v/>
      </c>
      <c r="E868" s="3"/>
      <c r="F868" s="3"/>
      <c r="G868" s="3">
        <v>1425</v>
      </c>
      <c r="H868" s="3"/>
      <c r="I868" s="3"/>
      <c r="J868" s="3">
        <v>60900</v>
      </c>
      <c r="K868" s="3">
        <v>15700920</v>
      </c>
      <c r="L868" s="3">
        <v>43310</v>
      </c>
      <c r="M868" s="3">
        <v>1.289</v>
      </c>
      <c r="N868" s="3">
        <v>1.1425</v>
      </c>
      <c r="O868" s="3">
        <v>4000000</v>
      </c>
      <c r="P868" s="3">
        <v>63781.87908</v>
      </c>
      <c r="Q868" s="3">
        <v>27200</v>
      </c>
      <c r="R868" s="3">
        <v>1.8</v>
      </c>
      <c r="S868" s="13"/>
      <c r="T868" s="14"/>
      <c r="U868" s="13"/>
      <c r="V868" s="13"/>
      <c r="W868" s="13"/>
      <c r="X868" s="13"/>
      <c r="Y868" s="13"/>
      <c r="Z868" s="4"/>
      <c r="AA868" s="13"/>
      <c r="AB868" s="13"/>
      <c r="AC868" s="13"/>
      <c r="AD868" s="13"/>
      <c r="AE868" s="13"/>
      <c r="AF868" s="13"/>
      <c r="AG868" s="13"/>
      <c r="AH868" s="13"/>
      <c r="AI868" s="13"/>
      <c r="AJ868" s="13"/>
      <c r="AK868" s="13"/>
      <c r="AL868" s="13"/>
      <c r="AM868" s="13"/>
      <c r="AN868" s="13"/>
      <c r="AO868" s="3"/>
      <c r="AP868" s="3"/>
      <c r="AQ868" s="3"/>
      <c r="AR868" s="3"/>
      <c r="AS868" s="13"/>
      <c r="AT868" s="13"/>
      <c r="AU868" s="13"/>
      <c r="AV868" s="13"/>
      <c r="AW868" s="13"/>
      <c r="AX868" s="13"/>
      <c r="AY868" s="13"/>
      <c r="AZ868" s="13"/>
      <c r="BA868" s="3"/>
      <c r="BB868" s="13"/>
      <c r="BC868" s="3"/>
    </row>
    <row r="869" spans="1:55">
      <c r="A869" s="3">
        <v>867</v>
      </c>
      <c r="B869" s="3">
        <v>29</v>
      </c>
      <c r="C869" s="3">
        <v>3</v>
      </c>
      <c r="D869" s="3" t="str">
        <f t="shared" si="13"/>
        <v/>
      </c>
      <c r="E869" s="3"/>
      <c r="F869" s="3"/>
      <c r="G869" s="3">
        <v>1430</v>
      </c>
      <c r="H869" s="3"/>
      <c r="I869" s="3"/>
      <c r="J869" s="3">
        <v>61120</v>
      </c>
      <c r="K869" s="3">
        <v>15731480</v>
      </c>
      <c r="L869" s="3">
        <v>43310</v>
      </c>
      <c r="M869" s="3">
        <v>1.289</v>
      </c>
      <c r="N869" s="3">
        <v>1.143</v>
      </c>
      <c r="O869" s="3">
        <v>4000000</v>
      </c>
      <c r="P869" s="3">
        <v>63809.79237</v>
      </c>
      <c r="Q869" s="3">
        <v>27200</v>
      </c>
      <c r="R869" s="3">
        <v>1.8</v>
      </c>
      <c r="S869" s="13"/>
      <c r="T869" s="14"/>
      <c r="U869" s="13"/>
      <c r="V869" s="13"/>
      <c r="W869" s="13"/>
      <c r="X869" s="13"/>
      <c r="Y869" s="13"/>
      <c r="Z869" s="4"/>
      <c r="AA869" s="13"/>
      <c r="AB869" s="13"/>
      <c r="AC869" s="13"/>
      <c r="AD869" s="13"/>
      <c r="AE869" s="13"/>
      <c r="AF869" s="13"/>
      <c r="AG869" s="13"/>
      <c r="AH869" s="13"/>
      <c r="AI869" s="13"/>
      <c r="AJ869" s="13"/>
      <c r="AK869" s="13"/>
      <c r="AL869" s="13"/>
      <c r="AM869" s="13"/>
      <c r="AN869" s="13"/>
      <c r="AO869" s="3"/>
      <c r="AP869" s="3"/>
      <c r="AQ869" s="3"/>
      <c r="AR869" s="3"/>
      <c r="AS869" s="13"/>
      <c r="AT869" s="13"/>
      <c r="AU869" s="13"/>
      <c r="AV869" s="13"/>
      <c r="AW869" s="13"/>
      <c r="AX869" s="13"/>
      <c r="AY869" s="13"/>
      <c r="AZ869" s="13"/>
      <c r="BA869" s="3"/>
      <c r="BB869" s="13"/>
      <c r="BC869" s="3"/>
    </row>
    <row r="870" spans="1:55">
      <c r="A870" s="3">
        <v>868</v>
      </c>
      <c r="B870" s="3">
        <v>29</v>
      </c>
      <c r="C870" s="3">
        <v>3</v>
      </c>
      <c r="D870" s="3" t="str">
        <f t="shared" si="13"/>
        <v/>
      </c>
      <c r="E870" s="3"/>
      <c r="F870" s="3"/>
      <c r="G870" s="3">
        <v>1435</v>
      </c>
      <c r="H870" s="3"/>
      <c r="I870" s="3"/>
      <c r="J870" s="3">
        <v>61340</v>
      </c>
      <c r="K870" s="3">
        <v>15762150</v>
      </c>
      <c r="L870" s="3">
        <v>43310</v>
      </c>
      <c r="M870" s="3">
        <v>1.289</v>
      </c>
      <c r="N870" s="3">
        <v>1.1435</v>
      </c>
      <c r="O870" s="3">
        <v>4000000</v>
      </c>
      <c r="P870" s="3">
        <v>63837.70567</v>
      </c>
      <c r="Q870" s="3">
        <v>27200</v>
      </c>
      <c r="R870" s="3">
        <v>1.8</v>
      </c>
      <c r="S870" s="13"/>
      <c r="T870" s="14"/>
      <c r="U870" s="13"/>
      <c r="V870" s="13"/>
      <c r="W870" s="13"/>
      <c r="X870" s="13"/>
      <c r="Y870" s="13"/>
      <c r="Z870" s="4"/>
      <c r="AA870" s="13"/>
      <c r="AB870" s="13"/>
      <c r="AC870" s="13"/>
      <c r="AD870" s="13"/>
      <c r="AE870" s="13"/>
      <c r="AF870" s="13"/>
      <c r="AG870" s="13"/>
      <c r="AH870" s="13"/>
      <c r="AI870" s="13"/>
      <c r="AJ870" s="13"/>
      <c r="AK870" s="13"/>
      <c r="AL870" s="13"/>
      <c r="AM870" s="13"/>
      <c r="AN870" s="13"/>
      <c r="AO870" s="3"/>
      <c r="AP870" s="3"/>
      <c r="AQ870" s="3"/>
      <c r="AR870" s="3"/>
      <c r="AS870" s="13"/>
      <c r="AT870" s="13"/>
      <c r="AU870" s="13"/>
      <c r="AV870" s="13"/>
      <c r="AW870" s="13"/>
      <c r="AX870" s="13"/>
      <c r="AY870" s="13"/>
      <c r="AZ870" s="13"/>
      <c r="BA870" s="3"/>
      <c r="BB870" s="13"/>
      <c r="BC870" s="3"/>
    </row>
    <row r="871" spans="1:55">
      <c r="A871" s="3">
        <v>869</v>
      </c>
      <c r="B871" s="3">
        <v>29</v>
      </c>
      <c r="C871" s="3">
        <v>3</v>
      </c>
      <c r="D871" s="3" t="str">
        <f t="shared" si="13"/>
        <v/>
      </c>
      <c r="E871" s="3"/>
      <c r="F871" s="3"/>
      <c r="G871" s="3">
        <v>1440</v>
      </c>
      <c r="H871" s="3"/>
      <c r="I871" s="3"/>
      <c r="J871" s="3">
        <v>61560</v>
      </c>
      <c r="K871" s="3">
        <v>15792930</v>
      </c>
      <c r="L871" s="3">
        <v>43310</v>
      </c>
      <c r="M871" s="3">
        <v>1.289</v>
      </c>
      <c r="N871" s="3">
        <v>1.144</v>
      </c>
      <c r="O871" s="3">
        <v>4000000</v>
      </c>
      <c r="P871" s="3">
        <v>63865.61896</v>
      </c>
      <c r="Q871" s="3">
        <v>27200</v>
      </c>
      <c r="R871" s="3">
        <v>1.8</v>
      </c>
      <c r="S871" s="13"/>
      <c r="T871" s="14"/>
      <c r="U871" s="13"/>
      <c r="V871" s="13"/>
      <c r="W871" s="13"/>
      <c r="X871" s="13"/>
      <c r="Y871" s="13"/>
      <c r="Z871" s="4"/>
      <c r="AA871" s="13"/>
      <c r="AB871" s="13"/>
      <c r="AC871" s="13"/>
      <c r="AD871" s="13"/>
      <c r="AE871" s="13"/>
      <c r="AF871" s="13"/>
      <c r="AG871" s="13"/>
      <c r="AH871" s="13"/>
      <c r="AI871" s="13"/>
      <c r="AJ871" s="13"/>
      <c r="AK871" s="13"/>
      <c r="AL871" s="13"/>
      <c r="AM871" s="13"/>
      <c r="AN871" s="13"/>
      <c r="AO871" s="3"/>
      <c r="AP871" s="3"/>
      <c r="AQ871" s="3"/>
      <c r="AR871" s="3"/>
      <c r="AS871" s="13"/>
      <c r="AT871" s="13"/>
      <c r="AU871" s="13"/>
      <c r="AV871" s="13"/>
      <c r="AW871" s="13"/>
      <c r="AX871" s="13"/>
      <c r="AY871" s="13"/>
      <c r="AZ871" s="13"/>
      <c r="BA871" s="3"/>
      <c r="BB871" s="13"/>
      <c r="BC871" s="3"/>
    </row>
    <row r="872" spans="1:55">
      <c r="A872" s="3">
        <v>870</v>
      </c>
      <c r="B872" s="3">
        <v>29</v>
      </c>
      <c r="C872" s="3">
        <v>3</v>
      </c>
      <c r="D872" s="3" t="str">
        <f t="shared" si="13"/>
        <v/>
      </c>
      <c r="E872" s="3"/>
      <c r="F872" s="3"/>
      <c r="G872" s="3">
        <v>1445</v>
      </c>
      <c r="H872" s="3"/>
      <c r="I872" s="3"/>
      <c r="J872" s="3">
        <v>61780</v>
      </c>
      <c r="K872" s="3">
        <v>15823820</v>
      </c>
      <c r="L872" s="3">
        <v>43310</v>
      </c>
      <c r="M872" s="3">
        <v>1.289</v>
      </c>
      <c r="N872" s="3">
        <v>1.1445</v>
      </c>
      <c r="O872" s="3">
        <v>4000000</v>
      </c>
      <c r="P872" s="3">
        <v>63893.53226</v>
      </c>
      <c r="Q872" s="3">
        <v>27200</v>
      </c>
      <c r="R872" s="3">
        <v>1.8</v>
      </c>
      <c r="S872" s="13"/>
      <c r="T872" s="14"/>
      <c r="U872" s="13"/>
      <c r="V872" s="13"/>
      <c r="W872" s="13"/>
      <c r="X872" s="13"/>
      <c r="Y872" s="13"/>
      <c r="Z872" s="4"/>
      <c r="AA872" s="13"/>
      <c r="AB872" s="13"/>
      <c r="AC872" s="13"/>
      <c r="AD872" s="13"/>
      <c r="AE872" s="13"/>
      <c r="AF872" s="13"/>
      <c r="AG872" s="13"/>
      <c r="AH872" s="13"/>
      <c r="AI872" s="13"/>
      <c r="AJ872" s="13"/>
      <c r="AK872" s="13"/>
      <c r="AL872" s="13"/>
      <c r="AM872" s="13"/>
      <c r="AN872" s="13"/>
      <c r="AO872" s="3"/>
      <c r="AP872" s="3"/>
      <c r="AQ872" s="3"/>
      <c r="AR872" s="3"/>
      <c r="AS872" s="13"/>
      <c r="AT872" s="13"/>
      <c r="AU872" s="13"/>
      <c r="AV872" s="13"/>
      <c r="AW872" s="13"/>
      <c r="AX872" s="13"/>
      <c r="AY872" s="13"/>
      <c r="AZ872" s="13"/>
      <c r="BA872" s="3"/>
      <c r="BB872" s="13"/>
      <c r="BC872" s="3"/>
    </row>
    <row r="873" spans="1:55">
      <c r="A873" s="3">
        <v>871</v>
      </c>
      <c r="B873" s="3">
        <v>30</v>
      </c>
      <c r="C873" s="3">
        <v>1</v>
      </c>
      <c r="D873" s="3">
        <f t="shared" si="13"/>
        <v>4350000</v>
      </c>
      <c r="E873" s="3">
        <v>4360</v>
      </c>
      <c r="F873" s="3"/>
      <c r="G873" s="3"/>
      <c r="H873" s="3">
        <v>62000</v>
      </c>
      <c r="I873" s="3"/>
      <c r="J873" s="3"/>
      <c r="K873" s="3">
        <v>15885820</v>
      </c>
      <c r="L873" s="3">
        <v>43600</v>
      </c>
      <c r="M873" s="3">
        <v>1.289</v>
      </c>
      <c r="N873" s="3">
        <v>1.1445</v>
      </c>
      <c r="O873" s="3">
        <v>4000000</v>
      </c>
      <c r="P873" s="3">
        <v>64321.3578</v>
      </c>
      <c r="Q873" s="3">
        <v>27200</v>
      </c>
      <c r="R873" s="3">
        <v>1.8</v>
      </c>
      <c r="S873" s="13"/>
      <c r="T873" s="14"/>
      <c r="U873" s="13"/>
      <c r="V873" s="13"/>
      <c r="W873" s="13"/>
      <c r="X873" s="13"/>
      <c r="Y873" s="13"/>
      <c r="Z873" s="4"/>
      <c r="AA873" s="13"/>
      <c r="AB873" s="13"/>
      <c r="AC873" s="13"/>
      <c r="AD873" s="13"/>
      <c r="AE873" s="13"/>
      <c r="AF873" s="13"/>
      <c r="AG873" s="13"/>
      <c r="AH873" s="13"/>
      <c r="AI873" s="13"/>
      <c r="AJ873" s="13"/>
      <c r="AK873" s="13"/>
      <c r="AL873" s="13"/>
      <c r="AM873" s="13"/>
      <c r="AN873" s="13"/>
      <c r="AO873" s="3"/>
      <c r="AP873" s="3"/>
      <c r="AQ873" s="3"/>
      <c r="AR873" s="3"/>
      <c r="AS873" s="13"/>
      <c r="AT873" s="13"/>
      <c r="AU873" s="13"/>
      <c r="AV873" s="13"/>
      <c r="AW873" s="13"/>
      <c r="AX873" s="13"/>
      <c r="AY873" s="13"/>
      <c r="AZ873" s="13"/>
      <c r="BA873" s="3"/>
      <c r="BB873" s="13"/>
      <c r="BC873" s="3"/>
    </row>
    <row r="874" spans="1:55">
      <c r="A874" s="3">
        <v>872</v>
      </c>
      <c r="B874" s="3">
        <v>30</v>
      </c>
      <c r="C874" s="3">
        <v>1</v>
      </c>
      <c r="D874" s="3">
        <f t="shared" si="13"/>
        <v>4380000</v>
      </c>
      <c r="E874" s="3">
        <v>4390</v>
      </c>
      <c r="F874" s="3"/>
      <c r="G874" s="3"/>
      <c r="H874" s="3">
        <v>62220</v>
      </c>
      <c r="I874" s="3"/>
      <c r="J874" s="3"/>
      <c r="K874" s="3">
        <v>15948040</v>
      </c>
      <c r="L874" s="3">
        <v>43900</v>
      </c>
      <c r="M874" s="3">
        <v>1.289</v>
      </c>
      <c r="N874" s="3">
        <v>1.1445</v>
      </c>
      <c r="O874" s="3">
        <v>4000000</v>
      </c>
      <c r="P874" s="3">
        <v>64763.93595</v>
      </c>
      <c r="Q874" s="3">
        <v>27200</v>
      </c>
      <c r="R874" s="3">
        <v>1.8</v>
      </c>
      <c r="S874" s="13"/>
      <c r="T874" s="14"/>
      <c r="U874" s="13"/>
      <c r="V874" s="13"/>
      <c r="W874" s="13"/>
      <c r="X874" s="13"/>
      <c r="Y874" s="13"/>
      <c r="Z874" s="4"/>
      <c r="AA874" s="13"/>
      <c r="AB874" s="13"/>
      <c r="AC874" s="13"/>
      <c r="AD874" s="13"/>
      <c r="AE874" s="13"/>
      <c r="AF874" s="13"/>
      <c r="AG874" s="13"/>
      <c r="AH874" s="13"/>
      <c r="AI874" s="13"/>
      <c r="AJ874" s="13"/>
      <c r="AK874" s="13"/>
      <c r="AL874" s="13"/>
      <c r="AM874" s="13"/>
      <c r="AN874" s="13"/>
      <c r="AO874" s="3"/>
      <c r="AP874" s="3"/>
      <c r="AQ874" s="3"/>
      <c r="AR874" s="3"/>
      <c r="AS874" s="13"/>
      <c r="AT874" s="13"/>
      <c r="AU874" s="13"/>
      <c r="AV874" s="13"/>
      <c r="AW874" s="13"/>
      <c r="AX874" s="13"/>
      <c r="AY874" s="13"/>
      <c r="AZ874" s="13"/>
      <c r="BA874" s="3"/>
      <c r="BB874" s="13"/>
      <c r="BC874" s="3"/>
    </row>
    <row r="875" spans="1:55">
      <c r="A875" s="3">
        <v>873</v>
      </c>
      <c r="B875" s="3">
        <v>30</v>
      </c>
      <c r="C875" s="3">
        <v>1</v>
      </c>
      <c r="D875" s="3">
        <f t="shared" si="13"/>
        <v>4410000</v>
      </c>
      <c r="E875" s="3">
        <v>4420</v>
      </c>
      <c r="F875" s="3"/>
      <c r="G875" s="3"/>
      <c r="H875" s="3">
        <v>62440</v>
      </c>
      <c r="I875" s="3"/>
      <c r="J875" s="3"/>
      <c r="K875" s="3">
        <v>16010480</v>
      </c>
      <c r="L875" s="3">
        <v>44200</v>
      </c>
      <c r="M875" s="3">
        <v>1.289</v>
      </c>
      <c r="N875" s="3">
        <v>1.1445</v>
      </c>
      <c r="O875" s="3">
        <v>4000000</v>
      </c>
      <c r="P875" s="3">
        <v>65206.5141</v>
      </c>
      <c r="Q875" s="3">
        <v>27200</v>
      </c>
      <c r="R875" s="3">
        <v>1.8</v>
      </c>
      <c r="S875" s="13"/>
      <c r="T875" s="14"/>
      <c r="U875" s="13"/>
      <c r="V875" s="13"/>
      <c r="W875" s="13"/>
      <c r="X875" s="13"/>
      <c r="Y875" s="13"/>
      <c r="Z875" s="4"/>
      <c r="AA875" s="13"/>
      <c r="AB875" s="13"/>
      <c r="AC875" s="13"/>
      <c r="AD875" s="13"/>
      <c r="AE875" s="13"/>
      <c r="AF875" s="13"/>
      <c r="AG875" s="13"/>
      <c r="AH875" s="13"/>
      <c r="AI875" s="13"/>
      <c r="AJ875" s="13"/>
      <c r="AK875" s="13"/>
      <c r="AL875" s="13"/>
      <c r="AM875" s="13"/>
      <c r="AN875" s="13"/>
      <c r="AO875" s="3"/>
      <c r="AP875" s="3"/>
      <c r="AQ875" s="3"/>
      <c r="AR875" s="3"/>
      <c r="AS875" s="13"/>
      <c r="AT875" s="13"/>
      <c r="AU875" s="13"/>
      <c r="AV875" s="13"/>
      <c r="AW875" s="13"/>
      <c r="AX875" s="13"/>
      <c r="AY875" s="13"/>
      <c r="AZ875" s="13"/>
      <c r="BA875" s="3"/>
      <c r="BB875" s="13"/>
      <c r="BC875" s="3"/>
    </row>
    <row r="876" spans="1:55">
      <c r="A876" s="3">
        <v>874</v>
      </c>
      <c r="B876" s="3">
        <v>30</v>
      </c>
      <c r="C876" s="3">
        <v>1</v>
      </c>
      <c r="D876" s="3">
        <f t="shared" si="13"/>
        <v>4440000</v>
      </c>
      <c r="E876" s="3">
        <v>4450</v>
      </c>
      <c r="F876" s="3"/>
      <c r="G876" s="3"/>
      <c r="H876" s="3">
        <v>62660</v>
      </c>
      <c r="I876" s="3"/>
      <c r="J876" s="3"/>
      <c r="K876" s="3">
        <v>16073140</v>
      </c>
      <c r="L876" s="3">
        <v>44500</v>
      </c>
      <c r="M876" s="3">
        <v>1.289</v>
      </c>
      <c r="N876" s="3">
        <v>1.1445</v>
      </c>
      <c r="O876" s="3">
        <v>4000000</v>
      </c>
      <c r="P876" s="3">
        <v>65649.09225</v>
      </c>
      <c r="Q876" s="3">
        <v>27200</v>
      </c>
      <c r="R876" s="3">
        <v>1.8</v>
      </c>
      <c r="S876" s="13"/>
      <c r="T876" s="14"/>
      <c r="U876" s="13"/>
      <c r="V876" s="13"/>
      <c r="W876" s="13"/>
      <c r="X876" s="13"/>
      <c r="Y876" s="13"/>
      <c r="Z876" s="4"/>
      <c r="AA876" s="13"/>
      <c r="AB876" s="13"/>
      <c r="AC876" s="13"/>
      <c r="AD876" s="13"/>
      <c r="AE876" s="13"/>
      <c r="AF876" s="13"/>
      <c r="AG876" s="13"/>
      <c r="AH876" s="13"/>
      <c r="AI876" s="13"/>
      <c r="AJ876" s="13"/>
      <c r="AK876" s="13"/>
      <c r="AL876" s="13"/>
      <c r="AM876" s="13"/>
      <c r="AN876" s="13"/>
      <c r="AO876" s="3"/>
      <c r="AP876" s="3"/>
      <c r="AQ876" s="3"/>
      <c r="AR876" s="3"/>
      <c r="AS876" s="13"/>
      <c r="AT876" s="13"/>
      <c r="AU876" s="13"/>
      <c r="AV876" s="13"/>
      <c r="AW876" s="13"/>
      <c r="AX876" s="13"/>
      <c r="AY876" s="13"/>
      <c r="AZ876" s="13"/>
      <c r="BA876" s="3"/>
      <c r="BB876" s="13"/>
      <c r="BC876" s="3"/>
    </row>
    <row r="877" spans="1:55">
      <c r="A877" s="3">
        <v>875</v>
      </c>
      <c r="B877" s="3">
        <v>30</v>
      </c>
      <c r="C877" s="3">
        <v>1</v>
      </c>
      <c r="D877" s="3">
        <f t="shared" si="13"/>
        <v>4470000</v>
      </c>
      <c r="E877" s="3">
        <v>4480</v>
      </c>
      <c r="F877" s="3"/>
      <c r="G877" s="3"/>
      <c r="H877" s="3">
        <v>62880</v>
      </c>
      <c r="I877" s="3"/>
      <c r="J877" s="3"/>
      <c r="K877" s="3">
        <v>16136020</v>
      </c>
      <c r="L877" s="3">
        <v>44800</v>
      </c>
      <c r="M877" s="3">
        <v>1.289</v>
      </c>
      <c r="N877" s="3">
        <v>1.1445</v>
      </c>
      <c r="O877" s="3">
        <v>4000000</v>
      </c>
      <c r="P877" s="3">
        <v>66091.6704</v>
      </c>
      <c r="Q877" s="3">
        <v>27200</v>
      </c>
      <c r="R877" s="3">
        <v>1.8</v>
      </c>
      <c r="S877" s="13"/>
      <c r="T877" s="14"/>
      <c r="U877" s="13"/>
      <c r="V877" s="13"/>
      <c r="W877" s="13"/>
      <c r="X877" s="13"/>
      <c r="Y877" s="13"/>
      <c r="Z877" s="4"/>
      <c r="AA877" s="13"/>
      <c r="AB877" s="13"/>
      <c r="AC877" s="13"/>
      <c r="AD877" s="13"/>
      <c r="AE877" s="13"/>
      <c r="AF877" s="13"/>
      <c r="AG877" s="13"/>
      <c r="AH877" s="13"/>
      <c r="AI877" s="13"/>
      <c r="AJ877" s="13"/>
      <c r="AK877" s="13"/>
      <c r="AL877" s="13"/>
      <c r="AM877" s="13"/>
      <c r="AN877" s="13"/>
      <c r="AO877" s="3"/>
      <c r="AP877" s="3"/>
      <c r="AQ877" s="3"/>
      <c r="AR877" s="3"/>
      <c r="AS877" s="13"/>
      <c r="AT877" s="13"/>
      <c r="AU877" s="13"/>
      <c r="AV877" s="13"/>
      <c r="AW877" s="13"/>
      <c r="AX877" s="13"/>
      <c r="AY877" s="13"/>
      <c r="AZ877" s="13"/>
      <c r="BA877" s="3"/>
      <c r="BB877" s="13"/>
      <c r="BC877" s="3"/>
    </row>
    <row r="878" spans="1:55">
      <c r="A878" s="3">
        <v>876</v>
      </c>
      <c r="B878" s="3">
        <v>30</v>
      </c>
      <c r="C878" s="3">
        <v>1</v>
      </c>
      <c r="D878" s="3">
        <f t="shared" si="13"/>
        <v>4500000</v>
      </c>
      <c r="E878" s="3">
        <v>4510</v>
      </c>
      <c r="F878" s="3"/>
      <c r="G878" s="3"/>
      <c r="H878" s="3">
        <v>63100</v>
      </c>
      <c r="I878" s="3"/>
      <c r="J878" s="3"/>
      <c r="K878" s="3">
        <v>16199120</v>
      </c>
      <c r="L878" s="3">
        <v>45100</v>
      </c>
      <c r="M878" s="3">
        <v>1.289</v>
      </c>
      <c r="N878" s="3">
        <v>1.1445</v>
      </c>
      <c r="O878" s="3">
        <v>4000000</v>
      </c>
      <c r="P878" s="3">
        <v>66534.24855</v>
      </c>
      <c r="Q878" s="3">
        <v>27200</v>
      </c>
      <c r="R878" s="3">
        <v>1.8</v>
      </c>
      <c r="S878" s="13"/>
      <c r="T878" s="14"/>
      <c r="U878" s="13"/>
      <c r="V878" s="13"/>
      <c r="W878" s="13"/>
      <c r="X878" s="13"/>
      <c r="Y878" s="13"/>
      <c r="Z878" s="4"/>
      <c r="AA878" s="13"/>
      <c r="AB878" s="13"/>
      <c r="AC878" s="13"/>
      <c r="AD878" s="13"/>
      <c r="AE878" s="13"/>
      <c r="AF878" s="13"/>
      <c r="AG878" s="13"/>
      <c r="AH878" s="13"/>
      <c r="AI878" s="13"/>
      <c r="AJ878" s="13"/>
      <c r="AK878" s="13"/>
      <c r="AL878" s="13"/>
      <c r="AM878" s="13"/>
      <c r="AN878" s="13"/>
      <c r="AO878" s="3"/>
      <c r="AP878" s="3"/>
      <c r="AQ878" s="3"/>
      <c r="AR878" s="3"/>
      <c r="AS878" s="13"/>
      <c r="AT878" s="13"/>
      <c r="AU878" s="13"/>
      <c r="AV878" s="13"/>
      <c r="AW878" s="13"/>
      <c r="AX878" s="13"/>
      <c r="AY878" s="13"/>
      <c r="AZ878" s="13"/>
      <c r="BA878" s="3"/>
      <c r="BB878" s="13"/>
      <c r="BC878" s="3"/>
    </row>
    <row r="879" spans="1:55">
      <c r="A879" s="3">
        <v>877</v>
      </c>
      <c r="B879" s="3">
        <v>30</v>
      </c>
      <c r="C879" s="3">
        <v>1</v>
      </c>
      <c r="D879" s="3">
        <f t="shared" si="13"/>
        <v>4530000</v>
      </c>
      <c r="E879" s="3">
        <v>4540</v>
      </c>
      <c r="F879" s="3"/>
      <c r="G879" s="3"/>
      <c r="H879" s="3">
        <v>63320</v>
      </c>
      <c r="I879" s="3"/>
      <c r="J879" s="3"/>
      <c r="K879" s="3">
        <v>16262440</v>
      </c>
      <c r="L879" s="3">
        <v>45400</v>
      </c>
      <c r="M879" s="3">
        <v>1.289</v>
      </c>
      <c r="N879" s="3">
        <v>1.1445</v>
      </c>
      <c r="O879" s="3">
        <v>4000000</v>
      </c>
      <c r="P879" s="3">
        <v>66976.8267</v>
      </c>
      <c r="Q879" s="3">
        <v>27200</v>
      </c>
      <c r="R879" s="3">
        <v>1.8</v>
      </c>
      <c r="S879" s="13"/>
      <c r="T879" s="14"/>
      <c r="U879" s="13"/>
      <c r="V879" s="13"/>
      <c r="W879" s="13"/>
      <c r="X879" s="13"/>
      <c r="Y879" s="13"/>
      <c r="Z879" s="4"/>
      <c r="AA879" s="13"/>
      <c r="AB879" s="13"/>
      <c r="AC879" s="13"/>
      <c r="AD879" s="13"/>
      <c r="AE879" s="13"/>
      <c r="AF879" s="13"/>
      <c r="AG879" s="13"/>
      <c r="AH879" s="13"/>
      <c r="AI879" s="13"/>
      <c r="AJ879" s="13"/>
      <c r="AK879" s="13"/>
      <c r="AL879" s="13"/>
      <c r="AM879" s="13"/>
      <c r="AN879" s="13"/>
      <c r="AO879" s="3"/>
      <c r="AP879" s="3"/>
      <c r="AQ879" s="3"/>
      <c r="AR879" s="3"/>
      <c r="AS879" s="13"/>
      <c r="AT879" s="13"/>
      <c r="AU879" s="13"/>
      <c r="AV879" s="13"/>
      <c r="AW879" s="13"/>
      <c r="AX879" s="13"/>
      <c r="AY879" s="13"/>
      <c r="AZ879" s="13"/>
      <c r="BA879" s="3"/>
      <c r="BB879" s="13"/>
      <c r="BC879" s="3"/>
    </row>
    <row r="880" spans="1:55">
      <c r="A880" s="3">
        <v>878</v>
      </c>
      <c r="B880" s="3">
        <v>30</v>
      </c>
      <c r="C880" s="3">
        <v>1</v>
      </c>
      <c r="D880" s="3">
        <f t="shared" si="13"/>
        <v>4560000</v>
      </c>
      <c r="E880" s="3">
        <v>4570</v>
      </c>
      <c r="F880" s="3"/>
      <c r="G880" s="3"/>
      <c r="H880" s="3">
        <v>63540</v>
      </c>
      <c r="I880" s="3"/>
      <c r="J880" s="3"/>
      <c r="K880" s="3">
        <v>16325980</v>
      </c>
      <c r="L880" s="3">
        <v>45700</v>
      </c>
      <c r="M880" s="3">
        <v>1.289</v>
      </c>
      <c r="N880" s="3">
        <v>1.1445</v>
      </c>
      <c r="O880" s="3">
        <v>4000000</v>
      </c>
      <c r="P880" s="3">
        <v>67419.40485</v>
      </c>
      <c r="Q880" s="3">
        <v>27200</v>
      </c>
      <c r="R880" s="3">
        <v>1.8</v>
      </c>
      <c r="S880" s="13"/>
      <c r="T880" s="14"/>
      <c r="U880" s="13"/>
      <c r="V880" s="13"/>
      <c r="W880" s="13"/>
      <c r="X880" s="13"/>
      <c r="Y880" s="13"/>
      <c r="Z880" s="4"/>
      <c r="AA880" s="13"/>
      <c r="AB880" s="13"/>
      <c r="AC880" s="13"/>
      <c r="AD880" s="13"/>
      <c r="AE880" s="13"/>
      <c r="AF880" s="13"/>
      <c r="AG880" s="13"/>
      <c r="AH880" s="13"/>
      <c r="AI880" s="13"/>
      <c r="AJ880" s="13"/>
      <c r="AK880" s="13"/>
      <c r="AL880" s="13"/>
      <c r="AM880" s="13"/>
      <c r="AN880" s="13"/>
      <c r="AO880" s="3"/>
      <c r="AP880" s="3"/>
      <c r="AQ880" s="3"/>
      <c r="AR880" s="3"/>
      <c r="AS880" s="13"/>
      <c r="AT880" s="13"/>
      <c r="AU880" s="13"/>
      <c r="AV880" s="13"/>
      <c r="AW880" s="13"/>
      <c r="AX880" s="13"/>
      <c r="AY880" s="13"/>
      <c r="AZ880" s="13"/>
      <c r="BA880" s="3"/>
      <c r="BB880" s="13"/>
      <c r="BC880" s="3"/>
    </row>
    <row r="881" spans="1:55">
      <c r="A881" s="3">
        <v>879</v>
      </c>
      <c r="B881" s="3">
        <v>30</v>
      </c>
      <c r="C881" s="3">
        <v>1</v>
      </c>
      <c r="D881" s="3">
        <f t="shared" si="13"/>
        <v>4590000</v>
      </c>
      <c r="E881" s="3">
        <v>4600</v>
      </c>
      <c r="F881" s="3"/>
      <c r="G881" s="3"/>
      <c r="H881" s="3">
        <v>63760</v>
      </c>
      <c r="I881" s="3"/>
      <c r="J881" s="3"/>
      <c r="K881" s="3">
        <v>16389740</v>
      </c>
      <c r="L881" s="3">
        <v>46000</v>
      </c>
      <c r="M881" s="3">
        <v>1.289</v>
      </c>
      <c r="N881" s="3">
        <v>1.1445</v>
      </c>
      <c r="O881" s="3">
        <v>4000000</v>
      </c>
      <c r="P881" s="3">
        <v>67861.983</v>
      </c>
      <c r="Q881" s="3">
        <v>27200</v>
      </c>
      <c r="R881" s="3">
        <v>1.8</v>
      </c>
      <c r="S881" s="13"/>
      <c r="T881" s="14"/>
      <c r="U881" s="13"/>
      <c r="V881" s="13"/>
      <c r="W881" s="13"/>
      <c r="X881" s="13"/>
      <c r="Y881" s="13"/>
      <c r="Z881" s="4"/>
      <c r="AA881" s="13"/>
      <c r="AB881" s="13"/>
      <c r="AC881" s="13"/>
      <c r="AD881" s="13"/>
      <c r="AE881" s="13"/>
      <c r="AF881" s="13"/>
      <c r="AG881" s="13"/>
      <c r="AH881" s="13"/>
      <c r="AI881" s="13"/>
      <c r="AJ881" s="13"/>
      <c r="AK881" s="13"/>
      <c r="AL881" s="13"/>
      <c r="AM881" s="13"/>
      <c r="AN881" s="13"/>
      <c r="AO881" s="3"/>
      <c r="AP881" s="3"/>
      <c r="AQ881" s="3"/>
      <c r="AR881" s="3"/>
      <c r="AS881" s="13"/>
      <c r="AT881" s="13"/>
      <c r="AU881" s="13"/>
      <c r="AV881" s="13"/>
      <c r="AW881" s="13"/>
      <c r="AX881" s="13"/>
      <c r="AY881" s="13"/>
      <c r="AZ881" s="13"/>
      <c r="BA881" s="3"/>
      <c r="BB881" s="13"/>
      <c r="BC881" s="3"/>
    </row>
    <row r="882" spans="1:55">
      <c r="A882" s="3">
        <v>880</v>
      </c>
      <c r="B882" s="3">
        <v>30</v>
      </c>
      <c r="C882" s="3">
        <v>1</v>
      </c>
      <c r="D882" s="3">
        <f t="shared" si="13"/>
        <v>4620000</v>
      </c>
      <c r="E882" s="3">
        <v>4630</v>
      </c>
      <c r="F882" s="3"/>
      <c r="G882" s="3"/>
      <c r="H882" s="3">
        <v>63980</v>
      </c>
      <c r="I882" s="3"/>
      <c r="J882" s="3"/>
      <c r="K882" s="3">
        <v>16453720</v>
      </c>
      <c r="L882" s="3">
        <v>46300</v>
      </c>
      <c r="M882" s="3">
        <v>1.289</v>
      </c>
      <c r="N882" s="3">
        <v>1.1445</v>
      </c>
      <c r="O882" s="3">
        <v>4000000</v>
      </c>
      <c r="P882" s="3">
        <v>68304.56115</v>
      </c>
      <c r="Q882" s="3">
        <v>29700</v>
      </c>
      <c r="R882" s="3">
        <v>1.8</v>
      </c>
      <c r="S882" s="13"/>
      <c r="T882" s="14"/>
      <c r="U882" s="13"/>
      <c r="V882" s="13"/>
      <c r="W882" s="13"/>
      <c r="X882" s="13"/>
      <c r="Y882" s="13"/>
      <c r="Z882" s="4"/>
      <c r="AA882" s="13"/>
      <c r="AB882" s="13"/>
      <c r="AC882" s="13"/>
      <c r="AD882" s="13"/>
      <c r="AE882" s="13"/>
      <c r="AF882" s="13"/>
      <c r="AG882" s="13"/>
      <c r="AH882" s="13"/>
      <c r="AI882" s="13"/>
      <c r="AJ882" s="13"/>
      <c r="AK882" s="13"/>
      <c r="AL882" s="13"/>
      <c r="AM882" s="13"/>
      <c r="AN882" s="13"/>
      <c r="AO882" s="3"/>
      <c r="AP882" s="3"/>
      <c r="AQ882" s="3"/>
      <c r="AR882" s="3"/>
      <c r="AS882" s="13"/>
      <c r="AT882" s="13"/>
      <c r="AU882" s="13"/>
      <c r="AV882" s="13"/>
      <c r="AW882" s="13"/>
      <c r="AX882" s="13"/>
      <c r="AY882" s="13"/>
      <c r="AZ882" s="13"/>
      <c r="BA882" s="3"/>
      <c r="BB882" s="13"/>
      <c r="BC882" s="3"/>
    </row>
    <row r="883" spans="1:55">
      <c r="A883" s="3">
        <v>881</v>
      </c>
      <c r="B883" s="3">
        <v>30</v>
      </c>
      <c r="C883" s="3">
        <v>2</v>
      </c>
      <c r="D883" s="3" t="str">
        <f t="shared" si="13"/>
        <v/>
      </c>
      <c r="E883" s="3"/>
      <c r="F883" s="3">
        <v>2900</v>
      </c>
      <c r="G883" s="3"/>
      <c r="H883" s="3"/>
      <c r="I883" s="3">
        <v>62000</v>
      </c>
      <c r="J883" s="3"/>
      <c r="K883" s="3">
        <v>16495053</v>
      </c>
      <c r="L883" s="3">
        <v>46300</v>
      </c>
      <c r="M883" s="3">
        <v>1.29</v>
      </c>
      <c r="N883" s="3">
        <v>1.1445</v>
      </c>
      <c r="O883" s="3">
        <v>5000000</v>
      </c>
      <c r="P883" s="3">
        <v>68357.5515</v>
      </c>
      <c r="Q883" s="3">
        <v>29700</v>
      </c>
      <c r="R883" s="3">
        <v>1.8</v>
      </c>
      <c r="S883" s="13"/>
      <c r="T883" s="14"/>
      <c r="U883" s="13"/>
      <c r="V883" s="13"/>
      <c r="W883" s="13"/>
      <c r="X883" s="13"/>
      <c r="Y883" s="13"/>
      <c r="Z883" s="4"/>
      <c r="AA883" s="13"/>
      <c r="AB883" s="13"/>
      <c r="AC883" s="13"/>
      <c r="AD883" s="13"/>
      <c r="AE883" s="13"/>
      <c r="AF883" s="13"/>
      <c r="AG883" s="13"/>
      <c r="AH883" s="13"/>
      <c r="AI883" s="13"/>
      <c r="AJ883" s="13"/>
      <c r="AK883" s="13"/>
      <c r="AL883" s="13"/>
      <c r="AM883" s="13"/>
      <c r="AN883" s="13"/>
      <c r="AO883" s="3"/>
      <c r="AP883" s="3"/>
      <c r="AQ883" s="3"/>
      <c r="AR883" s="3"/>
      <c r="AS883" s="13"/>
      <c r="AT883" s="13"/>
      <c r="AU883" s="13"/>
      <c r="AV883" s="13"/>
      <c r="AW883" s="13"/>
      <c r="AX883" s="13"/>
      <c r="AY883" s="13"/>
      <c r="AZ883" s="13"/>
      <c r="BA883" s="3"/>
      <c r="BB883" s="13"/>
      <c r="BC883" s="3"/>
    </row>
    <row r="884" spans="1:55">
      <c r="A884" s="3">
        <v>882</v>
      </c>
      <c r="B884" s="3">
        <v>30</v>
      </c>
      <c r="C884" s="3">
        <v>2</v>
      </c>
      <c r="D884" s="3" t="str">
        <f t="shared" si="13"/>
        <v/>
      </c>
      <c r="E884" s="3"/>
      <c r="F884" s="3">
        <v>2910</v>
      </c>
      <c r="G884" s="3"/>
      <c r="H884" s="3"/>
      <c r="I884" s="3">
        <v>62220</v>
      </c>
      <c r="J884" s="3"/>
      <c r="K884" s="3">
        <v>16536533</v>
      </c>
      <c r="L884" s="3">
        <v>46300</v>
      </c>
      <c r="M884" s="3">
        <v>1.291</v>
      </c>
      <c r="N884" s="3">
        <v>1.1445</v>
      </c>
      <c r="O884" s="3">
        <v>5000000</v>
      </c>
      <c r="P884" s="3">
        <v>68410.54185</v>
      </c>
      <c r="Q884" s="3">
        <v>29700</v>
      </c>
      <c r="R884" s="3">
        <v>1.8</v>
      </c>
      <c r="S884" s="13"/>
      <c r="T884" s="14"/>
      <c r="U884" s="13"/>
      <c r="V884" s="13"/>
      <c r="W884" s="13"/>
      <c r="X884" s="13"/>
      <c r="Y884" s="13"/>
      <c r="Z884" s="4"/>
      <c r="AA884" s="13"/>
      <c r="AB884" s="13"/>
      <c r="AC884" s="13"/>
      <c r="AD884" s="13"/>
      <c r="AE884" s="13"/>
      <c r="AF884" s="13"/>
      <c r="AG884" s="13"/>
      <c r="AH884" s="13"/>
      <c r="AI884" s="13"/>
      <c r="AJ884" s="13"/>
      <c r="AK884" s="13"/>
      <c r="AL884" s="13"/>
      <c r="AM884" s="13"/>
      <c r="AN884" s="13"/>
      <c r="AO884" s="3"/>
      <c r="AP884" s="3"/>
      <c r="AQ884" s="3"/>
      <c r="AR884" s="3"/>
      <c r="AS884" s="13"/>
      <c r="AT884" s="13"/>
      <c r="AU884" s="13"/>
      <c r="AV884" s="13"/>
      <c r="AW884" s="13"/>
      <c r="AX884" s="13"/>
      <c r="AY884" s="13"/>
      <c r="AZ884" s="13"/>
      <c r="BA884" s="3"/>
      <c r="BB884" s="13"/>
      <c r="BC884" s="3"/>
    </row>
    <row r="885" spans="1:55">
      <c r="A885" s="3">
        <v>883</v>
      </c>
      <c r="B885" s="3">
        <v>30</v>
      </c>
      <c r="C885" s="3">
        <v>2</v>
      </c>
      <c r="D885" s="3" t="str">
        <f t="shared" si="13"/>
        <v/>
      </c>
      <c r="E885" s="3"/>
      <c r="F885" s="3">
        <v>2920</v>
      </c>
      <c r="G885" s="3"/>
      <c r="H885" s="3"/>
      <c r="I885" s="3">
        <v>62440</v>
      </c>
      <c r="J885" s="3"/>
      <c r="K885" s="3">
        <v>16578160</v>
      </c>
      <c r="L885" s="3">
        <v>46300</v>
      </c>
      <c r="M885" s="3">
        <v>1.292</v>
      </c>
      <c r="N885" s="3">
        <v>1.1445</v>
      </c>
      <c r="O885" s="3">
        <v>5000000</v>
      </c>
      <c r="P885" s="3">
        <v>68463.5322</v>
      </c>
      <c r="Q885" s="3">
        <v>29700</v>
      </c>
      <c r="R885" s="3">
        <v>1.8</v>
      </c>
      <c r="S885" s="13"/>
      <c r="T885" s="14"/>
      <c r="U885" s="13"/>
      <c r="V885" s="13"/>
      <c r="W885" s="13"/>
      <c r="X885" s="13"/>
      <c r="Y885" s="13"/>
      <c r="Z885" s="4"/>
      <c r="AA885" s="13"/>
      <c r="AB885" s="13"/>
      <c r="AC885" s="13"/>
      <c r="AD885" s="13"/>
      <c r="AE885" s="13"/>
      <c r="AF885" s="13"/>
      <c r="AG885" s="13"/>
      <c r="AH885" s="13"/>
      <c r="AI885" s="13"/>
      <c r="AJ885" s="13"/>
      <c r="AK885" s="13"/>
      <c r="AL885" s="13"/>
      <c r="AM885" s="13"/>
      <c r="AN885" s="13"/>
      <c r="AO885" s="3"/>
      <c r="AP885" s="3"/>
      <c r="AQ885" s="3"/>
      <c r="AR885" s="3"/>
      <c r="AS885" s="13"/>
      <c r="AT885" s="13"/>
      <c r="AU885" s="13"/>
      <c r="AV885" s="13"/>
      <c r="AW885" s="13"/>
      <c r="AX885" s="13"/>
      <c r="AY885" s="13"/>
      <c r="AZ885" s="13"/>
      <c r="BA885" s="3"/>
      <c r="BB885" s="13"/>
      <c r="BC885" s="3"/>
    </row>
    <row r="886" spans="1:55">
      <c r="A886" s="3">
        <v>884</v>
      </c>
      <c r="B886" s="3">
        <v>30</v>
      </c>
      <c r="C886" s="3">
        <v>2</v>
      </c>
      <c r="D886" s="3" t="str">
        <f t="shared" si="13"/>
        <v/>
      </c>
      <c r="E886" s="3"/>
      <c r="F886" s="3">
        <v>2930</v>
      </c>
      <c r="G886" s="3"/>
      <c r="H886" s="3"/>
      <c r="I886" s="3">
        <v>62660</v>
      </c>
      <c r="J886" s="3"/>
      <c r="K886" s="3">
        <v>16619934</v>
      </c>
      <c r="L886" s="3">
        <v>46300</v>
      </c>
      <c r="M886" s="3">
        <v>1.293</v>
      </c>
      <c r="N886" s="3">
        <v>1.1445</v>
      </c>
      <c r="O886" s="3">
        <v>5000000</v>
      </c>
      <c r="P886" s="3">
        <v>68516.52255</v>
      </c>
      <c r="Q886" s="3">
        <v>29700</v>
      </c>
      <c r="R886" s="3">
        <v>1.8</v>
      </c>
      <c r="S886" s="13"/>
      <c r="T886" s="14"/>
      <c r="U886" s="13"/>
      <c r="V886" s="13"/>
      <c r="W886" s="13"/>
      <c r="X886" s="13"/>
      <c r="Y886" s="13"/>
      <c r="Z886" s="4"/>
      <c r="AA886" s="13"/>
      <c r="AB886" s="13"/>
      <c r="AC886" s="13"/>
      <c r="AD886" s="13"/>
      <c r="AE886" s="13"/>
      <c r="AF886" s="13"/>
      <c r="AG886" s="13"/>
      <c r="AH886" s="13"/>
      <c r="AI886" s="13"/>
      <c r="AJ886" s="13"/>
      <c r="AK886" s="13"/>
      <c r="AL886" s="13"/>
      <c r="AM886" s="13"/>
      <c r="AN886" s="13"/>
      <c r="AO886" s="3"/>
      <c r="AP886" s="3"/>
      <c r="AQ886" s="3"/>
      <c r="AR886" s="3"/>
      <c r="AS886" s="13"/>
      <c r="AT886" s="13"/>
      <c r="AU886" s="13"/>
      <c r="AV886" s="13"/>
      <c r="AW886" s="13"/>
      <c r="AX886" s="13"/>
      <c r="AY886" s="13"/>
      <c r="AZ886" s="13"/>
      <c r="BA886" s="3"/>
      <c r="BB886" s="13"/>
      <c r="BC886" s="3"/>
    </row>
    <row r="887" spans="1:55">
      <c r="A887" s="3">
        <v>885</v>
      </c>
      <c r="B887" s="3">
        <v>30</v>
      </c>
      <c r="C887" s="3">
        <v>2</v>
      </c>
      <c r="D887" s="3" t="str">
        <f t="shared" si="13"/>
        <v/>
      </c>
      <c r="E887" s="3"/>
      <c r="F887" s="3">
        <v>2940</v>
      </c>
      <c r="G887" s="3"/>
      <c r="H887" s="3"/>
      <c r="I887" s="3">
        <v>62880</v>
      </c>
      <c r="J887" s="3"/>
      <c r="K887" s="3">
        <v>16661855</v>
      </c>
      <c r="L887" s="3">
        <v>46300</v>
      </c>
      <c r="M887" s="3">
        <v>1.294</v>
      </c>
      <c r="N887" s="3">
        <v>1.1445</v>
      </c>
      <c r="O887" s="3">
        <v>5000000</v>
      </c>
      <c r="P887" s="3">
        <v>68569.5129</v>
      </c>
      <c r="Q887" s="3">
        <v>29700</v>
      </c>
      <c r="R887" s="3">
        <v>1.8</v>
      </c>
      <c r="S887" s="13"/>
      <c r="T887" s="14"/>
      <c r="U887" s="13"/>
      <c r="V887" s="13"/>
      <c r="W887" s="13"/>
      <c r="X887" s="13"/>
      <c r="Y887" s="13"/>
      <c r="Z887" s="4"/>
      <c r="AA887" s="13"/>
      <c r="AB887" s="13"/>
      <c r="AC887" s="13"/>
      <c r="AD887" s="13"/>
      <c r="AE887" s="13"/>
      <c r="AF887" s="13"/>
      <c r="AG887" s="13"/>
      <c r="AH887" s="13"/>
      <c r="AI887" s="13"/>
      <c r="AJ887" s="13"/>
      <c r="AK887" s="13"/>
      <c r="AL887" s="13"/>
      <c r="AM887" s="13"/>
      <c r="AN887" s="13"/>
      <c r="AO887" s="3"/>
      <c r="AP887" s="3"/>
      <c r="AQ887" s="3"/>
      <c r="AR887" s="3"/>
      <c r="AS887" s="13"/>
      <c r="AT887" s="13"/>
      <c r="AU887" s="13"/>
      <c r="AV887" s="13"/>
      <c r="AW887" s="13"/>
      <c r="AX887" s="13"/>
      <c r="AY887" s="13"/>
      <c r="AZ887" s="13"/>
      <c r="BA887" s="3"/>
      <c r="BB887" s="13"/>
      <c r="BC887" s="3"/>
    </row>
    <row r="888" spans="1:55">
      <c r="A888" s="3">
        <v>886</v>
      </c>
      <c r="B888" s="3">
        <v>30</v>
      </c>
      <c r="C888" s="3">
        <v>2</v>
      </c>
      <c r="D888" s="3" t="str">
        <f t="shared" si="13"/>
        <v/>
      </c>
      <c r="E888" s="3"/>
      <c r="F888" s="3">
        <v>2950</v>
      </c>
      <c r="G888" s="3"/>
      <c r="H888" s="3"/>
      <c r="I888" s="3">
        <v>63100</v>
      </c>
      <c r="J888" s="3"/>
      <c r="K888" s="3">
        <v>16703923</v>
      </c>
      <c r="L888" s="3">
        <v>46300</v>
      </c>
      <c r="M888" s="3">
        <v>1.295</v>
      </c>
      <c r="N888" s="3">
        <v>1.1445</v>
      </c>
      <c r="O888" s="3">
        <v>5000000</v>
      </c>
      <c r="P888" s="3">
        <v>68622.50325</v>
      </c>
      <c r="Q888" s="3">
        <v>29700</v>
      </c>
      <c r="R888" s="3">
        <v>1.8</v>
      </c>
      <c r="S888" s="13"/>
      <c r="T888" s="14"/>
      <c r="U888" s="13"/>
      <c r="V888" s="13"/>
      <c r="W888" s="13"/>
      <c r="X888" s="13"/>
      <c r="Y888" s="13"/>
      <c r="Z888" s="4"/>
      <c r="AA888" s="13"/>
      <c r="AB888" s="13"/>
      <c r="AC888" s="13"/>
      <c r="AD888" s="13"/>
      <c r="AE888" s="13"/>
      <c r="AF888" s="13"/>
      <c r="AG888" s="13"/>
      <c r="AH888" s="13"/>
      <c r="AI888" s="13"/>
      <c r="AJ888" s="13"/>
      <c r="AK888" s="13"/>
      <c r="AL888" s="13"/>
      <c r="AM888" s="13"/>
      <c r="AN888" s="13"/>
      <c r="AO888" s="3"/>
      <c r="AP888" s="3"/>
      <c r="AQ888" s="3"/>
      <c r="AR888" s="3"/>
      <c r="AS888" s="13"/>
      <c r="AT888" s="13"/>
      <c r="AU888" s="13"/>
      <c r="AV888" s="13"/>
      <c r="AW888" s="13"/>
      <c r="AX888" s="13"/>
      <c r="AY888" s="13"/>
      <c r="AZ888" s="13"/>
      <c r="BA888" s="3"/>
      <c r="BB888" s="13"/>
      <c r="BC888" s="3"/>
    </row>
    <row r="889" spans="1:55">
      <c r="A889" s="3">
        <v>887</v>
      </c>
      <c r="B889" s="3">
        <v>30</v>
      </c>
      <c r="C889" s="3">
        <v>2</v>
      </c>
      <c r="D889" s="3" t="str">
        <f t="shared" si="13"/>
        <v/>
      </c>
      <c r="E889" s="3"/>
      <c r="F889" s="3">
        <v>2960</v>
      </c>
      <c r="G889" s="3"/>
      <c r="H889" s="3"/>
      <c r="I889" s="3">
        <v>63320</v>
      </c>
      <c r="J889" s="3"/>
      <c r="K889" s="3">
        <v>16746138</v>
      </c>
      <c r="L889" s="3">
        <v>46300</v>
      </c>
      <c r="M889" s="3">
        <v>1.296</v>
      </c>
      <c r="N889" s="3">
        <v>1.1445</v>
      </c>
      <c r="O889" s="3">
        <v>5000000</v>
      </c>
      <c r="P889" s="3">
        <v>68675.4936</v>
      </c>
      <c r="Q889" s="3">
        <v>29700</v>
      </c>
      <c r="R889" s="3">
        <v>1.8</v>
      </c>
      <c r="S889" s="13"/>
      <c r="T889" s="14"/>
      <c r="U889" s="13"/>
      <c r="V889" s="13"/>
      <c r="W889" s="13"/>
      <c r="X889" s="13"/>
      <c r="Y889" s="13"/>
      <c r="Z889" s="4"/>
      <c r="AA889" s="13"/>
      <c r="AB889" s="13"/>
      <c r="AC889" s="13"/>
      <c r="AD889" s="13"/>
      <c r="AE889" s="13"/>
      <c r="AF889" s="13"/>
      <c r="AG889" s="13"/>
      <c r="AH889" s="13"/>
      <c r="AI889" s="13"/>
      <c r="AJ889" s="13"/>
      <c r="AK889" s="13"/>
      <c r="AL889" s="13"/>
      <c r="AM889" s="13"/>
      <c r="AN889" s="13"/>
      <c r="AO889" s="3"/>
      <c r="AP889" s="3"/>
      <c r="AQ889" s="3"/>
      <c r="AR889" s="3"/>
      <c r="AS889" s="13"/>
      <c r="AT889" s="13"/>
      <c r="AU889" s="13"/>
      <c r="AV889" s="13"/>
      <c r="AW889" s="13"/>
      <c r="AX889" s="13"/>
      <c r="AY889" s="13"/>
      <c r="AZ889" s="13"/>
      <c r="BA889" s="3"/>
      <c r="BB889" s="13"/>
      <c r="BC889" s="3"/>
    </row>
    <row r="890" spans="1:55">
      <c r="A890" s="3">
        <v>888</v>
      </c>
      <c r="B890" s="3">
        <v>30</v>
      </c>
      <c r="C890" s="3">
        <v>2</v>
      </c>
      <c r="D890" s="3" t="str">
        <f t="shared" si="13"/>
        <v/>
      </c>
      <c r="E890" s="3"/>
      <c r="F890" s="3">
        <v>2970</v>
      </c>
      <c r="G890" s="3"/>
      <c r="H890" s="3"/>
      <c r="I890" s="3">
        <v>63540</v>
      </c>
      <c r="J890" s="3"/>
      <c r="K890" s="3">
        <v>16788500</v>
      </c>
      <c r="L890" s="3">
        <v>46300</v>
      </c>
      <c r="M890" s="3">
        <v>1.297</v>
      </c>
      <c r="N890" s="3">
        <v>1.1445</v>
      </c>
      <c r="O890" s="3">
        <v>5000000</v>
      </c>
      <c r="P890" s="3">
        <v>68728.48395</v>
      </c>
      <c r="Q890" s="3">
        <v>29700</v>
      </c>
      <c r="R890" s="3">
        <v>1.8</v>
      </c>
      <c r="S890" s="13"/>
      <c r="T890" s="14"/>
      <c r="U890" s="13"/>
      <c r="V890" s="13"/>
      <c r="W890" s="13"/>
      <c r="X890" s="13"/>
      <c r="Y890" s="13"/>
      <c r="Z890" s="4"/>
      <c r="AA890" s="13"/>
      <c r="AB890" s="13"/>
      <c r="AC890" s="13"/>
      <c r="AD890" s="13"/>
      <c r="AE890" s="13"/>
      <c r="AF890" s="13"/>
      <c r="AG890" s="13"/>
      <c r="AH890" s="13"/>
      <c r="AI890" s="13"/>
      <c r="AJ890" s="13"/>
      <c r="AK890" s="13"/>
      <c r="AL890" s="13"/>
      <c r="AM890" s="13"/>
      <c r="AN890" s="13"/>
      <c r="AO890" s="3"/>
      <c r="AP890" s="3"/>
      <c r="AQ890" s="3"/>
      <c r="AR890" s="3"/>
      <c r="AS890" s="13"/>
      <c r="AT890" s="13"/>
      <c r="AU890" s="13"/>
      <c r="AV890" s="13"/>
      <c r="AW890" s="13"/>
      <c r="AX890" s="13"/>
      <c r="AY890" s="13"/>
      <c r="AZ890" s="13"/>
      <c r="BA890" s="3"/>
      <c r="BB890" s="13"/>
      <c r="BC890" s="3"/>
    </row>
    <row r="891" spans="1:55">
      <c r="A891" s="3">
        <v>889</v>
      </c>
      <c r="B891" s="3">
        <v>30</v>
      </c>
      <c r="C891" s="3">
        <v>2</v>
      </c>
      <c r="D891" s="3" t="str">
        <f t="shared" si="13"/>
        <v/>
      </c>
      <c r="E891" s="3"/>
      <c r="F891" s="3">
        <v>2980</v>
      </c>
      <c r="G891" s="3"/>
      <c r="H891" s="3"/>
      <c r="I891" s="3">
        <v>63760</v>
      </c>
      <c r="J891" s="3"/>
      <c r="K891" s="3">
        <v>16831009</v>
      </c>
      <c r="L891" s="3">
        <v>46300</v>
      </c>
      <c r="M891" s="3">
        <v>1.298</v>
      </c>
      <c r="N891" s="3">
        <v>1.1445</v>
      </c>
      <c r="O891" s="3">
        <v>5000000</v>
      </c>
      <c r="P891" s="3">
        <v>68781.4743</v>
      </c>
      <c r="Q891" s="3">
        <v>29700</v>
      </c>
      <c r="R891" s="3">
        <v>1.8</v>
      </c>
      <c r="S891" s="13"/>
      <c r="T891" s="14"/>
      <c r="U891" s="13"/>
      <c r="V891" s="13"/>
      <c r="W891" s="13"/>
      <c r="X891" s="13"/>
      <c r="Y891" s="13"/>
      <c r="Z891" s="4"/>
      <c r="AA891" s="13"/>
      <c r="AB891" s="13"/>
      <c r="AC891" s="13"/>
      <c r="AD891" s="13"/>
      <c r="AE891" s="13"/>
      <c r="AF891" s="13"/>
      <c r="AG891" s="13"/>
      <c r="AH891" s="13"/>
      <c r="AI891" s="13"/>
      <c r="AJ891" s="13"/>
      <c r="AK891" s="13"/>
      <c r="AL891" s="13"/>
      <c r="AM891" s="13"/>
      <c r="AN891" s="13"/>
      <c r="AO891" s="3"/>
      <c r="AP891" s="3"/>
      <c r="AQ891" s="3"/>
      <c r="AR891" s="3"/>
      <c r="AS891" s="13"/>
      <c r="AT891" s="13"/>
      <c r="AU891" s="13"/>
      <c r="AV891" s="13"/>
      <c r="AW891" s="13"/>
      <c r="AX891" s="13"/>
      <c r="AY891" s="13"/>
      <c r="AZ891" s="13"/>
      <c r="BA891" s="3"/>
      <c r="BB891" s="13"/>
      <c r="BC891" s="3"/>
    </row>
    <row r="892" spans="1:55">
      <c r="A892" s="3">
        <v>890</v>
      </c>
      <c r="B892" s="3">
        <v>30</v>
      </c>
      <c r="C892" s="3">
        <v>2</v>
      </c>
      <c r="D892" s="3" t="str">
        <f t="shared" si="13"/>
        <v/>
      </c>
      <c r="E892" s="3"/>
      <c r="F892" s="3">
        <v>2990</v>
      </c>
      <c r="G892" s="3"/>
      <c r="H892" s="3"/>
      <c r="I892" s="3">
        <v>63980</v>
      </c>
      <c r="J892" s="3"/>
      <c r="K892" s="3">
        <v>16873665</v>
      </c>
      <c r="L892" s="3">
        <v>46300</v>
      </c>
      <c r="M892" s="3">
        <v>1.299</v>
      </c>
      <c r="N892" s="3">
        <v>1.1445</v>
      </c>
      <c r="O892" s="3">
        <v>5000000</v>
      </c>
      <c r="P892" s="3">
        <v>68834.46465</v>
      </c>
      <c r="Q892" s="3">
        <v>29700</v>
      </c>
      <c r="R892" s="3">
        <v>1.9</v>
      </c>
      <c r="S892" s="13"/>
      <c r="T892" s="14"/>
      <c r="U892" s="13"/>
      <c r="V892" s="13"/>
      <c r="W892" s="13"/>
      <c r="X892" s="13"/>
      <c r="Y892" s="13"/>
      <c r="Z892" s="4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3"/>
      <c r="AP892" s="3"/>
      <c r="AQ892" s="3"/>
      <c r="AR892" s="3"/>
      <c r="AS892" s="13"/>
      <c r="AT892" s="13"/>
      <c r="AU892" s="13"/>
      <c r="AV892" s="13"/>
      <c r="AW892" s="13"/>
      <c r="AX892" s="13"/>
      <c r="AY892" s="13"/>
      <c r="AZ892" s="13"/>
      <c r="BA892" s="3"/>
      <c r="BB892" s="13"/>
      <c r="BC892" s="3"/>
    </row>
    <row r="893" spans="1:55">
      <c r="A893" s="3">
        <v>891</v>
      </c>
      <c r="B893" s="3">
        <v>30</v>
      </c>
      <c r="C893" s="3">
        <v>3</v>
      </c>
      <c r="D893" s="3" t="str">
        <f t="shared" si="13"/>
        <v/>
      </c>
      <c r="E893" s="3"/>
      <c r="F893" s="3"/>
      <c r="G893" s="3">
        <v>1450</v>
      </c>
      <c r="H893" s="3"/>
      <c r="I893" s="3"/>
      <c r="J893" s="3">
        <v>62000</v>
      </c>
      <c r="K893" s="3">
        <v>16904665</v>
      </c>
      <c r="L893" s="3">
        <v>46300</v>
      </c>
      <c r="M893" s="3">
        <v>1.299</v>
      </c>
      <c r="N893" s="3">
        <v>1.145</v>
      </c>
      <c r="O893" s="3">
        <v>5000000</v>
      </c>
      <c r="P893" s="3">
        <v>68864.5365</v>
      </c>
      <c r="Q893" s="3">
        <v>29700</v>
      </c>
      <c r="R893" s="3">
        <v>1.9</v>
      </c>
      <c r="S893" s="13"/>
      <c r="T893" s="14"/>
      <c r="U893" s="13"/>
      <c r="V893" s="13"/>
      <c r="W893" s="13"/>
      <c r="X893" s="13"/>
      <c r="Y893" s="13"/>
      <c r="Z893" s="4"/>
      <c r="AA893" s="13"/>
      <c r="AB893" s="13"/>
      <c r="AC893" s="13"/>
      <c r="AD893" s="13"/>
      <c r="AE893" s="13"/>
      <c r="AF893" s="13"/>
      <c r="AG893" s="13"/>
      <c r="AH893" s="13"/>
      <c r="AI893" s="13"/>
      <c r="AJ893" s="13"/>
      <c r="AK893" s="13"/>
      <c r="AL893" s="13"/>
      <c r="AM893" s="13"/>
      <c r="AN893" s="13"/>
      <c r="AO893" s="3"/>
      <c r="AP893" s="3"/>
      <c r="AQ893" s="3"/>
      <c r="AR893" s="3"/>
      <c r="AS893" s="13"/>
      <c r="AT893" s="13"/>
      <c r="AU893" s="13"/>
      <c r="AV893" s="13"/>
      <c r="AW893" s="13"/>
      <c r="AX893" s="13"/>
      <c r="AY893" s="13"/>
      <c r="AZ893" s="13"/>
      <c r="BA893" s="3"/>
      <c r="BB893" s="13"/>
      <c r="BC893" s="3"/>
    </row>
    <row r="894" spans="1:55">
      <c r="A894" s="3">
        <v>892</v>
      </c>
      <c r="B894" s="3">
        <v>30</v>
      </c>
      <c r="C894" s="3">
        <v>3</v>
      </c>
      <c r="D894" s="3" t="str">
        <f t="shared" si="13"/>
        <v/>
      </c>
      <c r="E894" s="3"/>
      <c r="F894" s="3"/>
      <c r="G894" s="3">
        <v>1455</v>
      </c>
      <c r="H894" s="3"/>
      <c r="I894" s="3"/>
      <c r="J894" s="3">
        <v>62220</v>
      </c>
      <c r="K894" s="3">
        <v>16935775</v>
      </c>
      <c r="L894" s="3">
        <v>46300</v>
      </c>
      <c r="M894" s="3">
        <v>1.299</v>
      </c>
      <c r="N894" s="3">
        <v>1.1455</v>
      </c>
      <c r="O894" s="3">
        <v>5000000</v>
      </c>
      <c r="P894" s="3">
        <v>68894.60835</v>
      </c>
      <c r="Q894" s="3">
        <v>29700</v>
      </c>
      <c r="R894" s="3">
        <v>1.9</v>
      </c>
      <c r="S894" s="13"/>
      <c r="T894" s="14"/>
      <c r="U894" s="13"/>
      <c r="V894" s="13"/>
      <c r="W894" s="13"/>
      <c r="X894" s="13"/>
      <c r="Y894" s="13"/>
      <c r="Z894" s="4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3"/>
      <c r="AP894" s="3"/>
      <c r="AQ894" s="3"/>
      <c r="AR894" s="3"/>
      <c r="AS894" s="13"/>
      <c r="AT894" s="13"/>
      <c r="AU894" s="13"/>
      <c r="AV894" s="13"/>
      <c r="AW894" s="13"/>
      <c r="AX894" s="13"/>
      <c r="AY894" s="13"/>
      <c r="AZ894" s="13"/>
      <c r="BA894" s="3"/>
      <c r="BB894" s="13"/>
      <c r="BC894" s="3"/>
    </row>
    <row r="895" spans="1:55">
      <c r="A895" s="3">
        <v>893</v>
      </c>
      <c r="B895" s="3">
        <v>30</v>
      </c>
      <c r="C895" s="3">
        <v>3</v>
      </c>
      <c r="D895" s="3" t="str">
        <f t="shared" si="13"/>
        <v/>
      </c>
      <c r="E895" s="3"/>
      <c r="F895" s="3"/>
      <c r="G895" s="3">
        <v>1460</v>
      </c>
      <c r="H895" s="3"/>
      <c r="I895" s="3"/>
      <c r="J895" s="3">
        <v>62440</v>
      </c>
      <c r="K895" s="3">
        <v>16966995</v>
      </c>
      <c r="L895" s="3">
        <v>46300</v>
      </c>
      <c r="M895" s="3">
        <v>1.299</v>
      </c>
      <c r="N895" s="3">
        <v>1.146</v>
      </c>
      <c r="O895" s="3">
        <v>5000000</v>
      </c>
      <c r="P895" s="3">
        <v>68924.6802</v>
      </c>
      <c r="Q895" s="3">
        <v>29700</v>
      </c>
      <c r="R895" s="3">
        <v>1.9</v>
      </c>
      <c r="S895" s="13"/>
      <c r="T895" s="14"/>
      <c r="U895" s="13"/>
      <c r="V895" s="13"/>
      <c r="W895" s="13"/>
      <c r="X895" s="13"/>
      <c r="Y895" s="13"/>
      <c r="Z895" s="4"/>
      <c r="AA895" s="13"/>
      <c r="AB895" s="13"/>
      <c r="AC895" s="13"/>
      <c r="AD895" s="13"/>
      <c r="AE895" s="13"/>
      <c r="AF895" s="13"/>
      <c r="AG895" s="13"/>
      <c r="AH895" s="13"/>
      <c r="AI895" s="13"/>
      <c r="AJ895" s="13"/>
      <c r="AK895" s="13"/>
      <c r="AL895" s="13"/>
      <c r="AM895" s="13"/>
      <c r="AN895" s="13"/>
      <c r="AO895" s="3"/>
      <c r="AP895" s="3"/>
      <c r="AQ895" s="3"/>
      <c r="AR895" s="3"/>
      <c r="AS895" s="13"/>
      <c r="AT895" s="13"/>
      <c r="AU895" s="13"/>
      <c r="AV895" s="13"/>
      <c r="AW895" s="13"/>
      <c r="AX895" s="13"/>
      <c r="AY895" s="13"/>
      <c r="AZ895" s="13"/>
      <c r="BA895" s="3"/>
      <c r="BB895" s="13"/>
      <c r="BC895" s="3"/>
    </row>
    <row r="896" spans="1:55">
      <c r="A896" s="3">
        <v>894</v>
      </c>
      <c r="B896" s="3">
        <v>30</v>
      </c>
      <c r="C896" s="3">
        <v>3</v>
      </c>
      <c r="D896" s="3" t="str">
        <f t="shared" si="13"/>
        <v/>
      </c>
      <c r="E896" s="3"/>
      <c r="F896" s="3"/>
      <c r="G896" s="3">
        <v>1465</v>
      </c>
      <c r="H896" s="3"/>
      <c r="I896" s="3"/>
      <c r="J896" s="3">
        <v>62660</v>
      </c>
      <c r="K896" s="3">
        <v>16998325</v>
      </c>
      <c r="L896" s="3">
        <v>46300</v>
      </c>
      <c r="M896" s="3">
        <v>1.299</v>
      </c>
      <c r="N896" s="3">
        <v>1.1465</v>
      </c>
      <c r="O896" s="3">
        <v>5000000</v>
      </c>
      <c r="P896" s="3">
        <v>68954.75205</v>
      </c>
      <c r="Q896" s="3">
        <v>29700</v>
      </c>
      <c r="R896" s="3">
        <v>1.9</v>
      </c>
      <c r="S896" s="13"/>
      <c r="T896" s="14"/>
      <c r="U896" s="13"/>
      <c r="V896" s="13"/>
      <c r="W896" s="13"/>
      <c r="X896" s="13"/>
      <c r="Y896" s="13"/>
      <c r="Z896" s="4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3"/>
      <c r="AP896" s="3"/>
      <c r="AQ896" s="3"/>
      <c r="AR896" s="3"/>
      <c r="AS896" s="13"/>
      <c r="AT896" s="13"/>
      <c r="AU896" s="13"/>
      <c r="AV896" s="13"/>
      <c r="AW896" s="13"/>
      <c r="AX896" s="13"/>
      <c r="AY896" s="13"/>
      <c r="AZ896" s="13"/>
      <c r="BA896" s="3"/>
      <c r="BB896" s="13"/>
      <c r="BC896" s="3"/>
    </row>
    <row r="897" spans="1:55">
      <c r="A897" s="3">
        <v>895</v>
      </c>
      <c r="B897" s="3">
        <v>30</v>
      </c>
      <c r="C897" s="3">
        <v>3</v>
      </c>
      <c r="D897" s="3" t="str">
        <f t="shared" si="13"/>
        <v/>
      </c>
      <c r="E897" s="3"/>
      <c r="F897" s="3"/>
      <c r="G897" s="3">
        <v>1470</v>
      </c>
      <c r="H897" s="3"/>
      <c r="I897" s="3"/>
      <c r="J897" s="3">
        <v>62880</v>
      </c>
      <c r="K897" s="3">
        <v>17029765</v>
      </c>
      <c r="L897" s="3">
        <v>46300</v>
      </c>
      <c r="M897" s="3">
        <v>1.299</v>
      </c>
      <c r="N897" s="3">
        <v>1.147</v>
      </c>
      <c r="O897" s="3">
        <v>5000000</v>
      </c>
      <c r="P897" s="3">
        <v>68984.8239</v>
      </c>
      <c r="Q897" s="3">
        <v>29700</v>
      </c>
      <c r="R897" s="3">
        <v>1.9</v>
      </c>
      <c r="S897" s="13"/>
      <c r="T897" s="14"/>
      <c r="U897" s="13"/>
      <c r="V897" s="13"/>
      <c r="W897" s="13"/>
      <c r="X897" s="13"/>
      <c r="Y897" s="13"/>
      <c r="Z897" s="4"/>
      <c r="AA897" s="13"/>
      <c r="AB897" s="13"/>
      <c r="AC897" s="13"/>
      <c r="AD897" s="13"/>
      <c r="AE897" s="13"/>
      <c r="AF897" s="13"/>
      <c r="AG897" s="13"/>
      <c r="AH897" s="13"/>
      <c r="AI897" s="13"/>
      <c r="AJ897" s="13"/>
      <c r="AK897" s="13"/>
      <c r="AL897" s="13"/>
      <c r="AM897" s="13"/>
      <c r="AN897" s="13"/>
      <c r="AO897" s="3"/>
      <c r="AP897" s="3"/>
      <c r="AQ897" s="3"/>
      <c r="AR897" s="3"/>
      <c r="AS897" s="13"/>
      <c r="AT897" s="13"/>
      <c r="AU897" s="13"/>
      <c r="AV897" s="13"/>
      <c r="AW897" s="13"/>
      <c r="AX897" s="13"/>
      <c r="AY897" s="13"/>
      <c r="AZ897" s="13"/>
      <c r="BA897" s="3"/>
      <c r="BB897" s="13"/>
      <c r="BC897" s="3"/>
    </row>
    <row r="898" spans="1:55">
      <c r="A898" s="3">
        <v>896</v>
      </c>
      <c r="B898" s="3">
        <v>30</v>
      </c>
      <c r="C898" s="3">
        <v>3</v>
      </c>
      <c r="D898" s="3" t="str">
        <f t="shared" si="13"/>
        <v/>
      </c>
      <c r="E898" s="3"/>
      <c r="F898" s="3"/>
      <c r="G898" s="3">
        <v>1475</v>
      </c>
      <c r="H898" s="3"/>
      <c r="I898" s="3"/>
      <c r="J898" s="3">
        <v>63100</v>
      </c>
      <c r="K898" s="3">
        <v>17061315</v>
      </c>
      <c r="L898" s="3">
        <v>46300</v>
      </c>
      <c r="M898" s="3">
        <v>1.299</v>
      </c>
      <c r="N898" s="3">
        <v>1.1475</v>
      </c>
      <c r="O898" s="3">
        <v>5000000</v>
      </c>
      <c r="P898" s="3">
        <v>69014.89575</v>
      </c>
      <c r="Q898" s="3">
        <v>29700</v>
      </c>
      <c r="R898" s="3">
        <v>1.9</v>
      </c>
      <c r="S898" s="13"/>
      <c r="T898" s="14"/>
      <c r="U898" s="13"/>
      <c r="V898" s="13"/>
      <c r="W898" s="13"/>
      <c r="X898" s="13"/>
      <c r="Y898" s="13"/>
      <c r="Z898" s="4"/>
      <c r="AA898" s="13"/>
      <c r="AB898" s="13"/>
      <c r="AC898" s="13"/>
      <c r="AD898" s="13"/>
      <c r="AE898" s="13"/>
      <c r="AF898" s="13"/>
      <c r="AG898" s="13"/>
      <c r="AH898" s="13"/>
      <c r="AI898" s="13"/>
      <c r="AJ898" s="13"/>
      <c r="AK898" s="13"/>
      <c r="AL898" s="13"/>
      <c r="AM898" s="13"/>
      <c r="AN898" s="13"/>
      <c r="AO898" s="3"/>
      <c r="AP898" s="3"/>
      <c r="AQ898" s="3"/>
      <c r="AR898" s="3"/>
      <c r="AS898" s="13"/>
      <c r="AT898" s="13"/>
      <c r="AU898" s="13"/>
      <c r="AV898" s="13"/>
      <c r="AW898" s="13"/>
      <c r="AX898" s="13"/>
      <c r="AY898" s="13"/>
      <c r="AZ898" s="13"/>
      <c r="BA898" s="3"/>
      <c r="BB898" s="13"/>
      <c r="BC898" s="3"/>
    </row>
    <row r="899" spans="1:55">
      <c r="A899" s="3">
        <v>897</v>
      </c>
      <c r="B899" s="3">
        <v>30</v>
      </c>
      <c r="C899" s="3">
        <v>3</v>
      </c>
      <c r="D899" s="3" t="str">
        <f t="shared" si="13"/>
        <v/>
      </c>
      <c r="E899" s="3"/>
      <c r="F899" s="3"/>
      <c r="G899" s="3">
        <v>1480</v>
      </c>
      <c r="H899" s="3"/>
      <c r="I899" s="3"/>
      <c r="J899" s="3">
        <v>63320</v>
      </c>
      <c r="K899" s="3">
        <v>17092975</v>
      </c>
      <c r="L899" s="3">
        <v>46300</v>
      </c>
      <c r="M899" s="3">
        <v>1.299</v>
      </c>
      <c r="N899" s="3">
        <v>1.148</v>
      </c>
      <c r="O899" s="3">
        <v>5000000</v>
      </c>
      <c r="P899" s="3">
        <v>69044.9676</v>
      </c>
      <c r="Q899" s="3">
        <v>29700</v>
      </c>
      <c r="R899" s="3">
        <v>1.9</v>
      </c>
      <c r="S899" s="13"/>
      <c r="T899" s="14"/>
      <c r="U899" s="13"/>
      <c r="V899" s="13"/>
      <c r="W899" s="13"/>
      <c r="X899" s="13"/>
      <c r="Y899" s="13"/>
      <c r="Z899" s="4"/>
      <c r="AA899" s="13"/>
      <c r="AB899" s="13"/>
      <c r="AC899" s="13"/>
      <c r="AD899" s="13"/>
      <c r="AE899" s="13"/>
      <c r="AF899" s="13"/>
      <c r="AG899" s="13"/>
      <c r="AH899" s="13"/>
      <c r="AI899" s="13"/>
      <c r="AJ899" s="13"/>
      <c r="AK899" s="13"/>
      <c r="AL899" s="13"/>
      <c r="AM899" s="13"/>
      <c r="AN899" s="13"/>
      <c r="AO899" s="3"/>
      <c r="AP899" s="3"/>
      <c r="AQ899" s="3"/>
      <c r="AR899" s="3"/>
      <c r="AS899" s="13"/>
      <c r="AT899" s="13"/>
      <c r="AU899" s="13"/>
      <c r="AV899" s="13"/>
      <c r="AW899" s="13"/>
      <c r="AX899" s="13"/>
      <c r="AY899" s="13"/>
      <c r="AZ899" s="13"/>
      <c r="BA899" s="3"/>
      <c r="BB899" s="13"/>
      <c r="BC899" s="3"/>
    </row>
    <row r="900" spans="1:55">
      <c r="A900" s="3">
        <v>898</v>
      </c>
      <c r="B900" s="3">
        <v>30</v>
      </c>
      <c r="C900" s="3">
        <v>3</v>
      </c>
      <c r="D900" s="3" t="str">
        <f t="shared" ref="D900:D963" si="14">IF(E900="","",(E900-10)*1000)</f>
        <v/>
      </c>
      <c r="E900" s="3"/>
      <c r="F900" s="3"/>
      <c r="G900" s="3">
        <v>1485</v>
      </c>
      <c r="H900" s="3"/>
      <c r="I900" s="3"/>
      <c r="J900" s="3">
        <v>63540</v>
      </c>
      <c r="K900" s="3">
        <v>17124745</v>
      </c>
      <c r="L900" s="3">
        <v>46300</v>
      </c>
      <c r="M900" s="3">
        <v>1.299</v>
      </c>
      <c r="N900" s="3">
        <v>1.1485</v>
      </c>
      <c r="O900" s="3">
        <v>5000000</v>
      </c>
      <c r="P900" s="3">
        <v>69075.03945</v>
      </c>
      <c r="Q900" s="3">
        <v>29700</v>
      </c>
      <c r="R900" s="3">
        <v>1.9</v>
      </c>
      <c r="S900" s="13"/>
      <c r="T900" s="14"/>
      <c r="U900" s="13"/>
      <c r="V900" s="13"/>
      <c r="W900" s="13"/>
      <c r="X900" s="13"/>
      <c r="Y900" s="13"/>
      <c r="Z900" s="4"/>
      <c r="AA900" s="13"/>
      <c r="AB900" s="13"/>
      <c r="AC900" s="13"/>
      <c r="AD900" s="13"/>
      <c r="AE900" s="13"/>
      <c r="AF900" s="13"/>
      <c r="AG900" s="13"/>
      <c r="AH900" s="13"/>
      <c r="AI900" s="13"/>
      <c r="AJ900" s="13"/>
      <c r="AK900" s="13"/>
      <c r="AL900" s="13"/>
      <c r="AM900" s="13"/>
      <c r="AN900" s="13"/>
      <c r="AO900" s="3"/>
      <c r="AP900" s="3"/>
      <c r="AQ900" s="3"/>
      <c r="AR900" s="3"/>
      <c r="AS900" s="13"/>
      <c r="AT900" s="13"/>
      <c r="AU900" s="13"/>
      <c r="AV900" s="13"/>
      <c r="AW900" s="13"/>
      <c r="AX900" s="13"/>
      <c r="AY900" s="13"/>
      <c r="AZ900" s="13"/>
      <c r="BA900" s="3"/>
      <c r="BB900" s="13"/>
      <c r="BC900" s="3"/>
    </row>
    <row r="901" spans="1:55">
      <c r="A901" s="3">
        <v>899</v>
      </c>
      <c r="B901" s="3">
        <v>30</v>
      </c>
      <c r="C901" s="3">
        <v>3</v>
      </c>
      <c r="D901" s="3" t="str">
        <f t="shared" si="14"/>
        <v/>
      </c>
      <c r="E901" s="3"/>
      <c r="F901" s="3"/>
      <c r="G901" s="3">
        <v>1490</v>
      </c>
      <c r="H901" s="3"/>
      <c r="I901" s="3"/>
      <c r="J901" s="3">
        <v>63760</v>
      </c>
      <c r="K901" s="3">
        <v>17156625</v>
      </c>
      <c r="L901" s="3">
        <v>46300</v>
      </c>
      <c r="M901" s="3">
        <v>1.299</v>
      </c>
      <c r="N901" s="3">
        <v>1.149</v>
      </c>
      <c r="O901" s="3">
        <v>5000000</v>
      </c>
      <c r="P901" s="3">
        <v>69105.1113</v>
      </c>
      <c r="Q901" s="3">
        <v>29700</v>
      </c>
      <c r="R901" s="3">
        <v>1.9</v>
      </c>
      <c r="S901" s="13"/>
      <c r="T901" s="14"/>
      <c r="U901" s="13"/>
      <c r="V901" s="13"/>
      <c r="W901" s="13"/>
      <c r="X901" s="13"/>
      <c r="Y901" s="13"/>
      <c r="Z901" s="4"/>
      <c r="AA901" s="13"/>
      <c r="AB901" s="13"/>
      <c r="AC901" s="13"/>
      <c r="AD901" s="13"/>
      <c r="AE901" s="13"/>
      <c r="AF901" s="13"/>
      <c r="AG901" s="13"/>
      <c r="AH901" s="13"/>
      <c r="AI901" s="13"/>
      <c r="AJ901" s="13"/>
      <c r="AK901" s="13"/>
      <c r="AL901" s="13"/>
      <c r="AM901" s="13"/>
      <c r="AN901" s="13"/>
      <c r="AO901" s="3"/>
      <c r="AP901" s="3"/>
      <c r="AQ901" s="3"/>
      <c r="AR901" s="3"/>
      <c r="AS901" s="13"/>
      <c r="AT901" s="13"/>
      <c r="AU901" s="13"/>
      <c r="AV901" s="13"/>
      <c r="AW901" s="13"/>
      <c r="AX901" s="13"/>
      <c r="AY901" s="13"/>
      <c r="AZ901" s="13"/>
      <c r="BA901" s="3"/>
      <c r="BB901" s="13"/>
      <c r="BC901" s="3"/>
    </row>
    <row r="902" spans="1:55">
      <c r="A902" s="3">
        <v>900</v>
      </c>
      <c r="B902" s="3">
        <v>30</v>
      </c>
      <c r="C902" s="3">
        <v>3</v>
      </c>
      <c r="D902" s="3" t="str">
        <f t="shared" si="14"/>
        <v/>
      </c>
      <c r="E902" s="3"/>
      <c r="F902" s="3"/>
      <c r="G902" s="3">
        <v>1495</v>
      </c>
      <c r="H902" s="3"/>
      <c r="I902" s="3"/>
      <c r="J902" s="3">
        <v>63980</v>
      </c>
      <c r="K902" s="3">
        <v>17188615</v>
      </c>
      <c r="L902" s="3">
        <v>46300</v>
      </c>
      <c r="M902" s="3">
        <v>1.299</v>
      </c>
      <c r="N902" s="3">
        <v>1.1495</v>
      </c>
      <c r="O902" s="3">
        <v>5000000</v>
      </c>
      <c r="P902" s="3">
        <v>69135.18315</v>
      </c>
      <c r="Q902" s="3">
        <v>29700</v>
      </c>
      <c r="R902" s="3">
        <v>1.9</v>
      </c>
      <c r="S902" s="13"/>
      <c r="T902" s="14"/>
      <c r="U902" s="13">
        <v>70750</v>
      </c>
      <c r="V902" s="13"/>
      <c r="W902" s="13"/>
      <c r="X902" s="13"/>
      <c r="Y902" s="13"/>
      <c r="Z902" s="4"/>
      <c r="AA902" s="13"/>
      <c r="AB902" s="13"/>
      <c r="AC902" s="13"/>
      <c r="AD902" s="13"/>
      <c r="AE902" s="13"/>
      <c r="AF902" s="13"/>
      <c r="AG902" s="13"/>
      <c r="AH902" s="13"/>
      <c r="AI902" s="13"/>
      <c r="AJ902" s="13"/>
      <c r="AK902" s="13"/>
      <c r="AL902" s="13"/>
      <c r="AM902" s="13"/>
      <c r="AN902" s="13"/>
      <c r="AO902" s="3"/>
      <c r="AP902" s="3"/>
      <c r="AQ902" s="3"/>
      <c r="AR902" s="3"/>
      <c r="AS902" s="13"/>
      <c r="AT902" s="13"/>
      <c r="AU902" s="13"/>
      <c r="AV902" s="13"/>
      <c r="AW902" s="13"/>
      <c r="AX902" s="13"/>
      <c r="AY902" s="13"/>
      <c r="AZ902" s="13"/>
      <c r="BA902" s="3"/>
      <c r="BB902" s="13"/>
      <c r="BC902" s="3"/>
    </row>
    <row r="903" spans="1:55">
      <c r="A903" s="3">
        <v>901</v>
      </c>
      <c r="B903" s="3">
        <v>31</v>
      </c>
      <c r="C903" s="3">
        <v>1</v>
      </c>
      <c r="D903" s="3">
        <f t="shared" si="14"/>
        <v>4650000</v>
      </c>
      <c r="E903" s="3">
        <v>4660</v>
      </c>
      <c r="F903" s="3"/>
      <c r="G903" s="3"/>
      <c r="H903" s="3">
        <v>64200</v>
      </c>
      <c r="I903" s="3"/>
      <c r="J903" s="3"/>
      <c r="K903" s="3">
        <v>17252815</v>
      </c>
      <c r="L903" s="3">
        <v>46600</v>
      </c>
      <c r="M903" s="3">
        <v>1.299</v>
      </c>
      <c r="N903" s="3">
        <v>1.1495</v>
      </c>
      <c r="O903" s="3">
        <v>5000000</v>
      </c>
      <c r="P903" s="3">
        <v>69583.1433</v>
      </c>
      <c r="Q903" s="3">
        <v>29700</v>
      </c>
      <c r="R903" s="3">
        <v>1.9</v>
      </c>
      <c r="S903" s="13"/>
      <c r="T903" s="14"/>
      <c r="U903" s="13">
        <v>71000</v>
      </c>
      <c r="V903" s="13"/>
      <c r="W903" s="13"/>
      <c r="X903" s="13"/>
      <c r="Y903" s="13"/>
      <c r="Z903" s="4"/>
      <c r="AA903" s="13"/>
      <c r="AB903" s="13"/>
      <c r="AC903" s="13"/>
      <c r="AD903" s="13"/>
      <c r="AE903" s="13"/>
      <c r="AF903" s="13"/>
      <c r="AG903" s="13"/>
      <c r="AH903" s="13"/>
      <c r="AI903" s="13"/>
      <c r="AJ903" s="13"/>
      <c r="AK903" s="13"/>
      <c r="AL903" s="13"/>
      <c r="AM903" s="13"/>
      <c r="AN903" s="13"/>
      <c r="AO903" s="3"/>
      <c r="AP903" s="3"/>
      <c r="AQ903" s="3"/>
      <c r="AR903" s="3"/>
      <c r="AS903" s="13"/>
      <c r="AT903" s="13"/>
      <c r="AU903" s="13"/>
      <c r="AV903" s="13"/>
      <c r="AW903" s="13"/>
      <c r="AX903" s="13"/>
      <c r="AY903" s="13"/>
      <c r="AZ903" s="13"/>
      <c r="BA903" s="3"/>
      <c r="BB903" s="13"/>
      <c r="BC903" s="3"/>
    </row>
    <row r="904" spans="1:55">
      <c r="A904" s="3">
        <v>902</v>
      </c>
      <c r="B904" s="3">
        <v>31</v>
      </c>
      <c r="C904" s="3">
        <v>1</v>
      </c>
      <c r="D904" s="3">
        <f t="shared" si="14"/>
        <v>4681000</v>
      </c>
      <c r="E904" s="3">
        <v>4691</v>
      </c>
      <c r="F904" s="3"/>
      <c r="G904" s="3"/>
      <c r="H904" s="3">
        <v>64420</v>
      </c>
      <c r="I904" s="3"/>
      <c r="J904" s="3"/>
      <c r="K904" s="3">
        <v>17317235</v>
      </c>
      <c r="L904" s="3">
        <v>46910</v>
      </c>
      <c r="M904" s="3">
        <v>1.299</v>
      </c>
      <c r="N904" s="3">
        <v>1.1495</v>
      </c>
      <c r="O904" s="3">
        <v>5000000</v>
      </c>
      <c r="P904" s="3">
        <v>70046.03546</v>
      </c>
      <c r="Q904" s="3">
        <v>29700</v>
      </c>
      <c r="R904" s="3">
        <v>1.9</v>
      </c>
      <c r="S904" s="13"/>
      <c r="T904" s="14"/>
      <c r="U904" s="13"/>
      <c r="V904" s="13"/>
      <c r="W904" s="13"/>
      <c r="X904" s="13"/>
      <c r="Y904" s="13"/>
      <c r="Z904" s="4"/>
      <c r="AA904" s="13"/>
      <c r="AB904" s="13"/>
      <c r="AC904" s="13"/>
      <c r="AD904" s="13"/>
      <c r="AE904" s="13"/>
      <c r="AF904" s="13"/>
      <c r="AG904" s="13"/>
      <c r="AH904" s="13"/>
      <c r="AI904" s="13"/>
      <c r="AJ904" s="13"/>
      <c r="AK904" s="13"/>
      <c r="AL904" s="13"/>
      <c r="AM904" s="13"/>
      <c r="AN904" s="13"/>
      <c r="AO904" s="3"/>
      <c r="AP904" s="3"/>
      <c r="AQ904" s="3"/>
      <c r="AR904" s="3"/>
      <c r="AS904" s="13"/>
      <c r="AT904" s="13"/>
      <c r="AU904" s="13"/>
      <c r="AV904" s="13"/>
      <c r="AW904" s="13"/>
      <c r="AX904" s="13"/>
      <c r="AY904" s="13"/>
      <c r="AZ904" s="13"/>
      <c r="BA904" s="3"/>
      <c r="BB904" s="13"/>
      <c r="BC904" s="3"/>
    </row>
    <row r="905" spans="1:55">
      <c r="A905" s="3">
        <v>903</v>
      </c>
      <c r="B905" s="3">
        <v>31</v>
      </c>
      <c r="C905" s="3">
        <v>1</v>
      </c>
      <c r="D905" s="3">
        <f t="shared" si="14"/>
        <v>4712000</v>
      </c>
      <c r="E905" s="3">
        <v>4722</v>
      </c>
      <c r="F905" s="3"/>
      <c r="G905" s="3"/>
      <c r="H905" s="3">
        <v>64640</v>
      </c>
      <c r="I905" s="3"/>
      <c r="J905" s="3"/>
      <c r="K905" s="3">
        <v>17381875</v>
      </c>
      <c r="L905" s="3">
        <v>47220</v>
      </c>
      <c r="M905" s="3">
        <v>1.299</v>
      </c>
      <c r="N905" s="3">
        <v>1.1495</v>
      </c>
      <c r="O905" s="3">
        <v>5000000</v>
      </c>
      <c r="P905" s="3">
        <v>70508.92761</v>
      </c>
      <c r="Q905" s="3">
        <v>29700</v>
      </c>
      <c r="R905" s="3">
        <v>1.9</v>
      </c>
      <c r="S905" s="13"/>
      <c r="T905" s="14"/>
      <c r="U905" s="13"/>
      <c r="V905" s="13"/>
      <c r="W905" s="13"/>
      <c r="X905" s="13"/>
      <c r="Y905" s="13"/>
      <c r="Z905" s="4"/>
      <c r="AA905" s="13"/>
      <c r="AB905" s="13"/>
      <c r="AC905" s="13"/>
      <c r="AD905" s="13"/>
      <c r="AE905" s="13"/>
      <c r="AF905" s="13"/>
      <c r="AG905" s="13"/>
      <c r="AH905" s="13"/>
      <c r="AI905" s="13"/>
      <c r="AJ905" s="13"/>
      <c r="AK905" s="13"/>
      <c r="AL905" s="13"/>
      <c r="AM905" s="13"/>
      <c r="AN905" s="13"/>
      <c r="AO905" s="3"/>
      <c r="AP905" s="3"/>
      <c r="AQ905" s="3"/>
      <c r="AR905" s="3"/>
      <c r="AS905" s="13"/>
      <c r="AT905" s="13"/>
      <c r="AU905" s="13"/>
      <c r="AV905" s="13"/>
      <c r="AW905" s="13"/>
      <c r="AX905" s="13"/>
      <c r="AY905" s="13"/>
      <c r="AZ905" s="13"/>
      <c r="BA905" s="3"/>
      <c r="BB905" s="13"/>
      <c r="BC905" s="3"/>
    </row>
    <row r="906" spans="1:55">
      <c r="A906" s="3">
        <v>904</v>
      </c>
      <c r="B906" s="3">
        <v>31</v>
      </c>
      <c r="C906" s="3">
        <v>1</v>
      </c>
      <c r="D906" s="3">
        <f t="shared" si="14"/>
        <v>4743000</v>
      </c>
      <c r="E906" s="3">
        <v>4753</v>
      </c>
      <c r="F906" s="3"/>
      <c r="G906" s="3"/>
      <c r="H906" s="3">
        <v>64860</v>
      </c>
      <c r="I906" s="3"/>
      <c r="J906" s="3"/>
      <c r="K906" s="3">
        <v>17446735</v>
      </c>
      <c r="L906" s="3">
        <v>47530</v>
      </c>
      <c r="M906" s="3">
        <v>1.299</v>
      </c>
      <c r="N906" s="3">
        <v>1.1495</v>
      </c>
      <c r="O906" s="3">
        <v>5000000</v>
      </c>
      <c r="P906" s="3">
        <v>70971.81977</v>
      </c>
      <c r="Q906" s="3">
        <v>29700</v>
      </c>
      <c r="R906" s="3">
        <v>1.9</v>
      </c>
      <c r="S906" s="13"/>
      <c r="T906" s="14"/>
      <c r="U906" s="13"/>
      <c r="V906" s="13"/>
      <c r="W906" s="13"/>
      <c r="X906" s="13"/>
      <c r="Y906" s="13"/>
      <c r="Z906" s="4"/>
      <c r="AA906" s="13"/>
      <c r="AB906" s="13"/>
      <c r="AC906" s="13"/>
      <c r="AD906" s="13"/>
      <c r="AE906" s="13"/>
      <c r="AF906" s="13"/>
      <c r="AG906" s="13"/>
      <c r="AH906" s="13"/>
      <c r="AI906" s="13"/>
      <c r="AJ906" s="13"/>
      <c r="AK906" s="13"/>
      <c r="AL906" s="13"/>
      <c r="AM906" s="13"/>
      <c r="AN906" s="13"/>
      <c r="AO906" s="3"/>
      <c r="AP906" s="3"/>
      <c r="AQ906" s="3"/>
      <c r="AR906" s="3"/>
      <c r="AS906" s="13"/>
      <c r="AT906" s="13"/>
      <c r="AU906" s="13"/>
      <c r="AV906" s="13"/>
      <c r="AW906" s="13"/>
      <c r="AX906" s="13"/>
      <c r="AY906" s="13"/>
      <c r="AZ906" s="13"/>
      <c r="BA906" s="3"/>
      <c r="BB906" s="13"/>
      <c r="BC906" s="3"/>
    </row>
    <row r="907" spans="1:55">
      <c r="A907" s="3">
        <v>905</v>
      </c>
      <c r="B907" s="3">
        <v>31</v>
      </c>
      <c r="C907" s="3">
        <v>1</v>
      </c>
      <c r="D907" s="3">
        <f t="shared" si="14"/>
        <v>4774000</v>
      </c>
      <c r="E907" s="3">
        <v>4784</v>
      </c>
      <c r="F907" s="3"/>
      <c r="G907" s="3"/>
      <c r="H907" s="3">
        <v>65080</v>
      </c>
      <c r="I907" s="3"/>
      <c r="J907" s="3"/>
      <c r="K907" s="3">
        <v>17511815</v>
      </c>
      <c r="L907" s="3">
        <v>47840</v>
      </c>
      <c r="M907" s="3">
        <v>1.299</v>
      </c>
      <c r="N907" s="3">
        <v>1.1495</v>
      </c>
      <c r="O907" s="3">
        <v>5000000</v>
      </c>
      <c r="P907" s="3">
        <v>71434.71192</v>
      </c>
      <c r="Q907" s="3">
        <v>29700</v>
      </c>
      <c r="R907" s="3">
        <v>1.9</v>
      </c>
      <c r="S907" s="13"/>
      <c r="T907" s="14"/>
      <c r="U907" s="13"/>
      <c r="V907" s="13"/>
      <c r="W907" s="13"/>
      <c r="X907" s="13"/>
      <c r="Y907" s="13"/>
      <c r="Z907" s="4"/>
      <c r="AA907" s="13"/>
      <c r="AB907" s="13"/>
      <c r="AC907" s="13"/>
      <c r="AD907" s="13"/>
      <c r="AE907" s="13"/>
      <c r="AF907" s="13"/>
      <c r="AG907" s="13"/>
      <c r="AH907" s="13"/>
      <c r="AI907" s="13"/>
      <c r="AJ907" s="13"/>
      <c r="AK907" s="13"/>
      <c r="AL907" s="13"/>
      <c r="AM907" s="13"/>
      <c r="AN907" s="13"/>
      <c r="AO907" s="3"/>
      <c r="AP907" s="3"/>
      <c r="AQ907" s="3"/>
      <c r="AR907" s="3"/>
      <c r="AS907" s="13"/>
      <c r="AT907" s="13"/>
      <c r="AU907" s="13"/>
      <c r="AV907" s="13"/>
      <c r="AW907" s="13"/>
      <c r="AX907" s="13"/>
      <c r="AY907" s="13"/>
      <c r="AZ907" s="13"/>
      <c r="BA907" s="3"/>
      <c r="BB907" s="13"/>
      <c r="BC907" s="3"/>
    </row>
    <row r="908" spans="1:55">
      <c r="A908" s="3">
        <v>906</v>
      </c>
      <c r="B908" s="3">
        <v>31</v>
      </c>
      <c r="C908" s="3">
        <v>1</v>
      </c>
      <c r="D908" s="3">
        <f t="shared" si="14"/>
        <v>4805000</v>
      </c>
      <c r="E908" s="3">
        <v>4815</v>
      </c>
      <c r="F908" s="3"/>
      <c r="G908" s="3"/>
      <c r="H908" s="3">
        <v>65300</v>
      </c>
      <c r="I908" s="3"/>
      <c r="J908" s="3"/>
      <c r="K908" s="3">
        <v>17577115</v>
      </c>
      <c r="L908" s="3">
        <v>48150</v>
      </c>
      <c r="M908" s="3">
        <v>1.299</v>
      </c>
      <c r="N908" s="3">
        <v>1.1495</v>
      </c>
      <c r="O908" s="3">
        <v>5000000</v>
      </c>
      <c r="P908" s="3">
        <v>71897.60408</v>
      </c>
      <c r="Q908" s="3">
        <v>29700</v>
      </c>
      <c r="R908" s="3">
        <v>1.9</v>
      </c>
      <c r="S908" s="13"/>
      <c r="T908" s="14"/>
      <c r="U908" s="13"/>
      <c r="V908" s="13"/>
      <c r="W908" s="13"/>
      <c r="X908" s="13"/>
      <c r="Y908" s="13"/>
      <c r="Z908" s="4"/>
      <c r="AA908" s="13"/>
      <c r="AB908" s="13"/>
      <c r="AC908" s="13"/>
      <c r="AD908" s="13"/>
      <c r="AE908" s="13"/>
      <c r="AF908" s="13"/>
      <c r="AG908" s="13"/>
      <c r="AH908" s="13"/>
      <c r="AI908" s="13"/>
      <c r="AJ908" s="13"/>
      <c r="AK908" s="13"/>
      <c r="AL908" s="13"/>
      <c r="AM908" s="13"/>
      <c r="AN908" s="13"/>
      <c r="AO908" s="3"/>
      <c r="AP908" s="3"/>
      <c r="AQ908" s="3"/>
      <c r="AR908" s="3"/>
      <c r="AS908" s="13"/>
      <c r="AT908" s="13"/>
      <c r="AU908" s="13"/>
      <c r="AV908" s="13"/>
      <c r="AW908" s="13"/>
      <c r="AX908" s="13"/>
      <c r="AY908" s="13"/>
      <c r="AZ908" s="13"/>
      <c r="BA908" s="3"/>
      <c r="BB908" s="13"/>
      <c r="BC908" s="3"/>
    </row>
    <row r="909" spans="1:55">
      <c r="A909" s="3">
        <v>907</v>
      </c>
      <c r="B909" s="3">
        <v>31</v>
      </c>
      <c r="C909" s="3">
        <v>1</v>
      </c>
      <c r="D909" s="3">
        <f t="shared" si="14"/>
        <v>4836000</v>
      </c>
      <c r="E909" s="3">
        <v>4846</v>
      </c>
      <c r="F909" s="3"/>
      <c r="G909" s="3"/>
      <c r="H909" s="3">
        <v>65520</v>
      </c>
      <c r="I909" s="3"/>
      <c r="J909" s="3"/>
      <c r="K909" s="3">
        <v>17642635</v>
      </c>
      <c r="L909" s="3">
        <v>48460</v>
      </c>
      <c r="M909" s="3">
        <v>1.299</v>
      </c>
      <c r="N909" s="3">
        <v>1.1495</v>
      </c>
      <c r="O909" s="3">
        <v>5000000</v>
      </c>
      <c r="P909" s="3">
        <v>72360.49623</v>
      </c>
      <c r="Q909" s="3">
        <v>29700</v>
      </c>
      <c r="R909" s="3">
        <v>1.9</v>
      </c>
      <c r="S909" s="13"/>
      <c r="T909" s="14"/>
      <c r="U909" s="13"/>
      <c r="V909" s="13"/>
      <c r="W909" s="13"/>
      <c r="X909" s="13"/>
      <c r="Y909" s="13"/>
      <c r="Z909" s="4"/>
      <c r="AA909" s="13"/>
      <c r="AB909" s="13"/>
      <c r="AC909" s="13"/>
      <c r="AD909" s="13"/>
      <c r="AE909" s="13"/>
      <c r="AF909" s="13"/>
      <c r="AG909" s="13"/>
      <c r="AH909" s="13"/>
      <c r="AI909" s="13"/>
      <c r="AJ909" s="13"/>
      <c r="AK909" s="13"/>
      <c r="AL909" s="13"/>
      <c r="AM909" s="13"/>
      <c r="AN909" s="13"/>
      <c r="AO909" s="3"/>
      <c r="AP909" s="3"/>
      <c r="AQ909" s="3"/>
      <c r="AR909" s="3"/>
      <c r="AS909" s="13"/>
      <c r="AT909" s="13"/>
      <c r="AU909" s="13"/>
      <c r="AV909" s="13"/>
      <c r="AW909" s="13"/>
      <c r="AX909" s="13"/>
      <c r="AY909" s="13"/>
      <c r="AZ909" s="13"/>
      <c r="BA909" s="3"/>
      <c r="BB909" s="13"/>
      <c r="BC909" s="3"/>
    </row>
    <row r="910" spans="1:55">
      <c r="A910" s="3">
        <v>908</v>
      </c>
      <c r="B910" s="3">
        <v>31</v>
      </c>
      <c r="C910" s="3">
        <v>1</v>
      </c>
      <c r="D910" s="3">
        <f t="shared" si="14"/>
        <v>4867000</v>
      </c>
      <c r="E910" s="3">
        <v>4877</v>
      </c>
      <c r="F910" s="3"/>
      <c r="G910" s="3"/>
      <c r="H910" s="3">
        <v>65740</v>
      </c>
      <c r="I910" s="3"/>
      <c r="J910" s="3"/>
      <c r="K910" s="3">
        <v>17708375</v>
      </c>
      <c r="L910" s="3">
        <v>48770</v>
      </c>
      <c r="M910" s="3">
        <v>1.299</v>
      </c>
      <c r="N910" s="3">
        <v>1.1495</v>
      </c>
      <c r="O910" s="3">
        <v>5000000</v>
      </c>
      <c r="P910" s="3">
        <v>72823.38839</v>
      </c>
      <c r="Q910" s="3">
        <v>29700</v>
      </c>
      <c r="R910" s="3">
        <v>1.9</v>
      </c>
      <c r="S910" s="13"/>
      <c r="T910" s="14"/>
      <c r="U910" s="13"/>
      <c r="V910" s="13"/>
      <c r="W910" s="13"/>
      <c r="X910" s="13"/>
      <c r="Y910" s="13"/>
      <c r="Z910" s="4"/>
      <c r="AA910" s="13"/>
      <c r="AB910" s="13"/>
      <c r="AC910" s="13"/>
      <c r="AD910" s="13"/>
      <c r="AE910" s="13"/>
      <c r="AF910" s="13"/>
      <c r="AG910" s="13"/>
      <c r="AH910" s="13"/>
      <c r="AI910" s="13"/>
      <c r="AJ910" s="13"/>
      <c r="AK910" s="13"/>
      <c r="AL910" s="13"/>
      <c r="AM910" s="13"/>
      <c r="AN910" s="13"/>
      <c r="AO910" s="3"/>
      <c r="AP910" s="3"/>
      <c r="AQ910" s="3"/>
      <c r="AR910" s="3"/>
      <c r="AS910" s="13"/>
      <c r="AT910" s="13"/>
      <c r="AU910" s="13"/>
      <c r="AV910" s="13"/>
      <c r="AW910" s="13"/>
      <c r="AX910" s="13"/>
      <c r="AY910" s="13"/>
      <c r="AZ910" s="13"/>
      <c r="BA910" s="3"/>
      <c r="BB910" s="13"/>
      <c r="BC910" s="3"/>
    </row>
    <row r="911" spans="1:55">
      <c r="A911" s="3">
        <v>909</v>
      </c>
      <c r="B911" s="3">
        <v>31</v>
      </c>
      <c r="C911" s="3">
        <v>1</v>
      </c>
      <c r="D911" s="3">
        <f t="shared" si="14"/>
        <v>4898000</v>
      </c>
      <c r="E911" s="3">
        <v>4908</v>
      </c>
      <c r="F911" s="3"/>
      <c r="G911" s="3"/>
      <c r="H911" s="3">
        <v>65960</v>
      </c>
      <c r="I911" s="3"/>
      <c r="J911" s="3"/>
      <c r="K911" s="3">
        <v>17774335</v>
      </c>
      <c r="L911" s="3">
        <v>49080</v>
      </c>
      <c r="M911" s="3">
        <v>1.299</v>
      </c>
      <c r="N911" s="3">
        <v>1.1495</v>
      </c>
      <c r="O911" s="3">
        <v>5000000</v>
      </c>
      <c r="P911" s="3">
        <v>73286.28054</v>
      </c>
      <c r="Q911" s="3">
        <v>29700</v>
      </c>
      <c r="R911" s="3">
        <v>1.9</v>
      </c>
      <c r="S911" s="13"/>
      <c r="T911" s="14"/>
      <c r="U911" s="13"/>
      <c r="V911" s="13"/>
      <c r="W911" s="13"/>
      <c r="X911" s="13"/>
      <c r="Y911" s="13"/>
      <c r="Z911" s="4"/>
      <c r="AA911" s="13"/>
      <c r="AB911" s="13"/>
      <c r="AC911" s="13"/>
      <c r="AD911" s="13"/>
      <c r="AE911" s="13"/>
      <c r="AF911" s="13"/>
      <c r="AG911" s="13"/>
      <c r="AH911" s="13"/>
      <c r="AI911" s="13"/>
      <c r="AJ911" s="13"/>
      <c r="AK911" s="13"/>
      <c r="AL911" s="13"/>
      <c r="AM911" s="13"/>
      <c r="AN911" s="13"/>
      <c r="AO911" s="3"/>
      <c r="AP911" s="3"/>
      <c r="AQ911" s="3"/>
      <c r="AR911" s="3"/>
      <c r="AS911" s="13"/>
      <c r="AT911" s="13"/>
      <c r="AU911" s="13"/>
      <c r="AV911" s="13"/>
      <c r="AW911" s="13"/>
      <c r="AX911" s="13"/>
      <c r="AY911" s="13"/>
      <c r="AZ911" s="13"/>
      <c r="BA911" s="3"/>
      <c r="BB911" s="13"/>
      <c r="BC911" s="3"/>
    </row>
    <row r="912" spans="1:55">
      <c r="A912" s="3">
        <v>910</v>
      </c>
      <c r="B912" s="3">
        <v>31</v>
      </c>
      <c r="C912" s="3">
        <v>1</v>
      </c>
      <c r="D912" s="3">
        <f t="shared" si="14"/>
        <v>4929000</v>
      </c>
      <c r="E912" s="3">
        <v>4939</v>
      </c>
      <c r="F912" s="3"/>
      <c r="G912" s="3"/>
      <c r="H912" s="3">
        <v>66180</v>
      </c>
      <c r="I912" s="3"/>
      <c r="J912" s="3"/>
      <c r="K912" s="3">
        <v>17840515</v>
      </c>
      <c r="L912" s="3">
        <v>49390</v>
      </c>
      <c r="M912" s="3">
        <v>1.299</v>
      </c>
      <c r="N912" s="3">
        <v>1.1495</v>
      </c>
      <c r="O912" s="3">
        <v>5000000</v>
      </c>
      <c r="P912" s="3">
        <v>73749.1727</v>
      </c>
      <c r="Q912" s="3">
        <v>32300</v>
      </c>
      <c r="R912" s="3">
        <v>1.9</v>
      </c>
      <c r="S912" s="13"/>
      <c r="T912" s="14"/>
      <c r="U912" s="13"/>
      <c r="V912" s="13"/>
      <c r="W912" s="13"/>
      <c r="X912" s="13"/>
      <c r="Y912" s="13"/>
      <c r="Z912" s="4"/>
      <c r="AA912" s="13"/>
      <c r="AB912" s="13"/>
      <c r="AC912" s="13"/>
      <c r="AD912" s="13"/>
      <c r="AE912" s="13"/>
      <c r="AF912" s="13"/>
      <c r="AG912" s="13"/>
      <c r="AH912" s="13"/>
      <c r="AI912" s="13"/>
      <c r="AJ912" s="13"/>
      <c r="AK912" s="13"/>
      <c r="AL912" s="13"/>
      <c r="AM912" s="13"/>
      <c r="AN912" s="13"/>
      <c r="AO912" s="3"/>
      <c r="AP912" s="3"/>
      <c r="AQ912" s="3"/>
      <c r="AR912" s="3"/>
      <c r="AS912" s="13"/>
      <c r="AT912" s="13"/>
      <c r="AU912" s="13"/>
      <c r="AV912" s="13"/>
      <c r="AW912" s="13"/>
      <c r="AX912" s="13"/>
      <c r="AY912" s="13"/>
      <c r="AZ912" s="13"/>
      <c r="BA912" s="3"/>
      <c r="BB912" s="13"/>
      <c r="BC912" s="3"/>
    </row>
    <row r="913" spans="1:55">
      <c r="A913" s="3">
        <v>911</v>
      </c>
      <c r="B913" s="3">
        <v>31</v>
      </c>
      <c r="C913" s="3">
        <v>2</v>
      </c>
      <c r="D913" s="3" t="str">
        <f t="shared" si="14"/>
        <v/>
      </c>
      <c r="E913" s="3"/>
      <c r="F913" s="3">
        <v>3000</v>
      </c>
      <c r="G913" s="3"/>
      <c r="H913" s="3"/>
      <c r="I913" s="3">
        <v>64200</v>
      </c>
      <c r="J913" s="3"/>
      <c r="K913" s="3">
        <v>17883315</v>
      </c>
      <c r="L913" s="3">
        <v>49390</v>
      </c>
      <c r="M913" s="3">
        <v>1.3</v>
      </c>
      <c r="N913" s="3">
        <v>1.1495</v>
      </c>
      <c r="O913" s="3">
        <v>5000000</v>
      </c>
      <c r="P913" s="3">
        <v>73805.9465</v>
      </c>
      <c r="Q913" s="3">
        <v>32300</v>
      </c>
      <c r="R913" s="3">
        <v>1.9</v>
      </c>
      <c r="S913" s="13"/>
      <c r="T913" s="14"/>
      <c r="U913" s="13"/>
      <c r="V913" s="13"/>
      <c r="W913" s="13"/>
      <c r="X913" s="13"/>
      <c r="Y913" s="13"/>
      <c r="Z913" s="4"/>
      <c r="AA913" s="13"/>
      <c r="AB913" s="13"/>
      <c r="AC913" s="13"/>
      <c r="AD913" s="13"/>
      <c r="AE913" s="13"/>
      <c r="AF913" s="13"/>
      <c r="AG913" s="13"/>
      <c r="AH913" s="13"/>
      <c r="AI913" s="13"/>
      <c r="AJ913" s="13"/>
      <c r="AK913" s="13"/>
      <c r="AL913" s="13"/>
      <c r="AM913" s="13"/>
      <c r="AN913" s="13"/>
      <c r="AO913" s="3"/>
      <c r="AP913" s="3"/>
      <c r="AQ913" s="3"/>
      <c r="AR913" s="3"/>
      <c r="AS913" s="13"/>
      <c r="AT913" s="13"/>
      <c r="AU913" s="13"/>
      <c r="AV913" s="13"/>
      <c r="AW913" s="13"/>
      <c r="AX913" s="13"/>
      <c r="AY913" s="13"/>
      <c r="AZ913" s="13"/>
      <c r="BA913" s="3"/>
      <c r="BB913" s="13"/>
      <c r="BC913" s="3"/>
    </row>
    <row r="914" spans="1:55">
      <c r="A914" s="3">
        <v>912</v>
      </c>
      <c r="B914" s="3">
        <v>31</v>
      </c>
      <c r="C914" s="3">
        <v>2</v>
      </c>
      <c r="D914" s="3" t="str">
        <f t="shared" si="14"/>
        <v/>
      </c>
      <c r="E914" s="3"/>
      <c r="F914" s="3">
        <v>3010</v>
      </c>
      <c r="G914" s="3"/>
      <c r="H914" s="3"/>
      <c r="I914" s="3">
        <v>64420</v>
      </c>
      <c r="J914" s="3"/>
      <c r="K914" s="3">
        <v>17926262</v>
      </c>
      <c r="L914" s="3">
        <v>49390</v>
      </c>
      <c r="M914" s="3">
        <v>1.301</v>
      </c>
      <c r="N914" s="3">
        <v>1.1495</v>
      </c>
      <c r="O914" s="3">
        <v>5000000</v>
      </c>
      <c r="P914" s="3">
        <v>73862.72031</v>
      </c>
      <c r="Q914" s="3">
        <v>32300</v>
      </c>
      <c r="R914" s="3">
        <v>1.9</v>
      </c>
      <c r="S914" s="13"/>
      <c r="T914" s="14"/>
      <c r="U914" s="13"/>
      <c r="V914" s="13"/>
      <c r="W914" s="13"/>
      <c r="X914" s="13"/>
      <c r="Y914" s="13"/>
      <c r="Z914" s="4"/>
      <c r="AA914" s="13"/>
      <c r="AB914" s="13"/>
      <c r="AC914" s="13"/>
      <c r="AD914" s="13"/>
      <c r="AE914" s="13"/>
      <c r="AF914" s="13"/>
      <c r="AG914" s="13"/>
      <c r="AH914" s="13"/>
      <c r="AI914" s="13"/>
      <c r="AJ914" s="13"/>
      <c r="AK914" s="13"/>
      <c r="AL914" s="13"/>
      <c r="AM914" s="13"/>
      <c r="AN914" s="13"/>
      <c r="AO914" s="3"/>
      <c r="AP914" s="3"/>
      <c r="AQ914" s="3"/>
      <c r="AR914" s="3"/>
      <c r="AS914" s="13"/>
      <c r="AT914" s="13"/>
      <c r="AU914" s="13"/>
      <c r="AV914" s="13"/>
      <c r="AW914" s="13"/>
      <c r="AX914" s="13"/>
      <c r="AY914" s="13"/>
      <c r="AZ914" s="13"/>
      <c r="BA914" s="3"/>
      <c r="BB914" s="13"/>
      <c r="BC914" s="3"/>
    </row>
    <row r="915" spans="1:55">
      <c r="A915" s="3">
        <v>913</v>
      </c>
      <c r="B915" s="3">
        <v>31</v>
      </c>
      <c r="C915" s="3">
        <v>2</v>
      </c>
      <c r="D915" s="3" t="str">
        <f t="shared" si="14"/>
        <v/>
      </c>
      <c r="E915" s="3"/>
      <c r="F915" s="3">
        <v>3020</v>
      </c>
      <c r="G915" s="3"/>
      <c r="H915" s="3"/>
      <c r="I915" s="3">
        <v>64640</v>
      </c>
      <c r="J915" s="3"/>
      <c r="K915" s="3">
        <v>17969356</v>
      </c>
      <c r="L915" s="3">
        <v>49390</v>
      </c>
      <c r="M915" s="3">
        <v>1.302</v>
      </c>
      <c r="N915" s="3">
        <v>1.1495</v>
      </c>
      <c r="O915" s="3">
        <v>5000000</v>
      </c>
      <c r="P915" s="3">
        <v>73919.49411</v>
      </c>
      <c r="Q915" s="3">
        <v>32300</v>
      </c>
      <c r="R915" s="3">
        <v>1.9</v>
      </c>
      <c r="S915" s="13"/>
      <c r="T915" s="14"/>
      <c r="U915" s="13"/>
      <c r="V915" s="13"/>
      <c r="W915" s="13"/>
      <c r="X915" s="13"/>
      <c r="Y915" s="13"/>
      <c r="Z915" s="4"/>
      <c r="AA915" s="13"/>
      <c r="AB915" s="13"/>
      <c r="AC915" s="13"/>
      <c r="AD915" s="13"/>
      <c r="AE915" s="13"/>
      <c r="AF915" s="13"/>
      <c r="AG915" s="13"/>
      <c r="AH915" s="13"/>
      <c r="AI915" s="13"/>
      <c r="AJ915" s="13"/>
      <c r="AK915" s="13"/>
      <c r="AL915" s="13"/>
      <c r="AM915" s="13"/>
      <c r="AN915" s="13"/>
      <c r="AO915" s="3"/>
      <c r="AP915" s="3"/>
      <c r="AQ915" s="3"/>
      <c r="AR915" s="3"/>
      <c r="AS915" s="13"/>
      <c r="AT915" s="13"/>
      <c r="AU915" s="13"/>
      <c r="AV915" s="13"/>
      <c r="AW915" s="13"/>
      <c r="AX915" s="13"/>
      <c r="AY915" s="13"/>
      <c r="AZ915" s="13"/>
      <c r="BA915" s="3"/>
      <c r="BB915" s="13"/>
      <c r="BC915" s="3"/>
    </row>
    <row r="916" spans="1:55">
      <c r="A916" s="3">
        <v>914</v>
      </c>
      <c r="B916" s="3">
        <v>31</v>
      </c>
      <c r="C916" s="3">
        <v>2</v>
      </c>
      <c r="D916" s="3" t="str">
        <f t="shared" si="14"/>
        <v/>
      </c>
      <c r="E916" s="3"/>
      <c r="F916" s="3">
        <v>3030</v>
      </c>
      <c r="G916" s="3"/>
      <c r="H916" s="3"/>
      <c r="I916" s="3">
        <v>64860</v>
      </c>
      <c r="J916" s="3"/>
      <c r="K916" s="3">
        <v>18012597</v>
      </c>
      <c r="L916" s="3">
        <v>49390</v>
      </c>
      <c r="M916" s="3">
        <v>1.303</v>
      </c>
      <c r="N916" s="3">
        <v>1.1495</v>
      </c>
      <c r="O916" s="3">
        <v>5000000</v>
      </c>
      <c r="P916" s="3">
        <v>73976.26792</v>
      </c>
      <c r="Q916" s="3">
        <v>32300</v>
      </c>
      <c r="R916" s="3">
        <v>1.9</v>
      </c>
      <c r="S916" s="13"/>
      <c r="T916" s="14"/>
      <c r="U916" s="13"/>
      <c r="V916" s="13"/>
      <c r="W916" s="13"/>
      <c r="X916" s="13"/>
      <c r="Y916" s="13"/>
      <c r="Z916" s="4"/>
      <c r="AA916" s="13"/>
      <c r="AB916" s="13"/>
      <c r="AC916" s="13"/>
      <c r="AD916" s="13"/>
      <c r="AE916" s="13"/>
      <c r="AF916" s="13"/>
      <c r="AG916" s="13"/>
      <c r="AH916" s="13"/>
      <c r="AI916" s="13"/>
      <c r="AJ916" s="13"/>
      <c r="AK916" s="13"/>
      <c r="AL916" s="13"/>
      <c r="AM916" s="13"/>
      <c r="AN916" s="13"/>
      <c r="AO916" s="3"/>
      <c r="AP916" s="3"/>
      <c r="AQ916" s="3"/>
      <c r="AR916" s="3"/>
      <c r="AS916" s="13"/>
      <c r="AT916" s="13"/>
      <c r="AU916" s="13"/>
      <c r="AV916" s="13"/>
      <c r="AW916" s="13"/>
      <c r="AX916" s="13"/>
      <c r="AY916" s="13"/>
      <c r="AZ916" s="13"/>
      <c r="BA916" s="3"/>
      <c r="BB916" s="13"/>
      <c r="BC916" s="3"/>
    </row>
    <row r="917" spans="1:55">
      <c r="A917" s="3">
        <v>915</v>
      </c>
      <c r="B917" s="3">
        <v>31</v>
      </c>
      <c r="C917" s="3">
        <v>2</v>
      </c>
      <c r="D917" s="3" t="str">
        <f t="shared" si="14"/>
        <v/>
      </c>
      <c r="E917" s="3"/>
      <c r="F917" s="3">
        <v>3040</v>
      </c>
      <c r="G917" s="3"/>
      <c r="H917" s="3"/>
      <c r="I917" s="3">
        <v>65080</v>
      </c>
      <c r="J917" s="3"/>
      <c r="K917" s="3">
        <v>18055985</v>
      </c>
      <c r="L917" s="3">
        <v>49390</v>
      </c>
      <c r="M917" s="3">
        <v>1.304</v>
      </c>
      <c r="N917" s="3">
        <v>1.1495</v>
      </c>
      <c r="O917" s="3">
        <v>5000000</v>
      </c>
      <c r="P917" s="3">
        <v>74033.04172</v>
      </c>
      <c r="Q917" s="3">
        <v>32300</v>
      </c>
      <c r="R917" s="3">
        <v>1.9</v>
      </c>
      <c r="S917" s="13"/>
      <c r="T917" s="14"/>
      <c r="U917" s="13"/>
      <c r="V917" s="13"/>
      <c r="W917" s="13"/>
      <c r="X917" s="13"/>
      <c r="Y917" s="13"/>
      <c r="Z917" s="4"/>
      <c r="AA917" s="13"/>
      <c r="AB917" s="13"/>
      <c r="AC917" s="13"/>
      <c r="AD917" s="13"/>
      <c r="AE917" s="13"/>
      <c r="AF917" s="13"/>
      <c r="AG917" s="13"/>
      <c r="AH917" s="13"/>
      <c r="AI917" s="13"/>
      <c r="AJ917" s="13"/>
      <c r="AK917" s="13"/>
      <c r="AL917" s="13"/>
      <c r="AM917" s="13"/>
      <c r="AN917" s="13"/>
      <c r="AO917" s="3"/>
      <c r="AP917" s="3"/>
      <c r="AQ917" s="3"/>
      <c r="AR917" s="3"/>
      <c r="AS917" s="13"/>
      <c r="AT917" s="13"/>
      <c r="AU917" s="13"/>
      <c r="AV917" s="13"/>
      <c r="AW917" s="13"/>
      <c r="AX917" s="13"/>
      <c r="AY917" s="13"/>
      <c r="AZ917" s="13"/>
      <c r="BA917" s="3"/>
      <c r="BB917" s="13"/>
      <c r="BC917" s="3"/>
    </row>
    <row r="918" spans="1:55">
      <c r="A918" s="3">
        <v>916</v>
      </c>
      <c r="B918" s="3">
        <v>31</v>
      </c>
      <c r="C918" s="3">
        <v>2</v>
      </c>
      <c r="D918" s="3" t="str">
        <f t="shared" si="14"/>
        <v/>
      </c>
      <c r="E918" s="3"/>
      <c r="F918" s="3">
        <v>3050</v>
      </c>
      <c r="G918" s="3"/>
      <c r="H918" s="3"/>
      <c r="I918" s="3">
        <v>65300</v>
      </c>
      <c r="J918" s="3"/>
      <c r="K918" s="3">
        <v>18099520</v>
      </c>
      <c r="L918" s="3">
        <v>49390</v>
      </c>
      <c r="M918" s="3">
        <v>1.305</v>
      </c>
      <c r="N918" s="3">
        <v>1.1495</v>
      </c>
      <c r="O918" s="3">
        <v>5000000</v>
      </c>
      <c r="P918" s="3">
        <v>74089.81553</v>
      </c>
      <c r="Q918" s="3">
        <v>32300</v>
      </c>
      <c r="R918" s="3">
        <v>1.9</v>
      </c>
      <c r="S918" s="13"/>
      <c r="T918" s="14"/>
      <c r="U918" s="13"/>
      <c r="V918" s="13"/>
      <c r="W918" s="13"/>
      <c r="X918" s="13"/>
      <c r="Y918" s="13"/>
      <c r="Z918" s="4"/>
      <c r="AA918" s="13"/>
      <c r="AB918" s="13"/>
      <c r="AC918" s="13"/>
      <c r="AD918" s="13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3"/>
      <c r="AP918" s="3"/>
      <c r="AQ918" s="3"/>
      <c r="AR918" s="3"/>
      <c r="AS918" s="13"/>
      <c r="AT918" s="13"/>
      <c r="AU918" s="13"/>
      <c r="AV918" s="13"/>
      <c r="AW918" s="13"/>
      <c r="AX918" s="13"/>
      <c r="AY918" s="13"/>
      <c r="AZ918" s="13"/>
      <c r="BA918" s="3"/>
      <c r="BB918" s="13"/>
      <c r="BC918" s="3"/>
    </row>
    <row r="919" spans="1:55">
      <c r="A919" s="3">
        <v>917</v>
      </c>
      <c r="B919" s="3">
        <v>31</v>
      </c>
      <c r="C919" s="3">
        <v>2</v>
      </c>
      <c r="D919" s="3" t="str">
        <f t="shared" si="14"/>
        <v/>
      </c>
      <c r="E919" s="3"/>
      <c r="F919" s="3">
        <v>3060</v>
      </c>
      <c r="G919" s="3"/>
      <c r="H919" s="3"/>
      <c r="I919" s="3">
        <v>65520</v>
      </c>
      <c r="J919" s="3"/>
      <c r="K919" s="3">
        <v>18143202</v>
      </c>
      <c r="L919" s="3">
        <v>49390</v>
      </c>
      <c r="M919" s="3">
        <v>1.306</v>
      </c>
      <c r="N919" s="3">
        <v>1.1495</v>
      </c>
      <c r="O919" s="3">
        <v>5000000</v>
      </c>
      <c r="P919" s="3">
        <v>74146.58933</v>
      </c>
      <c r="Q919" s="3">
        <v>32300</v>
      </c>
      <c r="R919" s="3">
        <v>1.9</v>
      </c>
      <c r="S919" s="13"/>
      <c r="T919" s="14"/>
      <c r="U919" s="13"/>
      <c r="V919" s="13"/>
      <c r="W919" s="13"/>
      <c r="X919" s="13"/>
      <c r="Y919" s="13"/>
      <c r="Z919" s="4"/>
      <c r="AA919" s="13"/>
      <c r="AB919" s="13"/>
      <c r="AC919" s="13"/>
      <c r="AD919" s="13"/>
      <c r="AE919" s="13"/>
      <c r="AF919" s="13"/>
      <c r="AG919" s="13"/>
      <c r="AH919" s="13"/>
      <c r="AI919" s="13"/>
      <c r="AJ919" s="13"/>
      <c r="AK919" s="13"/>
      <c r="AL919" s="13"/>
      <c r="AM919" s="13"/>
      <c r="AN919" s="13"/>
      <c r="AO919" s="3"/>
      <c r="AP919" s="3"/>
      <c r="AQ919" s="3"/>
      <c r="AR919" s="3"/>
      <c r="AS919" s="13"/>
      <c r="AT919" s="13"/>
      <c r="AU919" s="13"/>
      <c r="AV919" s="13"/>
      <c r="AW919" s="13"/>
      <c r="AX919" s="13"/>
      <c r="AY919" s="13"/>
      <c r="AZ919" s="13"/>
      <c r="BA919" s="3"/>
      <c r="BB919" s="13"/>
      <c r="BC919" s="3"/>
    </row>
    <row r="920" spans="1:55">
      <c r="A920" s="3">
        <v>918</v>
      </c>
      <c r="B920" s="3">
        <v>31</v>
      </c>
      <c r="C920" s="3">
        <v>2</v>
      </c>
      <c r="D920" s="3" t="str">
        <f t="shared" si="14"/>
        <v/>
      </c>
      <c r="E920" s="3"/>
      <c r="F920" s="3">
        <v>3070</v>
      </c>
      <c r="G920" s="3"/>
      <c r="H920" s="3"/>
      <c r="I920" s="3">
        <v>65740</v>
      </c>
      <c r="J920" s="3"/>
      <c r="K920" s="3">
        <v>18187031</v>
      </c>
      <c r="L920" s="3">
        <v>49390</v>
      </c>
      <c r="M920" s="3">
        <v>1.307</v>
      </c>
      <c r="N920" s="3">
        <v>1.1495</v>
      </c>
      <c r="O920" s="3">
        <v>5000000</v>
      </c>
      <c r="P920" s="3">
        <v>74203.36314</v>
      </c>
      <c r="Q920" s="3">
        <v>32300</v>
      </c>
      <c r="R920" s="3">
        <v>1.9</v>
      </c>
      <c r="S920" s="13"/>
      <c r="T920" s="14"/>
      <c r="U920" s="13"/>
      <c r="V920" s="13"/>
      <c r="W920" s="13"/>
      <c r="X920" s="13"/>
      <c r="Y920" s="13"/>
      <c r="Z920" s="4"/>
      <c r="AA920" s="13"/>
      <c r="AB920" s="13"/>
      <c r="AC920" s="13"/>
      <c r="AD920" s="13"/>
      <c r="AE920" s="13"/>
      <c r="AF920" s="13"/>
      <c r="AG920" s="13"/>
      <c r="AH920" s="13"/>
      <c r="AI920" s="13"/>
      <c r="AJ920" s="13"/>
      <c r="AK920" s="13"/>
      <c r="AL920" s="13"/>
      <c r="AM920" s="13"/>
      <c r="AN920" s="13"/>
      <c r="AO920" s="3"/>
      <c r="AP920" s="3"/>
      <c r="AQ920" s="3"/>
      <c r="AR920" s="3"/>
      <c r="AS920" s="13"/>
      <c r="AT920" s="13"/>
      <c r="AU920" s="13"/>
      <c r="AV920" s="13"/>
      <c r="AW920" s="13"/>
      <c r="AX920" s="13"/>
      <c r="AY920" s="13"/>
      <c r="AZ920" s="13"/>
      <c r="BA920" s="3"/>
      <c r="BB920" s="13"/>
      <c r="BC920" s="3"/>
    </row>
    <row r="921" spans="1:55">
      <c r="A921" s="3">
        <v>919</v>
      </c>
      <c r="B921" s="3">
        <v>31</v>
      </c>
      <c r="C921" s="3">
        <v>2</v>
      </c>
      <c r="D921" s="3" t="str">
        <f t="shared" si="14"/>
        <v/>
      </c>
      <c r="E921" s="3"/>
      <c r="F921" s="3">
        <v>3080</v>
      </c>
      <c r="G921" s="3"/>
      <c r="H921" s="3"/>
      <c r="I921" s="3">
        <v>65960</v>
      </c>
      <c r="J921" s="3"/>
      <c r="K921" s="3">
        <v>18231007</v>
      </c>
      <c r="L921" s="3">
        <v>49390</v>
      </c>
      <c r="M921" s="3">
        <v>1.308</v>
      </c>
      <c r="N921" s="3">
        <v>1.1495</v>
      </c>
      <c r="O921" s="3">
        <v>5000000</v>
      </c>
      <c r="P921" s="3">
        <v>74260.13694</v>
      </c>
      <c r="Q921" s="3">
        <v>32300</v>
      </c>
      <c r="R921" s="3">
        <v>1.9</v>
      </c>
      <c r="S921" s="13"/>
      <c r="T921" s="14"/>
      <c r="U921" s="13"/>
      <c r="V921" s="13"/>
      <c r="W921" s="13"/>
      <c r="X921" s="13"/>
      <c r="Y921" s="13"/>
      <c r="Z921" s="4"/>
      <c r="AA921" s="13"/>
      <c r="AB921" s="13"/>
      <c r="AC921" s="13"/>
      <c r="AD921" s="13"/>
      <c r="AE921" s="13"/>
      <c r="AF921" s="13"/>
      <c r="AG921" s="13"/>
      <c r="AH921" s="13"/>
      <c r="AI921" s="13"/>
      <c r="AJ921" s="13"/>
      <c r="AK921" s="13"/>
      <c r="AL921" s="13"/>
      <c r="AM921" s="13"/>
      <c r="AN921" s="13"/>
      <c r="AO921" s="3"/>
      <c r="AP921" s="3"/>
      <c r="AQ921" s="3"/>
      <c r="AR921" s="3"/>
      <c r="AS921" s="13"/>
      <c r="AT921" s="13"/>
      <c r="AU921" s="13"/>
      <c r="AV921" s="13"/>
      <c r="AW921" s="13"/>
      <c r="AX921" s="13"/>
      <c r="AY921" s="13"/>
      <c r="AZ921" s="13"/>
      <c r="BA921" s="3"/>
      <c r="BB921" s="13"/>
      <c r="BC921" s="3"/>
    </row>
    <row r="922" spans="1:55">
      <c r="A922" s="3">
        <v>920</v>
      </c>
      <c r="B922" s="3">
        <v>31</v>
      </c>
      <c r="C922" s="3">
        <v>2</v>
      </c>
      <c r="D922" s="3" t="str">
        <f t="shared" si="14"/>
        <v/>
      </c>
      <c r="E922" s="3"/>
      <c r="F922" s="3">
        <v>3090</v>
      </c>
      <c r="G922" s="3"/>
      <c r="H922" s="3"/>
      <c r="I922" s="3">
        <v>66180</v>
      </c>
      <c r="J922" s="3"/>
      <c r="K922" s="3">
        <v>18275130</v>
      </c>
      <c r="L922" s="3">
        <v>49390</v>
      </c>
      <c r="M922" s="3">
        <v>1.309</v>
      </c>
      <c r="N922" s="3">
        <v>1.1495</v>
      </c>
      <c r="O922" s="3">
        <v>5000000</v>
      </c>
      <c r="P922" s="3">
        <v>74316.91075</v>
      </c>
      <c r="Q922" s="3">
        <v>32300</v>
      </c>
      <c r="R922" s="3">
        <v>2</v>
      </c>
      <c r="S922" s="13"/>
      <c r="T922" s="14"/>
      <c r="U922" s="13"/>
      <c r="V922" s="13"/>
      <c r="W922" s="13"/>
      <c r="X922" s="13"/>
      <c r="Y922" s="13"/>
      <c r="Z922" s="4"/>
      <c r="AA922" s="13"/>
      <c r="AB922" s="13"/>
      <c r="AC922" s="13"/>
      <c r="AD922" s="13"/>
      <c r="AE922" s="13"/>
      <c r="AF922" s="13"/>
      <c r="AG922" s="13"/>
      <c r="AH922" s="13"/>
      <c r="AI922" s="13"/>
      <c r="AJ922" s="13"/>
      <c r="AK922" s="13"/>
      <c r="AL922" s="13"/>
      <c r="AM922" s="13"/>
      <c r="AN922" s="13"/>
      <c r="AO922" s="3"/>
      <c r="AP922" s="3"/>
      <c r="AQ922" s="3"/>
      <c r="AR922" s="3"/>
      <c r="AS922" s="13"/>
      <c r="AT922" s="13"/>
      <c r="AU922" s="13"/>
      <c r="AV922" s="13"/>
      <c r="AW922" s="13"/>
      <c r="AX922" s="13"/>
      <c r="AY922" s="13"/>
      <c r="AZ922" s="13"/>
      <c r="BA922" s="3"/>
      <c r="BB922" s="13"/>
      <c r="BC922" s="3"/>
    </row>
    <row r="923" spans="1:55">
      <c r="A923" s="3">
        <v>921</v>
      </c>
      <c r="B923" s="3">
        <v>31</v>
      </c>
      <c r="C923" s="3">
        <v>3</v>
      </c>
      <c r="D923" s="3" t="str">
        <f t="shared" si="14"/>
        <v/>
      </c>
      <c r="E923" s="3"/>
      <c r="F923" s="3"/>
      <c r="G923" s="3">
        <v>1500</v>
      </c>
      <c r="H923" s="3"/>
      <c r="I923" s="3"/>
      <c r="J923" s="3">
        <v>64200</v>
      </c>
      <c r="K923" s="3">
        <v>18307230</v>
      </c>
      <c r="L923" s="3">
        <v>49390</v>
      </c>
      <c r="M923" s="3">
        <v>1.309</v>
      </c>
      <c r="N923" s="3">
        <v>1.15</v>
      </c>
      <c r="O923" s="3">
        <v>5000000</v>
      </c>
      <c r="P923" s="3">
        <v>74349.2365</v>
      </c>
      <c r="Q923" s="3">
        <v>32300</v>
      </c>
      <c r="R923" s="3">
        <v>2</v>
      </c>
      <c r="S923" s="13"/>
      <c r="T923" s="14"/>
      <c r="U923" s="13"/>
      <c r="V923" s="13"/>
      <c r="W923" s="13"/>
      <c r="X923" s="13"/>
      <c r="Y923" s="13"/>
      <c r="Z923" s="4"/>
      <c r="AA923" s="13"/>
      <c r="AB923" s="13"/>
      <c r="AC923" s="13"/>
      <c r="AD923" s="13"/>
      <c r="AE923" s="13"/>
      <c r="AF923" s="13"/>
      <c r="AG923" s="13"/>
      <c r="AH923" s="13"/>
      <c r="AI923" s="13"/>
      <c r="AJ923" s="13"/>
      <c r="AK923" s="13"/>
      <c r="AL923" s="13"/>
      <c r="AM923" s="13"/>
      <c r="AN923" s="13"/>
      <c r="AO923" s="3"/>
      <c r="AP923" s="3"/>
      <c r="AQ923" s="3"/>
      <c r="AR923" s="3"/>
      <c r="AS923" s="13"/>
      <c r="AT923" s="13"/>
      <c r="AU923" s="13"/>
      <c r="AV923" s="13"/>
      <c r="AW923" s="13"/>
      <c r="AX923" s="13"/>
      <c r="AY923" s="13"/>
      <c r="AZ923" s="13"/>
      <c r="BA923" s="3"/>
      <c r="BB923" s="13"/>
      <c r="BC923" s="3"/>
    </row>
    <row r="924" spans="1:55">
      <c r="A924" s="3">
        <v>922</v>
      </c>
      <c r="B924" s="3">
        <v>31</v>
      </c>
      <c r="C924" s="3">
        <v>3</v>
      </c>
      <c r="D924" s="3" t="str">
        <f t="shared" si="14"/>
        <v/>
      </c>
      <c r="E924" s="3"/>
      <c r="F924" s="3"/>
      <c r="G924" s="3">
        <v>1505</v>
      </c>
      <c r="H924" s="3"/>
      <c r="I924" s="3"/>
      <c r="J924" s="3">
        <v>64420</v>
      </c>
      <c r="K924" s="3">
        <v>18339440</v>
      </c>
      <c r="L924" s="3">
        <v>49390</v>
      </c>
      <c r="M924" s="3">
        <v>1.309</v>
      </c>
      <c r="N924" s="3">
        <v>1.1505</v>
      </c>
      <c r="O924" s="3">
        <v>5000000</v>
      </c>
      <c r="P924" s="3">
        <v>74381.56226</v>
      </c>
      <c r="Q924" s="3">
        <v>32300</v>
      </c>
      <c r="R924" s="3">
        <v>2</v>
      </c>
      <c r="S924" s="13"/>
      <c r="T924" s="14"/>
      <c r="U924" s="13"/>
      <c r="V924" s="13"/>
      <c r="W924" s="13"/>
      <c r="X924" s="13"/>
      <c r="Y924" s="13"/>
      <c r="Z924" s="4"/>
      <c r="AA924" s="13"/>
      <c r="AB924" s="13"/>
      <c r="AC924" s="13"/>
      <c r="AD924" s="13"/>
      <c r="AE924" s="13"/>
      <c r="AF924" s="13"/>
      <c r="AG924" s="13"/>
      <c r="AH924" s="13"/>
      <c r="AI924" s="13"/>
      <c r="AJ924" s="13"/>
      <c r="AK924" s="13"/>
      <c r="AL924" s="13"/>
      <c r="AM924" s="13"/>
      <c r="AN924" s="13"/>
      <c r="AO924" s="3"/>
      <c r="AP924" s="3"/>
      <c r="AQ924" s="3"/>
      <c r="AR924" s="3"/>
      <c r="AS924" s="13"/>
      <c r="AT924" s="13"/>
      <c r="AU924" s="13"/>
      <c r="AV924" s="13"/>
      <c r="AW924" s="13"/>
      <c r="AX924" s="13"/>
      <c r="AY924" s="13"/>
      <c r="AZ924" s="13"/>
      <c r="BA924" s="3"/>
      <c r="BB924" s="13"/>
      <c r="BC924" s="3"/>
    </row>
    <row r="925" spans="1:55">
      <c r="A925" s="3">
        <v>923</v>
      </c>
      <c r="B925" s="3">
        <v>31</v>
      </c>
      <c r="C925" s="3">
        <v>3</v>
      </c>
      <c r="D925" s="3" t="str">
        <f t="shared" si="14"/>
        <v/>
      </c>
      <c r="E925" s="3"/>
      <c r="F925" s="3"/>
      <c r="G925" s="3">
        <v>1510</v>
      </c>
      <c r="H925" s="3"/>
      <c r="I925" s="3"/>
      <c r="J925" s="3">
        <v>64640</v>
      </c>
      <c r="K925" s="3">
        <v>18371760</v>
      </c>
      <c r="L925" s="3">
        <v>49390</v>
      </c>
      <c r="M925" s="3">
        <v>1.309</v>
      </c>
      <c r="N925" s="3">
        <v>1.151</v>
      </c>
      <c r="O925" s="3">
        <v>5000000</v>
      </c>
      <c r="P925" s="3">
        <v>74413.88801</v>
      </c>
      <c r="Q925" s="3">
        <v>32300</v>
      </c>
      <c r="R925" s="3">
        <v>2</v>
      </c>
      <c r="S925" s="13"/>
      <c r="T925" s="14"/>
      <c r="U925" s="13"/>
      <c r="V925" s="13"/>
      <c r="W925" s="13"/>
      <c r="X925" s="13"/>
      <c r="Y925" s="13"/>
      <c r="Z925" s="4"/>
      <c r="AA925" s="13"/>
      <c r="AB925" s="13"/>
      <c r="AC925" s="13"/>
      <c r="AD925" s="13"/>
      <c r="AE925" s="13"/>
      <c r="AF925" s="13"/>
      <c r="AG925" s="13"/>
      <c r="AH925" s="13"/>
      <c r="AI925" s="13"/>
      <c r="AJ925" s="13"/>
      <c r="AK925" s="13"/>
      <c r="AL925" s="13"/>
      <c r="AM925" s="13"/>
      <c r="AN925" s="13"/>
      <c r="AO925" s="3"/>
      <c r="AP925" s="3"/>
      <c r="AQ925" s="3"/>
      <c r="AR925" s="3"/>
      <c r="AS925" s="13"/>
      <c r="AT925" s="13"/>
      <c r="AU925" s="13"/>
      <c r="AV925" s="13"/>
      <c r="AW925" s="13"/>
      <c r="AX925" s="13"/>
      <c r="AY925" s="13"/>
      <c r="AZ925" s="13"/>
      <c r="BA925" s="3"/>
      <c r="BB925" s="13"/>
      <c r="BC925" s="3"/>
    </row>
    <row r="926" spans="1:55">
      <c r="A926" s="3">
        <v>924</v>
      </c>
      <c r="B926" s="3">
        <v>31</v>
      </c>
      <c r="C926" s="3">
        <v>3</v>
      </c>
      <c r="D926" s="3" t="str">
        <f t="shared" si="14"/>
        <v/>
      </c>
      <c r="E926" s="3"/>
      <c r="F926" s="3"/>
      <c r="G926" s="3">
        <v>1515</v>
      </c>
      <c r="H926" s="3"/>
      <c r="I926" s="3"/>
      <c r="J926" s="3">
        <v>64860</v>
      </c>
      <c r="K926" s="3">
        <v>18404190</v>
      </c>
      <c r="L926" s="3">
        <v>49390</v>
      </c>
      <c r="M926" s="3">
        <v>1.309</v>
      </c>
      <c r="N926" s="3">
        <v>1.1515</v>
      </c>
      <c r="O926" s="3">
        <v>5000000</v>
      </c>
      <c r="P926" s="3">
        <v>74446.21377</v>
      </c>
      <c r="Q926" s="3">
        <v>32300</v>
      </c>
      <c r="R926" s="3">
        <v>2</v>
      </c>
      <c r="S926" s="13"/>
      <c r="T926" s="14"/>
      <c r="U926" s="13"/>
      <c r="V926" s="13"/>
      <c r="W926" s="13"/>
      <c r="X926" s="13"/>
      <c r="Y926" s="13"/>
      <c r="Z926" s="4"/>
      <c r="AA926" s="13"/>
      <c r="AB926" s="13"/>
      <c r="AC926" s="13"/>
      <c r="AD926" s="13"/>
      <c r="AE926" s="13"/>
      <c r="AF926" s="13"/>
      <c r="AG926" s="13"/>
      <c r="AH926" s="13"/>
      <c r="AI926" s="13"/>
      <c r="AJ926" s="13"/>
      <c r="AK926" s="13"/>
      <c r="AL926" s="13"/>
      <c r="AM926" s="13"/>
      <c r="AN926" s="13"/>
      <c r="AO926" s="3"/>
      <c r="AP926" s="3"/>
      <c r="AQ926" s="3"/>
      <c r="AR926" s="3"/>
      <c r="AS926" s="13"/>
      <c r="AT926" s="13"/>
      <c r="AU926" s="13"/>
      <c r="AV926" s="13"/>
      <c r="AW926" s="13"/>
      <c r="AX926" s="13"/>
      <c r="AY926" s="13"/>
      <c r="AZ926" s="13"/>
      <c r="BA926" s="3"/>
      <c r="BB926" s="13"/>
      <c r="BC926" s="3"/>
    </row>
    <row r="927" spans="1:55">
      <c r="A927" s="3">
        <v>925</v>
      </c>
      <c r="B927" s="3">
        <v>31</v>
      </c>
      <c r="C927" s="3">
        <v>3</v>
      </c>
      <c r="D927" s="3" t="str">
        <f t="shared" si="14"/>
        <v/>
      </c>
      <c r="E927" s="3"/>
      <c r="F927" s="3"/>
      <c r="G927" s="3">
        <v>1520</v>
      </c>
      <c r="H927" s="3"/>
      <c r="I927" s="3"/>
      <c r="J927" s="3">
        <v>65080</v>
      </c>
      <c r="K927" s="3">
        <v>18436730</v>
      </c>
      <c r="L927" s="3">
        <v>49390</v>
      </c>
      <c r="M927" s="3">
        <v>1.309</v>
      </c>
      <c r="N927" s="3">
        <v>1.152</v>
      </c>
      <c r="O927" s="3">
        <v>5000000</v>
      </c>
      <c r="P927" s="3">
        <v>74478.53952</v>
      </c>
      <c r="Q927" s="3">
        <v>32300</v>
      </c>
      <c r="R927" s="3">
        <v>2</v>
      </c>
      <c r="S927" s="13"/>
      <c r="T927" s="14"/>
      <c r="U927" s="13"/>
      <c r="V927" s="13"/>
      <c r="W927" s="13"/>
      <c r="X927" s="13"/>
      <c r="Y927" s="13"/>
      <c r="Z927" s="4"/>
      <c r="AA927" s="13"/>
      <c r="AB927" s="13"/>
      <c r="AC927" s="13"/>
      <c r="AD927" s="13"/>
      <c r="AE927" s="13"/>
      <c r="AF927" s="13"/>
      <c r="AG927" s="13"/>
      <c r="AH927" s="13"/>
      <c r="AI927" s="13"/>
      <c r="AJ927" s="13"/>
      <c r="AK927" s="13"/>
      <c r="AL927" s="13"/>
      <c r="AM927" s="13"/>
      <c r="AN927" s="13"/>
      <c r="AO927" s="3"/>
      <c r="AP927" s="3"/>
      <c r="AQ927" s="3"/>
      <c r="AR927" s="3"/>
      <c r="AS927" s="13"/>
      <c r="AT927" s="13"/>
      <c r="AU927" s="13"/>
      <c r="AV927" s="13"/>
      <c r="AW927" s="13"/>
      <c r="AX927" s="13"/>
      <c r="AY927" s="13"/>
      <c r="AZ927" s="13"/>
      <c r="BA927" s="3"/>
      <c r="BB927" s="13"/>
      <c r="BC927" s="3"/>
    </row>
    <row r="928" spans="1:55">
      <c r="A928" s="3">
        <v>926</v>
      </c>
      <c r="B928" s="3">
        <v>31</v>
      </c>
      <c r="C928" s="3">
        <v>3</v>
      </c>
      <c r="D928" s="3" t="str">
        <f t="shared" si="14"/>
        <v/>
      </c>
      <c r="E928" s="3"/>
      <c r="F928" s="3"/>
      <c r="G928" s="3">
        <v>1525</v>
      </c>
      <c r="H928" s="3"/>
      <c r="I928" s="3"/>
      <c r="J928" s="3">
        <v>65300</v>
      </c>
      <c r="K928" s="3">
        <v>18469380</v>
      </c>
      <c r="L928" s="3">
        <v>49390</v>
      </c>
      <c r="M928" s="3">
        <v>1.309</v>
      </c>
      <c r="N928" s="3">
        <v>1.1525</v>
      </c>
      <c r="O928" s="3">
        <v>5000000</v>
      </c>
      <c r="P928" s="3">
        <v>74510.86528</v>
      </c>
      <c r="Q928" s="3">
        <v>32300</v>
      </c>
      <c r="R928" s="3">
        <v>2</v>
      </c>
      <c r="S928" s="13"/>
      <c r="T928" s="14"/>
      <c r="U928" s="13"/>
      <c r="V928" s="13"/>
      <c r="W928" s="13"/>
      <c r="X928" s="13"/>
      <c r="Y928" s="13"/>
      <c r="Z928" s="4"/>
      <c r="AA928" s="13"/>
      <c r="AB928" s="13"/>
      <c r="AC928" s="13"/>
      <c r="AD928" s="13"/>
      <c r="AE928" s="13"/>
      <c r="AF928" s="13"/>
      <c r="AG928" s="13"/>
      <c r="AH928" s="13"/>
      <c r="AI928" s="13"/>
      <c r="AJ928" s="13"/>
      <c r="AK928" s="13"/>
      <c r="AL928" s="13"/>
      <c r="AM928" s="13"/>
      <c r="AN928" s="13"/>
      <c r="AO928" s="3"/>
      <c r="AP928" s="3"/>
      <c r="AQ928" s="3"/>
      <c r="AR928" s="3"/>
      <c r="AS928" s="13"/>
      <c r="AT928" s="13"/>
      <c r="AU928" s="13"/>
      <c r="AV928" s="13"/>
      <c r="AW928" s="13"/>
      <c r="AX928" s="13"/>
      <c r="AY928" s="13"/>
      <c r="AZ928" s="13"/>
      <c r="BA928" s="3"/>
      <c r="BB928" s="13"/>
      <c r="BC928" s="3"/>
    </row>
    <row r="929" spans="1:55">
      <c r="A929" s="3">
        <v>927</v>
      </c>
      <c r="B929" s="3">
        <v>31</v>
      </c>
      <c r="C929" s="3">
        <v>3</v>
      </c>
      <c r="D929" s="3" t="str">
        <f t="shared" si="14"/>
        <v/>
      </c>
      <c r="E929" s="3"/>
      <c r="F929" s="3"/>
      <c r="G929" s="3">
        <v>1530</v>
      </c>
      <c r="H929" s="3"/>
      <c r="I929" s="3"/>
      <c r="J929" s="3">
        <v>65520</v>
      </c>
      <c r="K929" s="3">
        <v>18502140</v>
      </c>
      <c r="L929" s="3">
        <v>49390</v>
      </c>
      <c r="M929" s="3">
        <v>1.309</v>
      </c>
      <c r="N929" s="3">
        <v>1.153</v>
      </c>
      <c r="O929" s="3">
        <v>5000000</v>
      </c>
      <c r="P929" s="3">
        <v>74543.19103</v>
      </c>
      <c r="Q929" s="3">
        <v>32300</v>
      </c>
      <c r="R929" s="3">
        <v>2</v>
      </c>
      <c r="S929" s="13"/>
      <c r="T929" s="14"/>
      <c r="U929" s="13"/>
      <c r="V929" s="13"/>
      <c r="W929" s="13"/>
      <c r="X929" s="13"/>
      <c r="Y929" s="13"/>
      <c r="Z929" s="4"/>
      <c r="AA929" s="13"/>
      <c r="AB929" s="13"/>
      <c r="AC929" s="13"/>
      <c r="AD929" s="13"/>
      <c r="AE929" s="13"/>
      <c r="AF929" s="13"/>
      <c r="AG929" s="13"/>
      <c r="AH929" s="13"/>
      <c r="AI929" s="13"/>
      <c r="AJ929" s="13"/>
      <c r="AK929" s="13"/>
      <c r="AL929" s="13"/>
      <c r="AM929" s="13"/>
      <c r="AN929" s="13"/>
      <c r="AO929" s="3"/>
      <c r="AP929" s="3"/>
      <c r="AQ929" s="3"/>
      <c r="AR929" s="3"/>
      <c r="AS929" s="13"/>
      <c r="AT929" s="13"/>
      <c r="AU929" s="13"/>
      <c r="AV929" s="13"/>
      <c r="AW929" s="13"/>
      <c r="AX929" s="13"/>
      <c r="AY929" s="13"/>
      <c r="AZ929" s="13"/>
      <c r="BA929" s="3"/>
      <c r="BB929" s="13"/>
      <c r="BC929" s="3"/>
    </row>
    <row r="930" spans="1:55">
      <c r="A930" s="3">
        <v>928</v>
      </c>
      <c r="B930" s="3">
        <v>31</v>
      </c>
      <c r="C930" s="3">
        <v>3</v>
      </c>
      <c r="D930" s="3" t="str">
        <f t="shared" si="14"/>
        <v/>
      </c>
      <c r="E930" s="3"/>
      <c r="F930" s="3"/>
      <c r="G930" s="3">
        <v>1535</v>
      </c>
      <c r="H930" s="3"/>
      <c r="I930" s="3"/>
      <c r="J930" s="3">
        <v>65740</v>
      </c>
      <c r="K930" s="3">
        <v>18535010</v>
      </c>
      <c r="L930" s="3">
        <v>49390</v>
      </c>
      <c r="M930" s="3">
        <v>1.309</v>
      </c>
      <c r="N930" s="3">
        <v>1.1535</v>
      </c>
      <c r="O930" s="3">
        <v>5000000</v>
      </c>
      <c r="P930" s="3">
        <v>74575.51679</v>
      </c>
      <c r="Q930" s="3">
        <v>32300</v>
      </c>
      <c r="R930" s="3">
        <v>2</v>
      </c>
      <c r="S930" s="13"/>
      <c r="T930" s="14"/>
      <c r="U930" s="13"/>
      <c r="V930" s="13"/>
      <c r="W930" s="13"/>
      <c r="X930" s="13"/>
      <c r="Y930" s="13"/>
      <c r="Z930" s="4"/>
      <c r="AA930" s="13"/>
      <c r="AB930" s="13"/>
      <c r="AC930" s="13"/>
      <c r="AD930" s="13"/>
      <c r="AE930" s="13"/>
      <c r="AF930" s="13"/>
      <c r="AG930" s="13"/>
      <c r="AH930" s="13"/>
      <c r="AI930" s="13"/>
      <c r="AJ930" s="13"/>
      <c r="AK930" s="13"/>
      <c r="AL930" s="13"/>
      <c r="AM930" s="13"/>
      <c r="AN930" s="13"/>
      <c r="AO930" s="3"/>
      <c r="AP930" s="3"/>
      <c r="AQ930" s="3"/>
      <c r="AR930" s="3"/>
      <c r="AS930" s="13"/>
      <c r="AT930" s="13"/>
      <c r="AU930" s="13"/>
      <c r="AV930" s="13"/>
      <c r="AW930" s="13"/>
      <c r="AX930" s="13"/>
      <c r="AY930" s="13"/>
      <c r="AZ930" s="13"/>
      <c r="BA930" s="3"/>
      <c r="BB930" s="13"/>
      <c r="BC930" s="3"/>
    </row>
    <row r="931" spans="1:55">
      <c r="A931" s="3">
        <v>929</v>
      </c>
      <c r="B931" s="3">
        <v>31</v>
      </c>
      <c r="C931" s="3">
        <v>3</v>
      </c>
      <c r="D931" s="3" t="str">
        <f t="shared" si="14"/>
        <v/>
      </c>
      <c r="E931" s="3"/>
      <c r="F931" s="3"/>
      <c r="G931" s="3">
        <v>1540</v>
      </c>
      <c r="H931" s="3"/>
      <c r="I931" s="3"/>
      <c r="J931" s="3">
        <v>65960</v>
      </c>
      <c r="K931" s="3">
        <v>18567990</v>
      </c>
      <c r="L931" s="3">
        <v>49390</v>
      </c>
      <c r="M931" s="3">
        <v>1.309</v>
      </c>
      <c r="N931" s="3">
        <v>1.154</v>
      </c>
      <c r="O931" s="3">
        <v>5000000</v>
      </c>
      <c r="P931" s="3">
        <v>74607.84254</v>
      </c>
      <c r="Q931" s="3">
        <v>32300</v>
      </c>
      <c r="R931" s="3">
        <v>2</v>
      </c>
      <c r="S931" s="13"/>
      <c r="T931" s="14"/>
      <c r="U931" s="13"/>
      <c r="V931" s="13"/>
      <c r="W931" s="13"/>
      <c r="X931" s="13"/>
      <c r="Y931" s="13"/>
      <c r="Z931" s="4"/>
      <c r="AA931" s="13"/>
      <c r="AB931" s="13"/>
      <c r="AC931" s="13"/>
      <c r="AD931" s="13"/>
      <c r="AE931" s="13"/>
      <c r="AF931" s="13"/>
      <c r="AG931" s="13"/>
      <c r="AH931" s="13"/>
      <c r="AI931" s="13"/>
      <c r="AJ931" s="13"/>
      <c r="AK931" s="13"/>
      <c r="AL931" s="13"/>
      <c r="AM931" s="13"/>
      <c r="AN931" s="13"/>
      <c r="AO931" s="3"/>
      <c r="AP931" s="3"/>
      <c r="AQ931" s="3"/>
      <c r="AR931" s="3"/>
      <c r="AS931" s="13"/>
      <c r="AT931" s="13"/>
      <c r="AU931" s="13"/>
      <c r="AV931" s="13"/>
      <c r="AW931" s="13"/>
      <c r="AX931" s="13"/>
      <c r="AY931" s="13"/>
      <c r="AZ931" s="13"/>
      <c r="BA931" s="3"/>
      <c r="BB931" s="13"/>
      <c r="BC931" s="3"/>
    </row>
    <row r="932" spans="1:55">
      <c r="A932" s="3">
        <v>930</v>
      </c>
      <c r="B932" s="3">
        <v>31</v>
      </c>
      <c r="C932" s="3">
        <v>3</v>
      </c>
      <c r="D932" s="3" t="str">
        <f t="shared" si="14"/>
        <v/>
      </c>
      <c r="E932" s="3"/>
      <c r="F932" s="3"/>
      <c r="G932" s="3">
        <v>1545</v>
      </c>
      <c r="H932" s="3"/>
      <c r="I932" s="3"/>
      <c r="J932" s="3">
        <v>66180</v>
      </c>
      <c r="K932" s="3">
        <v>18601080</v>
      </c>
      <c r="L932" s="3">
        <v>49390</v>
      </c>
      <c r="M932" s="3">
        <v>1.309</v>
      </c>
      <c r="N932" s="3">
        <v>1.1545</v>
      </c>
      <c r="O932" s="3">
        <v>5000000</v>
      </c>
      <c r="P932" s="3">
        <v>74640.1683</v>
      </c>
      <c r="Q932" s="3">
        <v>32300</v>
      </c>
      <c r="R932" s="3">
        <v>2</v>
      </c>
      <c r="S932" s="13"/>
      <c r="T932" s="14"/>
      <c r="U932" s="13"/>
      <c r="V932" s="13"/>
      <c r="W932" s="13"/>
      <c r="X932" s="13"/>
      <c r="Y932" s="13"/>
      <c r="Z932" s="4"/>
      <c r="AA932" s="13"/>
      <c r="AB932" s="13"/>
      <c r="AC932" s="13"/>
      <c r="AD932" s="13"/>
      <c r="AE932" s="13"/>
      <c r="AF932" s="13"/>
      <c r="AG932" s="13"/>
      <c r="AH932" s="13"/>
      <c r="AI932" s="13"/>
      <c r="AJ932" s="13"/>
      <c r="AK932" s="13"/>
      <c r="AL932" s="13"/>
      <c r="AM932" s="13"/>
      <c r="AN932" s="13"/>
      <c r="AO932" s="3"/>
      <c r="AP932" s="3"/>
      <c r="AQ932" s="3"/>
      <c r="AR932" s="3"/>
      <c r="AS932" s="13"/>
      <c r="AT932" s="13"/>
      <c r="AU932" s="13"/>
      <c r="AV932" s="13"/>
      <c r="AW932" s="13"/>
      <c r="AX932" s="13"/>
      <c r="AY932" s="13"/>
      <c r="AZ932" s="13"/>
      <c r="BA932" s="3"/>
      <c r="BB932" s="13"/>
      <c r="BC932" s="3"/>
    </row>
    <row r="933" spans="1:55">
      <c r="A933" s="3">
        <v>931</v>
      </c>
      <c r="B933" s="3">
        <v>32</v>
      </c>
      <c r="C933" s="3">
        <v>1</v>
      </c>
      <c r="D933" s="3">
        <f t="shared" si="14"/>
        <v>4960000</v>
      </c>
      <c r="E933" s="3">
        <v>4970</v>
      </c>
      <c r="F933" s="3"/>
      <c r="G933" s="3"/>
      <c r="H933" s="3">
        <v>66400</v>
      </c>
      <c r="I933" s="3"/>
      <c r="J933" s="3"/>
      <c r="K933" s="3">
        <v>18667480</v>
      </c>
      <c r="L933" s="3">
        <v>49700</v>
      </c>
      <c r="M933" s="3">
        <v>1.309</v>
      </c>
      <c r="N933" s="3">
        <v>1.1545</v>
      </c>
      <c r="O933" s="3">
        <v>5000000</v>
      </c>
      <c r="P933" s="3">
        <v>75108.65285</v>
      </c>
      <c r="Q933" s="3">
        <v>32300</v>
      </c>
      <c r="R933" s="3">
        <v>2</v>
      </c>
      <c r="S933" s="13"/>
      <c r="T933" s="14"/>
      <c r="U933" s="13"/>
      <c r="V933" s="13"/>
      <c r="W933" s="13"/>
      <c r="X933" s="13"/>
      <c r="Y933" s="13"/>
      <c r="Z933" s="4"/>
      <c r="AA933" s="13"/>
      <c r="AB933" s="13"/>
      <c r="AC933" s="13"/>
      <c r="AD933" s="13"/>
      <c r="AE933" s="13"/>
      <c r="AF933" s="13"/>
      <c r="AG933" s="13"/>
      <c r="AH933" s="13"/>
      <c r="AI933" s="13"/>
      <c r="AJ933" s="13"/>
      <c r="AK933" s="13"/>
      <c r="AL933" s="13"/>
      <c r="AM933" s="13"/>
      <c r="AN933" s="13"/>
      <c r="AO933" s="3"/>
      <c r="AP933" s="3"/>
      <c r="AQ933" s="3"/>
      <c r="AR933" s="3"/>
      <c r="AS933" s="13"/>
      <c r="AT933" s="13"/>
      <c r="AU933" s="13"/>
      <c r="AV933" s="13"/>
      <c r="AW933" s="13"/>
      <c r="AX933" s="13"/>
      <c r="AY933" s="13"/>
      <c r="AZ933" s="13"/>
      <c r="BA933" s="3"/>
      <c r="BB933" s="13"/>
      <c r="BC933" s="3"/>
    </row>
    <row r="934" spans="1:55">
      <c r="A934" s="3">
        <v>932</v>
      </c>
      <c r="B934" s="3">
        <v>32</v>
      </c>
      <c r="C934" s="3">
        <v>1</v>
      </c>
      <c r="D934" s="3">
        <f t="shared" si="14"/>
        <v>4992000</v>
      </c>
      <c r="E934" s="3">
        <v>5002</v>
      </c>
      <c r="F934" s="3"/>
      <c r="G934" s="3"/>
      <c r="H934" s="3">
        <v>66620</v>
      </c>
      <c r="I934" s="3"/>
      <c r="J934" s="3"/>
      <c r="K934" s="3">
        <v>18734100</v>
      </c>
      <c r="L934" s="3">
        <v>50020</v>
      </c>
      <c r="M934" s="3">
        <v>1.309</v>
      </c>
      <c r="N934" s="3">
        <v>1.1545</v>
      </c>
      <c r="O934" s="3">
        <v>5000000</v>
      </c>
      <c r="P934" s="3">
        <v>75592.24981</v>
      </c>
      <c r="Q934" s="3">
        <v>32300</v>
      </c>
      <c r="R934" s="3">
        <v>2</v>
      </c>
      <c r="S934" s="13"/>
      <c r="T934" s="14"/>
      <c r="U934" s="13"/>
      <c r="V934" s="13"/>
      <c r="W934" s="13"/>
      <c r="X934" s="13"/>
      <c r="Y934" s="13"/>
      <c r="Z934" s="4"/>
      <c r="AA934" s="13"/>
      <c r="AB934" s="13"/>
      <c r="AC934" s="13"/>
      <c r="AD934" s="13"/>
      <c r="AE934" s="13"/>
      <c r="AF934" s="13"/>
      <c r="AG934" s="13"/>
      <c r="AH934" s="13"/>
      <c r="AI934" s="13"/>
      <c r="AJ934" s="13"/>
      <c r="AK934" s="13"/>
      <c r="AL934" s="13"/>
      <c r="AM934" s="13"/>
      <c r="AN934" s="13"/>
      <c r="AO934" s="3"/>
      <c r="AP934" s="3"/>
      <c r="AQ934" s="3"/>
      <c r="AR934" s="3"/>
      <c r="AS934" s="13"/>
      <c r="AT934" s="13"/>
      <c r="AU934" s="13"/>
      <c r="AV934" s="13"/>
      <c r="AW934" s="13"/>
      <c r="AX934" s="13"/>
      <c r="AY934" s="13"/>
      <c r="AZ934" s="13"/>
      <c r="BA934" s="3"/>
      <c r="BB934" s="13"/>
      <c r="BC934" s="3"/>
    </row>
    <row r="935" spans="1:55">
      <c r="A935" s="3">
        <v>933</v>
      </c>
      <c r="B935" s="3">
        <v>32</v>
      </c>
      <c r="C935" s="3">
        <v>1</v>
      </c>
      <c r="D935" s="3">
        <f t="shared" si="14"/>
        <v>5024000</v>
      </c>
      <c r="E935" s="3">
        <v>5034</v>
      </c>
      <c r="F935" s="3"/>
      <c r="G935" s="3"/>
      <c r="H935" s="3">
        <v>66840</v>
      </c>
      <c r="I935" s="3"/>
      <c r="J935" s="3"/>
      <c r="K935" s="3">
        <v>18800940</v>
      </c>
      <c r="L935" s="3">
        <v>50340</v>
      </c>
      <c r="M935" s="3">
        <v>1.309</v>
      </c>
      <c r="N935" s="3">
        <v>1.1545</v>
      </c>
      <c r="O935" s="3">
        <v>5000000</v>
      </c>
      <c r="P935" s="3">
        <v>76075.84677</v>
      </c>
      <c r="Q935" s="3">
        <v>32300</v>
      </c>
      <c r="R935" s="3">
        <v>2</v>
      </c>
      <c r="S935" s="13"/>
      <c r="T935" s="14"/>
      <c r="U935" s="13"/>
      <c r="V935" s="13"/>
      <c r="W935" s="13"/>
      <c r="X935" s="13"/>
      <c r="Y935" s="13"/>
      <c r="Z935" s="4"/>
      <c r="AA935" s="13"/>
      <c r="AB935" s="13"/>
      <c r="AC935" s="13"/>
      <c r="AD935" s="13"/>
      <c r="AE935" s="13"/>
      <c r="AF935" s="13"/>
      <c r="AG935" s="13"/>
      <c r="AH935" s="13"/>
      <c r="AI935" s="13"/>
      <c r="AJ935" s="13"/>
      <c r="AK935" s="13"/>
      <c r="AL935" s="13"/>
      <c r="AM935" s="13"/>
      <c r="AN935" s="13"/>
      <c r="AO935" s="3"/>
      <c r="AP935" s="3"/>
      <c r="AQ935" s="3"/>
      <c r="AR935" s="3"/>
      <c r="AS935" s="13"/>
      <c r="AT935" s="13"/>
      <c r="AU935" s="13"/>
      <c r="AV935" s="13"/>
      <c r="AW935" s="13"/>
      <c r="AX935" s="13"/>
      <c r="AY935" s="13"/>
      <c r="AZ935" s="13"/>
      <c r="BA935" s="3"/>
      <c r="BB935" s="13"/>
      <c r="BC935" s="3"/>
    </row>
    <row r="936" spans="1:55">
      <c r="A936" s="3">
        <v>934</v>
      </c>
      <c r="B936" s="3">
        <v>32</v>
      </c>
      <c r="C936" s="3">
        <v>1</v>
      </c>
      <c r="D936" s="3">
        <f t="shared" si="14"/>
        <v>5056000</v>
      </c>
      <c r="E936" s="3">
        <v>5066</v>
      </c>
      <c r="F936" s="3"/>
      <c r="G936" s="3"/>
      <c r="H936" s="3">
        <v>67060</v>
      </c>
      <c r="I936" s="3"/>
      <c r="J936" s="3"/>
      <c r="K936" s="3">
        <v>18868000</v>
      </c>
      <c r="L936" s="3">
        <v>50660</v>
      </c>
      <c r="M936" s="3">
        <v>1.309</v>
      </c>
      <c r="N936" s="3">
        <v>1.1545</v>
      </c>
      <c r="O936" s="3">
        <v>5000000</v>
      </c>
      <c r="P936" s="3">
        <v>76559.44373</v>
      </c>
      <c r="Q936" s="3">
        <v>32300</v>
      </c>
      <c r="R936" s="3">
        <v>2</v>
      </c>
      <c r="S936" s="13"/>
      <c r="T936" s="14"/>
      <c r="U936" s="13"/>
      <c r="V936" s="13"/>
      <c r="W936" s="13"/>
      <c r="X936" s="13"/>
      <c r="Y936" s="13"/>
      <c r="Z936" s="4"/>
      <c r="AA936" s="13"/>
      <c r="AB936" s="13"/>
      <c r="AC936" s="13"/>
      <c r="AD936" s="13"/>
      <c r="AE936" s="13"/>
      <c r="AF936" s="13"/>
      <c r="AG936" s="13"/>
      <c r="AH936" s="13"/>
      <c r="AI936" s="13"/>
      <c r="AJ936" s="13"/>
      <c r="AK936" s="13"/>
      <c r="AL936" s="13"/>
      <c r="AM936" s="13"/>
      <c r="AN936" s="13"/>
      <c r="AO936" s="3"/>
      <c r="AP936" s="3"/>
      <c r="AQ936" s="3"/>
      <c r="AR936" s="3"/>
      <c r="AS936" s="13"/>
      <c r="AT936" s="13"/>
      <c r="AU936" s="13"/>
      <c r="AV936" s="13"/>
      <c r="AW936" s="13"/>
      <c r="AX936" s="13"/>
      <c r="AY936" s="13"/>
      <c r="AZ936" s="13"/>
      <c r="BA936" s="3"/>
      <c r="BB936" s="13"/>
      <c r="BC936" s="3"/>
    </row>
    <row r="937" spans="1:55">
      <c r="A937" s="3">
        <v>935</v>
      </c>
      <c r="B937" s="3">
        <v>32</v>
      </c>
      <c r="C937" s="3">
        <v>1</v>
      </c>
      <c r="D937" s="3">
        <f t="shared" si="14"/>
        <v>5088000</v>
      </c>
      <c r="E937" s="3">
        <v>5098</v>
      </c>
      <c r="F937" s="3"/>
      <c r="G937" s="3"/>
      <c r="H937" s="3">
        <v>67280</v>
      </c>
      <c r="I937" s="3"/>
      <c r="J937" s="3"/>
      <c r="K937" s="3">
        <v>18935280</v>
      </c>
      <c r="L937" s="3">
        <v>50980</v>
      </c>
      <c r="M937" s="3">
        <v>1.309</v>
      </c>
      <c r="N937" s="3">
        <v>1.1545</v>
      </c>
      <c r="O937" s="3">
        <v>5000000</v>
      </c>
      <c r="P937" s="3">
        <v>77043.04069</v>
      </c>
      <c r="Q937" s="3">
        <v>32300</v>
      </c>
      <c r="R937" s="3">
        <v>2</v>
      </c>
      <c r="S937" s="13"/>
      <c r="T937" s="14"/>
      <c r="U937" s="13"/>
      <c r="V937" s="13"/>
      <c r="W937" s="13"/>
      <c r="X937" s="13"/>
      <c r="Y937" s="13"/>
      <c r="Z937" s="4"/>
      <c r="AA937" s="13"/>
      <c r="AB937" s="13"/>
      <c r="AC937" s="13"/>
      <c r="AD937" s="13"/>
      <c r="AE937" s="13"/>
      <c r="AF937" s="13"/>
      <c r="AG937" s="13"/>
      <c r="AH937" s="13"/>
      <c r="AI937" s="13"/>
      <c r="AJ937" s="13"/>
      <c r="AK937" s="13"/>
      <c r="AL937" s="13"/>
      <c r="AM937" s="13"/>
      <c r="AN937" s="13"/>
      <c r="AO937" s="3"/>
      <c r="AP937" s="3"/>
      <c r="AQ937" s="3"/>
      <c r="AR937" s="3"/>
      <c r="AS937" s="13"/>
      <c r="AT937" s="13"/>
      <c r="AU937" s="13"/>
      <c r="AV937" s="13"/>
      <c r="AW937" s="13"/>
      <c r="AX937" s="13"/>
      <c r="AY937" s="13"/>
      <c r="AZ937" s="13"/>
      <c r="BA937" s="3"/>
      <c r="BB937" s="13"/>
      <c r="BC937" s="3"/>
    </row>
    <row r="938" spans="1:55">
      <c r="A938" s="3">
        <v>936</v>
      </c>
      <c r="B938" s="3">
        <v>32</v>
      </c>
      <c r="C938" s="3">
        <v>1</v>
      </c>
      <c r="D938" s="3">
        <f t="shared" si="14"/>
        <v>5120000</v>
      </c>
      <c r="E938" s="3">
        <v>5130</v>
      </c>
      <c r="F938" s="3"/>
      <c r="G938" s="3"/>
      <c r="H938" s="3">
        <v>67500</v>
      </c>
      <c r="I938" s="3"/>
      <c r="J938" s="3"/>
      <c r="K938" s="3">
        <v>19002780</v>
      </c>
      <c r="L938" s="3">
        <v>51300</v>
      </c>
      <c r="M938" s="3">
        <v>1.309</v>
      </c>
      <c r="N938" s="3">
        <v>1.1545</v>
      </c>
      <c r="O938" s="3">
        <v>5000000</v>
      </c>
      <c r="P938" s="3">
        <v>77526.63765</v>
      </c>
      <c r="Q938" s="3">
        <v>32300</v>
      </c>
      <c r="R938" s="3">
        <v>2</v>
      </c>
      <c r="S938" s="13"/>
      <c r="T938" s="14"/>
      <c r="U938" s="13"/>
      <c r="V938" s="13"/>
      <c r="W938" s="13"/>
      <c r="X938" s="13"/>
      <c r="Y938" s="13"/>
      <c r="Z938" s="4"/>
      <c r="AA938" s="13"/>
      <c r="AB938" s="13"/>
      <c r="AC938" s="13"/>
      <c r="AD938" s="13"/>
      <c r="AE938" s="13"/>
      <c r="AF938" s="13"/>
      <c r="AG938" s="13"/>
      <c r="AH938" s="13"/>
      <c r="AI938" s="13"/>
      <c r="AJ938" s="13"/>
      <c r="AK938" s="13"/>
      <c r="AL938" s="13"/>
      <c r="AM938" s="13"/>
      <c r="AN938" s="13"/>
      <c r="AO938" s="3"/>
      <c r="AP938" s="3"/>
      <c r="AQ938" s="3"/>
      <c r="AR938" s="3"/>
      <c r="AS938" s="13"/>
      <c r="AT938" s="13"/>
      <c r="AU938" s="13"/>
      <c r="AV938" s="13"/>
      <c r="AW938" s="13"/>
      <c r="AX938" s="13"/>
      <c r="AY938" s="13"/>
      <c r="AZ938" s="13"/>
      <c r="BA938" s="3"/>
      <c r="BB938" s="13"/>
      <c r="BC938" s="3"/>
    </row>
    <row r="939" spans="1:55">
      <c r="A939" s="3">
        <v>937</v>
      </c>
      <c r="B939" s="3">
        <v>32</v>
      </c>
      <c r="C939" s="3">
        <v>1</v>
      </c>
      <c r="D939" s="3">
        <f t="shared" si="14"/>
        <v>5152000</v>
      </c>
      <c r="E939" s="3">
        <v>5162</v>
      </c>
      <c r="F939" s="3"/>
      <c r="G939" s="3"/>
      <c r="H939" s="3">
        <v>67720</v>
      </c>
      <c r="I939" s="3"/>
      <c r="J939" s="3"/>
      <c r="K939" s="3">
        <v>19070500</v>
      </c>
      <c r="L939" s="3">
        <v>51620</v>
      </c>
      <c r="M939" s="3">
        <v>1.309</v>
      </c>
      <c r="N939" s="3">
        <v>1.1545</v>
      </c>
      <c r="O939" s="3">
        <v>5000000</v>
      </c>
      <c r="P939" s="3">
        <v>78010.23461</v>
      </c>
      <c r="Q939" s="3">
        <v>32300</v>
      </c>
      <c r="R939" s="3">
        <v>2</v>
      </c>
      <c r="S939" s="13"/>
      <c r="T939" s="14"/>
      <c r="U939" s="13"/>
      <c r="V939" s="13"/>
      <c r="W939" s="13"/>
      <c r="X939" s="13"/>
      <c r="Y939" s="13"/>
      <c r="Z939" s="4"/>
      <c r="AA939" s="13"/>
      <c r="AB939" s="13"/>
      <c r="AC939" s="13"/>
      <c r="AD939" s="13"/>
      <c r="AE939" s="13"/>
      <c r="AF939" s="13"/>
      <c r="AG939" s="13"/>
      <c r="AH939" s="13"/>
      <c r="AI939" s="13"/>
      <c r="AJ939" s="13"/>
      <c r="AK939" s="13"/>
      <c r="AL939" s="13"/>
      <c r="AM939" s="13"/>
      <c r="AN939" s="13"/>
      <c r="AO939" s="3"/>
      <c r="AP939" s="3"/>
      <c r="AQ939" s="3"/>
      <c r="AR939" s="3"/>
      <c r="AS939" s="13"/>
      <c r="AT939" s="13"/>
      <c r="AU939" s="13"/>
      <c r="AV939" s="13"/>
      <c r="AW939" s="13"/>
      <c r="AX939" s="13"/>
      <c r="AY939" s="13"/>
      <c r="AZ939" s="13"/>
      <c r="BA939" s="3"/>
      <c r="BB939" s="13"/>
      <c r="BC939" s="3"/>
    </row>
    <row r="940" spans="1:55">
      <c r="A940" s="3">
        <v>938</v>
      </c>
      <c r="B940" s="3">
        <v>32</v>
      </c>
      <c r="C940" s="3">
        <v>1</v>
      </c>
      <c r="D940" s="3">
        <f t="shared" si="14"/>
        <v>5184000</v>
      </c>
      <c r="E940" s="3">
        <v>5194</v>
      </c>
      <c r="F940" s="3"/>
      <c r="G940" s="3"/>
      <c r="H940" s="3">
        <v>67940</v>
      </c>
      <c r="I940" s="3"/>
      <c r="J940" s="3"/>
      <c r="K940" s="3">
        <v>19138440</v>
      </c>
      <c r="L940" s="3">
        <v>51940</v>
      </c>
      <c r="M940" s="3">
        <v>1.309</v>
      </c>
      <c r="N940" s="3">
        <v>1.1545</v>
      </c>
      <c r="O940" s="3">
        <v>5000000</v>
      </c>
      <c r="P940" s="3">
        <v>78493.83157</v>
      </c>
      <c r="Q940" s="3">
        <v>32300</v>
      </c>
      <c r="R940" s="3">
        <v>2</v>
      </c>
      <c r="S940" s="13"/>
      <c r="T940" s="14"/>
      <c r="U940" s="13"/>
      <c r="V940" s="13"/>
      <c r="W940" s="13"/>
      <c r="X940" s="13"/>
      <c r="Y940" s="13"/>
      <c r="Z940" s="4"/>
      <c r="AA940" s="13"/>
      <c r="AB940" s="13"/>
      <c r="AC940" s="13"/>
      <c r="AD940" s="13"/>
      <c r="AE940" s="13"/>
      <c r="AF940" s="13"/>
      <c r="AG940" s="13"/>
      <c r="AH940" s="13"/>
      <c r="AI940" s="13"/>
      <c r="AJ940" s="13"/>
      <c r="AK940" s="13"/>
      <c r="AL940" s="13"/>
      <c r="AM940" s="13"/>
      <c r="AN940" s="13"/>
      <c r="AO940" s="3"/>
      <c r="AP940" s="3"/>
      <c r="AQ940" s="3"/>
      <c r="AR940" s="3"/>
      <c r="AS940" s="13"/>
      <c r="AT940" s="13"/>
      <c r="AU940" s="13"/>
      <c r="AV940" s="13"/>
      <c r="AW940" s="13"/>
      <c r="AX940" s="13"/>
      <c r="AY940" s="13"/>
      <c r="AZ940" s="13"/>
      <c r="BA940" s="3"/>
      <c r="BB940" s="13"/>
      <c r="BC940" s="3"/>
    </row>
    <row r="941" spans="1:55">
      <c r="A941" s="3">
        <v>939</v>
      </c>
      <c r="B941" s="3">
        <v>32</v>
      </c>
      <c r="C941" s="3">
        <v>1</v>
      </c>
      <c r="D941" s="3">
        <f t="shared" si="14"/>
        <v>5216000</v>
      </c>
      <c r="E941" s="3">
        <v>5226</v>
      </c>
      <c r="F941" s="3"/>
      <c r="G941" s="3"/>
      <c r="H941" s="3">
        <v>68160</v>
      </c>
      <c r="I941" s="3"/>
      <c r="J941" s="3"/>
      <c r="K941" s="3">
        <v>19206600</v>
      </c>
      <c r="L941" s="3">
        <v>52260</v>
      </c>
      <c r="M941" s="3">
        <v>1.309</v>
      </c>
      <c r="N941" s="3">
        <v>1.1545</v>
      </c>
      <c r="O941" s="3">
        <v>5000000</v>
      </c>
      <c r="P941" s="3">
        <v>78977.42853</v>
      </c>
      <c r="Q941" s="3">
        <v>32300</v>
      </c>
      <c r="R941" s="3">
        <v>2</v>
      </c>
      <c r="S941" s="13"/>
      <c r="T941" s="14"/>
      <c r="U941" s="13"/>
      <c r="V941" s="13"/>
      <c r="W941" s="13"/>
      <c r="X941" s="13"/>
      <c r="Y941" s="13"/>
      <c r="Z941" s="4"/>
      <c r="AA941" s="13"/>
      <c r="AB941" s="13"/>
      <c r="AC941" s="13"/>
      <c r="AD941" s="13"/>
      <c r="AE941" s="13"/>
      <c r="AF941" s="13"/>
      <c r="AG941" s="13"/>
      <c r="AH941" s="13"/>
      <c r="AI941" s="13"/>
      <c r="AJ941" s="13"/>
      <c r="AK941" s="13"/>
      <c r="AL941" s="13"/>
      <c r="AM941" s="13"/>
      <c r="AN941" s="13"/>
      <c r="AO941" s="3"/>
      <c r="AP941" s="3"/>
      <c r="AQ941" s="3"/>
      <c r="AR941" s="3"/>
      <c r="AS941" s="13"/>
      <c r="AT941" s="13"/>
      <c r="AU941" s="13"/>
      <c r="AV941" s="13"/>
      <c r="AW941" s="13"/>
      <c r="AX941" s="13"/>
      <c r="AY941" s="13"/>
      <c r="AZ941" s="13"/>
      <c r="BA941" s="3"/>
      <c r="BB941" s="13"/>
      <c r="BC941" s="3"/>
    </row>
    <row r="942" spans="1:55">
      <c r="A942" s="3">
        <v>940</v>
      </c>
      <c r="B942" s="3">
        <v>32</v>
      </c>
      <c r="C942" s="3">
        <v>1</v>
      </c>
      <c r="D942" s="3">
        <f t="shared" si="14"/>
        <v>5248000</v>
      </c>
      <c r="E942" s="3">
        <v>5258</v>
      </c>
      <c r="F942" s="3"/>
      <c r="G942" s="3"/>
      <c r="H942" s="3">
        <v>68380</v>
      </c>
      <c r="I942" s="3"/>
      <c r="J942" s="3"/>
      <c r="K942" s="3">
        <v>19274980</v>
      </c>
      <c r="L942" s="3">
        <v>52580</v>
      </c>
      <c r="M942" s="3">
        <v>1.309</v>
      </c>
      <c r="N942" s="3">
        <v>1.1545</v>
      </c>
      <c r="O942" s="3">
        <v>5000000</v>
      </c>
      <c r="P942" s="3">
        <v>79461.02549</v>
      </c>
      <c r="Q942" s="3">
        <v>35000</v>
      </c>
      <c r="R942" s="3">
        <v>2</v>
      </c>
      <c r="S942" s="13"/>
      <c r="T942" s="14"/>
      <c r="U942" s="13"/>
      <c r="V942" s="13"/>
      <c r="W942" s="13"/>
      <c r="X942" s="13"/>
      <c r="Y942" s="13"/>
      <c r="Z942" s="4"/>
      <c r="AA942" s="13"/>
      <c r="AB942" s="13"/>
      <c r="AC942" s="13"/>
      <c r="AD942" s="13"/>
      <c r="AE942" s="13"/>
      <c r="AF942" s="13"/>
      <c r="AG942" s="13"/>
      <c r="AH942" s="13"/>
      <c r="AI942" s="13"/>
      <c r="AJ942" s="13"/>
      <c r="AK942" s="13"/>
      <c r="AL942" s="13"/>
      <c r="AM942" s="13"/>
      <c r="AN942" s="13"/>
      <c r="AO942" s="3"/>
      <c r="AP942" s="3"/>
      <c r="AQ942" s="3"/>
      <c r="AR942" s="3"/>
      <c r="AS942" s="13"/>
      <c r="AT942" s="13"/>
      <c r="AU942" s="13"/>
      <c r="AV942" s="13"/>
      <c r="AW942" s="13"/>
      <c r="AX942" s="13"/>
      <c r="AY942" s="13"/>
      <c r="AZ942" s="13"/>
      <c r="BA942" s="3"/>
      <c r="BB942" s="13"/>
      <c r="BC942" s="3"/>
    </row>
    <row r="943" spans="1:55">
      <c r="A943" s="3">
        <v>941</v>
      </c>
      <c r="B943" s="3">
        <v>32</v>
      </c>
      <c r="C943" s="3">
        <v>2</v>
      </c>
      <c r="D943" s="3" t="str">
        <f t="shared" si="14"/>
        <v/>
      </c>
      <c r="E943" s="3"/>
      <c r="F943" s="3">
        <v>3100</v>
      </c>
      <c r="G943" s="3"/>
      <c r="H943" s="3"/>
      <c r="I943" s="3">
        <v>66400</v>
      </c>
      <c r="J943" s="3"/>
      <c r="K943" s="3">
        <v>19319247</v>
      </c>
      <c r="L943" s="3">
        <v>52580</v>
      </c>
      <c r="M943" s="3">
        <v>1.31</v>
      </c>
      <c r="N943" s="3">
        <v>1.1545</v>
      </c>
      <c r="O943" s="3">
        <v>5000000</v>
      </c>
      <c r="P943" s="3">
        <v>79521.7291</v>
      </c>
      <c r="Q943" s="3">
        <v>35000</v>
      </c>
      <c r="R943" s="3">
        <v>2</v>
      </c>
      <c r="S943" s="13"/>
      <c r="T943" s="14"/>
      <c r="U943" s="13"/>
      <c r="V943" s="13"/>
      <c r="W943" s="13"/>
      <c r="X943" s="13"/>
      <c r="Y943" s="13"/>
      <c r="Z943" s="4"/>
      <c r="AA943" s="13"/>
      <c r="AB943" s="13"/>
      <c r="AC943" s="13"/>
      <c r="AD943" s="13"/>
      <c r="AE943" s="13"/>
      <c r="AF943" s="13"/>
      <c r="AG943" s="13"/>
      <c r="AH943" s="13"/>
      <c r="AI943" s="13"/>
      <c r="AJ943" s="13"/>
      <c r="AK943" s="13"/>
      <c r="AL943" s="13"/>
      <c r="AM943" s="13"/>
      <c r="AN943" s="13"/>
      <c r="AO943" s="3"/>
      <c r="AP943" s="3"/>
      <c r="AQ943" s="3"/>
      <c r="AR943" s="3"/>
      <c r="AS943" s="13"/>
      <c r="AT943" s="13"/>
      <c r="AU943" s="13"/>
      <c r="AV943" s="13"/>
      <c r="AW943" s="13"/>
      <c r="AX943" s="13"/>
      <c r="AY943" s="13"/>
      <c r="AZ943" s="13"/>
      <c r="BA943" s="3"/>
      <c r="BB943" s="13"/>
      <c r="BC943" s="3"/>
    </row>
    <row r="944" spans="1:55">
      <c r="A944" s="3">
        <v>942</v>
      </c>
      <c r="B944" s="3">
        <v>32</v>
      </c>
      <c r="C944" s="3">
        <v>2</v>
      </c>
      <c r="D944" s="3" t="str">
        <f t="shared" si="14"/>
        <v/>
      </c>
      <c r="E944" s="3"/>
      <c r="F944" s="3">
        <v>3110</v>
      </c>
      <c r="G944" s="3"/>
      <c r="H944" s="3"/>
      <c r="I944" s="3">
        <v>66620</v>
      </c>
      <c r="J944" s="3"/>
      <c r="K944" s="3">
        <v>19363661</v>
      </c>
      <c r="L944" s="3">
        <v>52580</v>
      </c>
      <c r="M944" s="3">
        <v>1.311</v>
      </c>
      <c r="N944" s="3">
        <v>1.1545</v>
      </c>
      <c r="O944" s="3">
        <v>5000000</v>
      </c>
      <c r="P944" s="3">
        <v>79582.43271</v>
      </c>
      <c r="Q944" s="3">
        <v>35000</v>
      </c>
      <c r="R944" s="3">
        <v>2</v>
      </c>
      <c r="S944" s="13"/>
      <c r="T944" s="14"/>
      <c r="U944" s="13"/>
      <c r="V944" s="13"/>
      <c r="W944" s="13"/>
      <c r="X944" s="13"/>
      <c r="Y944" s="13"/>
      <c r="Z944" s="4"/>
      <c r="AA944" s="13"/>
      <c r="AB944" s="13"/>
      <c r="AC944" s="13"/>
      <c r="AD944" s="13"/>
      <c r="AE944" s="13"/>
      <c r="AF944" s="13"/>
      <c r="AG944" s="13"/>
      <c r="AH944" s="13"/>
      <c r="AI944" s="13"/>
      <c r="AJ944" s="13"/>
      <c r="AK944" s="13"/>
      <c r="AL944" s="13"/>
      <c r="AM944" s="13"/>
      <c r="AN944" s="13"/>
      <c r="AO944" s="3"/>
      <c r="AP944" s="3"/>
      <c r="AQ944" s="3"/>
      <c r="AR944" s="3"/>
      <c r="AS944" s="13"/>
      <c r="AT944" s="13"/>
      <c r="AU944" s="13"/>
      <c r="AV944" s="13"/>
      <c r="AW944" s="13"/>
      <c r="AX944" s="13"/>
      <c r="AY944" s="13"/>
      <c r="AZ944" s="13"/>
      <c r="BA944" s="3"/>
      <c r="BB944" s="13"/>
      <c r="BC944" s="3"/>
    </row>
    <row r="945" spans="1:55">
      <c r="A945" s="3">
        <v>943</v>
      </c>
      <c r="B945" s="3">
        <v>32</v>
      </c>
      <c r="C945" s="3">
        <v>2</v>
      </c>
      <c r="D945" s="3" t="str">
        <f t="shared" si="14"/>
        <v/>
      </c>
      <c r="E945" s="3"/>
      <c r="F945" s="3">
        <v>3120</v>
      </c>
      <c r="G945" s="3"/>
      <c r="H945" s="3"/>
      <c r="I945" s="3">
        <v>66840</v>
      </c>
      <c r="J945" s="3"/>
      <c r="K945" s="3">
        <v>19408222</v>
      </c>
      <c r="L945" s="3">
        <v>52580</v>
      </c>
      <c r="M945" s="3">
        <v>1.312</v>
      </c>
      <c r="N945" s="3">
        <v>1.1545</v>
      </c>
      <c r="O945" s="3">
        <v>5000000</v>
      </c>
      <c r="P945" s="3">
        <v>79643.13632</v>
      </c>
      <c r="Q945" s="3">
        <v>35000</v>
      </c>
      <c r="R945" s="3">
        <v>2</v>
      </c>
      <c r="S945" s="13"/>
      <c r="T945" s="14"/>
      <c r="U945" s="13"/>
      <c r="V945" s="13"/>
      <c r="W945" s="13"/>
      <c r="X945" s="13"/>
      <c r="Y945" s="13"/>
      <c r="Z945" s="4"/>
      <c r="AA945" s="13"/>
      <c r="AB945" s="13"/>
      <c r="AC945" s="13"/>
      <c r="AD945" s="13"/>
      <c r="AE945" s="13"/>
      <c r="AF945" s="13"/>
      <c r="AG945" s="13"/>
      <c r="AH945" s="13"/>
      <c r="AI945" s="13"/>
      <c r="AJ945" s="13"/>
      <c r="AK945" s="13"/>
      <c r="AL945" s="13"/>
      <c r="AM945" s="13"/>
      <c r="AN945" s="13"/>
      <c r="AO945" s="3"/>
      <c r="AP945" s="3"/>
      <c r="AQ945" s="3"/>
      <c r="AR945" s="3"/>
      <c r="AS945" s="13"/>
      <c r="AT945" s="13"/>
      <c r="AU945" s="13"/>
      <c r="AV945" s="13"/>
      <c r="AW945" s="13"/>
      <c r="AX945" s="13"/>
      <c r="AY945" s="13"/>
      <c r="AZ945" s="13"/>
      <c r="BA945" s="3"/>
      <c r="BB945" s="13"/>
      <c r="BC945" s="3"/>
    </row>
    <row r="946" spans="1:55">
      <c r="A946" s="3">
        <v>944</v>
      </c>
      <c r="B946" s="3">
        <v>32</v>
      </c>
      <c r="C946" s="3">
        <v>2</v>
      </c>
      <c r="D946" s="3" t="str">
        <f t="shared" si="14"/>
        <v/>
      </c>
      <c r="E946" s="3"/>
      <c r="F946" s="3">
        <v>3130</v>
      </c>
      <c r="G946" s="3"/>
      <c r="H946" s="3"/>
      <c r="I946" s="3">
        <v>67060</v>
      </c>
      <c r="J946" s="3"/>
      <c r="K946" s="3">
        <v>19452930</v>
      </c>
      <c r="L946" s="3">
        <v>52580</v>
      </c>
      <c r="M946" s="3">
        <v>1.313</v>
      </c>
      <c r="N946" s="3">
        <v>1.1545</v>
      </c>
      <c r="O946" s="3">
        <v>5000000</v>
      </c>
      <c r="P946" s="3">
        <v>79703.83993</v>
      </c>
      <c r="Q946" s="3">
        <v>35000</v>
      </c>
      <c r="R946" s="3">
        <v>2</v>
      </c>
      <c r="S946" s="13"/>
      <c r="T946" s="14"/>
      <c r="U946" s="13"/>
      <c r="V946" s="13"/>
      <c r="W946" s="13"/>
      <c r="X946" s="13"/>
      <c r="Y946" s="13"/>
      <c r="Z946" s="4"/>
      <c r="AA946" s="13"/>
      <c r="AB946" s="13"/>
      <c r="AC946" s="13"/>
      <c r="AD946" s="13"/>
      <c r="AE946" s="13"/>
      <c r="AF946" s="13"/>
      <c r="AG946" s="13"/>
      <c r="AH946" s="13"/>
      <c r="AI946" s="13"/>
      <c r="AJ946" s="13"/>
      <c r="AK946" s="13"/>
      <c r="AL946" s="13"/>
      <c r="AM946" s="13"/>
      <c r="AN946" s="13"/>
      <c r="AO946" s="3"/>
      <c r="AP946" s="3"/>
      <c r="AQ946" s="3"/>
      <c r="AR946" s="3"/>
      <c r="AS946" s="13"/>
      <c r="AT946" s="13"/>
      <c r="AU946" s="13"/>
      <c r="AV946" s="13"/>
      <c r="AW946" s="13"/>
      <c r="AX946" s="13"/>
      <c r="AY946" s="13"/>
      <c r="AZ946" s="13"/>
      <c r="BA946" s="3"/>
      <c r="BB946" s="13"/>
      <c r="BC946" s="3"/>
    </row>
    <row r="947" spans="1:55">
      <c r="A947" s="3">
        <v>945</v>
      </c>
      <c r="B947" s="3">
        <v>32</v>
      </c>
      <c r="C947" s="3">
        <v>2</v>
      </c>
      <c r="D947" s="3" t="str">
        <f t="shared" si="14"/>
        <v/>
      </c>
      <c r="E947" s="3"/>
      <c r="F947" s="3">
        <v>3140</v>
      </c>
      <c r="G947" s="3"/>
      <c r="H947" s="3"/>
      <c r="I947" s="3">
        <v>67280</v>
      </c>
      <c r="J947" s="3"/>
      <c r="K947" s="3">
        <v>19497785</v>
      </c>
      <c r="L947" s="3">
        <v>52580</v>
      </c>
      <c r="M947" s="3">
        <v>1.314</v>
      </c>
      <c r="N947" s="3">
        <v>1.1545</v>
      </c>
      <c r="O947" s="3">
        <v>5000000</v>
      </c>
      <c r="P947" s="3">
        <v>79764.54354</v>
      </c>
      <c r="Q947" s="3">
        <v>35000</v>
      </c>
      <c r="R947" s="3">
        <v>2</v>
      </c>
      <c r="S947" s="13"/>
      <c r="T947" s="14"/>
      <c r="U947" s="13"/>
      <c r="V947" s="13"/>
      <c r="W947" s="13"/>
      <c r="X947" s="13"/>
      <c r="Y947" s="13"/>
      <c r="Z947" s="4"/>
      <c r="AA947" s="13"/>
      <c r="AB947" s="13"/>
      <c r="AC947" s="13"/>
      <c r="AD947" s="13"/>
      <c r="AE947" s="13"/>
      <c r="AF947" s="13"/>
      <c r="AG947" s="13"/>
      <c r="AH947" s="13"/>
      <c r="AI947" s="13"/>
      <c r="AJ947" s="13"/>
      <c r="AK947" s="13"/>
      <c r="AL947" s="13"/>
      <c r="AM947" s="13"/>
      <c r="AN947" s="13"/>
      <c r="AO947" s="3"/>
      <c r="AP947" s="3"/>
      <c r="AQ947" s="3"/>
      <c r="AR947" s="3"/>
      <c r="AS947" s="13"/>
      <c r="AT947" s="13"/>
      <c r="AU947" s="13"/>
      <c r="AV947" s="13"/>
      <c r="AW947" s="13"/>
      <c r="AX947" s="13"/>
      <c r="AY947" s="13"/>
      <c r="AZ947" s="13"/>
      <c r="BA947" s="3"/>
      <c r="BB947" s="13"/>
      <c r="BC947" s="3"/>
    </row>
    <row r="948" spans="1:55">
      <c r="A948" s="3">
        <v>946</v>
      </c>
      <c r="B948" s="3">
        <v>32</v>
      </c>
      <c r="C948" s="3">
        <v>2</v>
      </c>
      <c r="D948" s="3" t="str">
        <f t="shared" si="14"/>
        <v/>
      </c>
      <c r="E948" s="3"/>
      <c r="F948" s="3">
        <v>3150</v>
      </c>
      <c r="G948" s="3"/>
      <c r="H948" s="3"/>
      <c r="I948" s="3">
        <v>67500</v>
      </c>
      <c r="J948" s="3"/>
      <c r="K948" s="3">
        <v>19542787</v>
      </c>
      <c r="L948" s="3">
        <v>52580</v>
      </c>
      <c r="M948" s="3">
        <v>1.315</v>
      </c>
      <c r="N948" s="3">
        <v>1.1545</v>
      </c>
      <c r="O948" s="3">
        <v>5000000</v>
      </c>
      <c r="P948" s="3">
        <v>79825.24715</v>
      </c>
      <c r="Q948" s="3">
        <v>35000</v>
      </c>
      <c r="R948" s="3">
        <v>2</v>
      </c>
      <c r="S948" s="13"/>
      <c r="T948" s="14"/>
      <c r="U948" s="13"/>
      <c r="V948" s="13"/>
      <c r="W948" s="13"/>
      <c r="X948" s="13"/>
      <c r="Y948" s="13"/>
      <c r="Z948" s="4"/>
      <c r="AA948" s="13"/>
      <c r="AB948" s="13"/>
      <c r="AC948" s="13"/>
      <c r="AD948" s="13"/>
      <c r="AE948" s="13"/>
      <c r="AF948" s="13"/>
      <c r="AG948" s="13"/>
      <c r="AH948" s="13"/>
      <c r="AI948" s="13"/>
      <c r="AJ948" s="13"/>
      <c r="AK948" s="13"/>
      <c r="AL948" s="13"/>
      <c r="AM948" s="13"/>
      <c r="AN948" s="13"/>
      <c r="AO948" s="3"/>
      <c r="AP948" s="3"/>
      <c r="AQ948" s="3"/>
      <c r="AR948" s="3"/>
      <c r="AS948" s="13"/>
      <c r="AT948" s="13"/>
      <c r="AU948" s="13"/>
      <c r="AV948" s="13"/>
      <c r="AW948" s="13"/>
      <c r="AX948" s="13"/>
      <c r="AY948" s="13"/>
      <c r="AZ948" s="13"/>
      <c r="BA948" s="3"/>
      <c r="BB948" s="13"/>
      <c r="BC948" s="3"/>
    </row>
    <row r="949" spans="1:55">
      <c r="A949" s="3">
        <v>947</v>
      </c>
      <c r="B949" s="3">
        <v>32</v>
      </c>
      <c r="C949" s="3">
        <v>2</v>
      </c>
      <c r="D949" s="3" t="str">
        <f t="shared" si="14"/>
        <v/>
      </c>
      <c r="E949" s="3"/>
      <c r="F949" s="3">
        <v>3160</v>
      </c>
      <c r="G949" s="3"/>
      <c r="H949" s="3"/>
      <c r="I949" s="3">
        <v>67720</v>
      </c>
      <c r="J949" s="3"/>
      <c r="K949" s="3">
        <v>19587936</v>
      </c>
      <c r="L949" s="3">
        <v>52580</v>
      </c>
      <c r="M949" s="3">
        <v>1.316</v>
      </c>
      <c r="N949" s="3">
        <v>1.1545</v>
      </c>
      <c r="O949" s="3">
        <v>5000000</v>
      </c>
      <c r="P949" s="3">
        <v>79885.95076</v>
      </c>
      <c r="Q949" s="3">
        <v>35000</v>
      </c>
      <c r="R949" s="3">
        <v>2</v>
      </c>
      <c r="S949" s="13"/>
      <c r="T949" s="14"/>
      <c r="U949" s="13"/>
      <c r="V949" s="13"/>
      <c r="W949" s="13"/>
      <c r="X949" s="13"/>
      <c r="Y949" s="13"/>
      <c r="Z949" s="4"/>
      <c r="AA949" s="13"/>
      <c r="AB949" s="13"/>
      <c r="AC949" s="13"/>
      <c r="AD949" s="13"/>
      <c r="AE949" s="13"/>
      <c r="AF949" s="13"/>
      <c r="AG949" s="13"/>
      <c r="AH949" s="13"/>
      <c r="AI949" s="13"/>
      <c r="AJ949" s="13"/>
      <c r="AK949" s="13"/>
      <c r="AL949" s="13"/>
      <c r="AM949" s="13"/>
      <c r="AN949" s="13"/>
      <c r="AO949" s="3"/>
      <c r="AP949" s="3"/>
      <c r="AQ949" s="3"/>
      <c r="AR949" s="3"/>
      <c r="AS949" s="13"/>
      <c r="AT949" s="13"/>
      <c r="AU949" s="13"/>
      <c r="AV949" s="13"/>
      <c r="AW949" s="13"/>
      <c r="AX949" s="13"/>
      <c r="AY949" s="13"/>
      <c r="AZ949" s="13"/>
      <c r="BA949" s="3"/>
      <c r="BB949" s="13"/>
      <c r="BC949" s="3"/>
    </row>
    <row r="950" spans="1:55">
      <c r="A950" s="3">
        <v>948</v>
      </c>
      <c r="B950" s="3">
        <v>32</v>
      </c>
      <c r="C950" s="3">
        <v>2</v>
      </c>
      <c r="D950" s="3" t="str">
        <f t="shared" si="14"/>
        <v/>
      </c>
      <c r="E950" s="3"/>
      <c r="F950" s="3">
        <v>3170</v>
      </c>
      <c r="G950" s="3"/>
      <c r="H950" s="3"/>
      <c r="I950" s="3">
        <v>67940</v>
      </c>
      <c r="J950" s="3"/>
      <c r="K950" s="3">
        <v>19633232</v>
      </c>
      <c r="L950" s="3">
        <v>52580</v>
      </c>
      <c r="M950" s="3">
        <v>1.317</v>
      </c>
      <c r="N950" s="3">
        <v>1.1545</v>
      </c>
      <c r="O950" s="3">
        <v>5000000</v>
      </c>
      <c r="P950" s="3">
        <v>79946.65437</v>
      </c>
      <c r="Q950" s="3">
        <v>35000</v>
      </c>
      <c r="R950" s="3">
        <v>2</v>
      </c>
      <c r="S950" s="13"/>
      <c r="T950" s="14"/>
      <c r="U950" s="13"/>
      <c r="V950" s="13"/>
      <c r="W950" s="13"/>
      <c r="X950" s="13"/>
      <c r="Y950" s="13"/>
      <c r="Z950" s="4"/>
      <c r="AA950" s="13"/>
      <c r="AB950" s="13"/>
      <c r="AC950" s="13"/>
      <c r="AD950" s="13"/>
      <c r="AE950" s="13"/>
      <c r="AF950" s="13"/>
      <c r="AG950" s="13"/>
      <c r="AH950" s="13"/>
      <c r="AI950" s="13"/>
      <c r="AJ950" s="13"/>
      <c r="AK950" s="13"/>
      <c r="AL950" s="13"/>
      <c r="AM950" s="13"/>
      <c r="AN950" s="13"/>
      <c r="AO950" s="3"/>
      <c r="AP950" s="3"/>
      <c r="AQ950" s="3"/>
      <c r="AR950" s="3"/>
      <c r="AS950" s="13"/>
      <c r="AT950" s="13"/>
      <c r="AU950" s="13"/>
      <c r="AV950" s="13"/>
      <c r="AW950" s="13"/>
      <c r="AX950" s="13"/>
      <c r="AY950" s="13"/>
      <c r="AZ950" s="13"/>
      <c r="BA950" s="3"/>
      <c r="BB950" s="13"/>
      <c r="BC950" s="3"/>
    </row>
    <row r="951" spans="1:55">
      <c r="A951" s="3">
        <v>949</v>
      </c>
      <c r="B951" s="3">
        <v>32</v>
      </c>
      <c r="C951" s="3">
        <v>2</v>
      </c>
      <c r="D951" s="3" t="str">
        <f t="shared" si="14"/>
        <v/>
      </c>
      <c r="E951" s="3"/>
      <c r="F951" s="3">
        <v>3180</v>
      </c>
      <c r="G951" s="3"/>
      <c r="H951" s="3"/>
      <c r="I951" s="3">
        <v>68160</v>
      </c>
      <c r="J951" s="3"/>
      <c r="K951" s="3">
        <v>19678675</v>
      </c>
      <c r="L951" s="3">
        <v>52580</v>
      </c>
      <c r="M951" s="3">
        <v>1.318</v>
      </c>
      <c r="N951" s="3">
        <v>1.1545</v>
      </c>
      <c r="O951" s="3">
        <v>5000000</v>
      </c>
      <c r="P951" s="3">
        <v>80007.35798</v>
      </c>
      <c r="Q951" s="3">
        <v>35000</v>
      </c>
      <c r="R951" s="3">
        <v>2</v>
      </c>
      <c r="S951" s="13"/>
      <c r="T951" s="14"/>
      <c r="U951" s="13"/>
      <c r="V951" s="13"/>
      <c r="W951" s="13"/>
      <c r="X951" s="13"/>
      <c r="Y951" s="13"/>
      <c r="Z951" s="4"/>
      <c r="AA951" s="13"/>
      <c r="AB951" s="13"/>
      <c r="AC951" s="13"/>
      <c r="AD951" s="13"/>
      <c r="AE951" s="13"/>
      <c r="AF951" s="13"/>
      <c r="AG951" s="13"/>
      <c r="AH951" s="13"/>
      <c r="AI951" s="13"/>
      <c r="AJ951" s="13"/>
      <c r="AK951" s="13"/>
      <c r="AL951" s="13"/>
      <c r="AM951" s="13"/>
      <c r="AN951" s="13"/>
      <c r="AO951" s="3"/>
      <c r="AP951" s="3"/>
      <c r="AQ951" s="3"/>
      <c r="AR951" s="3"/>
      <c r="AS951" s="13"/>
      <c r="AT951" s="13"/>
      <c r="AU951" s="13"/>
      <c r="AV951" s="13"/>
      <c r="AW951" s="13"/>
      <c r="AX951" s="13"/>
      <c r="AY951" s="13"/>
      <c r="AZ951" s="13"/>
      <c r="BA951" s="3"/>
      <c r="BB951" s="13"/>
      <c r="BC951" s="3"/>
    </row>
    <row r="952" spans="1:55">
      <c r="A952" s="3">
        <v>950</v>
      </c>
      <c r="B952" s="3">
        <v>32</v>
      </c>
      <c r="C952" s="3">
        <v>2</v>
      </c>
      <c r="D952" s="3" t="str">
        <f t="shared" si="14"/>
        <v/>
      </c>
      <c r="E952" s="3"/>
      <c r="F952" s="3">
        <v>3190</v>
      </c>
      <c r="G952" s="3"/>
      <c r="H952" s="3"/>
      <c r="I952" s="3">
        <v>68380</v>
      </c>
      <c r="J952" s="3"/>
      <c r="K952" s="3">
        <v>19724265</v>
      </c>
      <c r="L952" s="3">
        <v>52580</v>
      </c>
      <c r="M952" s="3">
        <v>1.319</v>
      </c>
      <c r="N952" s="3">
        <v>1.1545</v>
      </c>
      <c r="O952" s="3">
        <v>5000000</v>
      </c>
      <c r="P952" s="3">
        <v>80068.06159</v>
      </c>
      <c r="Q952" s="3">
        <v>35000</v>
      </c>
      <c r="R952" s="3">
        <v>2.1</v>
      </c>
      <c r="S952" s="13"/>
      <c r="T952" s="14"/>
      <c r="U952" s="13"/>
      <c r="V952" s="13"/>
      <c r="W952" s="13"/>
      <c r="X952" s="13"/>
      <c r="Y952" s="13"/>
      <c r="Z952" s="4"/>
      <c r="AA952" s="13"/>
      <c r="AB952" s="13"/>
      <c r="AC952" s="13"/>
      <c r="AD952" s="13"/>
      <c r="AE952" s="13"/>
      <c r="AF952" s="13"/>
      <c r="AG952" s="13"/>
      <c r="AH952" s="13"/>
      <c r="AI952" s="13"/>
      <c r="AJ952" s="13"/>
      <c r="AK952" s="13"/>
      <c r="AL952" s="13"/>
      <c r="AM952" s="13"/>
      <c r="AN952" s="13"/>
      <c r="AO952" s="3"/>
      <c r="AP952" s="3"/>
      <c r="AQ952" s="3"/>
      <c r="AR952" s="3"/>
      <c r="AS952" s="13"/>
      <c r="AT952" s="13"/>
      <c r="AU952" s="13"/>
      <c r="AV952" s="13"/>
      <c r="AW952" s="13"/>
      <c r="AX952" s="13"/>
      <c r="AY952" s="13"/>
      <c r="AZ952" s="13"/>
      <c r="BA952" s="3"/>
      <c r="BB952" s="13"/>
      <c r="BC952" s="3"/>
    </row>
    <row r="953" spans="1:55">
      <c r="A953" s="3">
        <v>951</v>
      </c>
      <c r="B953" s="3">
        <v>32</v>
      </c>
      <c r="C953" s="3">
        <v>3</v>
      </c>
      <c r="D953" s="3" t="str">
        <f t="shared" si="14"/>
        <v/>
      </c>
      <c r="E953" s="3"/>
      <c r="F953" s="3"/>
      <c r="G953" s="3">
        <v>1550</v>
      </c>
      <c r="H953" s="3"/>
      <c r="I953" s="3"/>
      <c r="J953" s="3">
        <v>66400</v>
      </c>
      <c r="K953" s="3">
        <v>19757465</v>
      </c>
      <c r="L953" s="3">
        <v>52580</v>
      </c>
      <c r="M953" s="3">
        <v>1.319</v>
      </c>
      <c r="N953" s="3">
        <v>1.155</v>
      </c>
      <c r="O953" s="3">
        <v>5000000</v>
      </c>
      <c r="P953" s="3">
        <v>80102.7381</v>
      </c>
      <c r="Q953" s="3">
        <v>35000</v>
      </c>
      <c r="R953" s="3">
        <v>2.1</v>
      </c>
      <c r="S953" s="13"/>
      <c r="T953" s="14"/>
      <c r="U953" s="13"/>
      <c r="V953" s="13"/>
      <c r="W953" s="13"/>
      <c r="X953" s="13"/>
      <c r="Y953" s="13"/>
      <c r="Z953" s="4"/>
      <c r="AA953" s="13"/>
      <c r="AB953" s="13"/>
      <c r="AC953" s="13"/>
      <c r="AD953" s="13"/>
      <c r="AE953" s="13"/>
      <c r="AF953" s="13"/>
      <c r="AG953" s="13"/>
      <c r="AH953" s="13"/>
      <c r="AI953" s="13"/>
      <c r="AJ953" s="13"/>
      <c r="AK953" s="13"/>
      <c r="AL953" s="13"/>
      <c r="AM953" s="13"/>
      <c r="AN953" s="13"/>
      <c r="AO953" s="3"/>
      <c r="AP953" s="3"/>
      <c r="AQ953" s="3"/>
      <c r="AR953" s="3"/>
      <c r="AS953" s="13"/>
      <c r="AT953" s="13"/>
      <c r="AU953" s="13"/>
      <c r="AV953" s="13"/>
      <c r="AW953" s="13"/>
      <c r="AX953" s="13"/>
      <c r="AY953" s="13"/>
      <c r="AZ953" s="13"/>
      <c r="BA953" s="3"/>
      <c r="BB953" s="13"/>
      <c r="BC953" s="3"/>
    </row>
    <row r="954" spans="1:55">
      <c r="A954" s="3">
        <v>952</v>
      </c>
      <c r="B954" s="3">
        <v>32</v>
      </c>
      <c r="C954" s="3">
        <v>3</v>
      </c>
      <c r="D954" s="3" t="str">
        <f t="shared" si="14"/>
        <v/>
      </c>
      <c r="E954" s="3"/>
      <c r="F954" s="3"/>
      <c r="G954" s="3">
        <v>1555</v>
      </c>
      <c r="H954" s="3"/>
      <c r="I954" s="3"/>
      <c r="J954" s="3">
        <v>66620</v>
      </c>
      <c r="K954" s="3">
        <v>19790775</v>
      </c>
      <c r="L954" s="3">
        <v>52580</v>
      </c>
      <c r="M954" s="3">
        <v>1.319</v>
      </c>
      <c r="N954" s="3">
        <v>1.1555</v>
      </c>
      <c r="O954" s="3">
        <v>5000000</v>
      </c>
      <c r="P954" s="3">
        <v>80137.41461</v>
      </c>
      <c r="Q954" s="3">
        <v>35000</v>
      </c>
      <c r="R954" s="3">
        <v>2.1</v>
      </c>
      <c r="S954" s="13"/>
      <c r="T954" s="14"/>
      <c r="U954" s="13"/>
      <c r="V954" s="13"/>
      <c r="W954" s="13"/>
      <c r="X954" s="13"/>
      <c r="Y954" s="13"/>
      <c r="Z954" s="4"/>
      <c r="AA954" s="13"/>
      <c r="AB954" s="13"/>
      <c r="AC954" s="13"/>
      <c r="AD954" s="13"/>
      <c r="AE954" s="13"/>
      <c r="AF954" s="13"/>
      <c r="AG954" s="13"/>
      <c r="AH954" s="13"/>
      <c r="AI954" s="13"/>
      <c r="AJ954" s="13"/>
      <c r="AK954" s="13"/>
      <c r="AL954" s="13"/>
      <c r="AM954" s="13"/>
      <c r="AN954" s="13"/>
      <c r="AO954" s="3"/>
      <c r="AP954" s="3"/>
      <c r="AQ954" s="3"/>
      <c r="AR954" s="3"/>
      <c r="AS954" s="13"/>
      <c r="AT954" s="13"/>
      <c r="AU954" s="13"/>
      <c r="AV954" s="13"/>
      <c r="AW954" s="13"/>
      <c r="AX954" s="13"/>
      <c r="AY954" s="13"/>
      <c r="AZ954" s="13"/>
      <c r="BA954" s="3"/>
      <c r="BB954" s="13"/>
      <c r="BC954" s="3"/>
    </row>
    <row r="955" spans="1:55">
      <c r="A955" s="3">
        <v>953</v>
      </c>
      <c r="B955" s="3">
        <v>32</v>
      </c>
      <c r="C955" s="3">
        <v>3</v>
      </c>
      <c r="D955" s="3" t="str">
        <f t="shared" si="14"/>
        <v/>
      </c>
      <c r="E955" s="3"/>
      <c r="F955" s="3"/>
      <c r="G955" s="3">
        <v>1560</v>
      </c>
      <c r="H955" s="3"/>
      <c r="I955" s="3"/>
      <c r="J955" s="3">
        <v>66840</v>
      </c>
      <c r="K955" s="3">
        <v>19824195</v>
      </c>
      <c r="L955" s="3">
        <v>52580</v>
      </c>
      <c r="M955" s="3">
        <v>1.319</v>
      </c>
      <c r="N955" s="3">
        <v>1.156</v>
      </c>
      <c r="O955" s="3">
        <v>5000000</v>
      </c>
      <c r="P955" s="3">
        <v>80172.09112</v>
      </c>
      <c r="Q955" s="3">
        <v>35000</v>
      </c>
      <c r="R955" s="3">
        <v>2.1</v>
      </c>
      <c r="S955" s="13"/>
      <c r="T955" s="14"/>
      <c r="U955" s="13"/>
      <c r="V955" s="13"/>
      <c r="W955" s="13"/>
      <c r="X955" s="13"/>
      <c r="Y955" s="13"/>
      <c r="Z955" s="4"/>
      <c r="AA955" s="13"/>
      <c r="AB955" s="13"/>
      <c r="AC955" s="13"/>
      <c r="AD955" s="13"/>
      <c r="AE955" s="13"/>
      <c r="AF955" s="13"/>
      <c r="AG955" s="13"/>
      <c r="AH955" s="13"/>
      <c r="AI955" s="13"/>
      <c r="AJ955" s="13"/>
      <c r="AK955" s="13"/>
      <c r="AL955" s="13"/>
      <c r="AM955" s="13"/>
      <c r="AN955" s="13"/>
      <c r="AO955" s="3"/>
      <c r="AP955" s="3"/>
      <c r="AQ955" s="3"/>
      <c r="AR955" s="3"/>
      <c r="AS955" s="13"/>
      <c r="AT955" s="13"/>
      <c r="AU955" s="13"/>
      <c r="AV955" s="13"/>
      <c r="AW955" s="13"/>
      <c r="AX955" s="13"/>
      <c r="AY955" s="13"/>
      <c r="AZ955" s="13"/>
      <c r="BA955" s="3"/>
      <c r="BB955" s="13"/>
      <c r="BC955" s="3"/>
    </row>
    <row r="956" spans="1:55">
      <c r="A956" s="3">
        <v>954</v>
      </c>
      <c r="B956" s="3">
        <v>32</v>
      </c>
      <c r="C956" s="3">
        <v>3</v>
      </c>
      <c r="D956" s="3" t="str">
        <f t="shared" si="14"/>
        <v/>
      </c>
      <c r="E956" s="3"/>
      <c r="F956" s="3"/>
      <c r="G956" s="3">
        <v>1565</v>
      </c>
      <c r="H956" s="3"/>
      <c r="I956" s="3"/>
      <c r="J956" s="3">
        <v>67060</v>
      </c>
      <c r="K956" s="3">
        <v>19857725</v>
      </c>
      <c r="L956" s="3">
        <v>52580</v>
      </c>
      <c r="M956" s="3">
        <v>1.319</v>
      </c>
      <c r="N956" s="3">
        <v>1.1565</v>
      </c>
      <c r="O956" s="3">
        <v>5000000</v>
      </c>
      <c r="P956" s="3">
        <v>80206.76763</v>
      </c>
      <c r="Q956" s="3">
        <v>35000</v>
      </c>
      <c r="R956" s="3">
        <v>2.1</v>
      </c>
      <c r="S956" s="13"/>
      <c r="T956" s="14"/>
      <c r="U956" s="13"/>
      <c r="V956" s="13"/>
      <c r="W956" s="13"/>
      <c r="X956" s="13"/>
      <c r="Y956" s="13"/>
      <c r="Z956" s="4"/>
      <c r="AA956" s="13"/>
      <c r="AB956" s="13"/>
      <c r="AC956" s="13"/>
      <c r="AD956" s="13"/>
      <c r="AE956" s="13"/>
      <c r="AF956" s="13"/>
      <c r="AG956" s="13"/>
      <c r="AH956" s="13"/>
      <c r="AI956" s="13"/>
      <c r="AJ956" s="13"/>
      <c r="AK956" s="13"/>
      <c r="AL956" s="13"/>
      <c r="AM956" s="13"/>
      <c r="AN956" s="13"/>
      <c r="AO956" s="3"/>
      <c r="AP956" s="3"/>
      <c r="AQ956" s="3"/>
      <c r="AR956" s="3"/>
      <c r="AS956" s="13"/>
      <c r="AT956" s="13"/>
      <c r="AU956" s="13"/>
      <c r="AV956" s="13"/>
      <c r="AW956" s="13"/>
      <c r="AX956" s="13"/>
      <c r="AY956" s="13"/>
      <c r="AZ956" s="13"/>
      <c r="BA956" s="3"/>
      <c r="BB956" s="13"/>
      <c r="BC956" s="3"/>
    </row>
    <row r="957" spans="1:55">
      <c r="A957" s="3">
        <v>955</v>
      </c>
      <c r="B957" s="3">
        <v>32</v>
      </c>
      <c r="C957" s="3">
        <v>3</v>
      </c>
      <c r="D957" s="3" t="str">
        <f t="shared" si="14"/>
        <v/>
      </c>
      <c r="E957" s="3"/>
      <c r="F957" s="3"/>
      <c r="G957" s="3">
        <v>1570</v>
      </c>
      <c r="H957" s="3"/>
      <c r="I957" s="3"/>
      <c r="J957" s="3">
        <v>67280</v>
      </c>
      <c r="K957" s="3">
        <v>19891365</v>
      </c>
      <c r="L957" s="3">
        <v>52580</v>
      </c>
      <c r="M957" s="3">
        <v>1.319</v>
      </c>
      <c r="N957" s="3">
        <v>1.157</v>
      </c>
      <c r="O957" s="3">
        <v>5000000</v>
      </c>
      <c r="P957" s="3">
        <v>80241.44414</v>
      </c>
      <c r="Q957" s="3">
        <v>35000</v>
      </c>
      <c r="R957" s="3">
        <v>2.1</v>
      </c>
      <c r="S957" s="13"/>
      <c r="T957" s="14"/>
      <c r="U957" s="13"/>
      <c r="V957" s="13"/>
      <c r="W957" s="13"/>
      <c r="X957" s="13"/>
      <c r="Y957" s="13"/>
      <c r="Z957" s="4"/>
      <c r="AA957" s="13"/>
      <c r="AB957" s="13"/>
      <c r="AC957" s="13"/>
      <c r="AD957" s="13"/>
      <c r="AE957" s="13"/>
      <c r="AF957" s="13"/>
      <c r="AG957" s="13"/>
      <c r="AH957" s="13"/>
      <c r="AI957" s="13"/>
      <c r="AJ957" s="13"/>
      <c r="AK957" s="13"/>
      <c r="AL957" s="13"/>
      <c r="AM957" s="13"/>
      <c r="AN957" s="13"/>
      <c r="AO957" s="3"/>
      <c r="AP957" s="3"/>
      <c r="AQ957" s="3"/>
      <c r="AR957" s="3"/>
      <c r="AS957" s="13"/>
      <c r="AT957" s="13"/>
      <c r="AU957" s="13"/>
      <c r="AV957" s="13"/>
      <c r="AW957" s="13"/>
      <c r="AX957" s="13"/>
      <c r="AY957" s="13"/>
      <c r="AZ957" s="13"/>
      <c r="BA957" s="3"/>
      <c r="BB957" s="13"/>
      <c r="BC957" s="3"/>
    </row>
    <row r="958" spans="1:55">
      <c r="A958" s="3">
        <v>956</v>
      </c>
      <c r="B958" s="3">
        <v>32</v>
      </c>
      <c r="C958" s="3">
        <v>3</v>
      </c>
      <c r="D958" s="3" t="str">
        <f t="shared" si="14"/>
        <v/>
      </c>
      <c r="E958" s="3"/>
      <c r="F958" s="3"/>
      <c r="G958" s="3">
        <v>1575</v>
      </c>
      <c r="H958" s="3"/>
      <c r="I958" s="3"/>
      <c r="J958" s="3">
        <v>67500</v>
      </c>
      <c r="K958" s="3">
        <v>19925115</v>
      </c>
      <c r="L958" s="3">
        <v>52580</v>
      </c>
      <c r="M958" s="3">
        <v>1.319</v>
      </c>
      <c r="N958" s="3">
        <v>1.1575</v>
      </c>
      <c r="O958" s="3">
        <v>5000000</v>
      </c>
      <c r="P958" s="3">
        <v>80276.12065</v>
      </c>
      <c r="Q958" s="3">
        <v>35000</v>
      </c>
      <c r="R958" s="3">
        <v>2.1</v>
      </c>
      <c r="S958" s="13"/>
      <c r="T958" s="14"/>
      <c r="U958" s="13"/>
      <c r="V958" s="13"/>
      <c r="W958" s="13"/>
      <c r="X958" s="13"/>
      <c r="Y958" s="13"/>
      <c r="Z958" s="4"/>
      <c r="AA958" s="13"/>
      <c r="AB958" s="13"/>
      <c r="AC958" s="13"/>
      <c r="AD958" s="13"/>
      <c r="AE958" s="13"/>
      <c r="AF958" s="13"/>
      <c r="AG958" s="13"/>
      <c r="AH958" s="13"/>
      <c r="AI958" s="13"/>
      <c r="AJ958" s="13"/>
      <c r="AK958" s="13"/>
      <c r="AL958" s="13"/>
      <c r="AM958" s="13"/>
      <c r="AN958" s="13"/>
      <c r="AO958" s="3"/>
      <c r="AP958" s="3"/>
      <c r="AQ958" s="3"/>
      <c r="AR958" s="3"/>
      <c r="AS958" s="13"/>
      <c r="AT958" s="13"/>
      <c r="AU958" s="13"/>
      <c r="AV958" s="13"/>
      <c r="AW958" s="13"/>
      <c r="AX958" s="13"/>
      <c r="AY958" s="13"/>
      <c r="AZ958" s="13"/>
      <c r="BA958" s="3"/>
      <c r="BB958" s="13"/>
      <c r="BC958" s="3"/>
    </row>
    <row r="959" spans="1:55">
      <c r="A959" s="3">
        <v>957</v>
      </c>
      <c r="B959" s="3">
        <v>32</v>
      </c>
      <c r="C959" s="3">
        <v>3</v>
      </c>
      <c r="D959" s="3" t="str">
        <f t="shared" si="14"/>
        <v/>
      </c>
      <c r="E959" s="3"/>
      <c r="F959" s="3"/>
      <c r="G959" s="3">
        <v>1580</v>
      </c>
      <c r="H959" s="3"/>
      <c r="I959" s="3"/>
      <c r="J959" s="3">
        <v>67720</v>
      </c>
      <c r="K959" s="3">
        <v>19958975</v>
      </c>
      <c r="L959" s="3">
        <v>52580</v>
      </c>
      <c r="M959" s="3">
        <v>1.319</v>
      </c>
      <c r="N959" s="3">
        <v>1.158</v>
      </c>
      <c r="O959" s="3">
        <v>6000000</v>
      </c>
      <c r="P959" s="3">
        <v>80310.79716</v>
      </c>
      <c r="Q959" s="3">
        <v>35000</v>
      </c>
      <c r="R959" s="3">
        <v>2.1</v>
      </c>
      <c r="S959" s="13"/>
      <c r="T959" s="14"/>
      <c r="U959" s="13"/>
      <c r="V959" s="13"/>
      <c r="W959" s="13"/>
      <c r="X959" s="13"/>
      <c r="Y959" s="13"/>
      <c r="Z959" s="4"/>
      <c r="AA959" s="13"/>
      <c r="AB959" s="13"/>
      <c r="AC959" s="13"/>
      <c r="AD959" s="13"/>
      <c r="AE959" s="13"/>
      <c r="AF959" s="13"/>
      <c r="AG959" s="13"/>
      <c r="AH959" s="13"/>
      <c r="AI959" s="13"/>
      <c r="AJ959" s="13"/>
      <c r="AK959" s="13"/>
      <c r="AL959" s="13"/>
      <c r="AM959" s="13"/>
      <c r="AN959" s="13"/>
      <c r="AO959" s="3"/>
      <c r="AP959" s="3"/>
      <c r="AQ959" s="3"/>
      <c r="AR959" s="3"/>
      <c r="AS959" s="13"/>
      <c r="AT959" s="13"/>
      <c r="AU959" s="13"/>
      <c r="AV959" s="13"/>
      <c r="AW959" s="13"/>
      <c r="AX959" s="13"/>
      <c r="AY959" s="13"/>
      <c r="AZ959" s="13"/>
      <c r="BA959" s="3"/>
      <c r="BB959" s="13"/>
      <c r="BC959" s="3"/>
    </row>
    <row r="960" spans="1:55">
      <c r="A960" s="3">
        <v>958</v>
      </c>
      <c r="B960" s="3">
        <v>32</v>
      </c>
      <c r="C960" s="3">
        <v>3</v>
      </c>
      <c r="D960" s="3" t="str">
        <f t="shared" si="14"/>
        <v/>
      </c>
      <c r="E960" s="3"/>
      <c r="F960" s="3"/>
      <c r="G960" s="3">
        <v>1585</v>
      </c>
      <c r="H960" s="3"/>
      <c r="I960" s="3"/>
      <c r="J960" s="3">
        <v>67940</v>
      </c>
      <c r="K960" s="3">
        <v>19992945</v>
      </c>
      <c r="L960" s="3">
        <v>52580</v>
      </c>
      <c r="M960" s="3">
        <v>1.319</v>
      </c>
      <c r="N960" s="3">
        <v>1.1585</v>
      </c>
      <c r="O960" s="3">
        <v>6000000</v>
      </c>
      <c r="P960" s="3">
        <v>80345.47367</v>
      </c>
      <c r="Q960" s="3">
        <v>35000</v>
      </c>
      <c r="R960" s="3">
        <v>2.1</v>
      </c>
      <c r="S960" s="13"/>
      <c r="T960" s="14"/>
      <c r="U960" s="13"/>
      <c r="V960" s="13"/>
      <c r="W960" s="13"/>
      <c r="X960" s="13"/>
      <c r="Y960" s="13"/>
      <c r="Z960" s="4"/>
      <c r="AA960" s="13"/>
      <c r="AB960" s="13"/>
      <c r="AC960" s="13"/>
      <c r="AD960" s="13"/>
      <c r="AE960" s="13"/>
      <c r="AF960" s="13"/>
      <c r="AG960" s="13"/>
      <c r="AH960" s="13"/>
      <c r="AI960" s="13"/>
      <c r="AJ960" s="13"/>
      <c r="AK960" s="13"/>
      <c r="AL960" s="13"/>
      <c r="AM960" s="13"/>
      <c r="AN960" s="13"/>
      <c r="AO960" s="3"/>
      <c r="AP960" s="3"/>
      <c r="AQ960" s="3"/>
      <c r="AR960" s="3"/>
      <c r="AS960" s="13"/>
      <c r="AT960" s="13"/>
      <c r="AU960" s="13"/>
      <c r="AV960" s="13"/>
      <c r="AW960" s="13"/>
      <c r="AX960" s="13"/>
      <c r="AY960" s="13"/>
      <c r="AZ960" s="13"/>
      <c r="BA960" s="3"/>
      <c r="BB960" s="13"/>
      <c r="BC960" s="3"/>
    </row>
    <row r="961" spans="1:55">
      <c r="A961" s="3">
        <v>959</v>
      </c>
      <c r="B961" s="3">
        <v>32</v>
      </c>
      <c r="C961" s="3">
        <v>3</v>
      </c>
      <c r="D961" s="3" t="str">
        <f t="shared" si="14"/>
        <v/>
      </c>
      <c r="E961" s="3"/>
      <c r="F961" s="3"/>
      <c r="G961" s="3">
        <v>1590</v>
      </c>
      <c r="H961" s="3"/>
      <c r="I961" s="3"/>
      <c r="J961" s="3">
        <v>68160</v>
      </c>
      <c r="K961" s="3">
        <v>20027025</v>
      </c>
      <c r="L961" s="3">
        <v>52580</v>
      </c>
      <c r="M961" s="3">
        <v>1.319</v>
      </c>
      <c r="N961" s="3">
        <v>1.159</v>
      </c>
      <c r="O961" s="3">
        <v>6000000</v>
      </c>
      <c r="P961" s="3">
        <v>80380.15018</v>
      </c>
      <c r="Q961" s="3">
        <v>35000</v>
      </c>
      <c r="R961" s="3">
        <v>2.1</v>
      </c>
      <c r="S961" s="13"/>
      <c r="T961" s="14"/>
      <c r="U961" s="13"/>
      <c r="V961" s="13"/>
      <c r="W961" s="13"/>
      <c r="X961" s="13"/>
      <c r="Y961" s="13"/>
      <c r="Z961" s="4"/>
      <c r="AA961" s="13"/>
      <c r="AB961" s="13"/>
      <c r="AC961" s="13"/>
      <c r="AD961" s="13"/>
      <c r="AE961" s="13"/>
      <c r="AF961" s="13"/>
      <c r="AG961" s="13"/>
      <c r="AH961" s="13"/>
      <c r="AI961" s="13"/>
      <c r="AJ961" s="13"/>
      <c r="AK961" s="13"/>
      <c r="AL961" s="13"/>
      <c r="AM961" s="13"/>
      <c r="AN961" s="13"/>
      <c r="AO961" s="3"/>
      <c r="AP961" s="3"/>
      <c r="AQ961" s="3"/>
      <c r="AR961" s="3"/>
      <c r="AS961" s="13"/>
      <c r="AT961" s="13"/>
      <c r="AU961" s="13"/>
      <c r="AV961" s="13"/>
      <c r="AW961" s="13"/>
      <c r="AX961" s="13"/>
      <c r="AY961" s="13"/>
      <c r="AZ961" s="13"/>
      <c r="BA961" s="3"/>
      <c r="BB961" s="13"/>
      <c r="BC961" s="3"/>
    </row>
    <row r="962" spans="1:55">
      <c r="A962" s="3">
        <v>960</v>
      </c>
      <c r="B962" s="3">
        <v>32</v>
      </c>
      <c r="C962" s="3">
        <v>3</v>
      </c>
      <c r="D962" s="3" t="str">
        <f t="shared" si="14"/>
        <v/>
      </c>
      <c r="E962" s="3"/>
      <c r="F962" s="3"/>
      <c r="G962" s="3">
        <v>1595</v>
      </c>
      <c r="H962" s="3"/>
      <c r="I962" s="3"/>
      <c r="J962" s="3">
        <v>68380</v>
      </c>
      <c r="K962" s="3">
        <v>20061215</v>
      </c>
      <c r="L962" s="3">
        <v>52580</v>
      </c>
      <c r="M962" s="3">
        <v>1.319</v>
      </c>
      <c r="N962" s="3">
        <v>1.1595</v>
      </c>
      <c r="O962" s="3">
        <v>6000000</v>
      </c>
      <c r="P962" s="3">
        <v>80414.82669</v>
      </c>
      <c r="Q962" s="3">
        <v>35000</v>
      </c>
      <c r="R962" s="3">
        <v>2.1</v>
      </c>
      <c r="S962" s="13"/>
      <c r="T962" s="14"/>
      <c r="U962" s="13"/>
      <c r="V962" s="13"/>
      <c r="W962" s="13"/>
      <c r="X962" s="13"/>
      <c r="Y962" s="13"/>
      <c r="Z962" s="4"/>
      <c r="AA962" s="13"/>
      <c r="AB962" s="13"/>
      <c r="AC962" s="13"/>
      <c r="AD962" s="13"/>
      <c r="AE962" s="13"/>
      <c r="AF962" s="13"/>
      <c r="AG962" s="13"/>
      <c r="AH962" s="13"/>
      <c r="AI962" s="13"/>
      <c r="AJ962" s="13"/>
      <c r="AK962" s="13"/>
      <c r="AL962" s="13"/>
      <c r="AM962" s="13"/>
      <c r="AN962" s="13"/>
      <c r="AO962" s="3"/>
      <c r="AP962" s="3"/>
      <c r="AQ962" s="3"/>
      <c r="AR962" s="3"/>
      <c r="AS962" s="13"/>
      <c r="AT962" s="13"/>
      <c r="AU962" s="13"/>
      <c r="AV962" s="13"/>
      <c r="AW962" s="13"/>
      <c r="AX962" s="13"/>
      <c r="AY962" s="13"/>
      <c r="AZ962" s="13"/>
      <c r="BA962" s="3"/>
      <c r="BB962" s="13"/>
      <c r="BC962" s="3"/>
    </row>
    <row r="963" spans="1:55">
      <c r="A963" s="3">
        <v>961</v>
      </c>
      <c r="B963" s="3">
        <v>33</v>
      </c>
      <c r="C963" s="3">
        <v>1</v>
      </c>
      <c r="D963" s="3">
        <f t="shared" si="14"/>
        <v>5280000</v>
      </c>
      <c r="E963" s="3">
        <v>5290</v>
      </c>
      <c r="F963" s="3"/>
      <c r="G963" s="3"/>
      <c r="H963" s="3">
        <v>68600</v>
      </c>
      <c r="I963" s="3"/>
      <c r="J963" s="3"/>
      <c r="K963" s="3">
        <v>20129815</v>
      </c>
      <c r="L963" s="3">
        <v>52900</v>
      </c>
      <c r="M963" s="3">
        <v>1.319</v>
      </c>
      <c r="N963" s="3">
        <v>1.1595</v>
      </c>
      <c r="O963" s="3">
        <v>6000000</v>
      </c>
      <c r="P963" s="3">
        <v>80904.22845</v>
      </c>
      <c r="Q963" s="3">
        <v>35000</v>
      </c>
      <c r="R963" s="3">
        <v>2.1</v>
      </c>
      <c r="S963" s="13"/>
      <c r="T963" s="14"/>
      <c r="U963" s="13"/>
      <c r="V963" s="13"/>
      <c r="W963" s="13"/>
      <c r="X963" s="13"/>
      <c r="Y963" s="13"/>
      <c r="Z963" s="4"/>
      <c r="AA963" s="13"/>
      <c r="AB963" s="13"/>
      <c r="AC963" s="13"/>
      <c r="AD963" s="13"/>
      <c r="AE963" s="13"/>
      <c r="AF963" s="13"/>
      <c r="AG963" s="13"/>
      <c r="AH963" s="13"/>
      <c r="AI963" s="13"/>
      <c r="AJ963" s="13"/>
      <c r="AK963" s="13"/>
      <c r="AL963" s="13"/>
      <c r="AM963" s="13"/>
      <c r="AN963" s="13"/>
      <c r="AO963" s="3"/>
      <c r="AP963" s="3"/>
      <c r="AQ963" s="3"/>
      <c r="AR963" s="3"/>
      <c r="AS963" s="13"/>
      <c r="AT963" s="13"/>
      <c r="AU963" s="13"/>
      <c r="AV963" s="13"/>
      <c r="AW963" s="13"/>
      <c r="AX963" s="13"/>
      <c r="AY963" s="13"/>
      <c r="AZ963" s="13"/>
      <c r="BA963" s="3"/>
      <c r="BB963" s="13"/>
      <c r="BC963" s="3"/>
    </row>
    <row r="964" spans="1:55">
      <c r="A964" s="3">
        <v>962</v>
      </c>
      <c r="B964" s="3">
        <v>33</v>
      </c>
      <c r="C964" s="3">
        <v>1</v>
      </c>
      <c r="D964" s="3">
        <f t="shared" ref="D964:D1027" si="15">IF(E964="","",(E964-10)*1000)</f>
        <v>5313000</v>
      </c>
      <c r="E964" s="3">
        <v>5323</v>
      </c>
      <c r="F964" s="3"/>
      <c r="G964" s="3"/>
      <c r="H964" s="3">
        <v>68820</v>
      </c>
      <c r="I964" s="3"/>
      <c r="J964" s="3"/>
      <c r="K964" s="3">
        <v>20198635</v>
      </c>
      <c r="L964" s="3">
        <v>53230</v>
      </c>
      <c r="M964" s="3">
        <v>1.319</v>
      </c>
      <c r="N964" s="3">
        <v>1.1595</v>
      </c>
      <c r="O964" s="3">
        <v>6000000</v>
      </c>
      <c r="P964" s="3">
        <v>81408.92402</v>
      </c>
      <c r="Q964" s="3">
        <v>35000</v>
      </c>
      <c r="R964" s="3">
        <v>2.1</v>
      </c>
      <c r="S964" s="13"/>
      <c r="T964" s="14"/>
      <c r="U964" s="13"/>
      <c r="V964" s="13"/>
      <c r="W964" s="13"/>
      <c r="X964" s="13"/>
      <c r="Y964" s="13"/>
      <c r="Z964" s="4"/>
      <c r="AA964" s="13"/>
      <c r="AB964" s="13"/>
      <c r="AC964" s="13"/>
      <c r="AD964" s="13"/>
      <c r="AE964" s="13"/>
      <c r="AF964" s="13"/>
      <c r="AG964" s="13"/>
      <c r="AH964" s="13"/>
      <c r="AI964" s="13"/>
      <c r="AJ964" s="13"/>
      <c r="AK964" s="13"/>
      <c r="AL964" s="13"/>
      <c r="AM964" s="13"/>
      <c r="AN964" s="13"/>
      <c r="AO964" s="3"/>
      <c r="AP964" s="3"/>
      <c r="AQ964" s="3"/>
      <c r="AR964" s="3"/>
      <c r="AS964" s="13"/>
      <c r="AT964" s="13"/>
      <c r="AU964" s="13"/>
      <c r="AV964" s="13"/>
      <c r="AW964" s="13"/>
      <c r="AX964" s="13"/>
      <c r="AY964" s="13"/>
      <c r="AZ964" s="13"/>
      <c r="BA964" s="3"/>
      <c r="BB964" s="13"/>
      <c r="BC964" s="3"/>
    </row>
    <row r="965" spans="1:55">
      <c r="A965" s="3">
        <v>963</v>
      </c>
      <c r="B965" s="3">
        <v>33</v>
      </c>
      <c r="C965" s="3">
        <v>1</v>
      </c>
      <c r="D965" s="3">
        <f t="shared" si="15"/>
        <v>5346000</v>
      </c>
      <c r="E965" s="3">
        <v>5356</v>
      </c>
      <c r="F965" s="3"/>
      <c r="G965" s="3"/>
      <c r="H965" s="3">
        <v>69040</v>
      </c>
      <c r="I965" s="3"/>
      <c r="J965" s="3"/>
      <c r="K965" s="3">
        <v>20267675</v>
      </c>
      <c r="L965" s="3">
        <v>53560</v>
      </c>
      <c r="M965" s="3">
        <v>1.319</v>
      </c>
      <c r="N965" s="3">
        <v>1.1595</v>
      </c>
      <c r="O965" s="3">
        <v>6000000</v>
      </c>
      <c r="P965" s="3">
        <v>81913.61958</v>
      </c>
      <c r="Q965" s="3">
        <v>35000</v>
      </c>
      <c r="R965" s="3">
        <v>2.1</v>
      </c>
      <c r="S965" s="13"/>
      <c r="T965" s="14"/>
      <c r="U965" s="13"/>
      <c r="V965" s="13"/>
      <c r="W965" s="13"/>
      <c r="X965" s="13"/>
      <c r="Y965" s="13"/>
      <c r="Z965" s="4"/>
      <c r="AA965" s="13"/>
      <c r="AB965" s="13"/>
      <c r="AC965" s="13"/>
      <c r="AD965" s="13"/>
      <c r="AE965" s="13"/>
      <c r="AF965" s="13"/>
      <c r="AG965" s="13"/>
      <c r="AH965" s="13"/>
      <c r="AI965" s="13"/>
      <c r="AJ965" s="13"/>
      <c r="AK965" s="13"/>
      <c r="AL965" s="13"/>
      <c r="AM965" s="13"/>
      <c r="AN965" s="13"/>
      <c r="AO965" s="3"/>
      <c r="AP965" s="3"/>
      <c r="AQ965" s="3"/>
      <c r="AR965" s="3"/>
      <c r="AS965" s="13"/>
      <c r="AT965" s="13"/>
      <c r="AU965" s="13"/>
      <c r="AV965" s="13"/>
      <c r="AW965" s="13"/>
      <c r="AX965" s="13"/>
      <c r="AY965" s="13"/>
      <c r="AZ965" s="13"/>
      <c r="BA965" s="3"/>
      <c r="BB965" s="13"/>
      <c r="BC965" s="3"/>
    </row>
    <row r="966" spans="1:55">
      <c r="A966" s="3">
        <v>964</v>
      </c>
      <c r="B966" s="3">
        <v>33</v>
      </c>
      <c r="C966" s="3">
        <v>1</v>
      </c>
      <c r="D966" s="3">
        <f t="shared" si="15"/>
        <v>5379000</v>
      </c>
      <c r="E966" s="3">
        <v>5389</v>
      </c>
      <c r="F966" s="3"/>
      <c r="G966" s="3"/>
      <c r="H966" s="3">
        <v>69260</v>
      </c>
      <c r="I966" s="3"/>
      <c r="J966" s="3"/>
      <c r="K966" s="3">
        <v>20336935</v>
      </c>
      <c r="L966" s="3">
        <v>53890</v>
      </c>
      <c r="M966" s="3">
        <v>1.319</v>
      </c>
      <c r="N966" s="3">
        <v>1.1595</v>
      </c>
      <c r="O966" s="3">
        <v>6000000</v>
      </c>
      <c r="P966" s="3">
        <v>82418.31515</v>
      </c>
      <c r="Q966" s="3">
        <v>35000</v>
      </c>
      <c r="R966" s="3">
        <v>2.1</v>
      </c>
      <c r="S966" s="13"/>
      <c r="T966" s="14"/>
      <c r="U966" s="13"/>
      <c r="V966" s="13"/>
      <c r="W966" s="13"/>
      <c r="X966" s="13"/>
      <c r="Y966" s="13"/>
      <c r="Z966" s="4"/>
      <c r="AA966" s="13"/>
      <c r="AB966" s="13"/>
      <c r="AC966" s="13"/>
      <c r="AD966" s="13"/>
      <c r="AE966" s="13"/>
      <c r="AF966" s="13"/>
      <c r="AG966" s="13"/>
      <c r="AH966" s="13"/>
      <c r="AI966" s="13"/>
      <c r="AJ966" s="13"/>
      <c r="AK966" s="13"/>
      <c r="AL966" s="13"/>
      <c r="AM966" s="13"/>
      <c r="AN966" s="13"/>
      <c r="AO966" s="3"/>
      <c r="AP966" s="3"/>
      <c r="AQ966" s="3"/>
      <c r="AR966" s="3"/>
      <c r="AS966" s="13"/>
      <c r="AT966" s="13"/>
      <c r="AU966" s="13"/>
      <c r="AV966" s="13"/>
      <c r="AW966" s="13"/>
      <c r="AX966" s="13"/>
      <c r="AY966" s="13"/>
      <c r="AZ966" s="13"/>
      <c r="BA966" s="3"/>
      <c r="BB966" s="13"/>
      <c r="BC966" s="3"/>
    </row>
    <row r="967" spans="1:55">
      <c r="A967" s="3">
        <v>965</v>
      </c>
      <c r="B967" s="3">
        <v>33</v>
      </c>
      <c r="C967" s="3">
        <v>1</v>
      </c>
      <c r="D967" s="3">
        <f t="shared" si="15"/>
        <v>5412000</v>
      </c>
      <c r="E967" s="3">
        <v>5422</v>
      </c>
      <c r="F967" s="3"/>
      <c r="G967" s="3"/>
      <c r="H967" s="3">
        <v>69480</v>
      </c>
      <c r="I967" s="3"/>
      <c r="J967" s="3"/>
      <c r="K967" s="3">
        <v>20406415</v>
      </c>
      <c r="L967" s="3">
        <v>54220</v>
      </c>
      <c r="M967" s="3">
        <v>1.319</v>
      </c>
      <c r="N967" s="3">
        <v>1.1595</v>
      </c>
      <c r="O967" s="3">
        <v>6000000</v>
      </c>
      <c r="P967" s="3">
        <v>82923.01071</v>
      </c>
      <c r="Q967" s="3">
        <v>35000</v>
      </c>
      <c r="R967" s="3">
        <v>2.1</v>
      </c>
      <c r="S967" s="13"/>
      <c r="T967" s="14"/>
      <c r="U967" s="13"/>
      <c r="V967" s="13"/>
      <c r="W967" s="13"/>
      <c r="X967" s="13"/>
      <c r="Y967" s="13"/>
      <c r="Z967" s="4"/>
      <c r="AA967" s="13"/>
      <c r="AB967" s="13"/>
      <c r="AC967" s="13"/>
      <c r="AD967" s="13"/>
      <c r="AE967" s="13"/>
      <c r="AF967" s="13"/>
      <c r="AG967" s="13"/>
      <c r="AH967" s="13"/>
      <c r="AI967" s="13"/>
      <c r="AJ967" s="13"/>
      <c r="AK967" s="13"/>
      <c r="AL967" s="13"/>
      <c r="AM967" s="13"/>
      <c r="AN967" s="13"/>
      <c r="AO967" s="3"/>
      <c r="AP967" s="3"/>
      <c r="AQ967" s="3"/>
      <c r="AR967" s="3"/>
      <c r="AS967" s="13"/>
      <c r="AT967" s="13"/>
      <c r="AU967" s="13"/>
      <c r="AV967" s="13"/>
      <c r="AW967" s="13"/>
      <c r="AX967" s="13"/>
      <c r="AY967" s="13"/>
      <c r="AZ967" s="13"/>
      <c r="BA967" s="3"/>
      <c r="BB967" s="13"/>
      <c r="BC967" s="3"/>
    </row>
    <row r="968" spans="1:55">
      <c r="A968" s="3">
        <v>966</v>
      </c>
      <c r="B968" s="3">
        <v>33</v>
      </c>
      <c r="C968" s="3">
        <v>1</v>
      </c>
      <c r="D968" s="3">
        <f t="shared" si="15"/>
        <v>5445000</v>
      </c>
      <c r="E968" s="3">
        <v>5455</v>
      </c>
      <c r="F968" s="3"/>
      <c r="G968" s="3"/>
      <c r="H968" s="3">
        <v>69700</v>
      </c>
      <c r="I968" s="3"/>
      <c r="J968" s="3"/>
      <c r="K968" s="3">
        <v>20476115</v>
      </c>
      <c r="L968" s="3">
        <v>54550</v>
      </c>
      <c r="M968" s="3">
        <v>1.319</v>
      </c>
      <c r="N968" s="3">
        <v>1.1595</v>
      </c>
      <c r="O968" s="3">
        <v>6000000</v>
      </c>
      <c r="P968" s="3">
        <v>83427.70628</v>
      </c>
      <c r="Q968" s="3">
        <v>35000</v>
      </c>
      <c r="R968" s="3">
        <v>2.1</v>
      </c>
      <c r="S968" s="13"/>
      <c r="T968" s="14"/>
      <c r="U968" s="13"/>
      <c r="V968" s="13"/>
      <c r="W968" s="13"/>
      <c r="X968" s="13"/>
      <c r="Y968" s="13"/>
      <c r="Z968" s="4"/>
      <c r="AA968" s="13"/>
      <c r="AB968" s="13"/>
      <c r="AC968" s="13"/>
      <c r="AD968" s="13"/>
      <c r="AE968" s="13"/>
      <c r="AF968" s="13"/>
      <c r="AG968" s="13"/>
      <c r="AH968" s="13"/>
      <c r="AI968" s="13"/>
      <c r="AJ968" s="13"/>
      <c r="AK968" s="13"/>
      <c r="AL968" s="13"/>
      <c r="AM968" s="13"/>
      <c r="AN968" s="13"/>
      <c r="AO968" s="3"/>
      <c r="AP968" s="3"/>
      <c r="AQ968" s="3"/>
      <c r="AR968" s="3"/>
      <c r="AS968" s="13"/>
      <c r="AT968" s="13"/>
      <c r="AU968" s="13"/>
      <c r="AV968" s="13"/>
      <c r="AW968" s="13"/>
      <c r="AX968" s="13"/>
      <c r="AY968" s="13"/>
      <c r="AZ968" s="13"/>
      <c r="BA968" s="3"/>
      <c r="BB968" s="13"/>
      <c r="BC968" s="3"/>
    </row>
    <row r="969" spans="1:55">
      <c r="A969" s="3">
        <v>967</v>
      </c>
      <c r="B969" s="3">
        <v>33</v>
      </c>
      <c r="C969" s="3">
        <v>1</v>
      </c>
      <c r="D969" s="3">
        <f t="shared" si="15"/>
        <v>5478000</v>
      </c>
      <c r="E969" s="3">
        <v>5488</v>
      </c>
      <c r="F969" s="3"/>
      <c r="G969" s="3"/>
      <c r="H969" s="3">
        <v>69920</v>
      </c>
      <c r="I969" s="3"/>
      <c r="J969" s="3"/>
      <c r="K969" s="3">
        <v>20546035</v>
      </c>
      <c r="L969" s="3">
        <v>54880</v>
      </c>
      <c r="M969" s="3">
        <v>1.319</v>
      </c>
      <c r="N969" s="3">
        <v>1.1595</v>
      </c>
      <c r="O969" s="3">
        <v>6000000</v>
      </c>
      <c r="P969" s="3">
        <v>83932.40184</v>
      </c>
      <c r="Q969" s="3">
        <v>35000</v>
      </c>
      <c r="R969" s="3">
        <v>2.1</v>
      </c>
      <c r="S969" s="13"/>
      <c r="T969" s="14"/>
      <c r="U969" s="13"/>
      <c r="V969" s="13"/>
      <c r="W969" s="13"/>
      <c r="X969" s="13"/>
      <c r="Y969" s="13"/>
      <c r="Z969" s="4"/>
      <c r="AA969" s="13"/>
      <c r="AB969" s="13"/>
      <c r="AC969" s="13"/>
      <c r="AD969" s="13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3"/>
      <c r="AP969" s="3"/>
      <c r="AQ969" s="3"/>
      <c r="AR969" s="3"/>
      <c r="AS969" s="13"/>
      <c r="AT969" s="13"/>
      <c r="AU969" s="13"/>
      <c r="AV969" s="13"/>
      <c r="AW969" s="13"/>
      <c r="AX969" s="13"/>
      <c r="AY969" s="13"/>
      <c r="AZ969" s="13"/>
      <c r="BA969" s="3"/>
      <c r="BB969" s="13"/>
      <c r="BC969" s="3"/>
    </row>
    <row r="970" spans="1:55">
      <c r="A970" s="3">
        <v>968</v>
      </c>
      <c r="B970" s="3">
        <v>33</v>
      </c>
      <c r="C970" s="3">
        <v>1</v>
      </c>
      <c r="D970" s="3">
        <f t="shared" si="15"/>
        <v>5511000</v>
      </c>
      <c r="E970" s="3">
        <v>5521</v>
      </c>
      <c r="F970" s="3"/>
      <c r="G970" s="3"/>
      <c r="H970" s="3">
        <v>70140</v>
      </c>
      <c r="I970" s="3"/>
      <c r="J970" s="3"/>
      <c r="K970" s="3">
        <v>20616175</v>
      </c>
      <c r="L970" s="3">
        <v>55210</v>
      </c>
      <c r="M970" s="3">
        <v>1.319</v>
      </c>
      <c r="N970" s="3">
        <v>1.1595</v>
      </c>
      <c r="O970" s="3">
        <v>6000000</v>
      </c>
      <c r="P970" s="3">
        <v>84437.09741</v>
      </c>
      <c r="Q970" s="3">
        <v>35000</v>
      </c>
      <c r="R970" s="3">
        <v>2.1</v>
      </c>
      <c r="S970" s="13"/>
      <c r="T970" s="14"/>
      <c r="U970" s="13"/>
      <c r="V970" s="13"/>
      <c r="W970" s="13"/>
      <c r="X970" s="13"/>
      <c r="Y970" s="13"/>
      <c r="Z970" s="4"/>
      <c r="AA970" s="13"/>
      <c r="AB970" s="13"/>
      <c r="AC970" s="13"/>
      <c r="AD970" s="13"/>
      <c r="AE970" s="13"/>
      <c r="AF970" s="13"/>
      <c r="AG970" s="13"/>
      <c r="AH970" s="13"/>
      <c r="AI970" s="13"/>
      <c r="AJ970" s="13"/>
      <c r="AK970" s="13"/>
      <c r="AL970" s="13"/>
      <c r="AM970" s="13"/>
      <c r="AN970" s="13"/>
      <c r="AO970" s="3"/>
      <c r="AP970" s="3"/>
      <c r="AQ970" s="3"/>
      <c r="AR970" s="3"/>
      <c r="AS970" s="13"/>
      <c r="AT970" s="13"/>
      <c r="AU970" s="13"/>
      <c r="AV970" s="13"/>
      <c r="AW970" s="13"/>
      <c r="AX970" s="13"/>
      <c r="AY970" s="13"/>
      <c r="AZ970" s="13"/>
      <c r="BA970" s="3"/>
      <c r="BB970" s="13"/>
      <c r="BC970" s="3"/>
    </row>
    <row r="971" spans="1:55">
      <c r="A971" s="3">
        <v>969</v>
      </c>
      <c r="B971" s="3">
        <v>33</v>
      </c>
      <c r="C971" s="3">
        <v>1</v>
      </c>
      <c r="D971" s="3">
        <f t="shared" si="15"/>
        <v>5544000</v>
      </c>
      <c r="E971" s="3">
        <v>5554</v>
      </c>
      <c r="F971" s="3"/>
      <c r="G971" s="3"/>
      <c r="H971" s="3">
        <v>70360</v>
      </c>
      <c r="I971" s="3"/>
      <c r="J971" s="3"/>
      <c r="K971" s="3">
        <v>20686535</v>
      </c>
      <c r="L971" s="3">
        <v>55540</v>
      </c>
      <c r="M971" s="3">
        <v>1.319</v>
      </c>
      <c r="N971" s="3">
        <v>1.1595</v>
      </c>
      <c r="O971" s="3">
        <v>6000000</v>
      </c>
      <c r="P971" s="3">
        <v>84941.79297</v>
      </c>
      <c r="Q971" s="3">
        <v>35000</v>
      </c>
      <c r="R971" s="3">
        <v>2.1</v>
      </c>
      <c r="S971" s="13"/>
      <c r="T971" s="14"/>
      <c r="U971" s="13"/>
      <c r="V971" s="13"/>
      <c r="W971" s="13"/>
      <c r="X971" s="13"/>
      <c r="Y971" s="13"/>
      <c r="Z971" s="4"/>
      <c r="AA971" s="13"/>
      <c r="AB971" s="13"/>
      <c r="AC971" s="13"/>
      <c r="AD971" s="13"/>
      <c r="AE971" s="13"/>
      <c r="AF971" s="13"/>
      <c r="AG971" s="13"/>
      <c r="AH971" s="13"/>
      <c r="AI971" s="13"/>
      <c r="AJ971" s="13"/>
      <c r="AK971" s="13"/>
      <c r="AL971" s="13"/>
      <c r="AM971" s="13"/>
      <c r="AN971" s="13"/>
      <c r="AO971" s="3"/>
      <c r="AP971" s="3"/>
      <c r="AQ971" s="3"/>
      <c r="AR971" s="3"/>
      <c r="AS971" s="13"/>
      <c r="AT971" s="13"/>
      <c r="AU971" s="13"/>
      <c r="AV971" s="13"/>
      <c r="AW971" s="13"/>
      <c r="AX971" s="13"/>
      <c r="AY971" s="13"/>
      <c r="AZ971" s="13"/>
      <c r="BA971" s="3"/>
      <c r="BB971" s="13"/>
      <c r="BC971" s="3"/>
    </row>
    <row r="972" spans="1:55">
      <c r="A972" s="3">
        <v>970</v>
      </c>
      <c r="B972" s="3">
        <v>33</v>
      </c>
      <c r="C972" s="3">
        <v>1</v>
      </c>
      <c r="D972" s="3">
        <f t="shared" si="15"/>
        <v>5577000</v>
      </c>
      <c r="E972" s="3">
        <v>5587</v>
      </c>
      <c r="F972" s="3"/>
      <c r="G972" s="3"/>
      <c r="H972" s="3">
        <v>70580</v>
      </c>
      <c r="I972" s="3"/>
      <c r="J972" s="3"/>
      <c r="K972" s="3">
        <v>20757115</v>
      </c>
      <c r="L972" s="3">
        <v>55870</v>
      </c>
      <c r="M972" s="3">
        <v>1.319</v>
      </c>
      <c r="N972" s="3">
        <v>1.1595</v>
      </c>
      <c r="O972" s="3">
        <v>6000000</v>
      </c>
      <c r="P972" s="3">
        <v>85446.48854</v>
      </c>
      <c r="Q972" s="3">
        <v>37800</v>
      </c>
      <c r="R972" s="3">
        <v>2.1</v>
      </c>
      <c r="S972" s="13"/>
      <c r="T972" s="14"/>
      <c r="U972" s="13"/>
      <c r="V972" s="13"/>
      <c r="W972" s="13"/>
      <c r="X972" s="13"/>
      <c r="Y972" s="13"/>
      <c r="Z972" s="4"/>
      <c r="AA972" s="13"/>
      <c r="AB972" s="13"/>
      <c r="AC972" s="13"/>
      <c r="AD972" s="13"/>
      <c r="AE972" s="13"/>
      <c r="AF972" s="13"/>
      <c r="AG972" s="13"/>
      <c r="AH972" s="13"/>
      <c r="AI972" s="13"/>
      <c r="AJ972" s="13"/>
      <c r="AK972" s="13"/>
      <c r="AL972" s="13"/>
      <c r="AM972" s="13"/>
      <c r="AN972" s="13"/>
      <c r="AO972" s="3"/>
      <c r="AP972" s="3"/>
      <c r="AQ972" s="3"/>
      <c r="AR972" s="3"/>
      <c r="AS972" s="13"/>
      <c r="AT972" s="13"/>
      <c r="AU972" s="13"/>
      <c r="AV972" s="13"/>
      <c r="AW972" s="13"/>
      <c r="AX972" s="13"/>
      <c r="AY972" s="13"/>
      <c r="AZ972" s="13"/>
      <c r="BA972" s="3"/>
      <c r="BB972" s="13"/>
      <c r="BC972" s="3"/>
    </row>
    <row r="973" spans="1:55">
      <c r="A973" s="3">
        <v>971</v>
      </c>
      <c r="B973" s="3">
        <v>33</v>
      </c>
      <c r="C973" s="3">
        <v>2</v>
      </c>
      <c r="D973" s="3" t="str">
        <f t="shared" si="15"/>
        <v/>
      </c>
      <c r="E973" s="3"/>
      <c r="F973" s="3">
        <v>3200</v>
      </c>
      <c r="G973" s="3"/>
      <c r="H973" s="3"/>
      <c r="I973" s="3">
        <v>68600</v>
      </c>
      <c r="J973" s="3"/>
      <c r="K973" s="3">
        <v>20802848</v>
      </c>
      <c r="L973" s="3">
        <v>55870</v>
      </c>
      <c r="M973" s="3">
        <v>1.32</v>
      </c>
      <c r="N973" s="3">
        <v>1.1595</v>
      </c>
      <c r="O973" s="3">
        <v>6000000</v>
      </c>
      <c r="P973" s="3">
        <v>85511.2698</v>
      </c>
      <c r="Q973" s="3">
        <v>37800</v>
      </c>
      <c r="R973" s="3">
        <v>2.1</v>
      </c>
      <c r="S973" s="13"/>
      <c r="T973" s="14"/>
      <c r="U973" s="13"/>
      <c r="V973" s="13"/>
      <c r="W973" s="13"/>
      <c r="X973" s="13"/>
      <c r="Y973" s="13"/>
      <c r="Z973" s="4"/>
      <c r="AA973" s="13"/>
      <c r="AB973" s="13"/>
      <c r="AC973" s="13"/>
      <c r="AD973" s="13"/>
      <c r="AE973" s="13"/>
      <c r="AF973" s="13"/>
      <c r="AG973" s="13"/>
      <c r="AH973" s="13"/>
      <c r="AI973" s="13"/>
      <c r="AJ973" s="13"/>
      <c r="AK973" s="13"/>
      <c r="AL973" s="13"/>
      <c r="AM973" s="13"/>
      <c r="AN973" s="13"/>
      <c r="AO973" s="3"/>
      <c r="AP973" s="3"/>
      <c r="AQ973" s="3"/>
      <c r="AR973" s="3"/>
      <c r="AS973" s="13"/>
      <c r="AT973" s="13"/>
      <c r="AU973" s="13"/>
      <c r="AV973" s="13"/>
      <c r="AW973" s="13"/>
      <c r="AX973" s="13"/>
      <c r="AY973" s="13"/>
      <c r="AZ973" s="13"/>
      <c r="BA973" s="3"/>
      <c r="BB973" s="13"/>
      <c r="BC973" s="3"/>
    </row>
    <row r="974" spans="1:55">
      <c r="A974" s="3">
        <v>972</v>
      </c>
      <c r="B974" s="3">
        <v>33</v>
      </c>
      <c r="C974" s="3">
        <v>2</v>
      </c>
      <c r="D974" s="3" t="str">
        <f t="shared" si="15"/>
        <v/>
      </c>
      <c r="E974" s="3"/>
      <c r="F974" s="3">
        <v>3210</v>
      </c>
      <c r="G974" s="3"/>
      <c r="H974" s="3"/>
      <c r="I974" s="3">
        <v>68820</v>
      </c>
      <c r="J974" s="3"/>
      <c r="K974" s="3">
        <v>20848728</v>
      </c>
      <c r="L974" s="3">
        <v>55870</v>
      </c>
      <c r="M974" s="3">
        <v>1.321</v>
      </c>
      <c r="N974" s="3">
        <v>1.1595</v>
      </c>
      <c r="O974" s="3">
        <v>6000000</v>
      </c>
      <c r="P974" s="3">
        <v>85576.05107</v>
      </c>
      <c r="Q974" s="3">
        <v>37800</v>
      </c>
      <c r="R974" s="3">
        <v>2.1</v>
      </c>
      <c r="S974" s="13"/>
      <c r="T974" s="14"/>
      <c r="U974" s="13"/>
      <c r="V974" s="13"/>
      <c r="W974" s="13"/>
      <c r="X974" s="13"/>
      <c r="Y974" s="13"/>
      <c r="Z974" s="4"/>
      <c r="AA974" s="13"/>
      <c r="AB974" s="13"/>
      <c r="AC974" s="13"/>
      <c r="AD974" s="13"/>
      <c r="AE974" s="13"/>
      <c r="AF974" s="13"/>
      <c r="AG974" s="13"/>
      <c r="AH974" s="13"/>
      <c r="AI974" s="13"/>
      <c r="AJ974" s="13"/>
      <c r="AK974" s="13"/>
      <c r="AL974" s="13"/>
      <c r="AM974" s="13"/>
      <c r="AN974" s="13"/>
      <c r="AO974" s="3"/>
      <c r="AP974" s="3"/>
      <c r="AQ974" s="3"/>
      <c r="AR974" s="3"/>
      <c r="AS974" s="13"/>
      <c r="AT974" s="13"/>
      <c r="AU974" s="13"/>
      <c r="AV974" s="13"/>
      <c r="AW974" s="13"/>
      <c r="AX974" s="13"/>
      <c r="AY974" s="13"/>
      <c r="AZ974" s="13"/>
      <c r="BA974" s="3"/>
      <c r="BB974" s="13"/>
      <c r="BC974" s="3"/>
    </row>
    <row r="975" spans="1:55">
      <c r="A975" s="3">
        <v>973</v>
      </c>
      <c r="B975" s="3">
        <v>33</v>
      </c>
      <c r="C975" s="3">
        <v>2</v>
      </c>
      <c r="D975" s="3" t="str">
        <f t="shared" si="15"/>
        <v/>
      </c>
      <c r="E975" s="3"/>
      <c r="F975" s="3">
        <v>3220</v>
      </c>
      <c r="G975" s="3"/>
      <c r="H975" s="3"/>
      <c r="I975" s="3">
        <v>69040</v>
      </c>
      <c r="J975" s="3"/>
      <c r="K975" s="3">
        <v>20894755</v>
      </c>
      <c r="L975" s="3">
        <v>55870</v>
      </c>
      <c r="M975" s="3">
        <v>1.322</v>
      </c>
      <c r="N975" s="3">
        <v>1.1595</v>
      </c>
      <c r="O975" s="3">
        <v>6000000</v>
      </c>
      <c r="P975" s="3">
        <v>85640.83233</v>
      </c>
      <c r="Q975" s="3">
        <v>37800</v>
      </c>
      <c r="R975" s="3">
        <v>2.1</v>
      </c>
      <c r="S975" s="13"/>
      <c r="T975" s="14"/>
      <c r="U975" s="13"/>
      <c r="V975" s="13"/>
      <c r="W975" s="13"/>
      <c r="X975" s="13"/>
      <c r="Y975" s="13"/>
      <c r="Z975" s="4"/>
      <c r="AA975" s="13"/>
      <c r="AB975" s="13"/>
      <c r="AC975" s="13"/>
      <c r="AD975" s="13"/>
      <c r="AE975" s="13"/>
      <c r="AF975" s="13"/>
      <c r="AG975" s="13"/>
      <c r="AH975" s="13"/>
      <c r="AI975" s="13"/>
      <c r="AJ975" s="13"/>
      <c r="AK975" s="13"/>
      <c r="AL975" s="13"/>
      <c r="AM975" s="13"/>
      <c r="AN975" s="13"/>
      <c r="AO975" s="3"/>
      <c r="AP975" s="3"/>
      <c r="AQ975" s="3"/>
      <c r="AR975" s="3"/>
      <c r="AS975" s="13"/>
      <c r="AT975" s="13"/>
      <c r="AU975" s="13"/>
      <c r="AV975" s="13"/>
      <c r="AW975" s="13"/>
      <c r="AX975" s="13"/>
      <c r="AY975" s="13"/>
      <c r="AZ975" s="13"/>
      <c r="BA975" s="3"/>
      <c r="BB975" s="13"/>
      <c r="BC975" s="3"/>
    </row>
    <row r="976" spans="1:55">
      <c r="A976" s="3">
        <v>974</v>
      </c>
      <c r="B976" s="3">
        <v>33</v>
      </c>
      <c r="C976" s="3">
        <v>2</v>
      </c>
      <c r="D976" s="3" t="str">
        <f t="shared" si="15"/>
        <v/>
      </c>
      <c r="E976" s="3"/>
      <c r="F976" s="3">
        <v>3230</v>
      </c>
      <c r="G976" s="3"/>
      <c r="H976" s="3"/>
      <c r="I976" s="3">
        <v>69260</v>
      </c>
      <c r="J976" s="3"/>
      <c r="K976" s="3">
        <v>20940929</v>
      </c>
      <c r="L976" s="3">
        <v>55870</v>
      </c>
      <c r="M976" s="3">
        <v>1.323</v>
      </c>
      <c r="N976" s="3">
        <v>1.1595</v>
      </c>
      <c r="O976" s="3">
        <v>6000000</v>
      </c>
      <c r="P976" s="3">
        <v>85705.6136</v>
      </c>
      <c r="Q976" s="3">
        <v>37800</v>
      </c>
      <c r="R976" s="3">
        <v>2.1</v>
      </c>
      <c r="S976" s="13"/>
      <c r="T976" s="14"/>
      <c r="U976" s="13"/>
      <c r="V976" s="13"/>
      <c r="W976" s="13"/>
      <c r="X976" s="13"/>
      <c r="Y976" s="13"/>
      <c r="Z976" s="4"/>
      <c r="AA976" s="13"/>
      <c r="AB976" s="13"/>
      <c r="AC976" s="13"/>
      <c r="AD976" s="13"/>
      <c r="AE976" s="13"/>
      <c r="AF976" s="13"/>
      <c r="AG976" s="13"/>
      <c r="AH976" s="13"/>
      <c r="AI976" s="13"/>
      <c r="AJ976" s="13"/>
      <c r="AK976" s="13"/>
      <c r="AL976" s="13"/>
      <c r="AM976" s="13"/>
      <c r="AN976" s="13"/>
      <c r="AO976" s="3"/>
      <c r="AP976" s="3"/>
      <c r="AQ976" s="3"/>
      <c r="AR976" s="3"/>
      <c r="AS976" s="13"/>
      <c r="AT976" s="13"/>
      <c r="AU976" s="13"/>
      <c r="AV976" s="13"/>
      <c r="AW976" s="13"/>
      <c r="AX976" s="13"/>
      <c r="AY976" s="13"/>
      <c r="AZ976" s="13"/>
      <c r="BA976" s="3"/>
      <c r="BB976" s="13"/>
      <c r="BC976" s="3"/>
    </row>
    <row r="977" spans="1:55">
      <c r="A977" s="3">
        <v>975</v>
      </c>
      <c r="B977" s="3">
        <v>33</v>
      </c>
      <c r="C977" s="3">
        <v>2</v>
      </c>
      <c r="D977" s="3" t="str">
        <f t="shared" si="15"/>
        <v/>
      </c>
      <c r="E977" s="3"/>
      <c r="F977" s="3">
        <v>3240</v>
      </c>
      <c r="G977" s="3"/>
      <c r="H977" s="3"/>
      <c r="I977" s="3">
        <v>69480</v>
      </c>
      <c r="J977" s="3"/>
      <c r="K977" s="3">
        <v>20987250</v>
      </c>
      <c r="L977" s="3">
        <v>55870</v>
      </c>
      <c r="M977" s="3">
        <v>1.324</v>
      </c>
      <c r="N977" s="3">
        <v>1.1595</v>
      </c>
      <c r="O977" s="3">
        <v>6000000</v>
      </c>
      <c r="P977" s="3">
        <v>85770.39486</v>
      </c>
      <c r="Q977" s="3">
        <v>37800</v>
      </c>
      <c r="R977" s="3">
        <v>2.1</v>
      </c>
      <c r="S977" s="13"/>
      <c r="T977" s="14"/>
      <c r="U977" s="13"/>
      <c r="V977" s="13"/>
      <c r="W977" s="13"/>
      <c r="X977" s="13"/>
      <c r="Y977" s="13"/>
      <c r="Z977" s="4"/>
      <c r="AA977" s="13"/>
      <c r="AB977" s="13"/>
      <c r="AC977" s="13"/>
      <c r="AD977" s="13"/>
      <c r="AE977" s="13"/>
      <c r="AF977" s="13"/>
      <c r="AG977" s="13"/>
      <c r="AH977" s="13"/>
      <c r="AI977" s="13"/>
      <c r="AJ977" s="13"/>
      <c r="AK977" s="13"/>
      <c r="AL977" s="13"/>
      <c r="AM977" s="13"/>
      <c r="AN977" s="13"/>
      <c r="AO977" s="3"/>
      <c r="AP977" s="3"/>
      <c r="AQ977" s="3"/>
      <c r="AR977" s="3"/>
      <c r="AS977" s="13"/>
      <c r="AT977" s="13"/>
      <c r="AU977" s="13"/>
      <c r="AV977" s="13"/>
      <c r="AW977" s="13"/>
      <c r="AX977" s="13"/>
      <c r="AY977" s="13"/>
      <c r="AZ977" s="13"/>
      <c r="BA977" s="3"/>
      <c r="BB977" s="13"/>
      <c r="BC977" s="3"/>
    </row>
    <row r="978" spans="1:55">
      <c r="A978" s="3">
        <v>976</v>
      </c>
      <c r="B978" s="3">
        <v>33</v>
      </c>
      <c r="C978" s="3">
        <v>2</v>
      </c>
      <c r="D978" s="3" t="str">
        <f t="shared" si="15"/>
        <v/>
      </c>
      <c r="E978" s="3"/>
      <c r="F978" s="3">
        <v>3250</v>
      </c>
      <c r="G978" s="3"/>
      <c r="H978" s="3"/>
      <c r="I978" s="3">
        <v>69700</v>
      </c>
      <c r="J978" s="3"/>
      <c r="K978" s="3">
        <v>21033718</v>
      </c>
      <c r="L978" s="3">
        <v>55870</v>
      </c>
      <c r="M978" s="3">
        <v>1.325</v>
      </c>
      <c r="N978" s="3">
        <v>1.1595</v>
      </c>
      <c r="O978" s="3">
        <v>6000000</v>
      </c>
      <c r="P978" s="3">
        <v>85835.17613</v>
      </c>
      <c r="Q978" s="3">
        <v>37800</v>
      </c>
      <c r="R978" s="3">
        <v>2.1</v>
      </c>
      <c r="S978" s="13"/>
      <c r="T978" s="14"/>
      <c r="U978" s="13"/>
      <c r="V978" s="13"/>
      <c r="W978" s="13"/>
      <c r="X978" s="13"/>
      <c r="Y978" s="13"/>
      <c r="Z978" s="4"/>
      <c r="AA978" s="13"/>
      <c r="AB978" s="13"/>
      <c r="AC978" s="13"/>
      <c r="AD978" s="13"/>
      <c r="AE978" s="13"/>
      <c r="AF978" s="13"/>
      <c r="AG978" s="13"/>
      <c r="AH978" s="13"/>
      <c r="AI978" s="13"/>
      <c r="AJ978" s="13"/>
      <c r="AK978" s="13"/>
      <c r="AL978" s="13"/>
      <c r="AM978" s="13"/>
      <c r="AN978" s="13"/>
      <c r="AO978" s="3"/>
      <c r="AP978" s="3"/>
      <c r="AQ978" s="3"/>
      <c r="AR978" s="3"/>
      <c r="AS978" s="13"/>
      <c r="AT978" s="13"/>
      <c r="AU978" s="13"/>
      <c r="AV978" s="13"/>
      <c r="AW978" s="13"/>
      <c r="AX978" s="13"/>
      <c r="AY978" s="13"/>
      <c r="AZ978" s="13"/>
      <c r="BA978" s="3"/>
      <c r="BB978" s="13"/>
      <c r="BC978" s="3"/>
    </row>
    <row r="979" spans="1:55">
      <c r="A979" s="3">
        <v>977</v>
      </c>
      <c r="B979" s="3">
        <v>33</v>
      </c>
      <c r="C979" s="3">
        <v>2</v>
      </c>
      <c r="D979" s="3" t="str">
        <f t="shared" si="15"/>
        <v/>
      </c>
      <c r="E979" s="3"/>
      <c r="F979" s="3">
        <v>3260</v>
      </c>
      <c r="G979" s="3"/>
      <c r="H979" s="3"/>
      <c r="I979" s="3">
        <v>69920</v>
      </c>
      <c r="J979" s="3"/>
      <c r="K979" s="3">
        <v>21080333</v>
      </c>
      <c r="L979" s="3">
        <v>55870</v>
      </c>
      <c r="M979" s="3">
        <v>1.326</v>
      </c>
      <c r="N979" s="3">
        <v>1.1595</v>
      </c>
      <c r="O979" s="3">
        <v>6000000</v>
      </c>
      <c r="P979" s="3">
        <v>85899.95739</v>
      </c>
      <c r="Q979" s="3">
        <v>37800</v>
      </c>
      <c r="R979" s="3">
        <v>2.1</v>
      </c>
      <c r="S979" s="13"/>
      <c r="T979" s="14"/>
      <c r="U979" s="13"/>
      <c r="V979" s="13"/>
      <c r="W979" s="13"/>
      <c r="X979" s="13"/>
      <c r="Y979" s="13"/>
      <c r="Z979" s="4"/>
      <c r="AA979" s="13"/>
      <c r="AB979" s="13"/>
      <c r="AC979" s="13"/>
      <c r="AD979" s="13"/>
      <c r="AE979" s="13"/>
      <c r="AF979" s="13"/>
      <c r="AG979" s="13"/>
      <c r="AH979" s="13"/>
      <c r="AI979" s="13"/>
      <c r="AJ979" s="13"/>
      <c r="AK979" s="13"/>
      <c r="AL979" s="13"/>
      <c r="AM979" s="13"/>
      <c r="AN979" s="13"/>
      <c r="AO979" s="3"/>
      <c r="AP979" s="3"/>
      <c r="AQ979" s="3"/>
      <c r="AR979" s="3"/>
      <c r="AS979" s="13"/>
      <c r="AT979" s="13"/>
      <c r="AU979" s="13"/>
      <c r="AV979" s="13"/>
      <c r="AW979" s="13"/>
      <c r="AX979" s="13"/>
      <c r="AY979" s="13"/>
      <c r="AZ979" s="13"/>
      <c r="BA979" s="3"/>
      <c r="BB979" s="13"/>
      <c r="BC979" s="3"/>
    </row>
    <row r="980" spans="1:55">
      <c r="A980" s="3">
        <v>978</v>
      </c>
      <c r="B980" s="3">
        <v>33</v>
      </c>
      <c r="C980" s="3">
        <v>2</v>
      </c>
      <c r="D980" s="3" t="str">
        <f t="shared" si="15"/>
        <v/>
      </c>
      <c r="E980" s="3"/>
      <c r="F980" s="3">
        <v>3270</v>
      </c>
      <c r="G980" s="3"/>
      <c r="H980" s="3"/>
      <c r="I980" s="3">
        <v>70140</v>
      </c>
      <c r="J980" s="3"/>
      <c r="K980" s="3">
        <v>21127095</v>
      </c>
      <c r="L980" s="3">
        <v>55870</v>
      </c>
      <c r="M980" s="3">
        <v>1.327</v>
      </c>
      <c r="N980" s="3">
        <v>1.1595</v>
      </c>
      <c r="O980" s="3">
        <v>6000000</v>
      </c>
      <c r="P980" s="3">
        <v>85964.73866</v>
      </c>
      <c r="Q980" s="3">
        <v>37800</v>
      </c>
      <c r="R980" s="3">
        <v>2.1</v>
      </c>
      <c r="S980" s="13"/>
      <c r="T980" s="14"/>
      <c r="U980" s="13"/>
      <c r="V980" s="13"/>
      <c r="W980" s="13"/>
      <c r="X980" s="13"/>
      <c r="Y980" s="13"/>
      <c r="Z980" s="4"/>
      <c r="AA980" s="13"/>
      <c r="AB980" s="13"/>
      <c r="AC980" s="13"/>
      <c r="AD980" s="13"/>
      <c r="AE980" s="13"/>
      <c r="AF980" s="13"/>
      <c r="AG980" s="13"/>
      <c r="AH980" s="13"/>
      <c r="AI980" s="13"/>
      <c r="AJ980" s="13"/>
      <c r="AK980" s="13"/>
      <c r="AL980" s="13"/>
      <c r="AM980" s="13"/>
      <c r="AN980" s="13"/>
      <c r="AO980" s="3"/>
      <c r="AP980" s="3"/>
      <c r="AQ980" s="3"/>
      <c r="AR980" s="3"/>
      <c r="AS980" s="13"/>
      <c r="AT980" s="13"/>
      <c r="AU980" s="13"/>
      <c r="AV980" s="13"/>
      <c r="AW980" s="13"/>
      <c r="AX980" s="13"/>
      <c r="AY980" s="13"/>
      <c r="AZ980" s="13"/>
      <c r="BA980" s="3"/>
      <c r="BB980" s="13"/>
      <c r="BC980" s="3"/>
    </row>
    <row r="981" spans="1:55">
      <c r="A981" s="3">
        <v>979</v>
      </c>
      <c r="B981" s="3">
        <v>33</v>
      </c>
      <c r="C981" s="3">
        <v>2</v>
      </c>
      <c r="D981" s="3" t="str">
        <f t="shared" si="15"/>
        <v/>
      </c>
      <c r="E981" s="3"/>
      <c r="F981" s="3">
        <v>3280</v>
      </c>
      <c r="G981" s="3"/>
      <c r="H981" s="3"/>
      <c r="I981" s="3">
        <v>70360</v>
      </c>
      <c r="J981" s="3"/>
      <c r="K981" s="3">
        <v>21174004</v>
      </c>
      <c r="L981" s="3">
        <v>55870</v>
      </c>
      <c r="M981" s="3">
        <v>1.328</v>
      </c>
      <c r="N981" s="3">
        <v>1.1595</v>
      </c>
      <c r="O981" s="3">
        <v>6000000</v>
      </c>
      <c r="P981" s="3">
        <v>86029.51992</v>
      </c>
      <c r="Q981" s="3">
        <v>37800</v>
      </c>
      <c r="R981" s="3">
        <v>2.1</v>
      </c>
      <c r="S981" s="13"/>
      <c r="T981" s="14"/>
      <c r="U981" s="13"/>
      <c r="V981" s="13"/>
      <c r="W981" s="13"/>
      <c r="X981" s="13"/>
      <c r="Y981" s="13"/>
      <c r="Z981" s="4"/>
      <c r="AA981" s="13"/>
      <c r="AB981" s="13"/>
      <c r="AC981" s="13"/>
      <c r="AD981" s="13"/>
      <c r="AE981" s="13"/>
      <c r="AF981" s="13"/>
      <c r="AG981" s="13"/>
      <c r="AH981" s="13"/>
      <c r="AI981" s="13"/>
      <c r="AJ981" s="13"/>
      <c r="AK981" s="13"/>
      <c r="AL981" s="13"/>
      <c r="AM981" s="13"/>
      <c r="AN981" s="13"/>
      <c r="AO981" s="3"/>
      <c r="AP981" s="3"/>
      <c r="AQ981" s="3"/>
      <c r="AR981" s="3"/>
      <c r="AS981" s="13"/>
      <c r="AT981" s="13"/>
      <c r="AU981" s="13"/>
      <c r="AV981" s="13"/>
      <c r="AW981" s="13"/>
      <c r="AX981" s="13"/>
      <c r="AY981" s="13"/>
      <c r="AZ981" s="13"/>
      <c r="BA981" s="3"/>
      <c r="BB981" s="13"/>
      <c r="BC981" s="3"/>
    </row>
    <row r="982" spans="1:55">
      <c r="A982" s="3">
        <v>980</v>
      </c>
      <c r="B982" s="3">
        <v>33</v>
      </c>
      <c r="C982" s="3">
        <v>2</v>
      </c>
      <c r="D982" s="3" t="str">
        <f t="shared" si="15"/>
        <v/>
      </c>
      <c r="E982" s="3"/>
      <c r="F982" s="3">
        <v>3290</v>
      </c>
      <c r="G982" s="3"/>
      <c r="H982" s="3"/>
      <c r="I982" s="3">
        <v>70580</v>
      </c>
      <c r="J982" s="3"/>
      <c r="K982" s="3">
        <v>21221060</v>
      </c>
      <c r="L982" s="3">
        <v>55870</v>
      </c>
      <c r="M982" s="3">
        <v>1.329</v>
      </c>
      <c r="N982" s="3">
        <v>1.1595</v>
      </c>
      <c r="O982" s="3">
        <v>6000000</v>
      </c>
      <c r="P982" s="3">
        <v>86094.30119</v>
      </c>
      <c r="Q982" s="3">
        <v>37800</v>
      </c>
      <c r="R982" s="3">
        <v>2.2</v>
      </c>
      <c r="S982" s="13"/>
      <c r="T982" s="14"/>
      <c r="U982" s="13"/>
      <c r="V982" s="13"/>
      <c r="W982" s="13"/>
      <c r="X982" s="13"/>
      <c r="Y982" s="13"/>
      <c r="Z982" s="4"/>
      <c r="AA982" s="13"/>
      <c r="AB982" s="13"/>
      <c r="AC982" s="13"/>
      <c r="AD982" s="13"/>
      <c r="AE982" s="13"/>
      <c r="AF982" s="13"/>
      <c r="AG982" s="13"/>
      <c r="AH982" s="13"/>
      <c r="AI982" s="13"/>
      <c r="AJ982" s="13"/>
      <c r="AK982" s="13"/>
      <c r="AL982" s="13"/>
      <c r="AM982" s="13"/>
      <c r="AN982" s="13"/>
      <c r="AO982" s="3"/>
      <c r="AP982" s="3"/>
      <c r="AQ982" s="3"/>
      <c r="AR982" s="3"/>
      <c r="AS982" s="13"/>
      <c r="AT982" s="13"/>
      <c r="AU982" s="13"/>
      <c r="AV982" s="13"/>
      <c r="AW982" s="13"/>
      <c r="AX982" s="13"/>
      <c r="AY982" s="13"/>
      <c r="AZ982" s="13"/>
      <c r="BA982" s="3"/>
      <c r="BB982" s="13"/>
      <c r="BC982" s="3"/>
    </row>
    <row r="983" spans="1:55">
      <c r="A983" s="3">
        <v>981</v>
      </c>
      <c r="B983" s="3">
        <v>33</v>
      </c>
      <c r="C983" s="3">
        <v>3</v>
      </c>
      <c r="D983" s="3" t="str">
        <f t="shared" si="15"/>
        <v/>
      </c>
      <c r="E983" s="3"/>
      <c r="F983" s="3"/>
      <c r="G983" s="3">
        <v>1600</v>
      </c>
      <c r="H983" s="3"/>
      <c r="I983" s="3"/>
      <c r="J983" s="3">
        <v>68600</v>
      </c>
      <c r="K983" s="3">
        <v>21255360</v>
      </c>
      <c r="L983" s="3">
        <v>55870</v>
      </c>
      <c r="M983" s="3">
        <v>1.329</v>
      </c>
      <c r="N983" s="3">
        <v>1.16</v>
      </c>
      <c r="O983" s="3">
        <v>6000000</v>
      </c>
      <c r="P983" s="3">
        <v>86131.4268</v>
      </c>
      <c r="Q983" s="3">
        <v>37800</v>
      </c>
      <c r="R983" s="3">
        <v>2.2</v>
      </c>
      <c r="S983" s="13"/>
      <c r="T983" s="14"/>
      <c r="U983" s="13"/>
      <c r="V983" s="13"/>
      <c r="W983" s="13"/>
      <c r="X983" s="13"/>
      <c r="Y983" s="13"/>
      <c r="Z983" s="4"/>
      <c r="AA983" s="13"/>
      <c r="AB983" s="13"/>
      <c r="AC983" s="13"/>
      <c r="AD983" s="13"/>
      <c r="AE983" s="13"/>
      <c r="AF983" s="13"/>
      <c r="AG983" s="13"/>
      <c r="AH983" s="13"/>
      <c r="AI983" s="13"/>
      <c r="AJ983" s="13"/>
      <c r="AK983" s="13"/>
      <c r="AL983" s="13"/>
      <c r="AM983" s="13"/>
      <c r="AN983" s="13"/>
      <c r="AO983" s="3"/>
      <c r="AP983" s="3"/>
      <c r="AQ983" s="3"/>
      <c r="AR983" s="3"/>
      <c r="AS983" s="13"/>
      <c r="AT983" s="13"/>
      <c r="AU983" s="13"/>
      <c r="AV983" s="13"/>
      <c r="AW983" s="13"/>
      <c r="AX983" s="13"/>
      <c r="AY983" s="13"/>
      <c r="AZ983" s="13"/>
      <c r="BA983" s="3"/>
      <c r="BB983" s="13"/>
      <c r="BC983" s="3"/>
    </row>
    <row r="984" spans="1:55">
      <c r="A984" s="3">
        <v>982</v>
      </c>
      <c r="B984" s="3">
        <v>33</v>
      </c>
      <c r="C984" s="3">
        <v>3</v>
      </c>
      <c r="D984" s="3" t="str">
        <f t="shared" si="15"/>
        <v/>
      </c>
      <c r="E984" s="3"/>
      <c r="F984" s="3"/>
      <c r="G984" s="3">
        <v>1605</v>
      </c>
      <c r="H984" s="3"/>
      <c r="I984" s="3"/>
      <c r="J984" s="3">
        <v>68820</v>
      </c>
      <c r="K984" s="3">
        <v>21289770</v>
      </c>
      <c r="L984" s="3">
        <v>55870</v>
      </c>
      <c r="M984" s="3">
        <v>1.329</v>
      </c>
      <c r="N984" s="3">
        <v>1.1605</v>
      </c>
      <c r="O984" s="3">
        <v>6000000</v>
      </c>
      <c r="P984" s="3">
        <v>86168.55242</v>
      </c>
      <c r="Q984" s="3">
        <v>37800</v>
      </c>
      <c r="R984" s="3">
        <v>2.2</v>
      </c>
      <c r="S984" s="13"/>
      <c r="T984" s="14"/>
      <c r="U984" s="13"/>
      <c r="V984" s="13"/>
      <c r="W984" s="13"/>
      <c r="X984" s="13"/>
      <c r="Y984" s="13"/>
      <c r="Z984" s="4"/>
      <c r="AA984" s="13"/>
      <c r="AB984" s="13"/>
      <c r="AC984" s="13"/>
      <c r="AD984" s="13"/>
      <c r="AE984" s="13"/>
      <c r="AF984" s="13"/>
      <c r="AG984" s="13"/>
      <c r="AH984" s="13"/>
      <c r="AI984" s="13"/>
      <c r="AJ984" s="13"/>
      <c r="AK984" s="13"/>
      <c r="AL984" s="13"/>
      <c r="AM984" s="13"/>
      <c r="AN984" s="13"/>
      <c r="AO984" s="3"/>
      <c r="AP984" s="3"/>
      <c r="AQ984" s="3"/>
      <c r="AR984" s="3"/>
      <c r="AS984" s="13"/>
      <c r="AT984" s="13"/>
      <c r="AU984" s="13"/>
      <c r="AV984" s="13"/>
      <c r="AW984" s="13"/>
      <c r="AX984" s="13"/>
      <c r="AY984" s="13"/>
      <c r="AZ984" s="13"/>
      <c r="BA984" s="3"/>
      <c r="BB984" s="13"/>
      <c r="BC984" s="3"/>
    </row>
    <row r="985" spans="1:55">
      <c r="A985" s="3">
        <v>983</v>
      </c>
      <c r="B985" s="3">
        <v>33</v>
      </c>
      <c r="C985" s="3">
        <v>3</v>
      </c>
      <c r="D985" s="3" t="str">
        <f t="shared" si="15"/>
        <v/>
      </c>
      <c r="E985" s="3"/>
      <c r="F985" s="3"/>
      <c r="G985" s="3">
        <v>1610</v>
      </c>
      <c r="H985" s="3"/>
      <c r="I985" s="3"/>
      <c r="J985" s="3">
        <v>69040</v>
      </c>
      <c r="K985" s="3">
        <v>21324290</v>
      </c>
      <c r="L985" s="3">
        <v>55870</v>
      </c>
      <c r="M985" s="3">
        <v>1.329</v>
      </c>
      <c r="N985" s="3">
        <v>1.161</v>
      </c>
      <c r="O985" s="3">
        <v>6000000</v>
      </c>
      <c r="P985" s="3">
        <v>86205.67803</v>
      </c>
      <c r="Q985" s="3">
        <v>37800</v>
      </c>
      <c r="R985" s="3">
        <v>2.2</v>
      </c>
      <c r="S985" s="13"/>
      <c r="T985" s="14"/>
      <c r="U985" s="13"/>
      <c r="V985" s="13"/>
      <c r="W985" s="13"/>
      <c r="X985" s="13"/>
      <c r="Y985" s="13"/>
      <c r="Z985" s="4"/>
      <c r="AA985" s="13"/>
      <c r="AB985" s="13"/>
      <c r="AC985" s="13"/>
      <c r="AD985" s="13"/>
      <c r="AE985" s="13"/>
      <c r="AF985" s="13"/>
      <c r="AG985" s="13"/>
      <c r="AH985" s="13"/>
      <c r="AI985" s="13"/>
      <c r="AJ985" s="13"/>
      <c r="AK985" s="13"/>
      <c r="AL985" s="13"/>
      <c r="AM985" s="13"/>
      <c r="AN985" s="13"/>
      <c r="AO985" s="3"/>
      <c r="AP985" s="3"/>
      <c r="AQ985" s="3"/>
      <c r="AR985" s="3"/>
      <c r="AS985" s="13"/>
      <c r="AT985" s="13"/>
      <c r="AU985" s="13"/>
      <c r="AV985" s="13"/>
      <c r="AW985" s="13"/>
      <c r="AX985" s="13"/>
      <c r="AY985" s="13"/>
      <c r="AZ985" s="13"/>
      <c r="BA985" s="3"/>
      <c r="BB985" s="13"/>
      <c r="BC985" s="3"/>
    </row>
    <row r="986" spans="1:55">
      <c r="A986" s="3">
        <v>984</v>
      </c>
      <c r="B986" s="3">
        <v>33</v>
      </c>
      <c r="C986" s="3">
        <v>3</v>
      </c>
      <c r="D986" s="3" t="str">
        <f t="shared" si="15"/>
        <v/>
      </c>
      <c r="E986" s="3"/>
      <c r="F986" s="3"/>
      <c r="G986" s="3">
        <v>1615</v>
      </c>
      <c r="H986" s="3"/>
      <c r="I986" s="3"/>
      <c r="J986" s="3">
        <v>69260</v>
      </c>
      <c r="K986" s="3">
        <v>21358920</v>
      </c>
      <c r="L986" s="3">
        <v>55870</v>
      </c>
      <c r="M986" s="3">
        <v>1.329</v>
      </c>
      <c r="N986" s="3">
        <v>1.1615</v>
      </c>
      <c r="O986" s="3">
        <v>6000000</v>
      </c>
      <c r="P986" s="3">
        <v>86242.80365</v>
      </c>
      <c r="Q986" s="3">
        <v>37800</v>
      </c>
      <c r="R986" s="3">
        <v>2.2</v>
      </c>
      <c r="S986" s="13"/>
      <c r="T986" s="14"/>
      <c r="U986" s="13"/>
      <c r="V986" s="13"/>
      <c r="W986" s="13"/>
      <c r="X986" s="13"/>
      <c r="Y986" s="13"/>
      <c r="Z986" s="4"/>
      <c r="AA986" s="13"/>
      <c r="AB986" s="13"/>
      <c r="AC986" s="13"/>
      <c r="AD986" s="13"/>
      <c r="AE986" s="13"/>
      <c r="AF986" s="13"/>
      <c r="AG986" s="13"/>
      <c r="AH986" s="13"/>
      <c r="AI986" s="13"/>
      <c r="AJ986" s="13"/>
      <c r="AK986" s="13"/>
      <c r="AL986" s="13"/>
      <c r="AM986" s="13"/>
      <c r="AN986" s="13"/>
      <c r="AO986" s="3"/>
      <c r="AP986" s="3"/>
      <c r="AQ986" s="3"/>
      <c r="AR986" s="3"/>
      <c r="AS986" s="13"/>
      <c r="AT986" s="13"/>
      <c r="AU986" s="13"/>
      <c r="AV986" s="13"/>
      <c r="AW986" s="13"/>
      <c r="AX986" s="13"/>
      <c r="AY986" s="13"/>
      <c r="AZ986" s="13"/>
      <c r="BA986" s="3"/>
      <c r="BB986" s="13"/>
      <c r="BC986" s="3"/>
    </row>
    <row r="987" spans="1:55">
      <c r="A987" s="3">
        <v>985</v>
      </c>
      <c r="B987" s="3">
        <v>33</v>
      </c>
      <c r="C987" s="3">
        <v>3</v>
      </c>
      <c r="D987" s="3" t="str">
        <f t="shared" si="15"/>
        <v/>
      </c>
      <c r="E987" s="3"/>
      <c r="F987" s="3"/>
      <c r="G987" s="3">
        <v>1620</v>
      </c>
      <c r="H987" s="3"/>
      <c r="I987" s="3"/>
      <c r="J987" s="3">
        <v>69480</v>
      </c>
      <c r="K987" s="3">
        <v>21393660</v>
      </c>
      <c r="L987" s="3">
        <v>55870</v>
      </c>
      <c r="M987" s="3">
        <v>1.329</v>
      </c>
      <c r="N987" s="3">
        <v>1.162</v>
      </c>
      <c r="O987" s="3">
        <v>6000000</v>
      </c>
      <c r="P987" s="3">
        <v>86279.92926</v>
      </c>
      <c r="Q987" s="3">
        <v>37800</v>
      </c>
      <c r="R987" s="3">
        <v>2.2</v>
      </c>
      <c r="S987" s="13"/>
      <c r="T987" s="14"/>
      <c r="U987" s="13"/>
      <c r="V987" s="13"/>
      <c r="W987" s="13"/>
      <c r="X987" s="13"/>
      <c r="Y987" s="13"/>
      <c r="Z987" s="4"/>
      <c r="AA987" s="13"/>
      <c r="AB987" s="13"/>
      <c r="AC987" s="13"/>
      <c r="AD987" s="13"/>
      <c r="AE987" s="13"/>
      <c r="AF987" s="13"/>
      <c r="AG987" s="13"/>
      <c r="AH987" s="13"/>
      <c r="AI987" s="13"/>
      <c r="AJ987" s="13"/>
      <c r="AK987" s="13"/>
      <c r="AL987" s="13"/>
      <c r="AM987" s="13"/>
      <c r="AN987" s="13"/>
      <c r="AO987" s="3"/>
      <c r="AP987" s="3"/>
      <c r="AQ987" s="3"/>
      <c r="AR987" s="3"/>
      <c r="AS987" s="13"/>
      <c r="AT987" s="13"/>
      <c r="AU987" s="13"/>
      <c r="AV987" s="13"/>
      <c r="AW987" s="13"/>
      <c r="AX987" s="13"/>
      <c r="AY987" s="13"/>
      <c r="AZ987" s="13"/>
      <c r="BA987" s="3"/>
      <c r="BB987" s="13"/>
      <c r="BC987" s="3"/>
    </row>
    <row r="988" spans="1:55">
      <c r="A988" s="3">
        <v>986</v>
      </c>
      <c r="B988" s="3">
        <v>33</v>
      </c>
      <c r="C988" s="3">
        <v>3</v>
      </c>
      <c r="D988" s="3" t="str">
        <f t="shared" si="15"/>
        <v/>
      </c>
      <c r="E988" s="3"/>
      <c r="F988" s="3"/>
      <c r="G988" s="3">
        <v>1625</v>
      </c>
      <c r="H988" s="3"/>
      <c r="I988" s="3"/>
      <c r="J988" s="3">
        <v>69700</v>
      </c>
      <c r="K988" s="3">
        <v>21428510</v>
      </c>
      <c r="L988" s="3">
        <v>55870</v>
      </c>
      <c r="M988" s="3">
        <v>1.329</v>
      </c>
      <c r="N988" s="3">
        <v>1.1625</v>
      </c>
      <c r="O988" s="3">
        <v>6000000</v>
      </c>
      <c r="P988" s="3">
        <v>86317.05488</v>
      </c>
      <c r="Q988" s="3">
        <v>37800</v>
      </c>
      <c r="R988" s="3">
        <v>2.2</v>
      </c>
      <c r="S988" s="13"/>
      <c r="T988" s="14"/>
      <c r="U988" s="13"/>
      <c r="V988" s="13"/>
      <c r="W988" s="13"/>
      <c r="X988" s="13"/>
      <c r="Y988" s="13"/>
      <c r="Z988" s="4"/>
      <c r="AA988" s="13"/>
      <c r="AB988" s="13"/>
      <c r="AC988" s="13"/>
      <c r="AD988" s="13"/>
      <c r="AE988" s="13"/>
      <c r="AF988" s="13"/>
      <c r="AG988" s="13"/>
      <c r="AH988" s="13"/>
      <c r="AI988" s="13"/>
      <c r="AJ988" s="13"/>
      <c r="AK988" s="13"/>
      <c r="AL988" s="13"/>
      <c r="AM988" s="13"/>
      <c r="AN988" s="13"/>
      <c r="AO988" s="3"/>
      <c r="AP988" s="3"/>
      <c r="AQ988" s="3"/>
      <c r="AR988" s="3"/>
      <c r="AS988" s="13"/>
      <c r="AT988" s="13"/>
      <c r="AU988" s="13"/>
      <c r="AV988" s="13"/>
      <c r="AW988" s="13"/>
      <c r="AX988" s="13"/>
      <c r="AY988" s="13"/>
      <c r="AZ988" s="13"/>
      <c r="BA988" s="3"/>
      <c r="BB988" s="13"/>
      <c r="BC988" s="3"/>
    </row>
    <row r="989" spans="1:55">
      <c r="A989" s="3">
        <v>987</v>
      </c>
      <c r="B989" s="3">
        <v>33</v>
      </c>
      <c r="C989" s="3">
        <v>3</v>
      </c>
      <c r="D989" s="3" t="str">
        <f t="shared" si="15"/>
        <v/>
      </c>
      <c r="E989" s="3"/>
      <c r="F989" s="3"/>
      <c r="G989" s="3">
        <v>1630</v>
      </c>
      <c r="H989" s="3"/>
      <c r="I989" s="3"/>
      <c r="J989" s="3">
        <v>69920</v>
      </c>
      <c r="K989" s="3">
        <v>21463470</v>
      </c>
      <c r="L989" s="3">
        <v>55870</v>
      </c>
      <c r="M989" s="3">
        <v>1.329</v>
      </c>
      <c r="N989" s="3">
        <v>1.163</v>
      </c>
      <c r="O989" s="3">
        <v>6000000</v>
      </c>
      <c r="P989" s="3">
        <v>86354.18049</v>
      </c>
      <c r="Q989" s="3">
        <v>37800</v>
      </c>
      <c r="R989" s="3">
        <v>2.2</v>
      </c>
      <c r="S989" s="13"/>
      <c r="T989" s="14"/>
      <c r="U989" s="13"/>
      <c r="V989" s="13"/>
      <c r="W989" s="13"/>
      <c r="X989" s="13"/>
      <c r="Y989" s="13"/>
      <c r="Z989" s="4"/>
      <c r="AA989" s="13"/>
      <c r="AB989" s="13"/>
      <c r="AC989" s="13"/>
      <c r="AD989" s="13"/>
      <c r="AE989" s="13"/>
      <c r="AF989" s="13"/>
      <c r="AG989" s="13"/>
      <c r="AH989" s="13"/>
      <c r="AI989" s="13"/>
      <c r="AJ989" s="13"/>
      <c r="AK989" s="13"/>
      <c r="AL989" s="13"/>
      <c r="AM989" s="13"/>
      <c r="AN989" s="13"/>
      <c r="AO989" s="3"/>
      <c r="AP989" s="3"/>
      <c r="AQ989" s="3"/>
      <c r="AR989" s="3"/>
      <c r="AS989" s="13"/>
      <c r="AT989" s="13"/>
      <c r="AU989" s="13"/>
      <c r="AV989" s="13"/>
      <c r="AW989" s="13"/>
      <c r="AX989" s="13"/>
      <c r="AY989" s="13"/>
      <c r="AZ989" s="13"/>
      <c r="BA989" s="3"/>
      <c r="BB989" s="13"/>
      <c r="BC989" s="3"/>
    </row>
    <row r="990" spans="1:55">
      <c r="A990" s="3">
        <v>988</v>
      </c>
      <c r="B990" s="3">
        <v>33</v>
      </c>
      <c r="C990" s="3">
        <v>3</v>
      </c>
      <c r="D990" s="3" t="str">
        <f t="shared" si="15"/>
        <v/>
      </c>
      <c r="E990" s="3"/>
      <c r="F990" s="3"/>
      <c r="G990" s="3">
        <v>1635</v>
      </c>
      <c r="H990" s="3"/>
      <c r="I990" s="3"/>
      <c r="J990" s="3">
        <v>70140</v>
      </c>
      <c r="K990" s="3">
        <v>21498540</v>
      </c>
      <c r="L990" s="3">
        <v>55870</v>
      </c>
      <c r="M990" s="3">
        <v>1.329</v>
      </c>
      <c r="N990" s="3">
        <v>1.1635</v>
      </c>
      <c r="O990" s="3">
        <v>6000000</v>
      </c>
      <c r="P990" s="3">
        <v>86391.30611</v>
      </c>
      <c r="Q990" s="3">
        <v>37800</v>
      </c>
      <c r="R990" s="3">
        <v>2.2</v>
      </c>
      <c r="S990" s="13"/>
      <c r="T990" s="14"/>
      <c r="U990" s="13"/>
      <c r="V990" s="13"/>
      <c r="W990" s="13"/>
      <c r="X990" s="13"/>
      <c r="Y990" s="13"/>
      <c r="Z990" s="4"/>
      <c r="AA990" s="13"/>
      <c r="AB990" s="13"/>
      <c r="AC990" s="13"/>
      <c r="AD990" s="13"/>
      <c r="AE990" s="13"/>
      <c r="AF990" s="13"/>
      <c r="AG990" s="13"/>
      <c r="AH990" s="13"/>
      <c r="AI990" s="13"/>
      <c r="AJ990" s="13"/>
      <c r="AK990" s="13"/>
      <c r="AL990" s="13"/>
      <c r="AM990" s="13"/>
      <c r="AN990" s="13"/>
      <c r="AO990" s="3"/>
      <c r="AP990" s="3"/>
      <c r="AQ990" s="3"/>
      <c r="AR990" s="3"/>
      <c r="AS990" s="13"/>
      <c r="AT990" s="13"/>
      <c r="AU990" s="13"/>
      <c r="AV990" s="13"/>
      <c r="AW990" s="13"/>
      <c r="AX990" s="13"/>
      <c r="AY990" s="13"/>
      <c r="AZ990" s="13"/>
      <c r="BA990" s="3"/>
      <c r="BB990" s="13"/>
      <c r="BC990" s="3"/>
    </row>
    <row r="991" spans="1:55">
      <c r="A991" s="3">
        <v>989</v>
      </c>
      <c r="B991" s="3">
        <v>33</v>
      </c>
      <c r="C991" s="3">
        <v>3</v>
      </c>
      <c r="D991" s="3" t="str">
        <f t="shared" si="15"/>
        <v/>
      </c>
      <c r="E991" s="3"/>
      <c r="F991" s="3"/>
      <c r="G991" s="3">
        <v>1640</v>
      </c>
      <c r="H991" s="3"/>
      <c r="I991" s="3"/>
      <c r="J991" s="3">
        <v>70360</v>
      </c>
      <c r="K991" s="3">
        <v>21533720</v>
      </c>
      <c r="L991" s="3">
        <v>55870</v>
      </c>
      <c r="M991" s="3">
        <v>1.329</v>
      </c>
      <c r="N991" s="3">
        <v>1.164</v>
      </c>
      <c r="O991" s="3">
        <v>6000000</v>
      </c>
      <c r="P991" s="3">
        <v>86428.43172</v>
      </c>
      <c r="Q991" s="3">
        <v>37800</v>
      </c>
      <c r="R991" s="3">
        <v>2.2</v>
      </c>
      <c r="S991" s="13"/>
      <c r="T991" s="14"/>
      <c r="U991" s="13"/>
      <c r="V991" s="13"/>
      <c r="W991" s="13"/>
      <c r="X991" s="13"/>
      <c r="Y991" s="13"/>
      <c r="Z991" s="4"/>
      <c r="AA991" s="13"/>
      <c r="AB991" s="13"/>
      <c r="AC991" s="13"/>
      <c r="AD991" s="13"/>
      <c r="AE991" s="13"/>
      <c r="AF991" s="13"/>
      <c r="AG991" s="13"/>
      <c r="AH991" s="13"/>
      <c r="AI991" s="13"/>
      <c r="AJ991" s="13"/>
      <c r="AK991" s="13"/>
      <c r="AL991" s="13"/>
      <c r="AM991" s="13"/>
      <c r="AN991" s="13"/>
      <c r="AO991" s="3"/>
      <c r="AP991" s="3"/>
      <c r="AQ991" s="3"/>
      <c r="AR991" s="3"/>
      <c r="AS991" s="13"/>
      <c r="AT991" s="13"/>
      <c r="AU991" s="13"/>
      <c r="AV991" s="13"/>
      <c r="AW991" s="13"/>
      <c r="AX991" s="13"/>
      <c r="AY991" s="13"/>
      <c r="AZ991" s="13"/>
      <c r="BA991" s="3"/>
      <c r="BB991" s="13"/>
      <c r="BC991" s="3"/>
    </row>
    <row r="992" spans="1:55">
      <c r="A992" s="3">
        <v>990</v>
      </c>
      <c r="B992" s="3">
        <v>33</v>
      </c>
      <c r="C992" s="3">
        <v>3</v>
      </c>
      <c r="D992" s="3" t="str">
        <f t="shared" si="15"/>
        <v/>
      </c>
      <c r="E992" s="3"/>
      <c r="F992" s="3"/>
      <c r="G992" s="3">
        <v>1645</v>
      </c>
      <c r="H992" s="3"/>
      <c r="I992" s="3"/>
      <c r="J992" s="3">
        <v>70580</v>
      </c>
      <c r="K992" s="3">
        <v>21569010</v>
      </c>
      <c r="L992" s="3">
        <v>55870</v>
      </c>
      <c r="M992" s="3">
        <v>1.329</v>
      </c>
      <c r="N992" s="3">
        <v>1.1645</v>
      </c>
      <c r="O992" s="3">
        <v>6000000</v>
      </c>
      <c r="P992" s="3">
        <v>86465.55734</v>
      </c>
      <c r="Q992" s="3">
        <v>37800</v>
      </c>
      <c r="R992" s="3">
        <v>2.2</v>
      </c>
      <c r="S992" s="13"/>
      <c r="T992" s="14"/>
      <c r="U992" s="13"/>
      <c r="V992" s="13"/>
      <c r="W992" s="13"/>
      <c r="X992" s="13"/>
      <c r="Y992" s="13"/>
      <c r="Z992" s="4"/>
      <c r="AA992" s="13"/>
      <c r="AB992" s="13"/>
      <c r="AC992" s="13"/>
      <c r="AD992" s="13"/>
      <c r="AE992" s="13"/>
      <c r="AF992" s="13"/>
      <c r="AG992" s="13"/>
      <c r="AH992" s="13"/>
      <c r="AI992" s="13"/>
      <c r="AJ992" s="13"/>
      <c r="AK992" s="13"/>
      <c r="AL992" s="13"/>
      <c r="AM992" s="13"/>
      <c r="AN992" s="13"/>
      <c r="AO992" s="3"/>
      <c r="AP992" s="3"/>
      <c r="AQ992" s="3"/>
      <c r="AR992" s="3"/>
      <c r="AS992" s="13"/>
      <c r="AT992" s="13"/>
      <c r="AU992" s="13"/>
      <c r="AV992" s="13"/>
      <c r="AW992" s="13"/>
      <c r="AX992" s="13"/>
      <c r="AY992" s="13"/>
      <c r="AZ992" s="13"/>
      <c r="BA992" s="3"/>
      <c r="BB992" s="13"/>
      <c r="BC992" s="3"/>
    </row>
    <row r="993" spans="1:55">
      <c r="A993" s="3">
        <v>991</v>
      </c>
      <c r="B993" s="3">
        <v>34</v>
      </c>
      <c r="C993" s="3">
        <v>1</v>
      </c>
      <c r="D993" s="3">
        <f t="shared" si="15"/>
        <v>5610000</v>
      </c>
      <c r="E993" s="3">
        <v>5620</v>
      </c>
      <c r="F993" s="3"/>
      <c r="G993" s="3"/>
      <c r="H993" s="3">
        <v>70800</v>
      </c>
      <c r="I993" s="3"/>
      <c r="J993" s="3"/>
      <c r="K993" s="3">
        <v>21639810</v>
      </c>
      <c r="L993" s="3">
        <v>56200</v>
      </c>
      <c r="M993" s="3">
        <v>1.329</v>
      </c>
      <c r="N993" s="3">
        <v>1.1645</v>
      </c>
      <c r="O993" s="3">
        <v>6000000</v>
      </c>
      <c r="P993" s="3">
        <v>86976.2721</v>
      </c>
      <c r="Q993" s="3">
        <v>37800</v>
      </c>
      <c r="R993" s="3">
        <v>2.2</v>
      </c>
      <c r="S993" s="13"/>
      <c r="T993" s="14"/>
      <c r="U993" s="13"/>
      <c r="V993" s="13"/>
      <c r="W993" s="13"/>
      <c r="X993" s="13"/>
      <c r="Y993" s="13"/>
      <c r="Z993" s="4"/>
      <c r="AA993" s="13"/>
      <c r="AB993" s="13"/>
      <c r="AC993" s="13"/>
      <c r="AD993" s="13"/>
      <c r="AE993" s="13"/>
      <c r="AF993" s="13"/>
      <c r="AG993" s="13"/>
      <c r="AH993" s="13"/>
      <c r="AI993" s="13"/>
      <c r="AJ993" s="13"/>
      <c r="AK993" s="13"/>
      <c r="AL993" s="13"/>
      <c r="AM993" s="13"/>
      <c r="AN993" s="13"/>
      <c r="AO993" s="3"/>
      <c r="AP993" s="3"/>
      <c r="AQ993" s="3"/>
      <c r="AR993" s="3"/>
      <c r="AS993" s="13"/>
      <c r="AT993" s="13"/>
      <c r="AU993" s="13"/>
      <c r="AV993" s="13"/>
      <c r="AW993" s="13"/>
      <c r="AX993" s="13"/>
      <c r="AY993" s="13"/>
      <c r="AZ993" s="13"/>
      <c r="BA993" s="3"/>
      <c r="BB993" s="13"/>
      <c r="BC993" s="3"/>
    </row>
    <row r="994" spans="1:55">
      <c r="A994" s="3">
        <v>992</v>
      </c>
      <c r="B994" s="3">
        <v>34</v>
      </c>
      <c r="C994" s="3">
        <v>1</v>
      </c>
      <c r="D994" s="3">
        <f t="shared" si="15"/>
        <v>5644000</v>
      </c>
      <c r="E994" s="3">
        <v>5654</v>
      </c>
      <c r="F994" s="3"/>
      <c r="G994" s="3"/>
      <c r="H994" s="3">
        <v>71020</v>
      </c>
      <c r="I994" s="3"/>
      <c r="J994" s="3"/>
      <c r="K994" s="3">
        <v>21710830</v>
      </c>
      <c r="L994" s="3">
        <v>56540</v>
      </c>
      <c r="M994" s="3">
        <v>1.329</v>
      </c>
      <c r="N994" s="3">
        <v>1.1645</v>
      </c>
      <c r="O994" s="3">
        <v>6000000</v>
      </c>
      <c r="P994" s="3">
        <v>87502.46307</v>
      </c>
      <c r="Q994" s="3">
        <v>37800</v>
      </c>
      <c r="R994" s="3">
        <v>2.2</v>
      </c>
      <c r="S994" s="13"/>
      <c r="T994" s="14"/>
      <c r="U994" s="13"/>
      <c r="V994" s="13"/>
      <c r="W994" s="13"/>
      <c r="X994" s="13"/>
      <c r="Y994" s="13"/>
      <c r="Z994" s="4"/>
      <c r="AA994" s="13"/>
      <c r="AB994" s="13"/>
      <c r="AC994" s="13"/>
      <c r="AD994" s="13"/>
      <c r="AE994" s="13"/>
      <c r="AF994" s="13"/>
      <c r="AG994" s="13"/>
      <c r="AH994" s="13"/>
      <c r="AI994" s="13"/>
      <c r="AJ994" s="13"/>
      <c r="AK994" s="13"/>
      <c r="AL994" s="13"/>
      <c r="AM994" s="13"/>
      <c r="AN994" s="13"/>
      <c r="AO994" s="3"/>
      <c r="AP994" s="3"/>
      <c r="AQ994" s="3"/>
      <c r="AR994" s="3"/>
      <c r="AS994" s="13"/>
      <c r="AT994" s="13"/>
      <c r="AU994" s="13"/>
      <c r="AV994" s="13"/>
      <c r="AW994" s="13"/>
      <c r="AX994" s="13"/>
      <c r="AY994" s="13"/>
      <c r="AZ994" s="13"/>
      <c r="BA994" s="3"/>
      <c r="BB994" s="13"/>
      <c r="BC994" s="3"/>
    </row>
    <row r="995" spans="1:55">
      <c r="A995" s="3">
        <v>993</v>
      </c>
      <c r="B995" s="3">
        <v>34</v>
      </c>
      <c r="C995" s="3">
        <v>1</v>
      </c>
      <c r="D995" s="3">
        <f t="shared" si="15"/>
        <v>5678000</v>
      </c>
      <c r="E995" s="3">
        <v>5688</v>
      </c>
      <c r="F995" s="3"/>
      <c r="G995" s="3"/>
      <c r="H995" s="3">
        <v>71240</v>
      </c>
      <c r="I995" s="3"/>
      <c r="J995" s="3"/>
      <c r="K995" s="3">
        <v>21782070</v>
      </c>
      <c r="L995" s="3">
        <v>56880</v>
      </c>
      <c r="M995" s="3">
        <v>1.329</v>
      </c>
      <c r="N995" s="3">
        <v>1.1645</v>
      </c>
      <c r="O995" s="3">
        <v>6000000</v>
      </c>
      <c r="P995" s="3">
        <v>88028.65404</v>
      </c>
      <c r="Q995" s="3">
        <v>37800</v>
      </c>
      <c r="R995" s="3">
        <v>2.2</v>
      </c>
      <c r="S995" s="13"/>
      <c r="T995" s="14"/>
      <c r="U995" s="13"/>
      <c r="V995" s="13"/>
      <c r="W995" s="13"/>
      <c r="X995" s="13"/>
      <c r="Y995" s="13"/>
      <c r="Z995" s="4"/>
      <c r="AA995" s="13"/>
      <c r="AB995" s="13"/>
      <c r="AC995" s="13"/>
      <c r="AD995" s="13"/>
      <c r="AE995" s="13"/>
      <c r="AF995" s="13"/>
      <c r="AG995" s="13"/>
      <c r="AH995" s="13"/>
      <c r="AI995" s="13"/>
      <c r="AJ995" s="13"/>
      <c r="AK995" s="13"/>
      <c r="AL995" s="13"/>
      <c r="AM995" s="13"/>
      <c r="AN995" s="13"/>
      <c r="AO995" s="3"/>
      <c r="AP995" s="3"/>
      <c r="AQ995" s="3"/>
      <c r="AR995" s="3"/>
      <c r="AS995" s="13"/>
      <c r="AT995" s="13"/>
      <c r="AU995" s="13"/>
      <c r="AV995" s="13"/>
      <c r="AW995" s="13"/>
      <c r="AX995" s="13"/>
      <c r="AY995" s="13"/>
      <c r="AZ995" s="13"/>
      <c r="BA995" s="3"/>
      <c r="BB995" s="13"/>
      <c r="BC995" s="3"/>
    </row>
    <row r="996" spans="1:55">
      <c r="A996" s="3">
        <v>994</v>
      </c>
      <c r="B996" s="3">
        <v>34</v>
      </c>
      <c r="C996" s="3">
        <v>1</v>
      </c>
      <c r="D996" s="3">
        <f t="shared" si="15"/>
        <v>5712000</v>
      </c>
      <c r="E996" s="3">
        <v>5722</v>
      </c>
      <c r="F996" s="3"/>
      <c r="G996" s="3"/>
      <c r="H996" s="3">
        <v>71460</v>
      </c>
      <c r="I996" s="3"/>
      <c r="J996" s="3"/>
      <c r="K996" s="3">
        <v>21853530</v>
      </c>
      <c r="L996" s="3">
        <v>57220</v>
      </c>
      <c r="M996" s="3">
        <v>1.329</v>
      </c>
      <c r="N996" s="3">
        <v>1.1645</v>
      </c>
      <c r="O996" s="3">
        <v>6000000</v>
      </c>
      <c r="P996" s="3">
        <v>88554.84501</v>
      </c>
      <c r="Q996" s="3">
        <v>37800</v>
      </c>
      <c r="R996" s="3">
        <v>2.2</v>
      </c>
      <c r="S996" s="13"/>
      <c r="T996" s="14"/>
      <c r="U996" s="13"/>
      <c r="V996" s="13"/>
      <c r="W996" s="13"/>
      <c r="X996" s="13"/>
      <c r="Y996" s="13"/>
      <c r="Z996" s="4"/>
      <c r="AA996" s="13"/>
      <c r="AB996" s="13"/>
      <c r="AC996" s="13"/>
      <c r="AD996" s="13"/>
      <c r="AE996" s="13"/>
      <c r="AF996" s="13"/>
      <c r="AG996" s="13"/>
      <c r="AH996" s="13"/>
      <c r="AI996" s="13"/>
      <c r="AJ996" s="13"/>
      <c r="AK996" s="13"/>
      <c r="AL996" s="13"/>
      <c r="AM996" s="13"/>
      <c r="AN996" s="13"/>
      <c r="AO996" s="3"/>
      <c r="AP996" s="3"/>
      <c r="AQ996" s="3"/>
      <c r="AR996" s="3"/>
      <c r="AS996" s="13"/>
      <c r="AT996" s="13"/>
      <c r="AU996" s="13"/>
      <c r="AV996" s="13"/>
      <c r="AW996" s="13"/>
      <c r="AX996" s="13"/>
      <c r="AY996" s="13"/>
      <c r="AZ996" s="13"/>
      <c r="BA996" s="3"/>
      <c r="BB996" s="13"/>
      <c r="BC996" s="3"/>
    </row>
    <row r="997" spans="1:55">
      <c r="A997" s="3">
        <v>995</v>
      </c>
      <c r="B997" s="3">
        <v>34</v>
      </c>
      <c r="C997" s="3">
        <v>1</v>
      </c>
      <c r="D997" s="3">
        <f t="shared" si="15"/>
        <v>5746000</v>
      </c>
      <c r="E997" s="3">
        <v>5756</v>
      </c>
      <c r="F997" s="3"/>
      <c r="G997" s="3"/>
      <c r="H997" s="3">
        <v>71680</v>
      </c>
      <c r="I997" s="3"/>
      <c r="J997" s="3"/>
      <c r="K997" s="3">
        <v>21925210</v>
      </c>
      <c r="L997" s="3">
        <v>57560</v>
      </c>
      <c r="M997" s="3">
        <v>1.329</v>
      </c>
      <c r="N997" s="3">
        <v>1.1645</v>
      </c>
      <c r="O997" s="3">
        <v>6000000</v>
      </c>
      <c r="P997" s="3">
        <v>89081.03598</v>
      </c>
      <c r="Q997" s="3">
        <v>37800</v>
      </c>
      <c r="R997" s="3">
        <v>2.2</v>
      </c>
      <c r="S997" s="13"/>
      <c r="T997" s="14"/>
      <c r="U997" s="13"/>
      <c r="V997" s="13"/>
      <c r="W997" s="13"/>
      <c r="X997" s="13"/>
      <c r="Y997" s="13"/>
      <c r="Z997" s="4"/>
      <c r="AA997" s="13"/>
      <c r="AB997" s="13"/>
      <c r="AC997" s="13"/>
      <c r="AD997" s="13"/>
      <c r="AE997" s="13"/>
      <c r="AF997" s="13"/>
      <c r="AG997" s="13"/>
      <c r="AH997" s="13"/>
      <c r="AI997" s="13"/>
      <c r="AJ997" s="13"/>
      <c r="AK997" s="13"/>
      <c r="AL997" s="13"/>
      <c r="AM997" s="13"/>
      <c r="AN997" s="13"/>
      <c r="AO997" s="3"/>
      <c r="AP997" s="3"/>
      <c r="AQ997" s="3"/>
      <c r="AR997" s="3"/>
      <c r="AS997" s="13"/>
      <c r="AT997" s="13"/>
      <c r="AU997" s="13"/>
      <c r="AV997" s="13"/>
      <c r="AW997" s="13"/>
      <c r="AX997" s="13"/>
      <c r="AY997" s="13"/>
      <c r="AZ997" s="13"/>
      <c r="BA997" s="3"/>
      <c r="BB997" s="13"/>
      <c r="BC997" s="3"/>
    </row>
    <row r="998" spans="1:55">
      <c r="A998" s="3">
        <v>996</v>
      </c>
      <c r="B998" s="3">
        <v>34</v>
      </c>
      <c r="C998" s="3">
        <v>1</v>
      </c>
      <c r="D998" s="3">
        <f t="shared" si="15"/>
        <v>5780000</v>
      </c>
      <c r="E998" s="3">
        <v>5790</v>
      </c>
      <c r="F998" s="3"/>
      <c r="G998" s="3"/>
      <c r="H998" s="3">
        <v>71900</v>
      </c>
      <c r="I998" s="3"/>
      <c r="J998" s="3"/>
      <c r="K998" s="3">
        <v>21997110</v>
      </c>
      <c r="L998" s="3">
        <v>57900</v>
      </c>
      <c r="M998" s="3">
        <v>1.329</v>
      </c>
      <c r="N998" s="3">
        <v>1.1645</v>
      </c>
      <c r="O998" s="3">
        <v>6000000</v>
      </c>
      <c r="P998" s="3">
        <v>89607.22695</v>
      </c>
      <c r="Q998" s="3">
        <v>37800</v>
      </c>
      <c r="R998" s="3">
        <v>2.2</v>
      </c>
      <c r="S998" s="13"/>
      <c r="T998" s="14"/>
      <c r="U998" s="13"/>
      <c r="V998" s="13"/>
      <c r="W998" s="13"/>
      <c r="X998" s="13"/>
      <c r="Y998" s="13"/>
      <c r="Z998" s="4"/>
      <c r="AA998" s="13"/>
      <c r="AB998" s="13"/>
      <c r="AC998" s="13"/>
      <c r="AD998" s="13"/>
      <c r="AE998" s="13"/>
      <c r="AF998" s="13"/>
      <c r="AG998" s="13"/>
      <c r="AH998" s="13"/>
      <c r="AI998" s="13"/>
      <c r="AJ998" s="13"/>
      <c r="AK998" s="13"/>
      <c r="AL998" s="13"/>
      <c r="AM998" s="13"/>
      <c r="AN998" s="13"/>
      <c r="AO998" s="3"/>
      <c r="AP998" s="3"/>
      <c r="AQ998" s="3"/>
      <c r="AR998" s="3"/>
      <c r="AS998" s="13"/>
      <c r="AT998" s="13"/>
      <c r="AU998" s="13"/>
      <c r="AV998" s="13"/>
      <c r="AW998" s="13"/>
      <c r="AX998" s="13"/>
      <c r="AY998" s="13"/>
      <c r="AZ998" s="13"/>
      <c r="BA998" s="3"/>
      <c r="BB998" s="13"/>
      <c r="BC998" s="3"/>
    </row>
    <row r="999" spans="1:55">
      <c r="A999" s="3">
        <v>997</v>
      </c>
      <c r="B999" s="3">
        <v>34</v>
      </c>
      <c r="C999" s="3">
        <v>1</v>
      </c>
      <c r="D999" s="3">
        <f t="shared" si="15"/>
        <v>5814000</v>
      </c>
      <c r="E999" s="3">
        <v>5824</v>
      </c>
      <c r="F999" s="3"/>
      <c r="G999" s="3"/>
      <c r="H999" s="3">
        <v>72120</v>
      </c>
      <c r="I999" s="3"/>
      <c r="J999" s="3"/>
      <c r="K999" s="3">
        <v>22069230</v>
      </c>
      <c r="L999" s="3">
        <v>58240</v>
      </c>
      <c r="M999" s="3">
        <v>1.329</v>
      </c>
      <c r="N999" s="3">
        <v>1.1645</v>
      </c>
      <c r="O999" s="3">
        <v>6000000</v>
      </c>
      <c r="P999" s="3">
        <v>90133.41792</v>
      </c>
      <c r="Q999" s="3">
        <v>37800</v>
      </c>
      <c r="R999" s="3">
        <v>2.2</v>
      </c>
      <c r="S999" s="13"/>
      <c r="T999" s="14"/>
      <c r="U999" s="13"/>
      <c r="V999" s="13"/>
      <c r="W999" s="13"/>
      <c r="X999" s="13"/>
      <c r="Y999" s="13"/>
      <c r="Z999" s="4"/>
      <c r="AA999" s="13"/>
      <c r="AB999" s="13"/>
      <c r="AC999" s="13"/>
      <c r="AD999" s="13"/>
      <c r="AE999" s="13"/>
      <c r="AF999" s="13"/>
      <c r="AG999" s="13"/>
      <c r="AH999" s="13"/>
      <c r="AI999" s="13"/>
      <c r="AJ999" s="13"/>
      <c r="AK999" s="13"/>
      <c r="AL999" s="13"/>
      <c r="AM999" s="13"/>
      <c r="AN999" s="13"/>
      <c r="AO999" s="3"/>
      <c r="AP999" s="3"/>
      <c r="AQ999" s="3"/>
      <c r="AR999" s="3"/>
      <c r="AS999" s="13"/>
      <c r="AT999" s="13"/>
      <c r="AU999" s="13"/>
      <c r="AV999" s="13"/>
      <c r="AW999" s="13"/>
      <c r="AX999" s="13"/>
      <c r="AY999" s="13"/>
      <c r="AZ999" s="13"/>
      <c r="BA999" s="3"/>
      <c r="BB999" s="13"/>
      <c r="BC999" s="3"/>
    </row>
    <row r="1000" spans="1:55">
      <c r="A1000" s="3">
        <v>998</v>
      </c>
      <c r="B1000" s="3">
        <v>34</v>
      </c>
      <c r="C1000" s="3">
        <v>1</v>
      </c>
      <c r="D1000" s="3">
        <f t="shared" si="15"/>
        <v>5848000</v>
      </c>
      <c r="E1000" s="3">
        <v>5858</v>
      </c>
      <c r="F1000" s="3"/>
      <c r="G1000" s="3"/>
      <c r="H1000" s="3">
        <v>72340</v>
      </c>
      <c r="I1000" s="3"/>
      <c r="J1000" s="3"/>
      <c r="K1000" s="3">
        <v>22141570</v>
      </c>
      <c r="L1000" s="3">
        <v>58580</v>
      </c>
      <c r="M1000" s="3">
        <v>1.329</v>
      </c>
      <c r="N1000" s="3">
        <v>1.1645</v>
      </c>
      <c r="O1000" s="3">
        <v>6000000</v>
      </c>
      <c r="P1000" s="3">
        <v>90659.60889</v>
      </c>
      <c r="Q1000" s="3">
        <v>37800</v>
      </c>
      <c r="R1000" s="3">
        <v>2.2</v>
      </c>
      <c r="S1000" s="13"/>
      <c r="T1000" s="14"/>
      <c r="U1000" s="13"/>
      <c r="V1000" s="13"/>
      <c r="W1000" s="13"/>
      <c r="X1000" s="13"/>
      <c r="Y1000" s="13"/>
      <c r="Z1000" s="4"/>
      <c r="AA1000" s="13"/>
      <c r="AB1000" s="13"/>
      <c r="AC1000" s="13"/>
      <c r="AD1000" s="13"/>
      <c r="AE1000" s="13"/>
      <c r="AF1000" s="13"/>
      <c r="AG1000" s="13"/>
      <c r="AH1000" s="13"/>
      <c r="AI1000" s="13"/>
      <c r="AJ1000" s="13"/>
      <c r="AK1000" s="13"/>
      <c r="AL1000" s="13"/>
      <c r="AM1000" s="13"/>
      <c r="AN1000" s="13"/>
      <c r="AO1000" s="3"/>
      <c r="AP1000" s="3"/>
      <c r="AQ1000" s="3"/>
      <c r="AR1000" s="3"/>
      <c r="AS1000" s="13"/>
      <c r="AT1000" s="13"/>
      <c r="AU1000" s="13"/>
      <c r="AV1000" s="13"/>
      <c r="AW1000" s="13"/>
      <c r="AX1000" s="13"/>
      <c r="AY1000" s="13"/>
      <c r="AZ1000" s="13"/>
      <c r="BA1000" s="3"/>
      <c r="BB1000" s="13"/>
      <c r="BC1000" s="3"/>
    </row>
    <row r="1001" spans="1:55">
      <c r="A1001" s="3">
        <v>999</v>
      </c>
      <c r="B1001" s="3">
        <v>34</v>
      </c>
      <c r="C1001" s="3">
        <v>1</v>
      </c>
      <c r="D1001" s="3">
        <f t="shared" si="15"/>
        <v>5882000</v>
      </c>
      <c r="E1001" s="3">
        <v>5892</v>
      </c>
      <c r="F1001" s="3"/>
      <c r="G1001" s="3"/>
      <c r="H1001" s="3">
        <v>72560</v>
      </c>
      <c r="I1001" s="3"/>
      <c r="J1001" s="3"/>
      <c r="K1001" s="3">
        <v>22214130</v>
      </c>
      <c r="L1001" s="3">
        <v>58920</v>
      </c>
      <c r="M1001" s="3">
        <v>1.329</v>
      </c>
      <c r="N1001" s="3">
        <v>1.1645</v>
      </c>
      <c r="O1001" s="3">
        <v>6000000</v>
      </c>
      <c r="P1001" s="3">
        <v>91185.79986</v>
      </c>
      <c r="Q1001" s="3">
        <v>37800</v>
      </c>
      <c r="R1001" s="3">
        <v>2.2</v>
      </c>
      <c r="S1001" s="13"/>
      <c r="T1001" s="14"/>
      <c r="U1001" s="13"/>
      <c r="V1001" s="13"/>
      <c r="W1001" s="13"/>
      <c r="X1001" s="13"/>
      <c r="Y1001" s="13"/>
      <c r="Z1001" s="4"/>
      <c r="AA1001" s="13"/>
      <c r="AB1001" s="13"/>
      <c r="AC1001" s="13"/>
      <c r="AD1001" s="13"/>
      <c r="AE1001" s="13"/>
      <c r="AF1001" s="13"/>
      <c r="AG1001" s="13"/>
      <c r="AH1001" s="13"/>
      <c r="AI1001" s="13"/>
      <c r="AJ1001" s="13"/>
      <c r="AK1001" s="13"/>
      <c r="AL1001" s="13"/>
      <c r="AM1001" s="13"/>
      <c r="AN1001" s="13"/>
      <c r="AO1001" s="3"/>
      <c r="AP1001" s="3"/>
      <c r="AQ1001" s="3"/>
      <c r="AR1001" s="3"/>
      <c r="AS1001" s="13"/>
      <c r="AT1001" s="13"/>
      <c r="AU1001" s="13"/>
      <c r="AV1001" s="13"/>
      <c r="AW1001" s="13"/>
      <c r="AX1001" s="13"/>
      <c r="AY1001" s="13"/>
      <c r="AZ1001" s="13"/>
      <c r="BA1001" s="3"/>
      <c r="BB1001" s="13"/>
      <c r="BC1001" s="3"/>
    </row>
    <row r="1002" spans="1:55">
      <c r="A1002" s="3">
        <v>1000</v>
      </c>
      <c r="B1002" s="3">
        <v>34</v>
      </c>
      <c r="C1002" s="3">
        <v>1</v>
      </c>
      <c r="D1002" s="3">
        <f t="shared" si="15"/>
        <v>5916000</v>
      </c>
      <c r="E1002" s="3">
        <v>5926</v>
      </c>
      <c r="F1002" s="3"/>
      <c r="G1002" s="3"/>
      <c r="H1002" s="3">
        <v>72780</v>
      </c>
      <c r="I1002" s="3"/>
      <c r="J1002" s="3"/>
      <c r="K1002" s="3">
        <v>22286910</v>
      </c>
      <c r="L1002" s="3">
        <v>59260</v>
      </c>
      <c r="M1002" s="3">
        <v>1.329</v>
      </c>
      <c r="N1002" s="3">
        <v>1.1645</v>
      </c>
      <c r="O1002" s="3">
        <v>6000000</v>
      </c>
      <c r="P1002" s="3">
        <v>91711.99083</v>
      </c>
      <c r="Q1002" s="3">
        <v>40800</v>
      </c>
      <c r="R1002" s="3">
        <v>2.2</v>
      </c>
      <c r="S1002" s="13"/>
      <c r="T1002" s="14"/>
      <c r="U1002" s="13"/>
      <c r="V1002" s="13"/>
      <c r="W1002" s="13"/>
      <c r="X1002" s="13"/>
      <c r="Y1002" s="13"/>
      <c r="Z1002" s="4"/>
      <c r="AA1002" s="13"/>
      <c r="AB1002" s="13"/>
      <c r="AC1002" s="13"/>
      <c r="AD1002" s="13"/>
      <c r="AE1002" s="13"/>
      <c r="AF1002" s="13"/>
      <c r="AG1002" s="13"/>
      <c r="AH1002" s="13"/>
      <c r="AI1002" s="13"/>
      <c r="AJ1002" s="13"/>
      <c r="AK1002" s="13"/>
      <c r="AL1002" s="13"/>
      <c r="AM1002" s="13"/>
      <c r="AN1002" s="13"/>
      <c r="AO1002" s="3"/>
      <c r="AP1002" s="3"/>
      <c r="AQ1002" s="3"/>
      <c r="AR1002" s="3"/>
      <c r="AS1002" s="13"/>
      <c r="AT1002" s="13"/>
      <c r="AU1002" s="13"/>
      <c r="AV1002" s="13"/>
      <c r="AW1002" s="13"/>
      <c r="AX1002" s="13"/>
      <c r="AY1002" s="13"/>
      <c r="AZ1002" s="13"/>
      <c r="BA1002" s="3"/>
      <c r="BB1002" s="13"/>
      <c r="BC1002" s="3"/>
    </row>
    <row r="1003" spans="1:55">
      <c r="A1003" s="3">
        <v>1001</v>
      </c>
      <c r="B1003" s="3">
        <v>34</v>
      </c>
      <c r="C1003" s="3">
        <v>2</v>
      </c>
      <c r="D1003" s="3" t="str">
        <f t="shared" si="15"/>
        <v/>
      </c>
      <c r="E1003" s="3"/>
      <c r="F1003" s="3">
        <v>3300</v>
      </c>
      <c r="G1003" s="3"/>
      <c r="H1003" s="3"/>
      <c r="I1003" s="3">
        <v>70800</v>
      </c>
      <c r="J1003" s="3"/>
      <c r="K1003" s="3">
        <v>22334110</v>
      </c>
      <c r="L1003" s="3">
        <v>59260</v>
      </c>
      <c r="M1003" s="3">
        <v>1.33</v>
      </c>
      <c r="N1003" s="3">
        <v>1.1645</v>
      </c>
      <c r="O1003" s="3">
        <v>6000000</v>
      </c>
      <c r="P1003" s="3">
        <v>91780.9991</v>
      </c>
      <c r="Q1003" s="3">
        <v>40800</v>
      </c>
      <c r="R1003" s="3">
        <v>2.2</v>
      </c>
      <c r="S1003" s="13"/>
      <c r="T1003" s="14"/>
      <c r="U1003" s="13"/>
      <c r="V1003" s="13"/>
      <c r="W1003" s="13"/>
      <c r="X1003" s="13"/>
      <c r="Y1003" s="13"/>
      <c r="Z1003" s="4"/>
      <c r="AA1003" s="13"/>
      <c r="AB1003" s="13"/>
      <c r="AC1003" s="13"/>
      <c r="AD1003" s="13"/>
      <c r="AE1003" s="13"/>
      <c r="AF1003" s="13"/>
      <c r="AG1003" s="13"/>
      <c r="AH1003" s="13"/>
      <c r="AI1003" s="13"/>
      <c r="AJ1003" s="13"/>
      <c r="AK1003" s="13"/>
      <c r="AL1003" s="13"/>
      <c r="AM1003" s="13"/>
      <c r="AN1003" s="13"/>
      <c r="AO1003" s="3"/>
      <c r="AP1003" s="3"/>
      <c r="AQ1003" s="3"/>
      <c r="AR1003" s="3"/>
      <c r="AS1003" s="13"/>
      <c r="AT1003" s="13"/>
      <c r="AU1003" s="13"/>
      <c r="AV1003" s="13"/>
      <c r="AW1003" s="13"/>
      <c r="AX1003" s="13"/>
      <c r="AY1003" s="13"/>
      <c r="AZ1003" s="13"/>
      <c r="BA1003" s="3"/>
      <c r="BB1003" s="13"/>
      <c r="BC1003" s="3"/>
    </row>
    <row r="1004" spans="1:55">
      <c r="A1004" s="3">
        <v>1002</v>
      </c>
      <c r="B1004" s="3">
        <v>34</v>
      </c>
      <c r="C1004" s="3">
        <v>2</v>
      </c>
      <c r="D1004" s="3" t="str">
        <f t="shared" si="15"/>
        <v/>
      </c>
      <c r="E1004" s="3"/>
      <c r="F1004" s="3">
        <v>3310</v>
      </c>
      <c r="G1004" s="3"/>
      <c r="H1004" s="3"/>
      <c r="I1004" s="3">
        <v>71020</v>
      </c>
      <c r="J1004" s="3"/>
      <c r="K1004" s="3">
        <v>22381457</v>
      </c>
      <c r="L1004" s="3">
        <v>59260</v>
      </c>
      <c r="M1004" s="3">
        <v>1.331</v>
      </c>
      <c r="N1004" s="3">
        <v>1.1645</v>
      </c>
      <c r="O1004" s="3">
        <v>6000000</v>
      </c>
      <c r="P1004" s="3">
        <v>91850.00737</v>
      </c>
      <c r="Q1004" s="3">
        <v>40800</v>
      </c>
      <c r="R1004" s="3">
        <v>2.2</v>
      </c>
      <c r="S1004" s="13"/>
      <c r="T1004" s="14"/>
      <c r="U1004" s="13"/>
      <c r="V1004" s="13"/>
      <c r="W1004" s="13"/>
      <c r="X1004" s="13"/>
      <c r="Y1004" s="13"/>
      <c r="Z1004" s="4"/>
      <c r="AA1004" s="13"/>
      <c r="AB1004" s="13"/>
      <c r="AC1004" s="13"/>
      <c r="AD1004" s="13"/>
      <c r="AE1004" s="13"/>
      <c r="AF1004" s="13"/>
      <c r="AG1004" s="13"/>
      <c r="AH1004" s="13"/>
      <c r="AI1004" s="13"/>
      <c r="AJ1004" s="13"/>
      <c r="AK1004" s="13"/>
      <c r="AL1004" s="13"/>
      <c r="AM1004" s="13"/>
      <c r="AN1004" s="13"/>
      <c r="AO1004" s="3"/>
      <c r="AP1004" s="3"/>
      <c r="AQ1004" s="3"/>
      <c r="AR1004" s="3"/>
      <c r="AS1004" s="13"/>
      <c r="AT1004" s="13"/>
      <c r="AU1004" s="13"/>
      <c r="AV1004" s="13"/>
      <c r="AW1004" s="13"/>
      <c r="AX1004" s="13"/>
      <c r="AY1004" s="13"/>
      <c r="AZ1004" s="13"/>
      <c r="BA1004" s="3"/>
      <c r="BB1004" s="13"/>
      <c r="BC1004" s="3"/>
    </row>
    <row r="1005" spans="1:55">
      <c r="A1005" s="3">
        <v>1003</v>
      </c>
      <c r="B1005" s="3">
        <v>34</v>
      </c>
      <c r="C1005" s="3">
        <v>2</v>
      </c>
      <c r="D1005" s="3" t="str">
        <f t="shared" si="15"/>
        <v/>
      </c>
      <c r="E1005" s="3"/>
      <c r="F1005" s="3">
        <v>3320</v>
      </c>
      <c r="G1005" s="3"/>
      <c r="H1005" s="3"/>
      <c r="I1005" s="3">
        <v>71240</v>
      </c>
      <c r="J1005" s="3"/>
      <c r="K1005" s="3">
        <v>22428951</v>
      </c>
      <c r="L1005" s="3">
        <v>59260</v>
      </c>
      <c r="M1005" s="3">
        <v>1.332</v>
      </c>
      <c r="N1005" s="3">
        <v>1.1645</v>
      </c>
      <c r="O1005" s="3">
        <v>6000000</v>
      </c>
      <c r="P1005" s="3">
        <v>91919.01564</v>
      </c>
      <c r="Q1005" s="3">
        <v>40800</v>
      </c>
      <c r="R1005" s="3">
        <v>2.2</v>
      </c>
      <c r="S1005" s="13"/>
      <c r="T1005" s="14"/>
      <c r="U1005" s="13"/>
      <c r="V1005" s="13"/>
      <c r="W1005" s="13"/>
      <c r="X1005" s="13"/>
      <c r="Y1005" s="13"/>
      <c r="Z1005" s="4"/>
      <c r="AA1005" s="13"/>
      <c r="AB1005" s="13"/>
      <c r="AC1005" s="13"/>
      <c r="AD1005" s="13"/>
      <c r="AE1005" s="13"/>
      <c r="AF1005" s="13"/>
      <c r="AG1005" s="13"/>
      <c r="AH1005" s="13"/>
      <c r="AI1005" s="13"/>
      <c r="AJ1005" s="13"/>
      <c r="AK1005" s="13"/>
      <c r="AL1005" s="13"/>
      <c r="AM1005" s="13"/>
      <c r="AN1005" s="13"/>
      <c r="AO1005" s="3"/>
      <c r="AP1005" s="3"/>
      <c r="AQ1005" s="3"/>
      <c r="AR1005" s="3"/>
      <c r="AS1005" s="13"/>
      <c r="AT1005" s="13"/>
      <c r="AU1005" s="13"/>
      <c r="AV1005" s="13"/>
      <c r="AW1005" s="13"/>
      <c r="AX1005" s="13"/>
      <c r="AY1005" s="13"/>
      <c r="AZ1005" s="13"/>
      <c r="BA1005" s="3"/>
      <c r="BB1005" s="13"/>
      <c r="BC1005" s="3"/>
    </row>
    <row r="1006" spans="1:55">
      <c r="A1006" s="3">
        <v>1004</v>
      </c>
      <c r="B1006" s="3">
        <v>34</v>
      </c>
      <c r="C1006" s="3">
        <v>2</v>
      </c>
      <c r="D1006" s="3" t="str">
        <f t="shared" si="15"/>
        <v/>
      </c>
      <c r="E1006" s="3"/>
      <c r="F1006" s="3">
        <v>3330</v>
      </c>
      <c r="G1006" s="3"/>
      <c r="H1006" s="3"/>
      <c r="I1006" s="3">
        <v>71460</v>
      </c>
      <c r="J1006" s="3"/>
      <c r="K1006" s="3">
        <v>22476592</v>
      </c>
      <c r="L1006" s="3">
        <v>59260</v>
      </c>
      <c r="M1006" s="3">
        <v>1.333</v>
      </c>
      <c r="N1006" s="3">
        <v>1.1645</v>
      </c>
      <c r="O1006" s="3">
        <v>6000000</v>
      </c>
      <c r="P1006" s="3">
        <v>91988.02391</v>
      </c>
      <c r="Q1006" s="3">
        <v>40800</v>
      </c>
      <c r="R1006" s="3">
        <v>2.2</v>
      </c>
      <c r="S1006" s="13"/>
      <c r="T1006" s="14"/>
      <c r="U1006" s="13"/>
      <c r="V1006" s="13"/>
      <c r="W1006" s="13"/>
      <c r="X1006" s="13"/>
      <c r="Y1006" s="13"/>
      <c r="Z1006" s="4"/>
      <c r="AA1006" s="13"/>
      <c r="AB1006" s="13"/>
      <c r="AC1006" s="13"/>
      <c r="AD1006" s="13"/>
      <c r="AE1006" s="13"/>
      <c r="AF1006" s="13"/>
      <c r="AG1006" s="13"/>
      <c r="AH1006" s="13"/>
      <c r="AI1006" s="13"/>
      <c r="AJ1006" s="13"/>
      <c r="AK1006" s="13"/>
      <c r="AL1006" s="13"/>
      <c r="AM1006" s="13"/>
      <c r="AN1006" s="13"/>
      <c r="AO1006" s="3"/>
      <c r="AP1006" s="3"/>
      <c r="AQ1006" s="3"/>
      <c r="AR1006" s="3"/>
      <c r="AS1006" s="13"/>
      <c r="AT1006" s="13"/>
      <c r="AU1006" s="13"/>
      <c r="AV1006" s="13"/>
      <c r="AW1006" s="13"/>
      <c r="AX1006" s="13"/>
      <c r="AY1006" s="13"/>
      <c r="AZ1006" s="13"/>
      <c r="BA1006" s="3"/>
      <c r="BB1006" s="13"/>
      <c r="BC1006" s="3"/>
    </row>
    <row r="1007" spans="1:55">
      <c r="A1007" s="3">
        <v>1005</v>
      </c>
      <c r="B1007" s="3">
        <v>34</v>
      </c>
      <c r="C1007" s="3">
        <v>2</v>
      </c>
      <c r="D1007" s="3" t="str">
        <f t="shared" si="15"/>
        <v/>
      </c>
      <c r="E1007" s="3"/>
      <c r="F1007" s="3">
        <v>3340</v>
      </c>
      <c r="G1007" s="3"/>
      <c r="H1007" s="3"/>
      <c r="I1007" s="3">
        <v>71680</v>
      </c>
      <c r="J1007" s="3"/>
      <c r="K1007" s="3">
        <v>22524380</v>
      </c>
      <c r="L1007" s="3">
        <v>59260</v>
      </c>
      <c r="M1007" s="3">
        <v>1.334</v>
      </c>
      <c r="N1007" s="3">
        <v>1.1645</v>
      </c>
      <c r="O1007" s="3">
        <v>6000000</v>
      </c>
      <c r="P1007" s="3">
        <v>92057.03218</v>
      </c>
      <c r="Q1007" s="3">
        <v>40800</v>
      </c>
      <c r="R1007" s="3">
        <v>2.2</v>
      </c>
      <c r="S1007" s="13"/>
      <c r="T1007" s="14"/>
      <c r="U1007" s="13"/>
      <c r="V1007" s="13"/>
      <c r="W1007" s="13"/>
      <c r="X1007" s="13"/>
      <c r="Y1007" s="13"/>
      <c r="Z1007" s="4"/>
      <c r="AA1007" s="13"/>
      <c r="AB1007" s="13"/>
      <c r="AC1007" s="13"/>
      <c r="AD1007" s="13"/>
      <c r="AE1007" s="13"/>
      <c r="AF1007" s="13"/>
      <c r="AG1007" s="13"/>
      <c r="AH1007" s="13"/>
      <c r="AI1007" s="13"/>
      <c r="AJ1007" s="13"/>
      <c r="AK1007" s="13"/>
      <c r="AL1007" s="13"/>
      <c r="AM1007" s="13"/>
      <c r="AN1007" s="13"/>
      <c r="AO1007" s="3"/>
      <c r="AP1007" s="3"/>
      <c r="AQ1007" s="3"/>
      <c r="AR1007" s="3"/>
      <c r="AS1007" s="13"/>
      <c r="AT1007" s="13"/>
      <c r="AU1007" s="13"/>
      <c r="AV1007" s="13"/>
      <c r="AW1007" s="13"/>
      <c r="AX1007" s="13"/>
      <c r="AY1007" s="13"/>
      <c r="AZ1007" s="13"/>
      <c r="BA1007" s="3"/>
      <c r="BB1007" s="13"/>
      <c r="BC1007" s="3"/>
    </row>
    <row r="1008" spans="1:55">
      <c r="A1008" s="3">
        <v>1006</v>
      </c>
      <c r="B1008" s="3">
        <v>34</v>
      </c>
      <c r="C1008" s="3">
        <v>2</v>
      </c>
      <c r="D1008" s="3" t="str">
        <f t="shared" si="15"/>
        <v/>
      </c>
      <c r="E1008" s="3"/>
      <c r="F1008" s="3">
        <v>3350</v>
      </c>
      <c r="G1008" s="3"/>
      <c r="H1008" s="3"/>
      <c r="I1008" s="3">
        <v>71900</v>
      </c>
      <c r="J1008" s="3"/>
      <c r="K1008" s="3">
        <v>22572315</v>
      </c>
      <c r="L1008" s="3">
        <v>59260</v>
      </c>
      <c r="M1008" s="3">
        <v>1.335</v>
      </c>
      <c r="N1008" s="3">
        <v>1.1645</v>
      </c>
      <c r="O1008" s="3">
        <v>6000000</v>
      </c>
      <c r="P1008" s="3">
        <v>92126.04045</v>
      </c>
      <c r="Q1008" s="3">
        <v>40800</v>
      </c>
      <c r="R1008" s="3">
        <v>2.2</v>
      </c>
      <c r="S1008" s="13"/>
      <c r="T1008" s="14"/>
      <c r="U1008" s="13"/>
      <c r="V1008" s="13"/>
      <c r="W1008" s="13"/>
      <c r="X1008" s="13"/>
      <c r="Y1008" s="13"/>
      <c r="Z1008" s="4"/>
      <c r="AA1008" s="13"/>
      <c r="AB1008" s="13"/>
      <c r="AC1008" s="13"/>
      <c r="AD1008" s="13"/>
      <c r="AE1008" s="13"/>
      <c r="AF1008" s="13"/>
      <c r="AG1008" s="13"/>
      <c r="AH1008" s="13"/>
      <c r="AI1008" s="13"/>
      <c r="AJ1008" s="13"/>
      <c r="AK1008" s="13"/>
      <c r="AL1008" s="13"/>
      <c r="AM1008" s="13"/>
      <c r="AN1008" s="13"/>
      <c r="AO1008" s="3"/>
      <c r="AP1008" s="3"/>
      <c r="AQ1008" s="3"/>
      <c r="AR1008" s="3"/>
      <c r="AS1008" s="13"/>
      <c r="AT1008" s="13"/>
      <c r="AU1008" s="13"/>
      <c r="AV1008" s="13"/>
      <c r="AW1008" s="13"/>
      <c r="AX1008" s="13"/>
      <c r="AY1008" s="13"/>
      <c r="AZ1008" s="13"/>
      <c r="BA1008" s="3"/>
      <c r="BB1008" s="13"/>
      <c r="BC1008" s="3"/>
    </row>
    <row r="1009" spans="1:55">
      <c r="A1009" s="3">
        <v>1007</v>
      </c>
      <c r="B1009" s="3">
        <v>34</v>
      </c>
      <c r="C1009" s="3">
        <v>2</v>
      </c>
      <c r="D1009" s="3" t="str">
        <f t="shared" si="15"/>
        <v/>
      </c>
      <c r="E1009" s="3"/>
      <c r="F1009" s="3">
        <v>3360</v>
      </c>
      <c r="G1009" s="3"/>
      <c r="H1009" s="3"/>
      <c r="I1009" s="3">
        <v>72120</v>
      </c>
      <c r="J1009" s="3"/>
      <c r="K1009" s="3">
        <v>22620397</v>
      </c>
      <c r="L1009" s="3">
        <v>59260</v>
      </c>
      <c r="M1009" s="3">
        <v>1.336</v>
      </c>
      <c r="N1009" s="3">
        <v>1.1645</v>
      </c>
      <c r="O1009" s="3">
        <v>6000000</v>
      </c>
      <c r="P1009" s="3">
        <v>92195.04872</v>
      </c>
      <c r="Q1009" s="3">
        <v>40800</v>
      </c>
      <c r="R1009" s="3">
        <v>2.2</v>
      </c>
      <c r="S1009" s="13"/>
      <c r="T1009" s="14"/>
      <c r="U1009" s="13"/>
      <c r="V1009" s="13"/>
      <c r="W1009" s="13"/>
      <c r="X1009" s="13"/>
      <c r="Y1009" s="13"/>
      <c r="Z1009" s="4"/>
      <c r="AA1009" s="13"/>
      <c r="AB1009" s="13"/>
      <c r="AC1009" s="13"/>
      <c r="AD1009" s="13"/>
      <c r="AE1009" s="13"/>
      <c r="AF1009" s="13"/>
      <c r="AG1009" s="13"/>
      <c r="AH1009" s="13"/>
      <c r="AI1009" s="13"/>
      <c r="AJ1009" s="13"/>
      <c r="AK1009" s="13"/>
      <c r="AL1009" s="13"/>
      <c r="AM1009" s="13"/>
      <c r="AN1009" s="13"/>
      <c r="AO1009" s="3"/>
      <c r="AP1009" s="3"/>
      <c r="AQ1009" s="3"/>
      <c r="AR1009" s="3"/>
      <c r="AS1009" s="13"/>
      <c r="AT1009" s="13"/>
      <c r="AU1009" s="13"/>
      <c r="AV1009" s="13"/>
      <c r="AW1009" s="13"/>
      <c r="AX1009" s="13"/>
      <c r="AY1009" s="13"/>
      <c r="AZ1009" s="13"/>
      <c r="BA1009" s="3"/>
      <c r="BB1009" s="13"/>
      <c r="BC1009" s="3"/>
    </row>
    <row r="1010" spans="1:55">
      <c r="A1010" s="3">
        <v>1008</v>
      </c>
      <c r="B1010" s="3">
        <v>34</v>
      </c>
      <c r="C1010" s="3">
        <v>2</v>
      </c>
      <c r="D1010" s="3" t="str">
        <f t="shared" si="15"/>
        <v/>
      </c>
      <c r="E1010" s="3"/>
      <c r="F1010" s="3">
        <v>3370</v>
      </c>
      <c r="G1010" s="3"/>
      <c r="H1010" s="3"/>
      <c r="I1010" s="3">
        <v>72340</v>
      </c>
      <c r="J1010" s="3"/>
      <c r="K1010" s="3">
        <v>22668626</v>
      </c>
      <c r="L1010" s="3">
        <v>59260</v>
      </c>
      <c r="M1010" s="3">
        <v>1.337</v>
      </c>
      <c r="N1010" s="3">
        <v>1.1645</v>
      </c>
      <c r="O1010" s="3">
        <v>6000000</v>
      </c>
      <c r="P1010" s="3">
        <v>92264.05699</v>
      </c>
      <c r="Q1010" s="3">
        <v>40800</v>
      </c>
      <c r="R1010" s="3">
        <v>2.2</v>
      </c>
      <c r="S1010" s="13"/>
      <c r="T1010" s="14"/>
      <c r="U1010" s="13"/>
      <c r="V1010" s="13"/>
      <c r="W1010" s="13"/>
      <c r="X1010" s="13"/>
      <c r="Y1010" s="13"/>
      <c r="Z1010" s="4"/>
      <c r="AA1010" s="13"/>
      <c r="AB1010" s="13"/>
      <c r="AC1010" s="13"/>
      <c r="AD1010" s="13"/>
      <c r="AE1010" s="13"/>
      <c r="AF1010" s="13"/>
      <c r="AG1010" s="13"/>
      <c r="AH1010" s="13"/>
      <c r="AI1010" s="13"/>
      <c r="AJ1010" s="13"/>
      <c r="AK1010" s="13"/>
      <c r="AL1010" s="13"/>
      <c r="AM1010" s="13"/>
      <c r="AN1010" s="13"/>
      <c r="AO1010" s="3"/>
      <c r="AP1010" s="3"/>
      <c r="AQ1010" s="3"/>
      <c r="AR1010" s="3"/>
      <c r="AS1010" s="13"/>
      <c r="AT1010" s="13"/>
      <c r="AU1010" s="13"/>
      <c r="AV1010" s="13"/>
      <c r="AW1010" s="13"/>
      <c r="AX1010" s="13"/>
      <c r="AY1010" s="13"/>
      <c r="AZ1010" s="13"/>
      <c r="BA1010" s="3"/>
      <c r="BB1010" s="13"/>
      <c r="BC1010" s="3"/>
    </row>
    <row r="1011" spans="1:55">
      <c r="A1011" s="3">
        <v>1009</v>
      </c>
      <c r="B1011" s="3">
        <v>34</v>
      </c>
      <c r="C1011" s="3">
        <v>2</v>
      </c>
      <c r="D1011" s="3" t="str">
        <f t="shared" si="15"/>
        <v/>
      </c>
      <c r="E1011" s="3"/>
      <c r="F1011" s="3">
        <v>3380</v>
      </c>
      <c r="G1011" s="3"/>
      <c r="H1011" s="3"/>
      <c r="I1011" s="3">
        <v>72560</v>
      </c>
      <c r="J1011" s="3"/>
      <c r="K1011" s="3">
        <v>22717002</v>
      </c>
      <c r="L1011" s="3">
        <v>59260</v>
      </c>
      <c r="M1011" s="3">
        <v>1.338</v>
      </c>
      <c r="N1011" s="3">
        <v>1.1645</v>
      </c>
      <c r="O1011" s="3">
        <v>6000000</v>
      </c>
      <c r="P1011" s="3">
        <v>92333.06526</v>
      </c>
      <c r="Q1011" s="3">
        <v>40800</v>
      </c>
      <c r="R1011" s="3">
        <v>2.2</v>
      </c>
      <c r="S1011" s="13"/>
      <c r="T1011" s="14"/>
      <c r="U1011" s="13"/>
      <c r="V1011" s="13"/>
      <c r="W1011" s="13"/>
      <c r="X1011" s="13"/>
      <c r="Y1011" s="13"/>
      <c r="Z1011" s="4"/>
      <c r="AA1011" s="13"/>
      <c r="AB1011" s="13"/>
      <c r="AC1011" s="13"/>
      <c r="AD1011" s="13"/>
      <c r="AE1011" s="13"/>
      <c r="AF1011" s="13"/>
      <c r="AG1011" s="13"/>
      <c r="AH1011" s="13"/>
      <c r="AI1011" s="13"/>
      <c r="AJ1011" s="13"/>
      <c r="AK1011" s="13"/>
      <c r="AL1011" s="13"/>
      <c r="AM1011" s="13"/>
      <c r="AN1011" s="13"/>
      <c r="AO1011" s="3"/>
      <c r="AP1011" s="3"/>
      <c r="AQ1011" s="3"/>
      <c r="AR1011" s="3"/>
      <c r="AS1011" s="13"/>
      <c r="AT1011" s="13"/>
      <c r="AU1011" s="13"/>
      <c r="AV1011" s="13"/>
      <c r="AW1011" s="13"/>
      <c r="AX1011" s="13"/>
      <c r="AY1011" s="13"/>
      <c r="AZ1011" s="13"/>
      <c r="BA1011" s="3"/>
      <c r="BB1011" s="13"/>
      <c r="BC1011" s="3"/>
    </row>
    <row r="1012" spans="1:55">
      <c r="A1012" s="3">
        <v>1010</v>
      </c>
      <c r="B1012" s="3">
        <v>34</v>
      </c>
      <c r="C1012" s="3">
        <v>2</v>
      </c>
      <c r="D1012" s="3" t="str">
        <f t="shared" si="15"/>
        <v/>
      </c>
      <c r="E1012" s="3"/>
      <c r="F1012" s="3">
        <v>3390</v>
      </c>
      <c r="G1012" s="3"/>
      <c r="H1012" s="3"/>
      <c r="I1012" s="3">
        <v>72780</v>
      </c>
      <c r="J1012" s="3"/>
      <c r="K1012" s="3">
        <v>22765525</v>
      </c>
      <c r="L1012" s="3">
        <v>59260</v>
      </c>
      <c r="M1012" s="3">
        <v>1.339</v>
      </c>
      <c r="N1012" s="3">
        <v>1.1645</v>
      </c>
      <c r="O1012" s="3">
        <v>6000000</v>
      </c>
      <c r="P1012" s="3">
        <v>92402.07353</v>
      </c>
      <c r="Q1012" s="3">
        <v>40800</v>
      </c>
      <c r="R1012" s="3">
        <v>2.2</v>
      </c>
      <c r="S1012" s="13"/>
      <c r="T1012" s="14"/>
      <c r="U1012" s="13"/>
      <c r="V1012" s="13"/>
      <c r="W1012" s="13"/>
      <c r="X1012" s="13"/>
      <c r="Y1012" s="13"/>
      <c r="Z1012" s="4"/>
      <c r="AA1012" s="13"/>
      <c r="AB1012" s="13"/>
      <c r="AC1012" s="13"/>
      <c r="AD1012" s="13"/>
      <c r="AE1012" s="13"/>
      <c r="AF1012" s="13"/>
      <c r="AG1012" s="13"/>
      <c r="AH1012" s="13"/>
      <c r="AI1012" s="13"/>
      <c r="AJ1012" s="13"/>
      <c r="AK1012" s="13"/>
      <c r="AL1012" s="13"/>
      <c r="AM1012" s="13"/>
      <c r="AN1012" s="13"/>
      <c r="AO1012" s="3"/>
      <c r="AP1012" s="3"/>
      <c r="AQ1012" s="3"/>
      <c r="AR1012" s="3"/>
      <c r="AS1012" s="13"/>
      <c r="AT1012" s="13"/>
      <c r="AU1012" s="13"/>
      <c r="AV1012" s="13"/>
      <c r="AW1012" s="13"/>
      <c r="AX1012" s="13"/>
      <c r="AY1012" s="13"/>
      <c r="AZ1012" s="13"/>
      <c r="BA1012" s="3"/>
      <c r="BB1012" s="13"/>
      <c r="BC1012" s="3"/>
    </row>
    <row r="1013" spans="1:55">
      <c r="A1013" s="3">
        <v>1011</v>
      </c>
      <c r="B1013" s="3">
        <v>34</v>
      </c>
      <c r="C1013" s="3">
        <v>3</v>
      </c>
      <c r="D1013" s="3" t="str">
        <f t="shared" si="15"/>
        <v/>
      </c>
      <c r="E1013" s="3"/>
      <c r="F1013" s="3"/>
      <c r="G1013" s="3">
        <v>1650</v>
      </c>
      <c r="H1013" s="3"/>
      <c r="I1013" s="3"/>
      <c r="J1013" s="3">
        <v>70800</v>
      </c>
      <c r="K1013" s="3">
        <v>22800925</v>
      </c>
      <c r="L1013" s="3">
        <v>59260</v>
      </c>
      <c r="M1013" s="3">
        <v>1.339</v>
      </c>
      <c r="N1013" s="3">
        <v>1.165</v>
      </c>
      <c r="O1013" s="3">
        <v>6000000</v>
      </c>
      <c r="P1013" s="3">
        <v>92441.7481</v>
      </c>
      <c r="Q1013" s="3">
        <v>40800</v>
      </c>
      <c r="R1013" s="3">
        <v>2.2</v>
      </c>
      <c r="S1013" s="13"/>
      <c r="T1013" s="14"/>
      <c r="U1013" s="13"/>
      <c r="V1013" s="13"/>
      <c r="W1013" s="13"/>
      <c r="X1013" s="13"/>
      <c r="Y1013" s="13"/>
      <c r="Z1013" s="4"/>
      <c r="AA1013" s="13"/>
      <c r="AB1013" s="13"/>
      <c r="AC1013" s="13"/>
      <c r="AD1013" s="13"/>
      <c r="AE1013" s="13"/>
      <c r="AF1013" s="13"/>
      <c r="AG1013" s="13"/>
      <c r="AH1013" s="13"/>
      <c r="AI1013" s="13"/>
      <c r="AJ1013" s="13"/>
      <c r="AK1013" s="13"/>
      <c r="AL1013" s="13"/>
      <c r="AM1013" s="13"/>
      <c r="AN1013" s="13"/>
      <c r="AO1013" s="3"/>
      <c r="AP1013" s="3"/>
      <c r="AQ1013" s="3"/>
      <c r="AR1013" s="3"/>
      <c r="AS1013" s="13"/>
      <c r="AT1013" s="13"/>
      <c r="AU1013" s="13"/>
      <c r="AV1013" s="13"/>
      <c r="AW1013" s="13"/>
      <c r="AX1013" s="13"/>
      <c r="AY1013" s="13"/>
      <c r="AZ1013" s="13"/>
      <c r="BA1013" s="3"/>
      <c r="BB1013" s="13"/>
      <c r="BC1013" s="3"/>
    </row>
    <row r="1014" spans="1:55">
      <c r="A1014" s="3">
        <v>1012</v>
      </c>
      <c r="B1014" s="3">
        <v>34</v>
      </c>
      <c r="C1014" s="3">
        <v>3</v>
      </c>
      <c r="D1014" s="3" t="str">
        <f t="shared" si="15"/>
        <v/>
      </c>
      <c r="E1014" s="3"/>
      <c r="F1014" s="3"/>
      <c r="G1014" s="3">
        <v>1655</v>
      </c>
      <c r="H1014" s="3"/>
      <c r="I1014" s="3"/>
      <c r="J1014" s="3">
        <v>71020</v>
      </c>
      <c r="K1014" s="3">
        <v>22836435</v>
      </c>
      <c r="L1014" s="3">
        <v>59260</v>
      </c>
      <c r="M1014" s="3">
        <v>1.339</v>
      </c>
      <c r="N1014" s="3">
        <v>1.1655</v>
      </c>
      <c r="O1014" s="3">
        <v>6000000</v>
      </c>
      <c r="P1014" s="3">
        <v>92481.42267</v>
      </c>
      <c r="Q1014" s="3">
        <v>40800</v>
      </c>
      <c r="R1014" s="3">
        <v>2.2</v>
      </c>
      <c r="S1014" s="13"/>
      <c r="T1014" s="14"/>
      <c r="U1014" s="13"/>
      <c r="V1014" s="13"/>
      <c r="W1014" s="13"/>
      <c r="X1014" s="13"/>
      <c r="Y1014" s="13"/>
      <c r="Z1014" s="4"/>
      <c r="AA1014" s="13"/>
      <c r="AB1014" s="13"/>
      <c r="AC1014" s="13"/>
      <c r="AD1014" s="13"/>
      <c r="AE1014" s="13"/>
      <c r="AF1014" s="13"/>
      <c r="AG1014" s="13"/>
      <c r="AH1014" s="13"/>
      <c r="AI1014" s="13"/>
      <c r="AJ1014" s="13"/>
      <c r="AK1014" s="13"/>
      <c r="AL1014" s="13"/>
      <c r="AM1014" s="13"/>
      <c r="AN1014" s="13"/>
      <c r="AO1014" s="3"/>
      <c r="AP1014" s="3"/>
      <c r="AQ1014" s="3"/>
      <c r="AR1014" s="3"/>
      <c r="AS1014" s="13"/>
      <c r="AT1014" s="13"/>
      <c r="AU1014" s="13"/>
      <c r="AV1014" s="13"/>
      <c r="AW1014" s="13"/>
      <c r="AX1014" s="13"/>
      <c r="AY1014" s="13"/>
      <c r="AZ1014" s="13"/>
      <c r="BA1014" s="3"/>
      <c r="BB1014" s="13"/>
      <c r="BC1014" s="3"/>
    </row>
    <row r="1015" spans="1:55">
      <c r="A1015" s="3">
        <v>1013</v>
      </c>
      <c r="B1015" s="3">
        <v>34</v>
      </c>
      <c r="C1015" s="3">
        <v>3</v>
      </c>
      <c r="D1015" s="3" t="str">
        <f t="shared" si="15"/>
        <v/>
      </c>
      <c r="E1015" s="3"/>
      <c r="F1015" s="3"/>
      <c r="G1015" s="3">
        <v>1660</v>
      </c>
      <c r="H1015" s="3"/>
      <c r="I1015" s="3"/>
      <c r="J1015" s="3">
        <v>71240</v>
      </c>
      <c r="K1015" s="3">
        <v>22872055</v>
      </c>
      <c r="L1015" s="3">
        <v>59260</v>
      </c>
      <c r="M1015" s="3">
        <v>1.339</v>
      </c>
      <c r="N1015" s="3">
        <v>1.166</v>
      </c>
      <c r="O1015" s="3">
        <v>6000000</v>
      </c>
      <c r="P1015" s="3">
        <v>92521.09724</v>
      </c>
      <c r="Q1015" s="3">
        <v>40800</v>
      </c>
      <c r="R1015" s="3">
        <v>2.2</v>
      </c>
      <c r="S1015" s="13"/>
      <c r="T1015" s="14"/>
      <c r="U1015" s="13"/>
      <c r="V1015" s="13"/>
      <c r="W1015" s="13"/>
      <c r="X1015" s="13"/>
      <c r="Y1015" s="13"/>
      <c r="Z1015" s="4"/>
      <c r="AA1015" s="13"/>
      <c r="AB1015" s="13"/>
      <c r="AC1015" s="13"/>
      <c r="AD1015" s="13"/>
      <c r="AE1015" s="13"/>
      <c r="AF1015" s="13"/>
      <c r="AG1015" s="13"/>
      <c r="AH1015" s="13"/>
      <c r="AI1015" s="13"/>
      <c r="AJ1015" s="13"/>
      <c r="AK1015" s="13"/>
      <c r="AL1015" s="13"/>
      <c r="AM1015" s="13"/>
      <c r="AN1015" s="13"/>
      <c r="AO1015" s="3"/>
      <c r="AP1015" s="3"/>
      <c r="AQ1015" s="3"/>
      <c r="AR1015" s="3"/>
      <c r="AS1015" s="13"/>
      <c r="AT1015" s="13"/>
      <c r="AU1015" s="13"/>
      <c r="AV1015" s="13"/>
      <c r="AW1015" s="13"/>
      <c r="AX1015" s="13"/>
      <c r="AY1015" s="13"/>
      <c r="AZ1015" s="13"/>
      <c r="BA1015" s="3"/>
      <c r="BB1015" s="13"/>
      <c r="BC1015" s="3"/>
    </row>
    <row r="1016" spans="1:55">
      <c r="A1016" s="3">
        <v>1014</v>
      </c>
      <c r="B1016" s="3">
        <v>34</v>
      </c>
      <c r="C1016" s="3">
        <v>3</v>
      </c>
      <c r="D1016" s="3" t="str">
        <f t="shared" si="15"/>
        <v/>
      </c>
      <c r="E1016" s="3"/>
      <c r="F1016" s="3"/>
      <c r="G1016" s="3">
        <v>1665</v>
      </c>
      <c r="H1016" s="3"/>
      <c r="I1016" s="3"/>
      <c r="J1016" s="3">
        <v>71460</v>
      </c>
      <c r="K1016" s="3">
        <v>22907785</v>
      </c>
      <c r="L1016" s="3">
        <v>59260</v>
      </c>
      <c r="M1016" s="3">
        <v>1.339</v>
      </c>
      <c r="N1016" s="3">
        <v>1.1665</v>
      </c>
      <c r="O1016" s="3">
        <v>6000000</v>
      </c>
      <c r="P1016" s="3">
        <v>92560.77181</v>
      </c>
      <c r="Q1016" s="3">
        <v>40800</v>
      </c>
      <c r="R1016" s="3">
        <v>2.2</v>
      </c>
      <c r="S1016" s="13"/>
      <c r="T1016" s="14"/>
      <c r="U1016" s="13"/>
      <c r="V1016" s="13"/>
      <c r="W1016" s="13"/>
      <c r="X1016" s="13"/>
      <c r="Y1016" s="13"/>
      <c r="Z1016" s="4"/>
      <c r="AA1016" s="13"/>
      <c r="AB1016" s="13"/>
      <c r="AC1016" s="13"/>
      <c r="AD1016" s="13"/>
      <c r="AE1016" s="13"/>
      <c r="AF1016" s="13"/>
      <c r="AG1016" s="13"/>
      <c r="AH1016" s="13"/>
      <c r="AI1016" s="13"/>
      <c r="AJ1016" s="13"/>
      <c r="AK1016" s="13"/>
      <c r="AL1016" s="13"/>
      <c r="AM1016" s="13"/>
      <c r="AN1016" s="13"/>
      <c r="AO1016" s="3"/>
      <c r="AP1016" s="3"/>
      <c r="AQ1016" s="3"/>
      <c r="AR1016" s="3"/>
      <c r="AS1016" s="13"/>
      <c r="AT1016" s="13"/>
      <c r="AU1016" s="13"/>
      <c r="AV1016" s="13"/>
      <c r="AW1016" s="13"/>
      <c r="AX1016" s="13"/>
      <c r="AY1016" s="13"/>
      <c r="AZ1016" s="13"/>
      <c r="BA1016" s="3"/>
      <c r="BB1016" s="13"/>
      <c r="BC1016" s="3"/>
    </row>
    <row r="1017" spans="1:55">
      <c r="A1017" s="3">
        <v>1015</v>
      </c>
      <c r="B1017" s="3">
        <v>34</v>
      </c>
      <c r="C1017" s="3">
        <v>3</v>
      </c>
      <c r="D1017" s="3" t="str">
        <f t="shared" si="15"/>
        <v/>
      </c>
      <c r="E1017" s="3"/>
      <c r="F1017" s="3"/>
      <c r="G1017" s="3">
        <v>1670</v>
      </c>
      <c r="H1017" s="3"/>
      <c r="I1017" s="3"/>
      <c r="J1017" s="3">
        <v>71680</v>
      </c>
      <c r="K1017" s="3">
        <v>22943625</v>
      </c>
      <c r="L1017" s="3">
        <v>59260</v>
      </c>
      <c r="M1017" s="3">
        <v>1.339</v>
      </c>
      <c r="N1017" s="3">
        <v>1.167</v>
      </c>
      <c r="O1017" s="3">
        <v>6000000</v>
      </c>
      <c r="P1017" s="3">
        <v>92600.44638</v>
      </c>
      <c r="Q1017" s="3">
        <v>40800</v>
      </c>
      <c r="R1017" s="3">
        <v>2.2</v>
      </c>
      <c r="S1017" s="13"/>
      <c r="T1017" s="14"/>
      <c r="U1017" s="13"/>
      <c r="V1017" s="13"/>
      <c r="W1017" s="13"/>
      <c r="X1017" s="13"/>
      <c r="Y1017" s="13"/>
      <c r="Z1017" s="4"/>
      <c r="AA1017" s="13"/>
      <c r="AB1017" s="13"/>
      <c r="AC1017" s="13"/>
      <c r="AD1017" s="13"/>
      <c r="AE1017" s="13"/>
      <c r="AF1017" s="13"/>
      <c r="AG1017" s="13"/>
      <c r="AH1017" s="13"/>
      <c r="AI1017" s="13"/>
      <c r="AJ1017" s="13"/>
      <c r="AK1017" s="13"/>
      <c r="AL1017" s="13"/>
      <c r="AM1017" s="13"/>
      <c r="AN1017" s="13"/>
      <c r="AO1017" s="3"/>
      <c r="AP1017" s="3"/>
      <c r="AQ1017" s="3"/>
      <c r="AR1017" s="3"/>
      <c r="AS1017" s="13"/>
      <c r="AT1017" s="13"/>
      <c r="AU1017" s="13"/>
      <c r="AV1017" s="13"/>
      <c r="AW1017" s="13"/>
      <c r="AX1017" s="13"/>
      <c r="AY1017" s="13"/>
      <c r="AZ1017" s="13"/>
      <c r="BA1017" s="3"/>
      <c r="BB1017" s="13"/>
      <c r="BC1017" s="3"/>
    </row>
    <row r="1018" spans="1:55">
      <c r="A1018" s="3">
        <v>1016</v>
      </c>
      <c r="B1018" s="3">
        <v>34</v>
      </c>
      <c r="C1018" s="3">
        <v>3</v>
      </c>
      <c r="D1018" s="3" t="str">
        <f t="shared" si="15"/>
        <v/>
      </c>
      <c r="E1018" s="3"/>
      <c r="F1018" s="3"/>
      <c r="G1018" s="3">
        <v>1675</v>
      </c>
      <c r="H1018" s="3"/>
      <c r="I1018" s="3"/>
      <c r="J1018" s="3">
        <v>71900</v>
      </c>
      <c r="K1018" s="3">
        <v>22979575</v>
      </c>
      <c r="L1018" s="3">
        <v>59260</v>
      </c>
      <c r="M1018" s="3">
        <v>1.339</v>
      </c>
      <c r="N1018" s="3">
        <v>1.1675</v>
      </c>
      <c r="O1018" s="3">
        <v>6000000</v>
      </c>
      <c r="P1018" s="3">
        <v>92640.12095</v>
      </c>
      <c r="Q1018" s="3">
        <v>40800</v>
      </c>
      <c r="R1018" s="3">
        <v>2.2</v>
      </c>
      <c r="S1018" s="13"/>
      <c r="T1018" s="14"/>
      <c r="U1018" s="13"/>
      <c r="V1018" s="13"/>
      <c r="W1018" s="13"/>
      <c r="X1018" s="13"/>
      <c r="Y1018" s="13"/>
      <c r="Z1018" s="4"/>
      <c r="AA1018" s="13"/>
      <c r="AB1018" s="13"/>
      <c r="AC1018" s="13"/>
      <c r="AD1018" s="13"/>
      <c r="AE1018" s="13"/>
      <c r="AF1018" s="13"/>
      <c r="AG1018" s="13"/>
      <c r="AH1018" s="13"/>
      <c r="AI1018" s="13"/>
      <c r="AJ1018" s="13"/>
      <c r="AK1018" s="13"/>
      <c r="AL1018" s="13"/>
      <c r="AM1018" s="13"/>
      <c r="AN1018" s="13"/>
      <c r="AO1018" s="3"/>
      <c r="AP1018" s="3"/>
      <c r="AQ1018" s="3"/>
      <c r="AR1018" s="3"/>
      <c r="AS1018" s="13"/>
      <c r="AT1018" s="13"/>
      <c r="AU1018" s="13"/>
      <c r="AV1018" s="13"/>
      <c r="AW1018" s="13"/>
      <c r="AX1018" s="13"/>
      <c r="AY1018" s="13"/>
      <c r="AZ1018" s="13"/>
      <c r="BA1018" s="3"/>
      <c r="BB1018" s="13"/>
      <c r="BC1018" s="3"/>
    </row>
    <row r="1019" spans="1:55">
      <c r="A1019" s="3">
        <v>1017</v>
      </c>
      <c r="B1019" s="3">
        <v>34</v>
      </c>
      <c r="C1019" s="3">
        <v>3</v>
      </c>
      <c r="D1019" s="3" t="str">
        <f t="shared" si="15"/>
        <v/>
      </c>
      <c r="E1019" s="3"/>
      <c r="F1019" s="3"/>
      <c r="G1019" s="3">
        <v>1680</v>
      </c>
      <c r="H1019" s="3"/>
      <c r="I1019" s="3"/>
      <c r="J1019" s="3">
        <v>72120</v>
      </c>
      <c r="K1019" s="3">
        <v>23015635</v>
      </c>
      <c r="L1019" s="3">
        <v>59260</v>
      </c>
      <c r="M1019" s="3">
        <v>1.339</v>
      </c>
      <c r="N1019" s="3">
        <v>1.168</v>
      </c>
      <c r="O1019" s="3">
        <v>6000000</v>
      </c>
      <c r="P1019" s="3">
        <v>92679.79552</v>
      </c>
      <c r="Q1019" s="3">
        <v>40800</v>
      </c>
      <c r="R1019" s="3">
        <v>2.2</v>
      </c>
      <c r="S1019" s="13"/>
      <c r="T1019" s="14"/>
      <c r="U1019" s="13"/>
      <c r="V1019" s="13"/>
      <c r="W1019" s="13"/>
      <c r="X1019" s="13"/>
      <c r="Y1019" s="13"/>
      <c r="Z1019" s="4"/>
      <c r="AA1019" s="13"/>
      <c r="AB1019" s="13"/>
      <c r="AC1019" s="13"/>
      <c r="AD1019" s="13"/>
      <c r="AE1019" s="13"/>
      <c r="AF1019" s="13"/>
      <c r="AG1019" s="13"/>
      <c r="AH1019" s="13"/>
      <c r="AI1019" s="13"/>
      <c r="AJ1019" s="13"/>
      <c r="AK1019" s="13"/>
      <c r="AL1019" s="13"/>
      <c r="AM1019" s="13"/>
      <c r="AN1019" s="13"/>
      <c r="AO1019" s="3"/>
      <c r="AP1019" s="3"/>
      <c r="AQ1019" s="3"/>
      <c r="AR1019" s="3"/>
      <c r="AS1019" s="13"/>
      <c r="AT1019" s="13"/>
      <c r="AU1019" s="13"/>
      <c r="AV1019" s="13"/>
      <c r="AW1019" s="13"/>
      <c r="AX1019" s="13"/>
      <c r="AY1019" s="13"/>
      <c r="AZ1019" s="13"/>
      <c r="BA1019" s="3"/>
      <c r="BB1019" s="13"/>
      <c r="BC1019" s="3"/>
    </row>
    <row r="1020" spans="1:55">
      <c r="A1020" s="3">
        <v>1018</v>
      </c>
      <c r="B1020" s="3">
        <v>34</v>
      </c>
      <c r="C1020" s="3">
        <v>3</v>
      </c>
      <c r="D1020" s="3" t="str">
        <f t="shared" si="15"/>
        <v/>
      </c>
      <c r="E1020" s="3"/>
      <c r="F1020" s="3"/>
      <c r="G1020" s="3">
        <v>1685</v>
      </c>
      <c r="H1020" s="3"/>
      <c r="I1020" s="3"/>
      <c r="J1020" s="3">
        <v>72340</v>
      </c>
      <c r="K1020" s="3">
        <v>23051805</v>
      </c>
      <c r="L1020" s="3">
        <v>59260</v>
      </c>
      <c r="M1020" s="3">
        <v>1.339</v>
      </c>
      <c r="N1020" s="3">
        <v>1.1685</v>
      </c>
      <c r="O1020" s="3">
        <v>6000000</v>
      </c>
      <c r="P1020" s="3">
        <v>92719.47009</v>
      </c>
      <c r="Q1020" s="3">
        <v>40800</v>
      </c>
      <c r="R1020" s="3">
        <v>2.2</v>
      </c>
      <c r="S1020" s="13"/>
      <c r="T1020" s="14"/>
      <c r="U1020" s="13"/>
      <c r="V1020" s="13"/>
      <c r="W1020" s="13"/>
      <c r="X1020" s="13"/>
      <c r="Y1020" s="13"/>
      <c r="Z1020" s="4"/>
      <c r="AA1020" s="13"/>
      <c r="AB1020" s="13"/>
      <c r="AC1020" s="13"/>
      <c r="AD1020" s="13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3"/>
      <c r="AP1020" s="3"/>
      <c r="AQ1020" s="3"/>
      <c r="AR1020" s="3"/>
      <c r="AS1020" s="13"/>
      <c r="AT1020" s="13"/>
      <c r="AU1020" s="13"/>
      <c r="AV1020" s="13"/>
      <c r="AW1020" s="13"/>
      <c r="AX1020" s="13"/>
      <c r="AY1020" s="13"/>
      <c r="AZ1020" s="13"/>
      <c r="BA1020" s="3"/>
      <c r="BB1020" s="13"/>
      <c r="BC1020" s="3"/>
    </row>
    <row r="1021" spans="1:55">
      <c r="A1021" s="3">
        <v>1019</v>
      </c>
      <c r="B1021" s="3">
        <v>34</v>
      </c>
      <c r="C1021" s="3">
        <v>3</v>
      </c>
      <c r="D1021" s="3" t="str">
        <f t="shared" si="15"/>
        <v/>
      </c>
      <c r="E1021" s="3"/>
      <c r="F1021" s="3"/>
      <c r="G1021" s="3">
        <v>1690</v>
      </c>
      <c r="H1021" s="3"/>
      <c r="I1021" s="3"/>
      <c r="J1021" s="3">
        <v>72560</v>
      </c>
      <c r="K1021" s="3">
        <v>23088085</v>
      </c>
      <c r="L1021" s="3">
        <v>59260</v>
      </c>
      <c r="M1021" s="3">
        <v>1.339</v>
      </c>
      <c r="N1021" s="3">
        <v>1.169</v>
      </c>
      <c r="O1021" s="3">
        <v>6000000</v>
      </c>
      <c r="P1021" s="3">
        <v>92759.14466</v>
      </c>
      <c r="Q1021" s="3">
        <v>40800</v>
      </c>
      <c r="R1021" s="3">
        <v>2.2</v>
      </c>
      <c r="S1021" s="13"/>
      <c r="T1021" s="14"/>
      <c r="U1021" s="13"/>
      <c r="V1021" s="13"/>
      <c r="W1021" s="13"/>
      <c r="X1021" s="13"/>
      <c r="Y1021" s="13"/>
      <c r="Z1021" s="4"/>
      <c r="AA1021" s="13"/>
      <c r="AB1021" s="13"/>
      <c r="AC1021" s="13"/>
      <c r="AD1021" s="13"/>
      <c r="AE1021" s="13"/>
      <c r="AF1021" s="13"/>
      <c r="AG1021" s="13"/>
      <c r="AH1021" s="13"/>
      <c r="AI1021" s="13"/>
      <c r="AJ1021" s="13"/>
      <c r="AK1021" s="13"/>
      <c r="AL1021" s="13"/>
      <c r="AM1021" s="13"/>
      <c r="AN1021" s="13"/>
      <c r="AO1021" s="3"/>
      <c r="AP1021" s="3"/>
      <c r="AQ1021" s="3"/>
      <c r="AR1021" s="3"/>
      <c r="AS1021" s="13"/>
      <c r="AT1021" s="13"/>
      <c r="AU1021" s="13"/>
      <c r="AV1021" s="13"/>
      <c r="AW1021" s="13"/>
      <c r="AX1021" s="13"/>
      <c r="AY1021" s="13"/>
      <c r="AZ1021" s="13"/>
      <c r="BA1021" s="3"/>
      <c r="BB1021" s="13"/>
      <c r="BC1021" s="3"/>
    </row>
    <row r="1022" spans="1:55">
      <c r="A1022" s="3">
        <v>1020</v>
      </c>
      <c r="B1022" s="3">
        <v>34</v>
      </c>
      <c r="C1022" s="3">
        <v>3</v>
      </c>
      <c r="D1022" s="3" t="str">
        <f t="shared" si="15"/>
        <v/>
      </c>
      <c r="E1022" s="3"/>
      <c r="F1022" s="3"/>
      <c r="G1022" s="3">
        <v>1695</v>
      </c>
      <c r="H1022" s="3"/>
      <c r="I1022" s="3"/>
      <c r="J1022" s="3">
        <v>72780</v>
      </c>
      <c r="K1022" s="3">
        <v>23124475</v>
      </c>
      <c r="L1022" s="3">
        <v>59260</v>
      </c>
      <c r="M1022" s="3">
        <v>1.339</v>
      </c>
      <c r="N1022" s="3">
        <v>1.1695</v>
      </c>
      <c r="O1022" s="3">
        <v>6000000</v>
      </c>
      <c r="P1022" s="3">
        <v>92798.81923</v>
      </c>
      <c r="Q1022" s="3">
        <v>40800</v>
      </c>
      <c r="R1022" s="3">
        <v>2.2</v>
      </c>
      <c r="S1022" s="13"/>
      <c r="T1022" s="14"/>
      <c r="U1022" s="13"/>
      <c r="V1022" s="13"/>
      <c r="W1022" s="13"/>
      <c r="X1022" s="13"/>
      <c r="Y1022" s="13"/>
      <c r="Z1022" s="4"/>
      <c r="AA1022" s="13"/>
      <c r="AB1022" s="13"/>
      <c r="AC1022" s="13"/>
      <c r="AD1022" s="13"/>
      <c r="AE1022" s="13"/>
      <c r="AF1022" s="13"/>
      <c r="AG1022" s="13"/>
      <c r="AH1022" s="13"/>
      <c r="AI1022" s="13"/>
      <c r="AJ1022" s="13"/>
      <c r="AK1022" s="13"/>
      <c r="AL1022" s="13"/>
      <c r="AM1022" s="13"/>
      <c r="AN1022" s="13"/>
      <c r="AO1022" s="3"/>
      <c r="AP1022" s="3"/>
      <c r="AQ1022" s="3"/>
      <c r="AR1022" s="3"/>
      <c r="AS1022" s="13"/>
      <c r="AT1022" s="13"/>
      <c r="AU1022" s="13"/>
      <c r="AV1022" s="13"/>
      <c r="AW1022" s="13"/>
      <c r="AX1022" s="13"/>
      <c r="AY1022" s="13"/>
      <c r="AZ1022" s="13"/>
      <c r="BA1022" s="3"/>
      <c r="BB1022" s="13"/>
      <c r="BC1022" s="3"/>
    </row>
    <row r="1023" spans="1:55">
      <c r="A1023" s="3">
        <v>1021</v>
      </c>
      <c r="B1023" s="3">
        <v>35</v>
      </c>
      <c r="C1023" s="3">
        <v>1</v>
      </c>
      <c r="D1023" s="3">
        <f t="shared" si="15"/>
        <v>5950000</v>
      </c>
      <c r="E1023" s="3">
        <v>5960</v>
      </c>
      <c r="F1023" s="3"/>
      <c r="G1023" s="3"/>
      <c r="H1023" s="3">
        <v>73000</v>
      </c>
      <c r="I1023" s="3"/>
      <c r="J1023" s="3"/>
      <c r="K1023" s="3">
        <v>23197475</v>
      </c>
      <c r="L1023" s="3">
        <v>59600</v>
      </c>
      <c r="M1023" s="3">
        <v>1.339</v>
      </c>
      <c r="N1023" s="3">
        <v>1.1695</v>
      </c>
      <c r="O1023" s="3">
        <v>6000000</v>
      </c>
      <c r="P1023" s="3">
        <v>93331.2458</v>
      </c>
      <c r="Q1023" s="3">
        <v>40800</v>
      </c>
      <c r="R1023" s="3">
        <v>2.2</v>
      </c>
      <c r="S1023" s="13"/>
      <c r="T1023" s="14"/>
      <c r="U1023" s="13"/>
      <c r="V1023" s="13"/>
      <c r="W1023" s="13"/>
      <c r="X1023" s="13"/>
      <c r="Y1023" s="13"/>
      <c r="Z1023" s="4"/>
      <c r="AA1023" s="13"/>
      <c r="AB1023" s="13"/>
      <c r="AC1023" s="13"/>
      <c r="AD1023" s="13"/>
      <c r="AE1023" s="13"/>
      <c r="AF1023" s="13"/>
      <c r="AG1023" s="13"/>
      <c r="AH1023" s="13"/>
      <c r="AI1023" s="13"/>
      <c r="AJ1023" s="13"/>
      <c r="AK1023" s="13"/>
      <c r="AL1023" s="13"/>
      <c r="AM1023" s="13"/>
      <c r="AN1023" s="13"/>
      <c r="AO1023" s="3"/>
      <c r="AP1023" s="3"/>
      <c r="AQ1023" s="3"/>
      <c r="AR1023" s="3"/>
      <c r="AS1023" s="13"/>
      <c r="AT1023" s="13"/>
      <c r="AU1023" s="13"/>
      <c r="AV1023" s="13"/>
      <c r="AW1023" s="13"/>
      <c r="AX1023" s="13"/>
      <c r="AY1023" s="13"/>
      <c r="AZ1023" s="13"/>
      <c r="BA1023" s="3"/>
      <c r="BB1023" s="13"/>
      <c r="BC1023" s="3"/>
    </row>
    <row r="1024" spans="1:55">
      <c r="A1024" s="3">
        <v>1022</v>
      </c>
      <c r="B1024" s="3">
        <v>35</v>
      </c>
      <c r="C1024" s="3">
        <v>1</v>
      </c>
      <c r="D1024" s="3">
        <f t="shared" si="15"/>
        <v>5985000</v>
      </c>
      <c r="E1024" s="3">
        <v>5995</v>
      </c>
      <c r="F1024" s="3"/>
      <c r="G1024" s="3"/>
      <c r="H1024" s="3">
        <v>73220</v>
      </c>
      <c r="I1024" s="3"/>
      <c r="J1024" s="3"/>
      <c r="K1024" s="3">
        <v>23270695</v>
      </c>
      <c r="L1024" s="3">
        <v>59950</v>
      </c>
      <c r="M1024" s="3">
        <v>1.339</v>
      </c>
      <c r="N1024" s="3">
        <v>1.1695</v>
      </c>
      <c r="O1024" s="3">
        <v>6000000</v>
      </c>
      <c r="P1024" s="3">
        <v>93879.33198</v>
      </c>
      <c r="Q1024" s="3">
        <v>40800</v>
      </c>
      <c r="R1024" s="3">
        <v>2.2</v>
      </c>
      <c r="S1024" s="13"/>
      <c r="T1024" s="14"/>
      <c r="U1024" s="13"/>
      <c r="V1024" s="13"/>
      <c r="W1024" s="13"/>
      <c r="X1024" s="13"/>
      <c r="Y1024" s="13"/>
      <c r="Z1024" s="4"/>
      <c r="AA1024" s="13"/>
      <c r="AB1024" s="13"/>
      <c r="AC1024" s="13"/>
      <c r="AD1024" s="13"/>
      <c r="AE1024" s="13"/>
      <c r="AF1024" s="13"/>
      <c r="AG1024" s="13"/>
      <c r="AH1024" s="13"/>
      <c r="AI1024" s="13"/>
      <c r="AJ1024" s="13"/>
      <c r="AK1024" s="13"/>
      <c r="AL1024" s="13"/>
      <c r="AM1024" s="13"/>
      <c r="AN1024" s="13"/>
      <c r="AO1024" s="3"/>
      <c r="AP1024" s="3"/>
      <c r="AQ1024" s="3"/>
      <c r="AR1024" s="3"/>
      <c r="AS1024" s="13"/>
      <c r="AT1024" s="13"/>
      <c r="AU1024" s="13"/>
      <c r="AV1024" s="13"/>
      <c r="AW1024" s="13"/>
      <c r="AX1024" s="13"/>
      <c r="AY1024" s="13"/>
      <c r="AZ1024" s="13"/>
      <c r="BA1024" s="3"/>
      <c r="BB1024" s="13"/>
      <c r="BC1024" s="3"/>
    </row>
    <row r="1025" spans="1:55">
      <c r="A1025" s="3">
        <v>1023</v>
      </c>
      <c r="B1025" s="3">
        <v>35</v>
      </c>
      <c r="C1025" s="3">
        <v>1</v>
      </c>
      <c r="D1025" s="3">
        <f t="shared" si="15"/>
        <v>6020000</v>
      </c>
      <c r="E1025" s="3">
        <v>6030</v>
      </c>
      <c r="F1025" s="3"/>
      <c r="G1025" s="3"/>
      <c r="H1025" s="3">
        <v>73440</v>
      </c>
      <c r="I1025" s="3"/>
      <c r="J1025" s="3"/>
      <c r="K1025" s="3">
        <v>23344135</v>
      </c>
      <c r="L1025" s="3">
        <v>60300</v>
      </c>
      <c r="M1025" s="3">
        <v>1.339</v>
      </c>
      <c r="N1025" s="3">
        <v>1.1695</v>
      </c>
      <c r="O1025" s="3">
        <v>6000000</v>
      </c>
      <c r="P1025" s="3">
        <v>94427.41815</v>
      </c>
      <c r="Q1025" s="3">
        <v>40800</v>
      </c>
      <c r="R1025" s="3">
        <v>2.2</v>
      </c>
      <c r="S1025" s="13"/>
      <c r="T1025" s="14"/>
      <c r="U1025" s="13"/>
      <c r="V1025" s="13"/>
      <c r="W1025" s="13"/>
      <c r="X1025" s="13"/>
      <c r="Y1025" s="13"/>
      <c r="Z1025" s="4"/>
      <c r="AA1025" s="13"/>
      <c r="AB1025" s="13"/>
      <c r="AC1025" s="13"/>
      <c r="AD1025" s="13"/>
      <c r="AE1025" s="13"/>
      <c r="AF1025" s="13"/>
      <c r="AG1025" s="13"/>
      <c r="AH1025" s="13"/>
      <c r="AI1025" s="13"/>
      <c r="AJ1025" s="13"/>
      <c r="AK1025" s="13"/>
      <c r="AL1025" s="13"/>
      <c r="AM1025" s="13"/>
      <c r="AN1025" s="13"/>
      <c r="AO1025" s="3"/>
      <c r="AP1025" s="3"/>
      <c r="AQ1025" s="3"/>
      <c r="AR1025" s="3"/>
      <c r="AS1025" s="13"/>
      <c r="AT1025" s="13"/>
      <c r="AU1025" s="13"/>
      <c r="AV1025" s="13"/>
      <c r="AW1025" s="13"/>
      <c r="AX1025" s="13"/>
      <c r="AY1025" s="13"/>
      <c r="AZ1025" s="13"/>
      <c r="BA1025" s="3"/>
      <c r="BB1025" s="13"/>
      <c r="BC1025" s="3"/>
    </row>
    <row r="1026" spans="1:55">
      <c r="A1026" s="3">
        <v>1024</v>
      </c>
      <c r="B1026" s="3">
        <v>35</v>
      </c>
      <c r="C1026" s="3">
        <v>1</v>
      </c>
      <c r="D1026" s="3">
        <f t="shared" si="15"/>
        <v>6055000</v>
      </c>
      <c r="E1026" s="3">
        <v>6065</v>
      </c>
      <c r="F1026" s="3"/>
      <c r="G1026" s="3"/>
      <c r="H1026" s="3">
        <v>73660</v>
      </c>
      <c r="I1026" s="3"/>
      <c r="J1026" s="3"/>
      <c r="K1026" s="3">
        <v>23417795</v>
      </c>
      <c r="L1026" s="3">
        <v>60650</v>
      </c>
      <c r="M1026" s="3">
        <v>1.339</v>
      </c>
      <c r="N1026" s="3">
        <v>1.1695</v>
      </c>
      <c r="O1026" s="3">
        <v>6000000</v>
      </c>
      <c r="P1026" s="3">
        <v>94975.50433</v>
      </c>
      <c r="Q1026" s="3">
        <v>40800</v>
      </c>
      <c r="R1026" s="3">
        <v>2.2</v>
      </c>
      <c r="S1026" s="13"/>
      <c r="T1026" s="14"/>
      <c r="U1026" s="13"/>
      <c r="V1026" s="13"/>
      <c r="W1026" s="13"/>
      <c r="X1026" s="13"/>
      <c r="Y1026" s="13"/>
      <c r="Z1026" s="4"/>
      <c r="AA1026" s="13"/>
      <c r="AB1026" s="13"/>
      <c r="AC1026" s="13"/>
      <c r="AD1026" s="13"/>
      <c r="AE1026" s="13"/>
      <c r="AF1026" s="13"/>
      <c r="AG1026" s="13"/>
      <c r="AH1026" s="13"/>
      <c r="AI1026" s="13"/>
      <c r="AJ1026" s="13"/>
      <c r="AK1026" s="13"/>
      <c r="AL1026" s="13"/>
      <c r="AM1026" s="13"/>
      <c r="AN1026" s="13"/>
      <c r="AO1026" s="3"/>
      <c r="AP1026" s="3"/>
      <c r="AQ1026" s="3"/>
      <c r="AR1026" s="3"/>
      <c r="AS1026" s="13"/>
      <c r="AT1026" s="13"/>
      <c r="AU1026" s="13"/>
      <c r="AV1026" s="13"/>
      <c r="AW1026" s="13"/>
      <c r="AX1026" s="13"/>
      <c r="AY1026" s="13"/>
      <c r="AZ1026" s="13"/>
      <c r="BA1026" s="3"/>
      <c r="BB1026" s="13"/>
      <c r="BC1026" s="3"/>
    </row>
    <row r="1027" spans="1:55">
      <c r="A1027" s="3">
        <v>1025</v>
      </c>
      <c r="B1027" s="3">
        <v>35</v>
      </c>
      <c r="C1027" s="3">
        <v>1</v>
      </c>
      <c r="D1027" s="3">
        <f t="shared" si="15"/>
        <v>6090000</v>
      </c>
      <c r="E1027" s="3">
        <v>6100</v>
      </c>
      <c r="F1027" s="3"/>
      <c r="G1027" s="3"/>
      <c r="H1027" s="3">
        <v>73880</v>
      </c>
      <c r="I1027" s="3"/>
      <c r="J1027" s="3"/>
      <c r="K1027" s="3">
        <v>23491675</v>
      </c>
      <c r="L1027" s="3">
        <v>61000</v>
      </c>
      <c r="M1027" s="3">
        <v>1.339</v>
      </c>
      <c r="N1027" s="3">
        <v>1.1695</v>
      </c>
      <c r="O1027" s="3">
        <v>6000000</v>
      </c>
      <c r="P1027" s="3">
        <v>95523.5905</v>
      </c>
      <c r="Q1027" s="3">
        <v>40800</v>
      </c>
      <c r="R1027" s="3">
        <v>2.2</v>
      </c>
      <c r="S1027" s="13"/>
      <c r="T1027" s="14"/>
      <c r="U1027" s="13"/>
      <c r="V1027" s="13"/>
      <c r="W1027" s="13"/>
      <c r="X1027" s="13"/>
      <c r="Y1027" s="13"/>
      <c r="Z1027" s="4"/>
      <c r="AA1027" s="13"/>
      <c r="AB1027" s="13"/>
      <c r="AC1027" s="13"/>
      <c r="AD1027" s="13"/>
      <c r="AE1027" s="13"/>
      <c r="AF1027" s="13"/>
      <c r="AG1027" s="13"/>
      <c r="AH1027" s="13"/>
      <c r="AI1027" s="13"/>
      <c r="AJ1027" s="13"/>
      <c r="AK1027" s="13"/>
      <c r="AL1027" s="13"/>
      <c r="AM1027" s="13"/>
      <c r="AN1027" s="13"/>
      <c r="AO1027" s="3"/>
      <c r="AP1027" s="3"/>
      <c r="AQ1027" s="3"/>
      <c r="AR1027" s="3"/>
      <c r="AS1027" s="13"/>
      <c r="AT1027" s="13"/>
      <c r="AU1027" s="13"/>
      <c r="AV1027" s="13"/>
      <c r="AW1027" s="13"/>
      <c r="AX1027" s="13"/>
      <c r="AY1027" s="13"/>
      <c r="AZ1027" s="13"/>
      <c r="BA1027" s="3"/>
      <c r="BB1027" s="13"/>
      <c r="BC1027" s="3"/>
    </row>
    <row r="1028" spans="1:55">
      <c r="A1028" s="3">
        <v>1026</v>
      </c>
      <c r="B1028" s="3">
        <v>35</v>
      </c>
      <c r="C1028" s="3">
        <v>1</v>
      </c>
      <c r="D1028" s="3">
        <f t="shared" ref="D1028:D1050" si="16">IF(E1028="","",(E1028-10)*1000)</f>
        <v>6125000</v>
      </c>
      <c r="E1028" s="3">
        <v>6135</v>
      </c>
      <c r="F1028" s="3"/>
      <c r="G1028" s="3"/>
      <c r="H1028" s="3">
        <v>74100</v>
      </c>
      <c r="I1028" s="3"/>
      <c r="J1028" s="3"/>
      <c r="K1028" s="3">
        <v>23565775</v>
      </c>
      <c r="L1028" s="3">
        <v>61350</v>
      </c>
      <c r="M1028" s="3">
        <v>1.339</v>
      </c>
      <c r="N1028" s="3">
        <v>1.1695</v>
      </c>
      <c r="O1028" s="3">
        <v>6000000</v>
      </c>
      <c r="P1028" s="3">
        <v>96071.67668</v>
      </c>
      <c r="Q1028" s="3">
        <v>40800</v>
      </c>
      <c r="R1028" s="3">
        <v>2.2</v>
      </c>
      <c r="S1028" s="13"/>
      <c r="T1028" s="14"/>
      <c r="U1028" s="13"/>
      <c r="V1028" s="13"/>
      <c r="W1028" s="13"/>
      <c r="X1028" s="13"/>
      <c r="Y1028" s="13"/>
      <c r="Z1028" s="4"/>
      <c r="AA1028" s="13"/>
      <c r="AB1028" s="13"/>
      <c r="AC1028" s="13"/>
      <c r="AD1028" s="13"/>
      <c r="AE1028" s="13"/>
      <c r="AF1028" s="13"/>
      <c r="AG1028" s="13"/>
      <c r="AH1028" s="13"/>
      <c r="AI1028" s="13"/>
      <c r="AJ1028" s="13"/>
      <c r="AK1028" s="13"/>
      <c r="AL1028" s="13"/>
      <c r="AM1028" s="13"/>
      <c r="AN1028" s="13"/>
      <c r="AO1028" s="3"/>
      <c r="AP1028" s="3"/>
      <c r="AQ1028" s="3"/>
      <c r="AR1028" s="3"/>
      <c r="AS1028" s="13"/>
      <c r="AT1028" s="13"/>
      <c r="AU1028" s="13"/>
      <c r="AV1028" s="13"/>
      <c r="AW1028" s="13"/>
      <c r="AX1028" s="13"/>
      <c r="AY1028" s="13"/>
      <c r="AZ1028" s="13"/>
      <c r="BA1028" s="3"/>
      <c r="BB1028" s="13"/>
      <c r="BC1028" s="3"/>
    </row>
    <row r="1029" spans="1:55">
      <c r="A1029" s="3">
        <v>1027</v>
      </c>
      <c r="B1029" s="3">
        <v>35</v>
      </c>
      <c r="C1029" s="3">
        <v>1</v>
      </c>
      <c r="D1029" s="3">
        <f t="shared" si="16"/>
        <v>6160000</v>
      </c>
      <c r="E1029" s="3">
        <v>6170</v>
      </c>
      <c r="F1029" s="3"/>
      <c r="G1029" s="3"/>
      <c r="H1029" s="3">
        <v>74320</v>
      </c>
      <c r="I1029" s="3"/>
      <c r="J1029" s="3"/>
      <c r="K1029" s="3">
        <v>23640095</v>
      </c>
      <c r="L1029" s="3">
        <v>61700</v>
      </c>
      <c r="M1029" s="3">
        <v>1.339</v>
      </c>
      <c r="N1029" s="3">
        <v>1.1695</v>
      </c>
      <c r="O1029" s="3">
        <v>6000000</v>
      </c>
      <c r="P1029" s="3">
        <v>96619.76285</v>
      </c>
      <c r="Q1029" s="3">
        <v>40800</v>
      </c>
      <c r="R1029" s="3">
        <v>2.2</v>
      </c>
      <c r="S1029" s="13"/>
      <c r="T1029" s="14"/>
      <c r="U1029" s="13"/>
      <c r="V1029" s="13"/>
      <c r="W1029" s="13"/>
      <c r="X1029" s="13"/>
      <c r="Y1029" s="13"/>
      <c r="Z1029" s="4"/>
      <c r="AA1029" s="13"/>
      <c r="AB1029" s="13"/>
      <c r="AC1029" s="13"/>
      <c r="AD1029" s="13"/>
      <c r="AE1029" s="13"/>
      <c r="AF1029" s="13"/>
      <c r="AG1029" s="13"/>
      <c r="AH1029" s="13"/>
      <c r="AI1029" s="13"/>
      <c r="AJ1029" s="13"/>
      <c r="AK1029" s="13"/>
      <c r="AL1029" s="13"/>
      <c r="AM1029" s="13"/>
      <c r="AN1029" s="13"/>
      <c r="AO1029" s="3"/>
      <c r="AP1029" s="3"/>
      <c r="AQ1029" s="3"/>
      <c r="AR1029" s="3"/>
      <c r="AS1029" s="13"/>
      <c r="AT1029" s="13"/>
      <c r="AU1029" s="13"/>
      <c r="AV1029" s="13"/>
      <c r="AW1029" s="13"/>
      <c r="AX1029" s="13"/>
      <c r="AY1029" s="13"/>
      <c r="AZ1029" s="13"/>
      <c r="BA1029" s="3"/>
      <c r="BB1029" s="13"/>
      <c r="BC1029" s="3"/>
    </row>
    <row r="1030" spans="1:55">
      <c r="A1030" s="3">
        <v>1028</v>
      </c>
      <c r="B1030" s="3">
        <v>35</v>
      </c>
      <c r="C1030" s="3">
        <v>1</v>
      </c>
      <c r="D1030" s="3">
        <f t="shared" si="16"/>
        <v>6195000</v>
      </c>
      <c r="E1030" s="3">
        <v>6205</v>
      </c>
      <c r="F1030" s="3"/>
      <c r="G1030" s="3"/>
      <c r="H1030" s="3">
        <v>74540</v>
      </c>
      <c r="I1030" s="3"/>
      <c r="J1030" s="3"/>
      <c r="K1030" s="3">
        <v>23714635</v>
      </c>
      <c r="L1030" s="3">
        <v>62050</v>
      </c>
      <c r="M1030" s="3">
        <v>1.339</v>
      </c>
      <c r="N1030" s="3">
        <v>1.1695</v>
      </c>
      <c r="O1030" s="3">
        <v>7000000</v>
      </c>
      <c r="P1030" s="3">
        <v>97167.84903</v>
      </c>
      <c r="Q1030" s="3">
        <v>40800</v>
      </c>
      <c r="R1030" s="3">
        <v>2.2</v>
      </c>
      <c r="S1030" s="13"/>
      <c r="T1030" s="14"/>
      <c r="U1030" s="13"/>
      <c r="V1030" s="13"/>
      <c r="W1030" s="13"/>
      <c r="X1030" s="13"/>
      <c r="Y1030" s="13"/>
      <c r="Z1030" s="4"/>
      <c r="AA1030" s="13"/>
      <c r="AB1030" s="13"/>
      <c r="AC1030" s="13"/>
      <c r="AD1030" s="13"/>
      <c r="AE1030" s="13"/>
      <c r="AF1030" s="13"/>
      <c r="AG1030" s="13"/>
      <c r="AH1030" s="13"/>
      <c r="AI1030" s="13"/>
      <c r="AJ1030" s="13"/>
      <c r="AK1030" s="13"/>
      <c r="AL1030" s="13"/>
      <c r="AM1030" s="13"/>
      <c r="AN1030" s="13"/>
      <c r="AO1030" s="3"/>
      <c r="AP1030" s="3"/>
      <c r="AQ1030" s="3"/>
      <c r="AR1030" s="3"/>
      <c r="AS1030" s="13"/>
      <c r="AT1030" s="13"/>
      <c r="AU1030" s="13"/>
      <c r="AV1030" s="13"/>
      <c r="AW1030" s="13"/>
      <c r="AX1030" s="13"/>
      <c r="AY1030" s="13"/>
      <c r="AZ1030" s="13"/>
      <c r="BA1030" s="3"/>
      <c r="BB1030" s="13"/>
      <c r="BC1030" s="3"/>
    </row>
    <row r="1031" spans="1:55">
      <c r="A1031" s="3">
        <v>1029</v>
      </c>
      <c r="B1031" s="3">
        <v>35</v>
      </c>
      <c r="C1031" s="3">
        <v>1</v>
      </c>
      <c r="D1031" s="3">
        <f t="shared" si="16"/>
        <v>6230000</v>
      </c>
      <c r="E1031" s="3">
        <v>6240</v>
      </c>
      <c r="F1031" s="3"/>
      <c r="G1031" s="3"/>
      <c r="H1031" s="3">
        <v>74760</v>
      </c>
      <c r="I1031" s="3"/>
      <c r="J1031" s="3"/>
      <c r="K1031" s="3">
        <v>23789395</v>
      </c>
      <c r="L1031" s="3">
        <v>62400</v>
      </c>
      <c r="M1031" s="3">
        <v>1.339</v>
      </c>
      <c r="N1031" s="3">
        <v>1.1695</v>
      </c>
      <c r="O1031" s="3">
        <v>7000000</v>
      </c>
      <c r="P1031" s="3">
        <v>97715.9352</v>
      </c>
      <c r="Q1031" s="3">
        <v>40800</v>
      </c>
      <c r="R1031" s="3">
        <v>2.2</v>
      </c>
      <c r="S1031" s="13"/>
      <c r="T1031" s="14"/>
      <c r="U1031" s="13"/>
      <c r="V1031" s="13"/>
      <c r="W1031" s="13"/>
      <c r="X1031" s="13"/>
      <c r="Y1031" s="13"/>
      <c r="Z1031" s="4"/>
      <c r="AA1031" s="13"/>
      <c r="AB1031" s="13"/>
      <c r="AC1031" s="13"/>
      <c r="AD1031" s="13"/>
      <c r="AE1031" s="13"/>
      <c r="AF1031" s="13"/>
      <c r="AG1031" s="13"/>
      <c r="AH1031" s="13"/>
      <c r="AI1031" s="13"/>
      <c r="AJ1031" s="13"/>
      <c r="AK1031" s="13"/>
      <c r="AL1031" s="13"/>
      <c r="AM1031" s="13"/>
      <c r="AN1031" s="13"/>
      <c r="AO1031" s="3"/>
      <c r="AP1031" s="3"/>
      <c r="AQ1031" s="3"/>
      <c r="AR1031" s="3"/>
      <c r="AS1031" s="13"/>
      <c r="AT1031" s="13"/>
      <c r="AU1031" s="13"/>
      <c r="AV1031" s="13"/>
      <c r="AW1031" s="13"/>
      <c r="AX1031" s="13"/>
      <c r="AY1031" s="13"/>
      <c r="AZ1031" s="13"/>
      <c r="BA1031" s="3"/>
      <c r="BB1031" s="13"/>
      <c r="BC1031" s="3"/>
    </row>
    <row r="1032" spans="1:55">
      <c r="A1032" s="3">
        <v>1030</v>
      </c>
      <c r="B1032" s="3">
        <v>35</v>
      </c>
      <c r="C1032" s="3">
        <v>1</v>
      </c>
      <c r="D1032" s="3">
        <f t="shared" si="16"/>
        <v>6265000</v>
      </c>
      <c r="E1032" s="3">
        <v>6275</v>
      </c>
      <c r="F1032" s="3"/>
      <c r="G1032" s="3"/>
      <c r="H1032" s="3">
        <v>74980</v>
      </c>
      <c r="I1032" s="3"/>
      <c r="J1032" s="3"/>
      <c r="K1032" s="3">
        <v>23864375</v>
      </c>
      <c r="L1032" s="3">
        <v>62750</v>
      </c>
      <c r="M1032" s="3">
        <v>1.339</v>
      </c>
      <c r="N1032" s="3">
        <v>1.1695</v>
      </c>
      <c r="O1032" s="3">
        <v>7000000</v>
      </c>
      <c r="P1032" s="3">
        <v>98264.02138</v>
      </c>
      <c r="Q1032" s="3">
        <v>40800</v>
      </c>
      <c r="R1032" s="3">
        <v>2.2</v>
      </c>
      <c r="S1032" s="13"/>
      <c r="T1032" s="14"/>
      <c r="U1032" s="13"/>
      <c r="V1032" s="13"/>
      <c r="W1032" s="13"/>
      <c r="X1032" s="13"/>
      <c r="Y1032" s="13"/>
      <c r="Z1032" s="4"/>
      <c r="AA1032" s="13"/>
      <c r="AB1032" s="13"/>
      <c r="AC1032" s="13"/>
      <c r="AD1032" s="13"/>
      <c r="AE1032" s="13"/>
      <c r="AF1032" s="13"/>
      <c r="AG1032" s="13"/>
      <c r="AH1032" s="13"/>
      <c r="AI1032" s="13"/>
      <c r="AJ1032" s="13"/>
      <c r="AK1032" s="13"/>
      <c r="AL1032" s="13"/>
      <c r="AM1032" s="13"/>
      <c r="AN1032" s="13"/>
      <c r="AO1032" s="3"/>
      <c r="AP1032" s="3"/>
      <c r="AQ1032" s="3"/>
      <c r="AR1032" s="3"/>
      <c r="AS1032" s="13"/>
      <c r="AT1032" s="13"/>
      <c r="AU1032" s="13"/>
      <c r="AV1032" s="13"/>
      <c r="AW1032" s="13"/>
      <c r="AX1032" s="13"/>
      <c r="AY1032" s="13"/>
      <c r="AZ1032" s="13"/>
      <c r="BA1032" s="3"/>
      <c r="BB1032" s="13"/>
      <c r="BC1032" s="3"/>
    </row>
    <row r="1033" spans="1:55">
      <c r="A1033" s="3">
        <v>1031</v>
      </c>
      <c r="B1033" s="3">
        <v>35</v>
      </c>
      <c r="C1033" s="3">
        <v>2</v>
      </c>
      <c r="D1033" s="3" t="str">
        <f t="shared" si="16"/>
        <v/>
      </c>
      <c r="E1033" s="3"/>
      <c r="F1033" s="3">
        <v>3400</v>
      </c>
      <c r="G1033" s="3"/>
      <c r="H1033" s="3"/>
      <c r="I1033" s="3">
        <v>73000</v>
      </c>
      <c r="J1033" s="3"/>
      <c r="K1033" s="3">
        <v>23913042</v>
      </c>
      <c r="L1033" s="3">
        <v>62750</v>
      </c>
      <c r="M1033" s="3">
        <v>1.34</v>
      </c>
      <c r="N1033" s="3">
        <v>1.1695</v>
      </c>
      <c r="O1033" s="3">
        <v>7000000</v>
      </c>
      <c r="P1033" s="3">
        <v>98337.4075</v>
      </c>
      <c r="Q1033" s="3">
        <v>40800</v>
      </c>
      <c r="R1033" s="3">
        <v>2.2</v>
      </c>
      <c r="S1033" s="13"/>
      <c r="T1033" s="14"/>
      <c r="U1033" s="13"/>
      <c r="V1033" s="13"/>
      <c r="W1033" s="13"/>
      <c r="X1033" s="13"/>
      <c r="Y1033" s="13"/>
      <c r="Z1033" s="4"/>
      <c r="AA1033" s="13"/>
      <c r="AB1033" s="13"/>
      <c r="AC1033" s="13"/>
      <c r="AD1033" s="13"/>
      <c r="AE1033" s="13"/>
      <c r="AF1033" s="13"/>
      <c r="AG1033" s="13"/>
      <c r="AH1033" s="13"/>
      <c r="AI1033" s="13"/>
      <c r="AJ1033" s="13"/>
      <c r="AK1033" s="13"/>
      <c r="AL1033" s="13"/>
      <c r="AM1033" s="13"/>
      <c r="AN1033" s="13"/>
      <c r="AO1033" s="3"/>
      <c r="AP1033" s="3"/>
      <c r="AQ1033" s="3"/>
      <c r="AR1033" s="3"/>
      <c r="AS1033" s="13"/>
      <c r="AT1033" s="13"/>
      <c r="AU1033" s="13"/>
      <c r="AV1033" s="13"/>
      <c r="AW1033" s="13"/>
      <c r="AX1033" s="13"/>
      <c r="AY1033" s="13"/>
      <c r="AZ1033" s="13"/>
      <c r="BA1033" s="3"/>
      <c r="BB1033" s="13"/>
      <c r="BC1033" s="3"/>
    </row>
    <row r="1034" spans="1:55">
      <c r="A1034" s="3">
        <v>1032</v>
      </c>
      <c r="B1034" s="3">
        <v>35</v>
      </c>
      <c r="C1034" s="3">
        <v>2</v>
      </c>
      <c r="D1034" s="3" t="str">
        <f t="shared" si="16"/>
        <v/>
      </c>
      <c r="E1034" s="3"/>
      <c r="F1034" s="3">
        <v>3410</v>
      </c>
      <c r="G1034" s="3"/>
      <c r="H1034" s="3"/>
      <c r="I1034" s="3">
        <v>73220</v>
      </c>
      <c r="J1034" s="3"/>
      <c r="K1034" s="3">
        <v>23961856</v>
      </c>
      <c r="L1034" s="3">
        <v>62750</v>
      </c>
      <c r="M1034" s="3">
        <v>1.341</v>
      </c>
      <c r="N1034" s="3">
        <v>1.1695</v>
      </c>
      <c r="O1034" s="3">
        <v>7000000</v>
      </c>
      <c r="P1034" s="3">
        <v>98410.79363</v>
      </c>
      <c r="Q1034" s="3">
        <v>40800</v>
      </c>
      <c r="R1034" s="3">
        <v>2.2</v>
      </c>
      <c r="S1034" s="13"/>
      <c r="T1034" s="14"/>
      <c r="U1034" s="13"/>
      <c r="V1034" s="13"/>
      <c r="W1034" s="13"/>
      <c r="X1034" s="13"/>
      <c r="Y1034" s="13"/>
      <c r="Z1034" s="4"/>
      <c r="AA1034" s="13"/>
      <c r="AB1034" s="13"/>
      <c r="AC1034" s="13"/>
      <c r="AD1034" s="13"/>
      <c r="AE1034" s="13"/>
      <c r="AF1034" s="13"/>
      <c r="AG1034" s="13"/>
      <c r="AH1034" s="13"/>
      <c r="AI1034" s="13"/>
      <c r="AJ1034" s="13"/>
      <c r="AK1034" s="13"/>
      <c r="AL1034" s="13"/>
      <c r="AM1034" s="13"/>
      <c r="AN1034" s="13"/>
      <c r="AO1034" s="3"/>
      <c r="AP1034" s="3"/>
      <c r="AQ1034" s="3"/>
      <c r="AR1034" s="3"/>
      <c r="AS1034" s="13"/>
      <c r="AT1034" s="13"/>
      <c r="AU1034" s="13"/>
      <c r="AV1034" s="13"/>
      <c r="AW1034" s="13"/>
      <c r="AX1034" s="13"/>
      <c r="AY1034" s="13"/>
      <c r="AZ1034" s="13"/>
      <c r="BA1034" s="3"/>
      <c r="BB1034" s="13"/>
      <c r="BC1034" s="3"/>
    </row>
    <row r="1035" spans="1:55">
      <c r="A1035" s="3">
        <v>1033</v>
      </c>
      <c r="B1035" s="3">
        <v>35</v>
      </c>
      <c r="C1035" s="3">
        <v>2</v>
      </c>
      <c r="D1035" s="3" t="str">
        <f t="shared" si="16"/>
        <v/>
      </c>
      <c r="E1035" s="3"/>
      <c r="F1035" s="3">
        <v>3420</v>
      </c>
      <c r="G1035" s="3"/>
      <c r="H1035" s="3"/>
      <c r="I1035" s="3">
        <v>73440</v>
      </c>
      <c r="J1035" s="3"/>
      <c r="K1035" s="3">
        <v>24010817</v>
      </c>
      <c r="L1035" s="3">
        <v>62750</v>
      </c>
      <c r="M1035" s="3">
        <v>1.342</v>
      </c>
      <c r="N1035" s="3">
        <v>1.1695</v>
      </c>
      <c r="O1035" s="3">
        <v>7000000</v>
      </c>
      <c r="P1035" s="3">
        <v>98484.17975</v>
      </c>
      <c r="Q1035" s="3">
        <v>40800</v>
      </c>
      <c r="R1035" s="3">
        <v>2.2</v>
      </c>
      <c r="S1035" s="13"/>
      <c r="T1035" s="14"/>
      <c r="U1035" s="13"/>
      <c r="V1035" s="13"/>
      <c r="W1035" s="13"/>
      <c r="X1035" s="13"/>
      <c r="Y1035" s="13"/>
      <c r="Z1035" s="4"/>
      <c r="AA1035" s="13"/>
      <c r="AB1035" s="13"/>
      <c r="AC1035" s="13"/>
      <c r="AD1035" s="13"/>
      <c r="AE1035" s="13"/>
      <c r="AF1035" s="13"/>
      <c r="AG1035" s="13"/>
      <c r="AH1035" s="13"/>
      <c r="AI1035" s="13"/>
      <c r="AJ1035" s="13"/>
      <c r="AK1035" s="13"/>
      <c r="AL1035" s="13"/>
      <c r="AM1035" s="13"/>
      <c r="AN1035" s="13"/>
      <c r="AO1035" s="3"/>
      <c r="AP1035" s="3"/>
      <c r="AQ1035" s="3"/>
      <c r="AR1035" s="3"/>
      <c r="AS1035" s="13"/>
      <c r="AT1035" s="13"/>
      <c r="AU1035" s="13"/>
      <c r="AV1035" s="13"/>
      <c r="AW1035" s="13"/>
      <c r="AX1035" s="13"/>
      <c r="AY1035" s="13"/>
      <c r="AZ1035" s="13"/>
      <c r="BA1035" s="3"/>
      <c r="BB1035" s="13"/>
      <c r="BC1035" s="3"/>
    </row>
    <row r="1036" spans="1:55">
      <c r="A1036" s="3">
        <v>1034</v>
      </c>
      <c r="B1036" s="3">
        <v>35</v>
      </c>
      <c r="C1036" s="3">
        <v>2</v>
      </c>
      <c r="D1036" s="3" t="str">
        <f t="shared" si="16"/>
        <v/>
      </c>
      <c r="E1036" s="3"/>
      <c r="F1036" s="3">
        <v>3430</v>
      </c>
      <c r="G1036" s="3"/>
      <c r="H1036" s="3"/>
      <c r="I1036" s="3">
        <v>73660</v>
      </c>
      <c r="J1036" s="3"/>
      <c r="K1036" s="3">
        <v>24059925</v>
      </c>
      <c r="L1036" s="3">
        <v>62750</v>
      </c>
      <c r="M1036" s="3">
        <v>1.343</v>
      </c>
      <c r="N1036" s="3">
        <v>1.1695</v>
      </c>
      <c r="O1036" s="3">
        <v>7000000</v>
      </c>
      <c r="P1036" s="3">
        <v>98557.56588</v>
      </c>
      <c r="Q1036" s="3">
        <v>40800</v>
      </c>
      <c r="R1036" s="3">
        <v>2.2</v>
      </c>
      <c r="S1036" s="13"/>
      <c r="T1036" s="14"/>
      <c r="U1036" s="13"/>
      <c r="V1036" s="13"/>
      <c r="W1036" s="13"/>
      <c r="X1036" s="13"/>
      <c r="Y1036" s="13"/>
      <c r="Z1036" s="4"/>
      <c r="AA1036" s="13"/>
      <c r="AB1036" s="13"/>
      <c r="AC1036" s="13"/>
      <c r="AD1036" s="13"/>
      <c r="AE1036" s="13"/>
      <c r="AF1036" s="13"/>
      <c r="AG1036" s="13"/>
      <c r="AH1036" s="13"/>
      <c r="AI1036" s="13"/>
      <c r="AJ1036" s="13"/>
      <c r="AK1036" s="13"/>
      <c r="AL1036" s="13"/>
      <c r="AM1036" s="13"/>
      <c r="AN1036" s="13"/>
      <c r="AO1036" s="3"/>
      <c r="AP1036" s="3"/>
      <c r="AQ1036" s="3"/>
      <c r="AR1036" s="3"/>
      <c r="AS1036" s="13"/>
      <c r="AT1036" s="13"/>
      <c r="AU1036" s="13"/>
      <c r="AV1036" s="13"/>
      <c r="AW1036" s="13"/>
      <c r="AX1036" s="13"/>
      <c r="AY1036" s="13"/>
      <c r="AZ1036" s="13"/>
      <c r="BA1036" s="3"/>
      <c r="BB1036" s="13"/>
      <c r="BC1036" s="3"/>
    </row>
    <row r="1037" spans="1:55">
      <c r="A1037" s="3">
        <v>1035</v>
      </c>
      <c r="B1037" s="3">
        <v>35</v>
      </c>
      <c r="C1037" s="3">
        <v>2</v>
      </c>
      <c r="D1037" s="3" t="str">
        <f t="shared" si="16"/>
        <v/>
      </c>
      <c r="E1037" s="3"/>
      <c r="F1037" s="3">
        <v>3440</v>
      </c>
      <c r="G1037" s="3"/>
      <c r="H1037" s="3"/>
      <c r="I1037" s="3">
        <v>73880</v>
      </c>
      <c r="J1037" s="3"/>
      <c r="K1037" s="3">
        <v>24109180</v>
      </c>
      <c r="L1037" s="3">
        <v>62750</v>
      </c>
      <c r="M1037" s="3">
        <v>1.344</v>
      </c>
      <c r="N1037" s="3">
        <v>1.1695</v>
      </c>
      <c r="O1037" s="3">
        <v>7000000</v>
      </c>
      <c r="P1037" s="3">
        <v>98630.952</v>
      </c>
      <c r="Q1037" s="3">
        <v>40800</v>
      </c>
      <c r="R1037" s="3">
        <v>2.2</v>
      </c>
      <c r="S1037" s="13"/>
      <c r="T1037" s="14"/>
      <c r="U1037" s="13"/>
      <c r="V1037" s="13"/>
      <c r="W1037" s="13"/>
      <c r="X1037" s="13"/>
      <c r="Y1037" s="13"/>
      <c r="Z1037" s="4"/>
      <c r="AA1037" s="13"/>
      <c r="AB1037" s="13"/>
      <c r="AC1037" s="13"/>
      <c r="AD1037" s="13"/>
      <c r="AE1037" s="13"/>
      <c r="AF1037" s="13"/>
      <c r="AG1037" s="13"/>
      <c r="AH1037" s="13"/>
      <c r="AI1037" s="13"/>
      <c r="AJ1037" s="13"/>
      <c r="AK1037" s="13"/>
      <c r="AL1037" s="13"/>
      <c r="AM1037" s="13"/>
      <c r="AN1037" s="13"/>
      <c r="AO1037" s="3"/>
      <c r="AP1037" s="3"/>
      <c r="AQ1037" s="3"/>
      <c r="AR1037" s="3"/>
      <c r="AS1037" s="13"/>
      <c r="AT1037" s="13"/>
      <c r="AU1037" s="13"/>
      <c r="AV1037" s="13"/>
      <c r="AW1037" s="13"/>
      <c r="AX1037" s="13"/>
      <c r="AY1037" s="13"/>
      <c r="AZ1037" s="13"/>
      <c r="BA1037" s="3"/>
      <c r="BB1037" s="13"/>
      <c r="BC1037" s="3"/>
    </row>
    <row r="1038" spans="1:55">
      <c r="A1038" s="3">
        <v>1036</v>
      </c>
      <c r="B1038" s="3">
        <v>35</v>
      </c>
      <c r="C1038" s="3">
        <v>2</v>
      </c>
      <c r="D1038" s="3" t="str">
        <f t="shared" si="16"/>
        <v/>
      </c>
      <c r="E1038" s="3"/>
      <c r="F1038" s="3">
        <v>3450</v>
      </c>
      <c r="G1038" s="3"/>
      <c r="H1038" s="3"/>
      <c r="I1038" s="3">
        <v>74100</v>
      </c>
      <c r="J1038" s="3"/>
      <c r="K1038" s="3">
        <v>24158582</v>
      </c>
      <c r="L1038" s="3">
        <v>62750</v>
      </c>
      <c r="M1038" s="3">
        <v>1.345</v>
      </c>
      <c r="N1038" s="3">
        <v>1.1695</v>
      </c>
      <c r="O1038" s="3">
        <v>7000000</v>
      </c>
      <c r="P1038" s="3">
        <v>98704.33813</v>
      </c>
      <c r="Q1038" s="3">
        <v>40800</v>
      </c>
      <c r="R1038" s="3">
        <v>2.2</v>
      </c>
      <c r="S1038" s="13"/>
      <c r="T1038" s="14"/>
      <c r="U1038" s="13"/>
      <c r="V1038" s="13"/>
      <c r="W1038" s="13"/>
      <c r="X1038" s="13"/>
      <c r="Y1038" s="13"/>
      <c r="Z1038" s="4"/>
      <c r="AA1038" s="13"/>
      <c r="AB1038" s="13"/>
      <c r="AC1038" s="13"/>
      <c r="AD1038" s="13"/>
      <c r="AE1038" s="13"/>
      <c r="AF1038" s="13"/>
      <c r="AG1038" s="13"/>
      <c r="AH1038" s="13"/>
      <c r="AI1038" s="13"/>
      <c r="AJ1038" s="13"/>
      <c r="AK1038" s="13"/>
      <c r="AL1038" s="13"/>
      <c r="AM1038" s="13"/>
      <c r="AN1038" s="13"/>
      <c r="AO1038" s="3"/>
      <c r="AP1038" s="3"/>
      <c r="AQ1038" s="3"/>
      <c r="AR1038" s="3"/>
      <c r="AS1038" s="13"/>
      <c r="AT1038" s="13"/>
      <c r="AU1038" s="13"/>
      <c r="AV1038" s="13"/>
      <c r="AW1038" s="13"/>
      <c r="AX1038" s="13"/>
      <c r="AY1038" s="13"/>
      <c r="AZ1038" s="13"/>
      <c r="BA1038" s="3"/>
      <c r="BB1038" s="13"/>
      <c r="BC1038" s="3"/>
    </row>
    <row r="1039" spans="1:55">
      <c r="A1039" s="3">
        <v>1037</v>
      </c>
      <c r="B1039" s="3">
        <v>35</v>
      </c>
      <c r="C1039" s="3">
        <v>2</v>
      </c>
      <c r="D1039" s="3" t="str">
        <f t="shared" si="16"/>
        <v/>
      </c>
      <c r="E1039" s="3"/>
      <c r="F1039" s="3">
        <v>3460</v>
      </c>
      <c r="G1039" s="3"/>
      <c r="H1039" s="3"/>
      <c r="I1039" s="3">
        <v>74320</v>
      </c>
      <c r="J1039" s="3"/>
      <c r="K1039" s="3">
        <v>24208131</v>
      </c>
      <c r="L1039" s="3">
        <v>62750</v>
      </c>
      <c r="M1039" s="3">
        <v>1.346</v>
      </c>
      <c r="N1039" s="3">
        <v>1.1695</v>
      </c>
      <c r="O1039" s="3">
        <v>7000000</v>
      </c>
      <c r="P1039" s="3">
        <v>98777.72425</v>
      </c>
      <c r="Q1039" s="3">
        <v>40800</v>
      </c>
      <c r="R1039" s="3">
        <v>2.2</v>
      </c>
      <c r="S1039" s="13"/>
      <c r="T1039" s="14"/>
      <c r="U1039" s="13"/>
      <c r="V1039" s="13"/>
      <c r="W1039" s="13"/>
      <c r="X1039" s="13"/>
      <c r="Y1039" s="13"/>
      <c r="Z1039" s="4"/>
      <c r="AA1039" s="13"/>
      <c r="AB1039" s="13"/>
      <c r="AC1039" s="13"/>
      <c r="AD1039" s="13"/>
      <c r="AE1039" s="13"/>
      <c r="AF1039" s="13"/>
      <c r="AG1039" s="13"/>
      <c r="AH1039" s="13"/>
      <c r="AI1039" s="13"/>
      <c r="AJ1039" s="13"/>
      <c r="AK1039" s="13"/>
      <c r="AL1039" s="13"/>
      <c r="AM1039" s="13"/>
      <c r="AN1039" s="13"/>
      <c r="AO1039" s="3"/>
      <c r="AP1039" s="3"/>
      <c r="AQ1039" s="3"/>
      <c r="AR1039" s="3"/>
      <c r="AS1039" s="13"/>
      <c r="AT1039" s="13"/>
      <c r="AU1039" s="13"/>
      <c r="AV1039" s="13"/>
      <c r="AW1039" s="13"/>
      <c r="AX1039" s="13"/>
      <c r="AY1039" s="13"/>
      <c r="AZ1039" s="13"/>
      <c r="BA1039" s="3"/>
      <c r="BB1039" s="13"/>
      <c r="BC1039" s="3"/>
    </row>
    <row r="1040" spans="1:55">
      <c r="A1040" s="3">
        <v>1038</v>
      </c>
      <c r="B1040" s="3">
        <v>35</v>
      </c>
      <c r="C1040" s="3">
        <v>2</v>
      </c>
      <c r="D1040" s="3" t="str">
        <f t="shared" si="16"/>
        <v/>
      </c>
      <c r="E1040" s="3"/>
      <c r="F1040" s="3">
        <v>3470</v>
      </c>
      <c r="G1040" s="3"/>
      <c r="H1040" s="3"/>
      <c r="I1040" s="3">
        <v>74540</v>
      </c>
      <c r="J1040" s="3"/>
      <c r="K1040" s="3">
        <v>24257827</v>
      </c>
      <c r="L1040" s="3">
        <v>62750</v>
      </c>
      <c r="M1040" s="3">
        <v>1.347</v>
      </c>
      <c r="N1040" s="3">
        <v>1.1695</v>
      </c>
      <c r="O1040" s="3">
        <v>7000000</v>
      </c>
      <c r="P1040" s="3">
        <v>98851.11038</v>
      </c>
      <c r="Q1040" s="3">
        <v>40800</v>
      </c>
      <c r="R1040" s="3">
        <v>2.2</v>
      </c>
      <c r="S1040" s="13"/>
      <c r="T1040" s="14"/>
      <c r="U1040" s="13"/>
      <c r="V1040" s="13"/>
      <c r="W1040" s="13"/>
      <c r="X1040" s="13"/>
      <c r="Y1040" s="13"/>
      <c r="Z1040" s="4"/>
      <c r="AA1040" s="13"/>
      <c r="AB1040" s="13"/>
      <c r="AC1040" s="13"/>
      <c r="AD1040" s="13"/>
      <c r="AE1040" s="13"/>
      <c r="AF1040" s="13"/>
      <c r="AG1040" s="13"/>
      <c r="AH1040" s="13"/>
      <c r="AI1040" s="13"/>
      <c r="AJ1040" s="13"/>
      <c r="AK1040" s="13"/>
      <c r="AL1040" s="13"/>
      <c r="AM1040" s="13"/>
      <c r="AN1040" s="13"/>
      <c r="AO1040" s="3"/>
      <c r="AP1040" s="3"/>
      <c r="AQ1040" s="3"/>
      <c r="AR1040" s="3"/>
      <c r="AS1040" s="13"/>
      <c r="AT1040" s="13"/>
      <c r="AU1040" s="13"/>
      <c r="AV1040" s="13"/>
      <c r="AW1040" s="13"/>
      <c r="AX1040" s="13"/>
      <c r="AY1040" s="13"/>
      <c r="AZ1040" s="13"/>
      <c r="BA1040" s="3"/>
      <c r="BB1040" s="13"/>
      <c r="BC1040" s="3"/>
    </row>
    <row r="1041" spans="1:55">
      <c r="A1041" s="3">
        <v>1039</v>
      </c>
      <c r="B1041" s="3">
        <v>35</v>
      </c>
      <c r="C1041" s="3">
        <v>2</v>
      </c>
      <c r="D1041" s="3" t="str">
        <f t="shared" si="16"/>
        <v/>
      </c>
      <c r="E1041" s="3"/>
      <c r="F1041" s="3">
        <v>3480</v>
      </c>
      <c r="G1041" s="3"/>
      <c r="H1041" s="3"/>
      <c r="I1041" s="3">
        <v>74760</v>
      </c>
      <c r="J1041" s="3"/>
      <c r="K1041" s="3">
        <v>24307670</v>
      </c>
      <c r="L1041" s="3">
        <v>62750</v>
      </c>
      <c r="M1041" s="3">
        <v>1.348</v>
      </c>
      <c r="N1041" s="3">
        <v>1.1695</v>
      </c>
      <c r="O1041" s="3">
        <v>7000000</v>
      </c>
      <c r="P1041" s="3">
        <v>98924.4965</v>
      </c>
      <c r="Q1041" s="3">
        <v>40800</v>
      </c>
      <c r="R1041" s="3">
        <v>2.2</v>
      </c>
      <c r="S1041" s="13"/>
      <c r="T1041" s="14"/>
      <c r="U1041" s="13"/>
      <c r="V1041" s="13"/>
      <c r="W1041" s="13"/>
      <c r="X1041" s="13"/>
      <c r="Y1041" s="13"/>
      <c r="Z1041" s="4"/>
      <c r="AA1041" s="13"/>
      <c r="AB1041" s="13"/>
      <c r="AC1041" s="13"/>
      <c r="AD1041" s="13"/>
      <c r="AE1041" s="13"/>
      <c r="AF1041" s="13"/>
      <c r="AG1041" s="13"/>
      <c r="AH1041" s="13"/>
      <c r="AI1041" s="13"/>
      <c r="AJ1041" s="13"/>
      <c r="AK1041" s="13"/>
      <c r="AL1041" s="13"/>
      <c r="AM1041" s="13"/>
      <c r="AN1041" s="13"/>
      <c r="AO1041" s="3"/>
      <c r="AP1041" s="3"/>
      <c r="AQ1041" s="3"/>
      <c r="AR1041" s="3"/>
      <c r="AS1041" s="13"/>
      <c r="AT1041" s="13"/>
      <c r="AU1041" s="13"/>
      <c r="AV1041" s="13"/>
      <c r="AW1041" s="13"/>
      <c r="AX1041" s="13"/>
      <c r="AY1041" s="13"/>
      <c r="AZ1041" s="13"/>
      <c r="BA1041" s="3"/>
      <c r="BB1041" s="13"/>
      <c r="BC1041" s="3"/>
    </row>
    <row r="1042" spans="1:55">
      <c r="A1042" s="3">
        <v>1040</v>
      </c>
      <c r="B1042" s="3">
        <v>35</v>
      </c>
      <c r="C1042" s="3">
        <v>2</v>
      </c>
      <c r="D1042" s="3" t="str">
        <f t="shared" si="16"/>
        <v/>
      </c>
      <c r="E1042" s="3"/>
      <c r="F1042" s="3">
        <v>3490</v>
      </c>
      <c r="G1042" s="3"/>
      <c r="H1042" s="3"/>
      <c r="I1042" s="3">
        <v>74980</v>
      </c>
      <c r="J1042" s="3"/>
      <c r="K1042" s="3">
        <v>24357660</v>
      </c>
      <c r="L1042" s="3">
        <v>62750</v>
      </c>
      <c r="M1042" s="3">
        <v>1.349</v>
      </c>
      <c r="N1042" s="3">
        <v>1.1695</v>
      </c>
      <c r="O1042" s="3">
        <v>7000000</v>
      </c>
      <c r="P1042" s="3">
        <v>98997.88263</v>
      </c>
      <c r="Q1042" s="3">
        <v>40800</v>
      </c>
      <c r="R1042" s="3">
        <v>2.2</v>
      </c>
      <c r="S1042" s="13"/>
      <c r="T1042" s="14"/>
      <c r="U1042" s="13"/>
      <c r="V1042" s="13"/>
      <c r="W1042" s="13"/>
      <c r="X1042" s="13"/>
      <c r="Y1042" s="13"/>
      <c r="Z1042" s="4"/>
      <c r="AA1042" s="13"/>
      <c r="AB1042" s="13"/>
      <c r="AC1042" s="13"/>
      <c r="AD1042" s="13"/>
      <c r="AE1042" s="13"/>
      <c r="AF1042" s="13"/>
      <c r="AG1042" s="13"/>
      <c r="AH1042" s="13"/>
      <c r="AI1042" s="13"/>
      <c r="AJ1042" s="13"/>
      <c r="AK1042" s="13"/>
      <c r="AL1042" s="13"/>
      <c r="AM1042" s="13"/>
      <c r="AN1042" s="13"/>
      <c r="AO1042" s="3"/>
      <c r="AP1042" s="3"/>
      <c r="AQ1042" s="3"/>
      <c r="AR1042" s="3"/>
      <c r="AS1042" s="13"/>
      <c r="AT1042" s="13"/>
      <c r="AU1042" s="13"/>
      <c r="AV1042" s="13"/>
      <c r="AW1042" s="13"/>
      <c r="AX1042" s="13"/>
      <c r="AY1042" s="13"/>
      <c r="AZ1042" s="13"/>
      <c r="BA1042" s="3"/>
      <c r="BB1042" s="13"/>
      <c r="BC1042" s="3"/>
    </row>
    <row r="1043" spans="1:55">
      <c r="A1043" s="3">
        <v>1041</v>
      </c>
      <c r="B1043" s="3">
        <v>35</v>
      </c>
      <c r="C1043" s="3">
        <v>3</v>
      </c>
      <c r="D1043" s="3" t="str">
        <f t="shared" si="16"/>
        <v/>
      </c>
      <c r="E1043" s="3"/>
      <c r="F1043" s="3"/>
      <c r="G1043" s="3">
        <v>1700</v>
      </c>
      <c r="H1043" s="3"/>
      <c r="I1043" s="3"/>
      <c r="J1043" s="3">
        <v>73000</v>
      </c>
      <c r="K1043" s="3">
        <v>24394160</v>
      </c>
      <c r="L1043" s="3">
        <v>62750</v>
      </c>
      <c r="M1043" s="3">
        <v>1.349</v>
      </c>
      <c r="N1043" s="3">
        <v>1.17</v>
      </c>
      <c r="O1043" s="3">
        <v>7000000</v>
      </c>
      <c r="P1043" s="3">
        <v>99040.2075</v>
      </c>
      <c r="Q1043" s="3">
        <v>40800</v>
      </c>
      <c r="R1043" s="3">
        <v>2.2</v>
      </c>
      <c r="S1043" s="13"/>
      <c r="T1043" s="14"/>
      <c r="U1043" s="13"/>
      <c r="V1043" s="13"/>
      <c r="W1043" s="13"/>
      <c r="X1043" s="13"/>
      <c r="Y1043" s="13"/>
      <c r="Z1043" s="4"/>
      <c r="AA1043" s="13"/>
      <c r="AB1043" s="13"/>
      <c r="AC1043" s="13"/>
      <c r="AD1043" s="13"/>
      <c r="AE1043" s="13"/>
      <c r="AF1043" s="13"/>
      <c r="AG1043" s="13"/>
      <c r="AH1043" s="13"/>
      <c r="AI1043" s="13"/>
      <c r="AJ1043" s="13"/>
      <c r="AK1043" s="13"/>
      <c r="AL1043" s="13"/>
      <c r="AM1043" s="13"/>
      <c r="AN1043" s="13"/>
      <c r="AO1043" s="3"/>
      <c r="AP1043" s="3"/>
      <c r="AQ1043" s="3"/>
      <c r="AR1043" s="3"/>
      <c r="AS1043" s="13"/>
      <c r="AT1043" s="13"/>
      <c r="AU1043" s="13"/>
      <c r="AV1043" s="13"/>
      <c r="AW1043" s="13"/>
      <c r="AX1043" s="13"/>
      <c r="AY1043" s="13"/>
      <c r="AZ1043" s="13"/>
      <c r="BA1043" s="3"/>
      <c r="BB1043" s="13"/>
      <c r="BC1043" s="3"/>
    </row>
    <row r="1044" spans="1:55">
      <c r="A1044" s="3">
        <v>1042</v>
      </c>
      <c r="B1044" s="3">
        <v>35</v>
      </c>
      <c r="C1044" s="3">
        <v>3</v>
      </c>
      <c r="D1044" s="3" t="str">
        <f t="shared" si="16"/>
        <v/>
      </c>
      <c r="E1044" s="3"/>
      <c r="F1044" s="3"/>
      <c r="G1044" s="3">
        <v>1705</v>
      </c>
      <c r="H1044" s="3"/>
      <c r="I1044" s="3"/>
      <c r="J1044" s="3">
        <v>73220</v>
      </c>
      <c r="K1044" s="3">
        <v>24430770</v>
      </c>
      <c r="L1044" s="3">
        <v>62750</v>
      </c>
      <c r="M1044" s="3">
        <v>1.349</v>
      </c>
      <c r="N1044" s="3">
        <v>1.1705</v>
      </c>
      <c r="O1044" s="3">
        <v>7000000</v>
      </c>
      <c r="P1044" s="3">
        <v>99082.53238</v>
      </c>
      <c r="Q1044" s="3">
        <v>40800</v>
      </c>
      <c r="R1044" s="3">
        <v>2.2</v>
      </c>
      <c r="S1044" s="13"/>
      <c r="T1044" s="14"/>
      <c r="U1044" s="13"/>
      <c r="V1044" s="13"/>
      <c r="W1044" s="13"/>
      <c r="X1044" s="13"/>
      <c r="Y1044" s="13"/>
      <c r="Z1044" s="4"/>
      <c r="AA1044" s="13"/>
      <c r="AB1044" s="13"/>
      <c r="AC1044" s="13"/>
      <c r="AD1044" s="13"/>
      <c r="AE1044" s="13"/>
      <c r="AF1044" s="13"/>
      <c r="AG1044" s="13"/>
      <c r="AH1044" s="13"/>
      <c r="AI1044" s="13"/>
      <c r="AJ1044" s="13"/>
      <c r="AK1044" s="13"/>
      <c r="AL1044" s="13"/>
      <c r="AM1044" s="13"/>
      <c r="AN1044" s="13"/>
      <c r="AO1044" s="3"/>
      <c r="AP1044" s="3"/>
      <c r="AQ1044" s="3"/>
      <c r="AR1044" s="3"/>
      <c r="AS1044" s="13"/>
      <c r="AT1044" s="13"/>
      <c r="AU1044" s="13"/>
      <c r="AV1044" s="13"/>
      <c r="AW1044" s="13"/>
      <c r="AX1044" s="13"/>
      <c r="AY1044" s="13"/>
      <c r="AZ1044" s="13"/>
      <c r="BA1044" s="3"/>
      <c r="BB1044" s="13"/>
      <c r="BC1044" s="3"/>
    </row>
    <row r="1045" spans="1:55">
      <c r="A1045" s="3">
        <v>1043</v>
      </c>
      <c r="B1045" s="3">
        <v>35</v>
      </c>
      <c r="C1045" s="3">
        <v>3</v>
      </c>
      <c r="D1045" s="3" t="str">
        <f t="shared" si="16"/>
        <v/>
      </c>
      <c r="E1045" s="3"/>
      <c r="F1045" s="3"/>
      <c r="G1045" s="3">
        <v>1710</v>
      </c>
      <c r="H1045" s="3"/>
      <c r="I1045" s="3"/>
      <c r="J1045" s="3">
        <v>73440</v>
      </c>
      <c r="K1045" s="3">
        <v>24467490</v>
      </c>
      <c r="L1045" s="3">
        <v>62750</v>
      </c>
      <c r="M1045" s="3">
        <v>1.349</v>
      </c>
      <c r="N1045" s="3">
        <v>1.171</v>
      </c>
      <c r="O1045" s="3">
        <v>7000000</v>
      </c>
      <c r="P1045" s="3">
        <v>99124.85725</v>
      </c>
      <c r="Q1045" s="3">
        <v>40800</v>
      </c>
      <c r="R1045" s="3">
        <v>2.2</v>
      </c>
      <c r="S1045" s="13"/>
      <c r="T1045" s="14"/>
      <c r="U1045" s="13"/>
      <c r="V1045" s="13"/>
      <c r="W1045" s="13"/>
      <c r="X1045" s="13"/>
      <c r="Y1045" s="13"/>
      <c r="Z1045" s="4"/>
      <c r="AA1045" s="13"/>
      <c r="AB1045" s="13"/>
      <c r="AC1045" s="13"/>
      <c r="AD1045" s="13"/>
      <c r="AE1045" s="13"/>
      <c r="AF1045" s="13"/>
      <c r="AG1045" s="13"/>
      <c r="AH1045" s="13"/>
      <c r="AI1045" s="13"/>
      <c r="AJ1045" s="13"/>
      <c r="AK1045" s="13"/>
      <c r="AL1045" s="13"/>
      <c r="AM1045" s="13"/>
      <c r="AN1045" s="13"/>
      <c r="AO1045" s="3"/>
      <c r="AP1045" s="3"/>
      <c r="AQ1045" s="3"/>
      <c r="AR1045" s="3"/>
      <c r="AS1045" s="13"/>
      <c r="AT1045" s="13"/>
      <c r="AU1045" s="13"/>
      <c r="AV1045" s="13"/>
      <c r="AW1045" s="13"/>
      <c r="AX1045" s="13"/>
      <c r="AY1045" s="13"/>
      <c r="AZ1045" s="13"/>
      <c r="BA1045" s="3"/>
      <c r="BB1045" s="13"/>
      <c r="BC1045" s="3"/>
    </row>
    <row r="1046" spans="1:55">
      <c r="A1046" s="3">
        <v>1044</v>
      </c>
      <c r="B1046" s="3">
        <v>35</v>
      </c>
      <c r="C1046" s="3">
        <v>3</v>
      </c>
      <c r="D1046" s="3" t="str">
        <f t="shared" si="16"/>
        <v/>
      </c>
      <c r="E1046" s="3"/>
      <c r="F1046" s="3"/>
      <c r="G1046" s="3">
        <v>1715</v>
      </c>
      <c r="H1046" s="3"/>
      <c r="I1046" s="3"/>
      <c r="J1046" s="3">
        <v>73660</v>
      </c>
      <c r="K1046" s="3">
        <v>24504320</v>
      </c>
      <c r="L1046" s="3">
        <v>62750</v>
      </c>
      <c r="M1046" s="3">
        <v>1.349</v>
      </c>
      <c r="N1046" s="3">
        <v>1.1715</v>
      </c>
      <c r="O1046" s="3">
        <v>7000000</v>
      </c>
      <c r="P1046" s="3">
        <v>99167.18213</v>
      </c>
      <c r="Q1046" s="3">
        <v>40800</v>
      </c>
      <c r="R1046" s="3">
        <v>2.2</v>
      </c>
      <c r="S1046" s="13"/>
      <c r="T1046" s="14"/>
      <c r="U1046" s="13"/>
      <c r="V1046" s="13"/>
      <c r="W1046" s="13"/>
      <c r="X1046" s="13"/>
      <c r="Y1046" s="13"/>
      <c r="Z1046" s="4"/>
      <c r="AA1046" s="13"/>
      <c r="AB1046" s="13"/>
      <c r="AC1046" s="13"/>
      <c r="AD1046" s="13"/>
      <c r="AE1046" s="13"/>
      <c r="AF1046" s="13"/>
      <c r="AG1046" s="13"/>
      <c r="AH1046" s="13"/>
      <c r="AI1046" s="13"/>
      <c r="AJ1046" s="13"/>
      <c r="AK1046" s="13"/>
      <c r="AL1046" s="13"/>
      <c r="AM1046" s="13"/>
      <c r="AN1046" s="13"/>
      <c r="AO1046" s="3"/>
      <c r="AP1046" s="3"/>
      <c r="AQ1046" s="3"/>
      <c r="AR1046" s="3"/>
      <c r="AS1046" s="13"/>
      <c r="AT1046" s="13"/>
      <c r="AU1046" s="13"/>
      <c r="AV1046" s="13"/>
      <c r="AW1046" s="13"/>
      <c r="AX1046" s="13"/>
      <c r="AY1046" s="13"/>
      <c r="AZ1046" s="13"/>
      <c r="BA1046" s="3"/>
      <c r="BB1046" s="13"/>
      <c r="BC1046" s="3"/>
    </row>
    <row r="1047" spans="1:55">
      <c r="A1047" s="3">
        <v>1045</v>
      </c>
      <c r="B1047" s="3">
        <v>35</v>
      </c>
      <c r="C1047" s="3">
        <v>3</v>
      </c>
      <c r="D1047" s="3" t="str">
        <f t="shared" si="16"/>
        <v/>
      </c>
      <c r="E1047" s="3"/>
      <c r="F1047" s="3"/>
      <c r="G1047" s="3">
        <v>1720</v>
      </c>
      <c r="H1047" s="3"/>
      <c r="I1047" s="3"/>
      <c r="J1047" s="3">
        <v>73880</v>
      </c>
      <c r="K1047" s="3">
        <v>24541260</v>
      </c>
      <c r="L1047" s="3">
        <v>62750</v>
      </c>
      <c r="M1047" s="3">
        <v>1.349</v>
      </c>
      <c r="N1047" s="3">
        <v>1.172</v>
      </c>
      <c r="O1047" s="3">
        <v>7000000</v>
      </c>
      <c r="P1047" s="3">
        <v>99209.507</v>
      </c>
      <c r="Q1047" s="3">
        <v>40800</v>
      </c>
      <c r="R1047" s="3">
        <v>2.2</v>
      </c>
      <c r="S1047" s="13"/>
      <c r="T1047" s="14"/>
      <c r="U1047" s="13"/>
      <c r="V1047" s="13"/>
      <c r="W1047" s="13"/>
      <c r="X1047" s="13"/>
      <c r="Y1047" s="13"/>
      <c r="Z1047" s="4"/>
      <c r="AA1047" s="13"/>
      <c r="AB1047" s="13"/>
      <c r="AC1047" s="13"/>
      <c r="AD1047" s="13"/>
      <c r="AE1047" s="13"/>
      <c r="AF1047" s="13"/>
      <c r="AG1047" s="13"/>
      <c r="AH1047" s="13"/>
      <c r="AI1047" s="13"/>
      <c r="AJ1047" s="13"/>
      <c r="AK1047" s="13"/>
      <c r="AL1047" s="13"/>
      <c r="AM1047" s="13"/>
      <c r="AN1047" s="13"/>
      <c r="AO1047" s="3"/>
      <c r="AP1047" s="3"/>
      <c r="AQ1047" s="3"/>
      <c r="AR1047" s="3"/>
      <c r="AS1047" s="13"/>
      <c r="AT1047" s="13"/>
      <c r="AU1047" s="13"/>
      <c r="AV1047" s="13"/>
      <c r="AW1047" s="13"/>
      <c r="AX1047" s="13"/>
      <c r="AY1047" s="13"/>
      <c r="AZ1047" s="13"/>
      <c r="BA1047" s="3"/>
      <c r="BB1047" s="13"/>
      <c r="BC1047" s="3"/>
    </row>
    <row r="1048" spans="1:55">
      <c r="A1048" s="3">
        <v>1046</v>
      </c>
      <c r="B1048" s="3">
        <v>35</v>
      </c>
      <c r="C1048" s="3">
        <v>3</v>
      </c>
      <c r="D1048" s="3" t="str">
        <f t="shared" si="16"/>
        <v/>
      </c>
      <c r="E1048" s="3"/>
      <c r="F1048" s="3"/>
      <c r="G1048" s="3">
        <v>1725</v>
      </c>
      <c r="H1048" s="3"/>
      <c r="I1048" s="3"/>
      <c r="J1048" s="3">
        <v>74100</v>
      </c>
      <c r="K1048" s="3">
        <v>24578310</v>
      </c>
      <c r="L1048" s="3">
        <v>62750</v>
      </c>
      <c r="M1048" s="3">
        <v>1.349</v>
      </c>
      <c r="N1048" s="3">
        <v>1.1725</v>
      </c>
      <c r="O1048" s="3">
        <v>7000000</v>
      </c>
      <c r="P1048" s="3">
        <v>99251.83188</v>
      </c>
      <c r="Q1048" s="3">
        <v>40800</v>
      </c>
      <c r="R1048" s="3">
        <v>2.2</v>
      </c>
      <c r="S1048" s="13"/>
      <c r="T1048" s="14"/>
      <c r="U1048" s="13"/>
      <c r="V1048" s="13"/>
      <c r="W1048" s="13"/>
      <c r="X1048" s="13"/>
      <c r="Y1048" s="13"/>
      <c r="Z1048" s="4"/>
      <c r="AA1048" s="13"/>
      <c r="AB1048" s="13"/>
      <c r="AC1048" s="13"/>
      <c r="AD1048" s="13"/>
      <c r="AE1048" s="13"/>
      <c r="AF1048" s="13"/>
      <c r="AG1048" s="13"/>
      <c r="AH1048" s="13"/>
      <c r="AI1048" s="13"/>
      <c r="AJ1048" s="13"/>
      <c r="AK1048" s="13"/>
      <c r="AL1048" s="13"/>
      <c r="AM1048" s="13"/>
      <c r="AN1048" s="13"/>
      <c r="AO1048" s="3"/>
      <c r="AP1048" s="3"/>
      <c r="AQ1048" s="3"/>
      <c r="AR1048" s="3"/>
      <c r="AS1048" s="13"/>
      <c r="AT1048" s="13"/>
      <c r="AU1048" s="13"/>
      <c r="AV1048" s="13"/>
      <c r="AW1048" s="13"/>
      <c r="AX1048" s="13"/>
      <c r="AY1048" s="13"/>
      <c r="AZ1048" s="13"/>
      <c r="BA1048" s="3"/>
      <c r="BB1048" s="13"/>
      <c r="BC1048" s="3"/>
    </row>
    <row r="1049" spans="1:55">
      <c r="A1049" s="3">
        <v>1047</v>
      </c>
      <c r="B1049" s="3">
        <v>35</v>
      </c>
      <c r="C1049" s="3">
        <v>3</v>
      </c>
      <c r="D1049" s="3" t="str">
        <f t="shared" si="16"/>
        <v/>
      </c>
      <c r="E1049" s="3"/>
      <c r="F1049" s="3"/>
      <c r="G1049" s="3">
        <v>1730</v>
      </c>
      <c r="H1049" s="3"/>
      <c r="I1049" s="3"/>
      <c r="J1049" s="3">
        <v>74320</v>
      </c>
      <c r="K1049" s="3">
        <v>24615470</v>
      </c>
      <c r="L1049" s="3">
        <v>62750</v>
      </c>
      <c r="M1049" s="3">
        <v>1.349</v>
      </c>
      <c r="N1049" s="3">
        <v>1.173</v>
      </c>
      <c r="O1049" s="3">
        <v>7000000</v>
      </c>
      <c r="P1049" s="3">
        <v>99294.15675</v>
      </c>
      <c r="Q1049" s="3">
        <v>40800</v>
      </c>
      <c r="R1049" s="3">
        <v>2.2</v>
      </c>
      <c r="S1049" s="13"/>
      <c r="T1049" s="14"/>
      <c r="U1049" s="13"/>
      <c r="V1049" s="13"/>
      <c r="W1049" s="13"/>
      <c r="X1049" s="13"/>
      <c r="Y1049" s="13"/>
      <c r="Z1049" s="4"/>
      <c r="AA1049" s="13"/>
      <c r="AB1049" s="13"/>
      <c r="AC1049" s="13"/>
      <c r="AD1049" s="13"/>
      <c r="AE1049" s="13"/>
      <c r="AF1049" s="13"/>
      <c r="AG1049" s="13"/>
      <c r="AH1049" s="13"/>
      <c r="AI1049" s="13"/>
      <c r="AJ1049" s="13"/>
      <c r="AK1049" s="13"/>
      <c r="AL1049" s="13"/>
      <c r="AM1049" s="13"/>
      <c r="AN1049" s="13"/>
      <c r="AO1049" s="3"/>
      <c r="AP1049" s="3"/>
      <c r="AQ1049" s="3"/>
      <c r="AR1049" s="3"/>
      <c r="AS1049" s="13"/>
      <c r="AT1049" s="13"/>
      <c r="AU1049" s="13"/>
      <c r="AV1049" s="13"/>
      <c r="AW1049" s="13"/>
      <c r="AX1049" s="13"/>
      <c r="AY1049" s="13"/>
      <c r="AZ1049" s="13"/>
      <c r="BA1049" s="3"/>
      <c r="BB1049" s="13"/>
      <c r="BC1049" s="3"/>
    </row>
    <row r="1050" spans="1:55">
      <c r="A1050" s="3"/>
      <c r="B1050" s="3"/>
      <c r="C1050" s="3"/>
      <c r="D1050" s="3" t="str">
        <f t="shared" si="16"/>
        <v/>
      </c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>
        <v>114188.2803</v>
      </c>
      <c r="Q1050" s="3"/>
      <c r="R1050" s="3"/>
      <c r="S1050" s="13"/>
      <c r="T1050" s="14"/>
      <c r="U1050" s="13"/>
      <c r="V1050" s="13"/>
      <c r="W1050" s="13"/>
      <c r="X1050" s="13"/>
      <c r="Y1050" s="13"/>
      <c r="Z1050" s="4"/>
      <c r="AA1050" s="13"/>
      <c r="AB1050" s="13"/>
      <c r="AC1050" s="13"/>
      <c r="AD1050" s="13"/>
      <c r="AE1050" s="13"/>
      <c r="AF1050" s="13"/>
      <c r="AG1050" s="13"/>
      <c r="AH1050" s="13"/>
      <c r="AI1050" s="13"/>
      <c r="AJ1050" s="13"/>
      <c r="AK1050" s="13"/>
      <c r="AL1050" s="13"/>
      <c r="AM1050" s="13"/>
      <c r="AN1050" s="13"/>
      <c r="AO1050" s="3"/>
      <c r="AP1050" s="3"/>
      <c r="AQ1050" s="3"/>
      <c r="AR1050" s="3"/>
      <c r="AS1050" s="13"/>
      <c r="AT1050" s="13"/>
      <c r="AU1050" s="13"/>
      <c r="AV1050" s="13"/>
      <c r="AW1050" s="13"/>
      <c r="AX1050" s="13"/>
      <c r="AY1050" s="13"/>
      <c r="AZ1050" s="13"/>
      <c r="BA1050" s="3"/>
      <c r="BB1050" s="13"/>
      <c r="BC1050" s="3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9"/>
  <sheetViews>
    <sheetView workbookViewId="0">
      <selection activeCell="J38" sqref="J38"/>
    </sheetView>
  </sheetViews>
  <sheetFormatPr defaultColWidth="8.88888888888889" defaultRowHeight="13.8"/>
  <cols>
    <col min="1" max="1" width="11.1111111111111" style="1" customWidth="1"/>
    <col min="2" max="2" width="12.3333333333333" style="1" customWidth="1"/>
    <col min="3" max="10" width="8.88888888888889" style="2"/>
    <col min="11" max="12" width="9.66666666666667" style="2"/>
    <col min="13" max="20" width="8.88888888888889" style="2"/>
    <col min="21" max="21" width="9.66666666666667" style="2"/>
    <col min="22" max="22" width="8.88888888888889" style="2"/>
    <col min="23" max="23" width="9.66666666666667" style="2"/>
    <col min="24" max="26" width="8.88888888888889" style="2"/>
    <col min="27" max="29" width="9.66666666666667" style="2"/>
  </cols>
  <sheetData>
    <row r="1" spans="1:29">
      <c r="A1" s="3"/>
      <c r="B1" s="3"/>
      <c r="C1" s="4"/>
      <c r="D1" s="4"/>
      <c r="E1" s="4"/>
      <c r="F1" s="4">
        <v>1</v>
      </c>
      <c r="G1" s="4">
        <v>5</v>
      </c>
      <c r="H1" s="4">
        <v>45</v>
      </c>
      <c r="I1" s="4"/>
      <c r="J1" s="4"/>
      <c r="K1" s="4"/>
      <c r="L1" s="4"/>
      <c r="M1" s="4"/>
      <c r="N1" s="4"/>
      <c r="O1" s="4"/>
      <c r="P1" s="4" t="s">
        <v>292</v>
      </c>
      <c r="Q1" s="4"/>
      <c r="R1" s="4"/>
      <c r="S1" s="4"/>
      <c r="T1" s="4" t="s">
        <v>293</v>
      </c>
      <c r="U1" s="4"/>
      <c r="V1" s="4"/>
      <c r="W1" s="4"/>
      <c r="X1" s="4" t="s">
        <v>294</v>
      </c>
      <c r="Y1" s="4"/>
      <c r="Z1" s="4"/>
      <c r="AA1" s="4"/>
      <c r="AB1" s="4"/>
      <c r="AC1" s="4"/>
    </row>
    <row r="2" ht="16.2" spans="1:29">
      <c r="A2" s="5" t="s">
        <v>295</v>
      </c>
      <c r="B2" s="5" t="s">
        <v>296</v>
      </c>
      <c r="C2" s="5" t="s">
        <v>77</v>
      </c>
      <c r="D2" s="5" t="s">
        <v>297</v>
      </c>
      <c r="E2" s="5" t="s">
        <v>5</v>
      </c>
      <c r="F2" s="6" t="s">
        <v>2</v>
      </c>
      <c r="G2" s="7" t="s">
        <v>3</v>
      </c>
      <c r="H2" s="7" t="s">
        <v>4</v>
      </c>
      <c r="I2" s="5" t="s">
        <v>298</v>
      </c>
      <c r="J2" s="4"/>
      <c r="K2" s="4"/>
      <c r="L2" s="5" t="s">
        <v>299</v>
      </c>
      <c r="M2" s="5" t="s">
        <v>300</v>
      </c>
      <c r="N2" s="5" t="s">
        <v>301</v>
      </c>
      <c r="O2" s="5" t="s">
        <v>302</v>
      </c>
      <c r="P2" s="5" t="s">
        <v>5</v>
      </c>
      <c r="Q2" s="6" t="s">
        <v>2</v>
      </c>
      <c r="R2" s="7" t="s">
        <v>3</v>
      </c>
      <c r="S2" s="7" t="s">
        <v>4</v>
      </c>
      <c r="T2" s="5" t="s">
        <v>5</v>
      </c>
      <c r="U2" s="6" t="s">
        <v>2</v>
      </c>
      <c r="V2" s="7" t="s">
        <v>3</v>
      </c>
      <c r="W2" s="7" t="s">
        <v>4</v>
      </c>
      <c r="X2" s="7" t="s">
        <v>133</v>
      </c>
      <c r="Y2" s="7" t="s">
        <v>134</v>
      </c>
      <c r="Z2" s="7" t="s">
        <v>135</v>
      </c>
      <c r="AA2" s="4"/>
      <c r="AB2" s="4"/>
      <c r="AC2" s="4"/>
    </row>
    <row r="3" spans="1:29">
      <c r="A3" s="3" t="s">
        <v>303</v>
      </c>
      <c r="B3" s="3" t="s">
        <v>304</v>
      </c>
      <c r="C3" s="8">
        <v>1</v>
      </c>
      <c r="D3" s="8">
        <v>30</v>
      </c>
      <c r="E3" s="4">
        <v>50</v>
      </c>
      <c r="F3" s="4">
        <v>8</v>
      </c>
      <c r="G3" s="4">
        <v>1</v>
      </c>
      <c r="H3" s="4"/>
      <c r="I3" s="4">
        <v>13</v>
      </c>
      <c r="J3" s="4"/>
      <c r="K3" s="4"/>
      <c r="L3" s="8">
        <v>1</v>
      </c>
      <c r="M3" s="8">
        <v>300</v>
      </c>
      <c r="N3" s="4">
        <v>300</v>
      </c>
      <c r="O3" s="4">
        <v>1.5</v>
      </c>
      <c r="P3" s="4">
        <v>750</v>
      </c>
      <c r="Q3" s="4">
        <v>63</v>
      </c>
      <c r="R3" s="4">
        <v>9</v>
      </c>
      <c r="S3" s="4">
        <v>0</v>
      </c>
      <c r="T3" s="4">
        <v>750</v>
      </c>
      <c r="U3" s="4">
        <v>63</v>
      </c>
      <c r="V3" s="4">
        <v>9</v>
      </c>
      <c r="W3" s="4">
        <v>0</v>
      </c>
      <c r="X3" s="4">
        <v>2</v>
      </c>
      <c r="Y3" s="4" t="e">
        <v>#N/A</v>
      </c>
      <c r="Z3" s="4" t="e">
        <v>#N/A</v>
      </c>
      <c r="AA3" s="4"/>
      <c r="AB3" s="4"/>
      <c r="AC3" s="4"/>
    </row>
    <row r="4" spans="1:29">
      <c r="A4" s="3" t="s">
        <v>303</v>
      </c>
      <c r="B4" s="3" t="s">
        <v>305</v>
      </c>
      <c r="C4" s="8">
        <v>2</v>
      </c>
      <c r="D4" s="8">
        <v>30</v>
      </c>
      <c r="E4" s="4">
        <v>50</v>
      </c>
      <c r="F4" s="4">
        <v>9</v>
      </c>
      <c r="G4" s="4">
        <v>1</v>
      </c>
      <c r="H4" s="4"/>
      <c r="I4" s="4">
        <v>14</v>
      </c>
      <c r="J4" s="4"/>
      <c r="K4" s="4"/>
      <c r="L4" s="8">
        <v>2</v>
      </c>
      <c r="M4" s="8">
        <v>1200</v>
      </c>
      <c r="N4" s="9">
        <v>1500</v>
      </c>
      <c r="O4" s="4">
        <v>6</v>
      </c>
      <c r="P4" s="4">
        <v>3000</v>
      </c>
      <c r="Q4" s="4">
        <v>312</v>
      </c>
      <c r="R4" s="4">
        <v>72</v>
      </c>
      <c r="S4" s="4">
        <v>0</v>
      </c>
      <c r="T4" s="4">
        <v>3750</v>
      </c>
      <c r="U4" s="4">
        <v>375</v>
      </c>
      <c r="V4" s="4">
        <v>81</v>
      </c>
      <c r="W4" s="4">
        <v>0</v>
      </c>
      <c r="X4" s="4">
        <v>4</v>
      </c>
      <c r="Y4" s="4">
        <v>2</v>
      </c>
      <c r="Z4" s="4" t="e">
        <v>#N/A</v>
      </c>
      <c r="AA4" s="4">
        <v>3</v>
      </c>
      <c r="AB4" s="4" t="e">
        <v>#N/A</v>
      </c>
      <c r="AC4" s="4" t="e">
        <v>#N/A</v>
      </c>
    </row>
    <row r="5" spans="1:29">
      <c r="A5" s="3" t="s">
        <v>303</v>
      </c>
      <c r="B5" s="3" t="s">
        <v>306</v>
      </c>
      <c r="C5" s="8">
        <v>3</v>
      </c>
      <c r="D5" s="8">
        <v>30</v>
      </c>
      <c r="E5" s="4">
        <v>50</v>
      </c>
      <c r="F5" s="4">
        <v>13</v>
      </c>
      <c r="G5" s="4">
        <v>2</v>
      </c>
      <c r="H5" s="4"/>
      <c r="I5" s="4">
        <v>23</v>
      </c>
      <c r="J5" s="4"/>
      <c r="K5" s="4"/>
      <c r="L5" s="8">
        <v>3</v>
      </c>
      <c r="M5" s="8">
        <v>2100</v>
      </c>
      <c r="N5" s="4">
        <v>3600</v>
      </c>
      <c r="O5" s="4">
        <v>10.5</v>
      </c>
      <c r="P5" s="4">
        <v>5250</v>
      </c>
      <c r="Q5" s="4">
        <v>787.5</v>
      </c>
      <c r="R5" s="4">
        <v>231</v>
      </c>
      <c r="S5" s="4">
        <v>31.5</v>
      </c>
      <c r="T5" s="4">
        <v>9000</v>
      </c>
      <c r="U5" s="4">
        <v>1162.5</v>
      </c>
      <c r="V5" s="4">
        <v>312</v>
      </c>
      <c r="W5" s="4">
        <v>31.5</v>
      </c>
      <c r="X5" s="4">
        <v>5</v>
      </c>
      <c r="Y5" s="4">
        <v>3</v>
      </c>
      <c r="Z5" s="4">
        <v>1</v>
      </c>
      <c r="AA5" s="4">
        <v>10.5</v>
      </c>
      <c r="AB5" s="4">
        <v>10.5</v>
      </c>
      <c r="AC5" s="4" t="e">
        <v>#N/A</v>
      </c>
    </row>
    <row r="6" spans="1:29">
      <c r="A6" s="3" t="s">
        <v>303</v>
      </c>
      <c r="B6" s="3" t="s">
        <v>307</v>
      </c>
      <c r="C6" s="8">
        <v>4</v>
      </c>
      <c r="D6" s="8">
        <v>30</v>
      </c>
      <c r="E6" s="4">
        <v>50</v>
      </c>
      <c r="F6" s="4">
        <v>20</v>
      </c>
      <c r="G6" s="4">
        <v>4</v>
      </c>
      <c r="H6" s="4"/>
      <c r="I6" s="4">
        <v>40</v>
      </c>
      <c r="J6" s="4"/>
      <c r="K6" s="4"/>
      <c r="L6" s="8">
        <v>4</v>
      </c>
      <c r="M6" s="8">
        <v>3000</v>
      </c>
      <c r="N6" s="4">
        <v>6600</v>
      </c>
      <c r="O6" s="4">
        <v>15</v>
      </c>
      <c r="P6" s="4">
        <v>7500</v>
      </c>
      <c r="Q6" s="4">
        <v>1650</v>
      </c>
      <c r="R6" s="4">
        <v>675</v>
      </c>
      <c r="S6" s="4">
        <v>105</v>
      </c>
      <c r="T6" s="4">
        <v>16500</v>
      </c>
      <c r="U6" s="4">
        <v>2812.5</v>
      </c>
      <c r="V6" s="4">
        <v>987</v>
      </c>
      <c r="W6" s="4">
        <v>136.5</v>
      </c>
      <c r="X6" s="4">
        <v>7</v>
      </c>
      <c r="Y6" s="4">
        <v>4</v>
      </c>
      <c r="Z6" s="4">
        <v>2</v>
      </c>
      <c r="AA6" s="4">
        <v>7.5</v>
      </c>
      <c r="AB6" s="4">
        <v>15</v>
      </c>
      <c r="AC6" s="4">
        <v>15</v>
      </c>
    </row>
    <row r="7" spans="1:29">
      <c r="A7" s="3" t="s">
        <v>303</v>
      </c>
      <c r="B7" s="3" t="s">
        <v>308</v>
      </c>
      <c r="C7" s="8">
        <v>5</v>
      </c>
      <c r="D7" s="8">
        <v>30</v>
      </c>
      <c r="E7" s="4">
        <v>50</v>
      </c>
      <c r="F7" s="4">
        <v>28</v>
      </c>
      <c r="G7" s="4">
        <v>7</v>
      </c>
      <c r="H7" s="4"/>
      <c r="I7" s="4">
        <v>63</v>
      </c>
      <c r="J7" s="4"/>
      <c r="K7" s="4"/>
      <c r="L7" s="8">
        <v>5</v>
      </c>
      <c r="M7" s="8">
        <v>4000</v>
      </c>
      <c r="N7" s="4">
        <v>10600</v>
      </c>
      <c r="O7" s="4">
        <v>20</v>
      </c>
      <c r="P7" s="4">
        <v>10000</v>
      </c>
      <c r="Q7" s="4">
        <v>3000</v>
      </c>
      <c r="R7" s="4">
        <v>1500</v>
      </c>
      <c r="S7" s="4">
        <v>220</v>
      </c>
      <c r="T7" s="4">
        <v>26500</v>
      </c>
      <c r="U7" s="4">
        <v>5812.5</v>
      </c>
      <c r="V7" s="4">
        <v>2487</v>
      </c>
      <c r="W7" s="4">
        <v>356.5</v>
      </c>
      <c r="X7" s="4">
        <v>9</v>
      </c>
      <c r="Y7" s="4">
        <v>5</v>
      </c>
      <c r="Z7" s="4">
        <v>3</v>
      </c>
      <c r="AA7" s="4">
        <v>10</v>
      </c>
      <c r="AB7" s="4">
        <v>20</v>
      </c>
      <c r="AC7" s="4">
        <v>20</v>
      </c>
    </row>
    <row r="8" spans="1:29">
      <c r="A8" s="3" t="s">
        <v>303</v>
      </c>
      <c r="B8" s="3" t="s">
        <v>309</v>
      </c>
      <c r="C8" s="8">
        <v>6</v>
      </c>
      <c r="D8" s="8">
        <v>30</v>
      </c>
      <c r="E8" s="4">
        <v>50</v>
      </c>
      <c r="F8" s="4">
        <v>38</v>
      </c>
      <c r="G8" s="4">
        <v>11</v>
      </c>
      <c r="H8" s="4"/>
      <c r="I8" s="4">
        <v>93</v>
      </c>
      <c r="J8" s="4"/>
      <c r="K8" s="4"/>
      <c r="L8" s="8">
        <v>6</v>
      </c>
      <c r="M8" s="8">
        <v>5500</v>
      </c>
      <c r="N8" s="4">
        <v>16100</v>
      </c>
      <c r="O8" s="4">
        <v>27.5</v>
      </c>
      <c r="P8" s="4">
        <v>13750</v>
      </c>
      <c r="Q8" s="4">
        <v>5500</v>
      </c>
      <c r="R8" s="4">
        <v>3300</v>
      </c>
      <c r="S8" s="4">
        <v>440</v>
      </c>
      <c r="T8" s="4">
        <v>40250</v>
      </c>
      <c r="U8" s="4">
        <v>11312.5</v>
      </c>
      <c r="V8" s="4">
        <v>5787</v>
      </c>
      <c r="W8" s="4">
        <v>796.5</v>
      </c>
      <c r="X8" s="4">
        <v>11</v>
      </c>
      <c r="Y8" s="4">
        <v>7</v>
      </c>
      <c r="Z8" s="4">
        <v>4</v>
      </c>
      <c r="AA8" s="4">
        <v>13.75</v>
      </c>
      <c r="AB8" s="4">
        <v>13.75</v>
      </c>
      <c r="AC8" s="4">
        <v>27.5</v>
      </c>
    </row>
    <row r="9" spans="1:29">
      <c r="A9" s="3" t="s">
        <v>303</v>
      </c>
      <c r="B9" s="3" t="s">
        <v>310</v>
      </c>
      <c r="C9" s="8">
        <v>7</v>
      </c>
      <c r="D9" s="8">
        <v>30</v>
      </c>
      <c r="E9" s="4">
        <v>50</v>
      </c>
      <c r="F9" s="4">
        <v>50</v>
      </c>
      <c r="G9" s="4">
        <v>16</v>
      </c>
      <c r="H9" s="4"/>
      <c r="I9" s="4">
        <v>130</v>
      </c>
      <c r="J9" s="4"/>
      <c r="K9" s="4"/>
      <c r="L9" s="8">
        <v>7</v>
      </c>
      <c r="M9" s="8">
        <v>7000</v>
      </c>
      <c r="N9" s="4">
        <v>23100</v>
      </c>
      <c r="O9" s="4">
        <v>35</v>
      </c>
      <c r="P9" s="4">
        <v>17500</v>
      </c>
      <c r="Q9" s="4">
        <v>9100</v>
      </c>
      <c r="R9" s="4">
        <v>5950</v>
      </c>
      <c r="S9" s="4">
        <v>805</v>
      </c>
      <c r="T9" s="4">
        <v>57750</v>
      </c>
      <c r="U9" s="4">
        <v>20412.5</v>
      </c>
      <c r="V9" s="4">
        <v>11737</v>
      </c>
      <c r="W9" s="4">
        <v>1601.5</v>
      </c>
      <c r="X9" s="4">
        <v>14</v>
      </c>
      <c r="Y9" s="4">
        <v>9</v>
      </c>
      <c r="Z9" s="4">
        <v>6</v>
      </c>
      <c r="AA9" s="4">
        <v>11.66667</v>
      </c>
      <c r="AB9" s="4">
        <v>17.5</v>
      </c>
      <c r="AC9" s="4">
        <v>17.5</v>
      </c>
    </row>
    <row r="10" spans="1:29">
      <c r="A10" s="3" t="s">
        <v>303</v>
      </c>
      <c r="B10" s="3" t="s">
        <v>311</v>
      </c>
      <c r="C10" s="8">
        <v>8</v>
      </c>
      <c r="D10" s="8">
        <v>30</v>
      </c>
      <c r="E10" s="4">
        <v>50</v>
      </c>
      <c r="F10" s="4">
        <v>62</v>
      </c>
      <c r="G10" s="4">
        <v>23</v>
      </c>
      <c r="H10" s="4"/>
      <c r="I10" s="4">
        <v>177</v>
      </c>
      <c r="J10" s="4"/>
      <c r="K10" s="4"/>
      <c r="L10" s="8">
        <v>8</v>
      </c>
      <c r="M10" s="8">
        <v>9000</v>
      </c>
      <c r="N10" s="4">
        <v>32100</v>
      </c>
      <c r="O10" s="4">
        <v>45</v>
      </c>
      <c r="P10" s="4">
        <v>22500</v>
      </c>
      <c r="Q10" s="4">
        <v>15750</v>
      </c>
      <c r="R10" s="4">
        <v>10350</v>
      </c>
      <c r="S10" s="4">
        <v>1350</v>
      </c>
      <c r="T10" s="4">
        <v>80250</v>
      </c>
      <c r="U10" s="4">
        <v>36162.5</v>
      </c>
      <c r="V10" s="4">
        <v>22087</v>
      </c>
      <c r="W10" s="4">
        <v>2951.5</v>
      </c>
      <c r="X10" s="4">
        <v>17</v>
      </c>
      <c r="Y10" s="4">
        <v>11</v>
      </c>
      <c r="Z10" s="4">
        <v>8</v>
      </c>
      <c r="AA10" s="4">
        <v>15</v>
      </c>
      <c r="AB10" s="4">
        <v>22.5</v>
      </c>
      <c r="AC10" s="4">
        <v>22.5</v>
      </c>
    </row>
    <row r="11" spans="1:29">
      <c r="A11" s="3" t="s">
        <v>303</v>
      </c>
      <c r="B11" s="3" t="s">
        <v>312</v>
      </c>
      <c r="C11" s="8">
        <v>9</v>
      </c>
      <c r="D11" s="8">
        <v>30</v>
      </c>
      <c r="E11" s="4">
        <v>50</v>
      </c>
      <c r="F11" s="4">
        <v>80</v>
      </c>
      <c r="G11" s="4">
        <v>30</v>
      </c>
      <c r="H11" s="4"/>
      <c r="I11" s="4">
        <v>230</v>
      </c>
      <c r="J11" s="4"/>
      <c r="K11" s="4"/>
      <c r="L11" s="8">
        <v>9</v>
      </c>
      <c r="M11" s="8">
        <v>12000</v>
      </c>
      <c r="N11" s="4">
        <v>44100</v>
      </c>
      <c r="O11" s="4">
        <v>60</v>
      </c>
      <c r="P11" s="4">
        <v>30000</v>
      </c>
      <c r="Q11" s="4">
        <v>26400</v>
      </c>
      <c r="R11" s="4">
        <v>19800</v>
      </c>
      <c r="S11" s="4">
        <v>2280</v>
      </c>
      <c r="T11" s="4">
        <v>110250</v>
      </c>
      <c r="U11" s="4">
        <v>62562.5</v>
      </c>
      <c r="V11" s="4">
        <v>41887</v>
      </c>
      <c r="W11" s="4">
        <v>5231.5</v>
      </c>
      <c r="X11" s="4">
        <v>22</v>
      </c>
      <c r="Y11" s="4">
        <v>15</v>
      </c>
      <c r="Z11" s="4">
        <v>10</v>
      </c>
      <c r="AA11" s="4">
        <v>12</v>
      </c>
      <c r="AB11" s="4">
        <v>15</v>
      </c>
      <c r="AC11" s="4">
        <v>30</v>
      </c>
    </row>
    <row r="12" spans="1:29">
      <c r="A12" s="3" t="s">
        <v>303</v>
      </c>
      <c r="B12" s="3" t="s">
        <v>313</v>
      </c>
      <c r="C12" s="8">
        <v>10</v>
      </c>
      <c r="D12" s="8">
        <v>30</v>
      </c>
      <c r="E12" s="4">
        <v>50</v>
      </c>
      <c r="F12" s="4">
        <v>100</v>
      </c>
      <c r="G12" s="4">
        <v>40</v>
      </c>
      <c r="H12" s="4"/>
      <c r="I12" s="4">
        <v>300</v>
      </c>
      <c r="J12" s="4"/>
      <c r="K12" s="4"/>
      <c r="L12" s="8">
        <v>10</v>
      </c>
      <c r="M12" s="8">
        <v>15000</v>
      </c>
      <c r="N12" s="4">
        <v>59100</v>
      </c>
      <c r="O12" s="4">
        <v>75</v>
      </c>
      <c r="P12" s="4">
        <v>37500</v>
      </c>
      <c r="Q12" s="4">
        <v>40500</v>
      </c>
      <c r="R12" s="4">
        <v>18750</v>
      </c>
      <c r="S12" s="4">
        <v>3000</v>
      </c>
      <c r="T12" s="4">
        <v>147750</v>
      </c>
      <c r="U12" s="4">
        <v>103062.5</v>
      </c>
      <c r="V12" s="4">
        <v>60637</v>
      </c>
      <c r="W12" s="4">
        <v>8231.5</v>
      </c>
      <c r="X12" s="4">
        <v>27</v>
      </c>
      <c r="Y12" s="4">
        <v>14</v>
      </c>
      <c r="Z12" s="4">
        <v>12</v>
      </c>
      <c r="AA12" s="4">
        <v>15</v>
      </c>
      <c r="AB12" s="4">
        <v>-75</v>
      </c>
      <c r="AC12" s="4">
        <v>37.5</v>
      </c>
    </row>
    <row r="13" spans="1:29">
      <c r="A13" s="3" t="s">
        <v>303</v>
      </c>
      <c r="B13" s="3" t="s">
        <v>314</v>
      </c>
      <c r="C13" s="8">
        <v>11</v>
      </c>
      <c r="D13" s="8">
        <v>30</v>
      </c>
      <c r="E13" s="4">
        <v>50</v>
      </c>
      <c r="F13" s="4">
        <v>120</v>
      </c>
      <c r="G13" s="4">
        <v>50</v>
      </c>
      <c r="H13" s="4"/>
      <c r="I13" s="4">
        <v>370</v>
      </c>
      <c r="J13" s="4"/>
      <c r="K13" s="4"/>
      <c r="L13" s="8">
        <v>11</v>
      </c>
      <c r="M13" s="8">
        <v>20000</v>
      </c>
      <c r="N13" s="4">
        <v>79100</v>
      </c>
      <c r="O13" s="4">
        <v>100</v>
      </c>
      <c r="P13" s="4">
        <v>50000</v>
      </c>
      <c r="Q13" s="4">
        <v>64000</v>
      </c>
      <c r="R13" s="4">
        <v>30000</v>
      </c>
      <c r="S13" s="4">
        <v>5000</v>
      </c>
      <c r="T13" s="4">
        <v>197750</v>
      </c>
      <c r="U13" s="4">
        <v>167062.5</v>
      </c>
      <c r="V13" s="4">
        <v>90637</v>
      </c>
      <c r="W13" s="4">
        <v>13231.5</v>
      </c>
      <c r="X13" s="4">
        <v>33</v>
      </c>
      <c r="Y13" s="4">
        <v>18</v>
      </c>
      <c r="Z13" s="4">
        <v>15</v>
      </c>
      <c r="AA13" s="4">
        <v>16.66667</v>
      </c>
      <c r="AB13" s="4">
        <v>25</v>
      </c>
      <c r="AC13" s="4">
        <v>33.33333</v>
      </c>
    </row>
    <row r="14" spans="1:29">
      <c r="A14" s="3" t="s">
        <v>303</v>
      </c>
      <c r="B14" s="3" t="s">
        <v>315</v>
      </c>
      <c r="C14" s="8">
        <v>12</v>
      </c>
      <c r="D14" s="8">
        <v>30</v>
      </c>
      <c r="E14" s="4">
        <v>50</v>
      </c>
      <c r="F14" s="4">
        <v>130</v>
      </c>
      <c r="G14" s="4">
        <v>60</v>
      </c>
      <c r="H14" s="4"/>
      <c r="I14" s="4">
        <v>430</v>
      </c>
      <c r="J14" s="4"/>
      <c r="K14" s="4"/>
      <c r="L14" s="8">
        <v>12</v>
      </c>
      <c r="M14" s="8">
        <v>25000</v>
      </c>
      <c r="N14" s="4">
        <v>104100</v>
      </c>
      <c r="O14" s="4">
        <v>125</v>
      </c>
      <c r="P14" s="4">
        <v>62500</v>
      </c>
      <c r="Q14" s="4">
        <v>92500</v>
      </c>
      <c r="R14" s="4">
        <v>43750</v>
      </c>
      <c r="S14" s="4">
        <v>7500</v>
      </c>
      <c r="T14" s="4">
        <v>260250</v>
      </c>
      <c r="U14" s="4">
        <v>259562.5</v>
      </c>
      <c r="V14" s="4">
        <v>134387</v>
      </c>
      <c r="W14" s="4">
        <v>20731.5</v>
      </c>
      <c r="X14" s="4">
        <v>41</v>
      </c>
      <c r="Y14" s="4">
        <v>21</v>
      </c>
      <c r="Z14" s="4">
        <v>18</v>
      </c>
      <c r="AA14" s="4">
        <v>15.625</v>
      </c>
      <c r="AB14" s="4">
        <v>41.66667</v>
      </c>
      <c r="AC14" s="4">
        <v>41.66667</v>
      </c>
    </row>
    <row r="15" spans="1:29">
      <c r="A15" s="3" t="s">
        <v>303</v>
      </c>
      <c r="B15" s="3" t="s">
        <v>316</v>
      </c>
      <c r="C15" s="8">
        <v>13</v>
      </c>
      <c r="D15" s="8">
        <v>30</v>
      </c>
      <c r="E15" s="4">
        <v>50</v>
      </c>
      <c r="F15" s="4">
        <v>140</v>
      </c>
      <c r="G15" s="4">
        <v>70</v>
      </c>
      <c r="H15" s="4"/>
      <c r="I15" s="4">
        <v>490</v>
      </c>
      <c r="J15" s="4"/>
      <c r="K15" s="4"/>
      <c r="L15" s="8">
        <v>13</v>
      </c>
      <c r="M15" s="8">
        <v>30000</v>
      </c>
      <c r="N15" s="4">
        <v>134100</v>
      </c>
      <c r="O15" s="4">
        <v>150</v>
      </c>
      <c r="P15" s="4">
        <v>75000</v>
      </c>
      <c r="Q15" s="4">
        <v>126000</v>
      </c>
      <c r="R15" s="4">
        <v>60000</v>
      </c>
      <c r="S15" s="4">
        <v>10500</v>
      </c>
      <c r="T15" s="4">
        <v>335250</v>
      </c>
      <c r="U15" s="4">
        <v>385562.5</v>
      </c>
      <c r="V15" s="4">
        <v>194387</v>
      </c>
      <c r="W15" s="4">
        <v>31231.5</v>
      </c>
      <c r="X15" s="4">
        <v>49</v>
      </c>
      <c r="Y15" s="4">
        <v>24</v>
      </c>
      <c r="Z15" s="4">
        <v>22</v>
      </c>
      <c r="AA15" s="4">
        <v>18.75</v>
      </c>
      <c r="AB15" s="4">
        <v>50</v>
      </c>
      <c r="AC15" s="4">
        <v>37.5</v>
      </c>
    </row>
    <row r="16" spans="1:29">
      <c r="A16" s="3" t="s">
        <v>303</v>
      </c>
      <c r="B16" s="3" t="s">
        <v>317</v>
      </c>
      <c r="C16" s="8">
        <v>14</v>
      </c>
      <c r="D16" s="8">
        <v>30</v>
      </c>
      <c r="E16" s="4">
        <v>50</v>
      </c>
      <c r="F16" s="4">
        <v>150</v>
      </c>
      <c r="G16" s="4">
        <v>80</v>
      </c>
      <c r="H16" s="4"/>
      <c r="I16" s="4">
        <v>550</v>
      </c>
      <c r="J16" s="4"/>
      <c r="K16" s="4"/>
      <c r="L16" s="8">
        <v>14</v>
      </c>
      <c r="M16" s="8">
        <v>40000</v>
      </c>
      <c r="N16" s="4">
        <v>174100</v>
      </c>
      <c r="O16" s="4">
        <v>200</v>
      </c>
      <c r="P16" s="4">
        <v>100000</v>
      </c>
      <c r="Q16" s="4">
        <v>188000</v>
      </c>
      <c r="R16" s="4">
        <v>90000</v>
      </c>
      <c r="S16" s="4">
        <v>16000</v>
      </c>
      <c r="T16" s="4">
        <v>435250</v>
      </c>
      <c r="U16" s="4">
        <v>573562.5</v>
      </c>
      <c r="V16" s="4">
        <v>284387</v>
      </c>
      <c r="W16" s="4">
        <v>47231.5</v>
      </c>
      <c r="X16" s="4">
        <v>59</v>
      </c>
      <c r="Y16" s="4">
        <v>29</v>
      </c>
      <c r="Z16" s="4">
        <v>27</v>
      </c>
      <c r="AA16" s="4">
        <v>20</v>
      </c>
      <c r="AB16" s="4">
        <v>40</v>
      </c>
      <c r="AC16" s="4">
        <v>40</v>
      </c>
    </row>
    <row r="17" spans="1:29">
      <c r="A17" s="3" t="s">
        <v>303</v>
      </c>
      <c r="B17" s="3" t="s">
        <v>318</v>
      </c>
      <c r="C17" s="8">
        <v>15</v>
      </c>
      <c r="D17" s="8">
        <v>30</v>
      </c>
      <c r="E17" s="4">
        <v>50</v>
      </c>
      <c r="F17" s="4">
        <v>160</v>
      </c>
      <c r="G17" s="4">
        <v>90</v>
      </c>
      <c r="H17" s="4"/>
      <c r="I17" s="4">
        <v>610</v>
      </c>
      <c r="J17" s="4"/>
      <c r="K17" s="4"/>
      <c r="L17" s="8">
        <v>15</v>
      </c>
      <c r="M17" s="8">
        <v>50000</v>
      </c>
      <c r="N17" s="4">
        <v>224100</v>
      </c>
      <c r="O17" s="4">
        <v>250</v>
      </c>
      <c r="P17" s="4">
        <v>125000</v>
      </c>
      <c r="Q17" s="4">
        <v>260000</v>
      </c>
      <c r="R17" s="4">
        <v>125000</v>
      </c>
      <c r="S17" s="4">
        <v>22500</v>
      </c>
      <c r="T17" s="4">
        <v>560250</v>
      </c>
      <c r="U17" s="4">
        <v>833562.5</v>
      </c>
      <c r="V17" s="4">
        <v>409387</v>
      </c>
      <c r="W17" s="4">
        <v>69731.5</v>
      </c>
      <c r="X17" s="4">
        <v>71</v>
      </c>
      <c r="Y17" s="4">
        <v>34</v>
      </c>
      <c r="Z17" s="4">
        <v>33</v>
      </c>
      <c r="AA17" s="4">
        <v>20.83333</v>
      </c>
      <c r="AB17" s="4">
        <v>50</v>
      </c>
      <c r="AC17" s="4">
        <v>41.66667</v>
      </c>
    </row>
    <row r="18" spans="1:29">
      <c r="A18" s="3" t="s">
        <v>303</v>
      </c>
      <c r="B18" s="3" t="s">
        <v>319</v>
      </c>
      <c r="C18" s="8">
        <v>16</v>
      </c>
      <c r="D18" s="8">
        <v>30</v>
      </c>
      <c r="E18" s="4">
        <v>50</v>
      </c>
      <c r="F18" s="4">
        <v>170</v>
      </c>
      <c r="G18" s="4">
        <v>100</v>
      </c>
      <c r="H18" s="4"/>
      <c r="I18" s="4">
        <v>670</v>
      </c>
      <c r="J18" s="4"/>
      <c r="K18" s="4"/>
      <c r="L18" s="8">
        <v>16</v>
      </c>
      <c r="M18" s="8">
        <v>65000</v>
      </c>
      <c r="N18" s="4">
        <v>289100</v>
      </c>
      <c r="O18" s="4">
        <v>325</v>
      </c>
      <c r="P18" s="4">
        <v>162500</v>
      </c>
      <c r="Q18" s="4">
        <v>370500</v>
      </c>
      <c r="R18" s="4">
        <v>178750</v>
      </c>
      <c r="S18" s="4">
        <v>32500</v>
      </c>
      <c r="T18" s="4">
        <v>722750</v>
      </c>
      <c r="U18" s="4">
        <v>1204063</v>
      </c>
      <c r="V18" s="4">
        <v>588137</v>
      </c>
      <c r="W18" s="4">
        <v>102231.5</v>
      </c>
      <c r="X18" s="4">
        <v>85</v>
      </c>
      <c r="Y18" s="4">
        <v>41</v>
      </c>
      <c r="Z18" s="4">
        <v>40</v>
      </c>
      <c r="AA18" s="4">
        <v>23.21429</v>
      </c>
      <c r="AB18" s="4">
        <v>46.42857</v>
      </c>
      <c r="AC18" s="4">
        <v>46.42857</v>
      </c>
    </row>
    <row r="19" spans="1:29">
      <c r="A19" s="3" t="s">
        <v>303</v>
      </c>
      <c r="B19" s="3" t="s">
        <v>320</v>
      </c>
      <c r="C19" s="8">
        <v>17</v>
      </c>
      <c r="D19" s="8">
        <v>30</v>
      </c>
      <c r="E19" s="4">
        <v>50</v>
      </c>
      <c r="F19" s="4">
        <v>180</v>
      </c>
      <c r="G19" s="4">
        <v>110</v>
      </c>
      <c r="H19" s="4"/>
      <c r="I19" s="4">
        <v>730</v>
      </c>
      <c r="J19" s="4"/>
      <c r="K19" s="4"/>
      <c r="L19" s="8">
        <v>17</v>
      </c>
      <c r="M19" s="8">
        <v>80000</v>
      </c>
      <c r="N19" s="4">
        <v>369100</v>
      </c>
      <c r="O19" s="4">
        <v>400</v>
      </c>
      <c r="P19" s="4">
        <v>200000</v>
      </c>
      <c r="Q19" s="4">
        <v>496000</v>
      </c>
      <c r="R19" s="4">
        <v>240000</v>
      </c>
      <c r="S19" s="4">
        <v>44000</v>
      </c>
      <c r="T19" s="4">
        <v>922750</v>
      </c>
      <c r="U19" s="4">
        <v>1700063</v>
      </c>
      <c r="V19" s="4">
        <v>828137</v>
      </c>
      <c r="W19" s="4">
        <v>146231.5</v>
      </c>
      <c r="X19" s="4">
        <v>100</v>
      </c>
      <c r="Y19" s="4">
        <v>47</v>
      </c>
      <c r="Z19" s="4">
        <v>48</v>
      </c>
      <c r="AA19" s="4">
        <v>26.66667</v>
      </c>
      <c r="AB19" s="4">
        <v>66.66667</v>
      </c>
      <c r="AC19" s="4">
        <v>50</v>
      </c>
    </row>
    <row r="20" spans="1:29">
      <c r="A20" s="3" t="s">
        <v>303</v>
      </c>
      <c r="B20" s="3" t="s">
        <v>321</v>
      </c>
      <c r="C20" s="8">
        <v>18</v>
      </c>
      <c r="D20" s="8">
        <v>30</v>
      </c>
      <c r="E20" s="4">
        <v>50</v>
      </c>
      <c r="F20" s="4">
        <v>190</v>
      </c>
      <c r="G20" s="4">
        <v>120</v>
      </c>
      <c r="H20" s="4"/>
      <c r="I20" s="4">
        <v>790</v>
      </c>
      <c r="J20" s="4"/>
      <c r="K20" s="4"/>
      <c r="L20" s="8">
        <v>18</v>
      </c>
      <c r="M20" s="8">
        <v>100000</v>
      </c>
      <c r="N20" s="4">
        <v>469100</v>
      </c>
      <c r="O20" s="4">
        <v>500</v>
      </c>
      <c r="P20" s="4">
        <v>250000</v>
      </c>
      <c r="Q20" s="4">
        <v>670000</v>
      </c>
      <c r="R20" s="4">
        <v>325000</v>
      </c>
      <c r="S20" s="4">
        <v>60000</v>
      </c>
      <c r="T20" s="4">
        <v>1172750</v>
      </c>
      <c r="U20" s="4">
        <v>2370063</v>
      </c>
      <c r="V20" s="4">
        <v>1153137</v>
      </c>
      <c r="W20" s="4">
        <v>206231.5</v>
      </c>
      <c r="X20" s="4">
        <v>118</v>
      </c>
      <c r="Y20" s="4">
        <v>54</v>
      </c>
      <c r="Z20" s="4">
        <v>56</v>
      </c>
      <c r="AA20" s="4">
        <v>27.77778</v>
      </c>
      <c r="AB20" s="4">
        <v>71.42857</v>
      </c>
      <c r="AC20" s="4">
        <v>62.5</v>
      </c>
    </row>
    <row r="21" spans="1:29">
      <c r="A21" s="3" t="s">
        <v>303</v>
      </c>
      <c r="B21" s="3" t="s">
        <v>322</v>
      </c>
      <c r="C21" s="8">
        <v>19</v>
      </c>
      <c r="D21" s="8">
        <v>30</v>
      </c>
      <c r="E21" s="4">
        <v>50</v>
      </c>
      <c r="F21" s="4">
        <v>200</v>
      </c>
      <c r="G21" s="4">
        <v>130</v>
      </c>
      <c r="H21" s="4"/>
      <c r="I21" s="4">
        <v>850</v>
      </c>
      <c r="J21" s="4"/>
      <c r="K21" s="4"/>
      <c r="L21" s="8">
        <v>19</v>
      </c>
      <c r="M21" s="8">
        <v>200000</v>
      </c>
      <c r="N21" s="4">
        <v>669100</v>
      </c>
      <c r="O21" s="4">
        <v>1000</v>
      </c>
      <c r="P21" s="4">
        <v>500000</v>
      </c>
      <c r="Q21" s="4">
        <v>1440000</v>
      </c>
      <c r="R21" s="4">
        <v>700000</v>
      </c>
      <c r="S21" s="4">
        <v>130000</v>
      </c>
      <c r="T21" s="4">
        <v>1672750</v>
      </c>
      <c r="U21" s="4">
        <v>3810063</v>
      </c>
      <c r="V21" s="4">
        <v>1853137</v>
      </c>
      <c r="W21" s="4">
        <v>336231.5</v>
      </c>
      <c r="X21" s="4">
        <v>148</v>
      </c>
      <c r="Y21" s="4">
        <v>78</v>
      </c>
      <c r="Z21" s="4">
        <v>72</v>
      </c>
      <c r="AA21" s="4">
        <v>33.33333</v>
      </c>
      <c r="AB21" s="4">
        <v>41.66667</v>
      </c>
      <c r="AC21" s="4">
        <v>62.5</v>
      </c>
    </row>
    <row r="22" spans="1:29">
      <c r="A22" s="3" t="s">
        <v>303</v>
      </c>
      <c r="B22" s="3" t="s">
        <v>323</v>
      </c>
      <c r="C22" s="8">
        <v>20</v>
      </c>
      <c r="D22" s="8">
        <v>30</v>
      </c>
      <c r="E22" s="4">
        <v>50</v>
      </c>
      <c r="F22" s="4">
        <v>210</v>
      </c>
      <c r="G22" s="4">
        <v>140</v>
      </c>
      <c r="H22" s="4"/>
      <c r="I22" s="4">
        <v>910</v>
      </c>
      <c r="J22" s="4"/>
      <c r="K22" s="4"/>
      <c r="L22" s="8">
        <v>20</v>
      </c>
      <c r="M22" s="8"/>
      <c r="N22" s="4">
        <v>1000000000000000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1672750</v>
      </c>
      <c r="U22" s="4">
        <v>3810063</v>
      </c>
      <c r="V22" s="4">
        <v>1853137</v>
      </c>
      <c r="W22" s="4">
        <v>336231.5</v>
      </c>
      <c r="X22" s="4">
        <v>148</v>
      </c>
      <c r="Y22" s="4" t="e">
        <v>#N/A</v>
      </c>
      <c r="Z22" s="4">
        <v>72</v>
      </c>
      <c r="AA22" s="4" t="e">
        <v>#DIV/0!</v>
      </c>
      <c r="AB22" s="4" t="e">
        <v>#N/A</v>
      </c>
      <c r="AC22" s="4" t="e">
        <v>#DIV/0!</v>
      </c>
    </row>
    <row r="23" spans="1:29">
      <c r="A23" s="8" t="s">
        <v>324</v>
      </c>
      <c r="B23" s="3" t="s">
        <v>325</v>
      </c>
      <c r="C23" s="8">
        <v>1</v>
      </c>
      <c r="D23" s="8">
        <v>200</v>
      </c>
      <c r="E23" s="4">
        <v>500</v>
      </c>
      <c r="F23" s="4">
        <v>42</v>
      </c>
      <c r="G23" s="4">
        <v>6</v>
      </c>
      <c r="H23" s="4"/>
      <c r="I23" s="4">
        <v>72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8" t="s">
        <v>324</v>
      </c>
      <c r="B24" s="3" t="s">
        <v>326</v>
      </c>
      <c r="C24" s="8">
        <v>2</v>
      </c>
      <c r="D24" s="8">
        <v>200</v>
      </c>
      <c r="E24" s="4">
        <v>500</v>
      </c>
      <c r="F24" s="4">
        <v>52</v>
      </c>
      <c r="G24" s="4">
        <v>12</v>
      </c>
      <c r="H24" s="4"/>
      <c r="I24" s="4">
        <v>112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8" t="s">
        <v>324</v>
      </c>
      <c r="B25" s="3" t="s">
        <v>327</v>
      </c>
      <c r="C25" s="8">
        <v>3</v>
      </c>
      <c r="D25" s="8">
        <v>200</v>
      </c>
      <c r="E25" s="4">
        <v>500</v>
      </c>
      <c r="F25" s="4">
        <v>75</v>
      </c>
      <c r="G25" s="4">
        <v>22</v>
      </c>
      <c r="H25" s="4">
        <v>3</v>
      </c>
      <c r="I25" s="4">
        <v>320</v>
      </c>
      <c r="J25" s="4">
        <v>1.6</v>
      </c>
      <c r="K25" s="4">
        <v>3.409091</v>
      </c>
      <c r="L25" s="4">
        <v>7.333333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8" t="s">
        <v>324</v>
      </c>
      <c r="B26" s="3" t="s">
        <v>328</v>
      </c>
      <c r="C26" s="8">
        <v>4</v>
      </c>
      <c r="D26" s="8">
        <v>200</v>
      </c>
      <c r="E26" s="4">
        <v>500</v>
      </c>
      <c r="F26" s="4">
        <v>110</v>
      </c>
      <c r="G26" s="4">
        <v>45</v>
      </c>
      <c r="H26" s="4">
        <v>7</v>
      </c>
      <c r="I26" s="4">
        <v>650</v>
      </c>
      <c r="J26" s="4">
        <v>3.25</v>
      </c>
      <c r="K26" s="4">
        <v>2.444444</v>
      </c>
      <c r="L26" s="4">
        <v>6.428571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>
      <c r="A27" s="8" t="s">
        <v>324</v>
      </c>
      <c r="B27" s="3" t="s">
        <v>329</v>
      </c>
      <c r="C27" s="8">
        <v>5</v>
      </c>
      <c r="D27" s="8">
        <v>200</v>
      </c>
      <c r="E27" s="4">
        <v>500</v>
      </c>
      <c r="F27" s="4">
        <v>150</v>
      </c>
      <c r="G27" s="4">
        <v>75</v>
      </c>
      <c r="H27" s="4">
        <v>11</v>
      </c>
      <c r="I27" s="4">
        <v>1020</v>
      </c>
      <c r="J27" s="4">
        <v>5.1</v>
      </c>
      <c r="K27" s="4">
        <v>2</v>
      </c>
      <c r="L27" s="4">
        <v>6.818182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8" t="s">
        <v>324</v>
      </c>
      <c r="B28" s="3" t="s">
        <v>330</v>
      </c>
      <c r="C28" s="8">
        <v>6</v>
      </c>
      <c r="D28" s="8">
        <v>200</v>
      </c>
      <c r="E28" s="4">
        <v>500</v>
      </c>
      <c r="F28" s="4">
        <v>200</v>
      </c>
      <c r="G28" s="4">
        <v>120</v>
      </c>
      <c r="H28" s="4">
        <v>16</v>
      </c>
      <c r="I28" s="4">
        <v>1520</v>
      </c>
      <c r="J28" s="4">
        <v>7.6</v>
      </c>
      <c r="K28" s="4">
        <v>1.666667</v>
      </c>
      <c r="L28" s="4">
        <v>7.5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8" t="s">
        <v>324</v>
      </c>
      <c r="B29" s="3" t="s">
        <v>331</v>
      </c>
      <c r="C29" s="8">
        <v>7</v>
      </c>
      <c r="D29" s="8">
        <v>200</v>
      </c>
      <c r="E29" s="4">
        <v>500</v>
      </c>
      <c r="F29" s="4">
        <v>260</v>
      </c>
      <c r="G29" s="4">
        <v>170</v>
      </c>
      <c r="H29" s="4">
        <v>23</v>
      </c>
      <c r="I29" s="4">
        <v>2145</v>
      </c>
      <c r="J29" s="4">
        <v>10.725</v>
      </c>
      <c r="K29" s="4">
        <v>1.529412</v>
      </c>
      <c r="L29" s="4">
        <v>7.391304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8" t="s">
        <v>324</v>
      </c>
      <c r="B30" s="3" t="s">
        <v>332</v>
      </c>
      <c r="C30" s="8">
        <v>8</v>
      </c>
      <c r="D30" s="8">
        <v>200</v>
      </c>
      <c r="E30" s="4">
        <v>500</v>
      </c>
      <c r="F30" s="4">
        <v>350</v>
      </c>
      <c r="G30" s="4">
        <v>230</v>
      </c>
      <c r="H30" s="4">
        <v>30</v>
      </c>
      <c r="I30" s="4">
        <v>2850</v>
      </c>
      <c r="J30" s="4">
        <v>14.25</v>
      </c>
      <c r="K30" s="4">
        <v>1.521739</v>
      </c>
      <c r="L30" s="4">
        <v>7.666667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10"/>
      <c r="Y30" s="10"/>
      <c r="Z30" s="10"/>
      <c r="AA30" s="4"/>
      <c r="AB30" s="4"/>
      <c r="AC30" s="4"/>
    </row>
    <row r="31" spans="1:29">
      <c r="A31" s="8" t="s">
        <v>324</v>
      </c>
      <c r="B31" s="3" t="s">
        <v>333</v>
      </c>
      <c r="C31" s="8">
        <v>9</v>
      </c>
      <c r="D31" s="8">
        <v>200</v>
      </c>
      <c r="E31" s="4">
        <v>500</v>
      </c>
      <c r="F31" s="4">
        <v>440</v>
      </c>
      <c r="G31" s="4">
        <v>330</v>
      </c>
      <c r="H31" s="4">
        <v>38</v>
      </c>
      <c r="I31" s="4">
        <v>3800</v>
      </c>
      <c r="J31" s="4">
        <v>19</v>
      </c>
      <c r="K31" s="4">
        <v>1.333333</v>
      </c>
      <c r="L31" s="4">
        <v>8.684211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10"/>
      <c r="Y31" s="10"/>
      <c r="Z31" s="10"/>
      <c r="AA31" s="4"/>
      <c r="AB31" s="4"/>
      <c r="AC31" s="4"/>
    </row>
    <row r="32" spans="1:29">
      <c r="A32" s="8" t="s">
        <v>324</v>
      </c>
      <c r="B32" s="3" t="s">
        <v>334</v>
      </c>
      <c r="C32" s="8">
        <v>10</v>
      </c>
      <c r="D32" s="8">
        <v>200</v>
      </c>
      <c r="E32" s="4">
        <v>500</v>
      </c>
      <c r="F32" s="4">
        <v>540</v>
      </c>
      <c r="G32" s="4">
        <v>250</v>
      </c>
      <c r="H32" s="4">
        <v>40</v>
      </c>
      <c r="I32" s="4">
        <v>3590</v>
      </c>
      <c r="J32" s="4">
        <v>17.95</v>
      </c>
      <c r="K32" s="4">
        <v>2.16</v>
      </c>
      <c r="L32" s="4">
        <v>6.25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10"/>
      <c r="Y32" s="10"/>
      <c r="Z32" s="10"/>
      <c r="AA32" s="4"/>
      <c r="AB32" s="4"/>
      <c r="AC32" s="4"/>
    </row>
    <row r="33" spans="1:29">
      <c r="A33" s="8" t="s">
        <v>324</v>
      </c>
      <c r="B33" s="3" t="s">
        <v>335</v>
      </c>
      <c r="C33" s="8">
        <v>11</v>
      </c>
      <c r="D33" s="8">
        <v>200</v>
      </c>
      <c r="E33" s="4">
        <v>500</v>
      </c>
      <c r="F33" s="4">
        <v>640</v>
      </c>
      <c r="G33" s="4">
        <v>300</v>
      </c>
      <c r="H33" s="4">
        <v>50</v>
      </c>
      <c r="I33" s="4">
        <v>4390</v>
      </c>
      <c r="J33" s="4">
        <v>21.95</v>
      </c>
      <c r="K33" s="4">
        <v>2.133333</v>
      </c>
      <c r="L33" s="4">
        <v>6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10"/>
      <c r="Y33" s="10"/>
      <c r="Z33" s="10"/>
      <c r="AA33" s="4"/>
      <c r="AB33" s="4"/>
      <c r="AC33" s="4"/>
    </row>
    <row r="34" spans="1:29">
      <c r="A34" s="8" t="s">
        <v>324</v>
      </c>
      <c r="B34" s="3" t="s">
        <v>336</v>
      </c>
      <c r="C34" s="8">
        <v>12</v>
      </c>
      <c r="D34" s="8">
        <v>200</v>
      </c>
      <c r="E34" s="4">
        <v>500</v>
      </c>
      <c r="F34" s="4">
        <v>740</v>
      </c>
      <c r="G34" s="4">
        <v>350</v>
      </c>
      <c r="H34" s="4">
        <v>60</v>
      </c>
      <c r="I34" s="4">
        <v>5190</v>
      </c>
      <c r="J34" s="4">
        <v>25.95</v>
      </c>
      <c r="K34" s="4">
        <v>2.114286</v>
      </c>
      <c r="L34" s="4">
        <v>5.833333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10"/>
      <c r="Y34" s="10"/>
      <c r="Z34" s="10"/>
      <c r="AA34" s="4"/>
      <c r="AB34" s="4"/>
      <c r="AC34" s="4"/>
    </row>
    <row r="35" spans="1:29">
      <c r="A35" s="8" t="s">
        <v>324</v>
      </c>
      <c r="B35" s="3" t="s">
        <v>337</v>
      </c>
      <c r="C35" s="8">
        <v>13</v>
      </c>
      <c r="D35" s="8">
        <v>200</v>
      </c>
      <c r="E35" s="4">
        <v>500</v>
      </c>
      <c r="F35" s="4">
        <v>840</v>
      </c>
      <c r="G35" s="4">
        <v>400</v>
      </c>
      <c r="H35" s="4">
        <v>70</v>
      </c>
      <c r="I35" s="4">
        <v>5990</v>
      </c>
      <c r="J35" s="4">
        <v>29.95</v>
      </c>
      <c r="K35" s="4">
        <v>2.1</v>
      </c>
      <c r="L35" s="4">
        <v>5.714286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10"/>
      <c r="Y35" s="10"/>
      <c r="Z35" s="10"/>
      <c r="AA35" s="4"/>
      <c r="AB35" s="4"/>
      <c r="AC35" s="4"/>
    </row>
    <row r="36" spans="1:29">
      <c r="A36" s="8" t="s">
        <v>324</v>
      </c>
      <c r="B36" s="3" t="s">
        <v>338</v>
      </c>
      <c r="C36" s="8">
        <v>14</v>
      </c>
      <c r="D36" s="8">
        <v>200</v>
      </c>
      <c r="E36" s="4">
        <v>500</v>
      </c>
      <c r="F36" s="4">
        <v>940</v>
      </c>
      <c r="G36" s="4">
        <v>450</v>
      </c>
      <c r="H36" s="4">
        <v>80</v>
      </c>
      <c r="I36" s="4">
        <v>6790</v>
      </c>
      <c r="J36" s="4">
        <v>33.95</v>
      </c>
      <c r="K36" s="4">
        <v>2.088889</v>
      </c>
      <c r="L36" s="4">
        <v>5.625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10"/>
      <c r="Y36" s="10"/>
      <c r="Z36" s="10"/>
      <c r="AA36" s="4"/>
      <c r="AB36" s="4"/>
      <c r="AC36" s="4"/>
    </row>
    <row r="37" spans="1:29">
      <c r="A37" s="8" t="s">
        <v>324</v>
      </c>
      <c r="B37" s="3" t="s">
        <v>339</v>
      </c>
      <c r="C37" s="8">
        <v>15</v>
      </c>
      <c r="D37" s="8">
        <v>200</v>
      </c>
      <c r="E37" s="4">
        <v>500</v>
      </c>
      <c r="F37" s="4">
        <v>1040</v>
      </c>
      <c r="G37" s="4">
        <v>500</v>
      </c>
      <c r="H37" s="4">
        <v>90</v>
      </c>
      <c r="I37" s="4">
        <v>7590</v>
      </c>
      <c r="J37" s="4">
        <v>37.95</v>
      </c>
      <c r="K37" s="4">
        <v>2.08</v>
      </c>
      <c r="L37" s="4">
        <v>5.555556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0"/>
      <c r="Y37" s="10"/>
      <c r="Z37" s="10"/>
      <c r="AA37" s="4"/>
      <c r="AB37" s="4"/>
      <c r="AC37" s="4"/>
    </row>
    <row r="38" spans="1:29">
      <c r="A38" s="8" t="s">
        <v>324</v>
      </c>
      <c r="B38" s="3" t="s">
        <v>340</v>
      </c>
      <c r="C38" s="8">
        <v>16</v>
      </c>
      <c r="D38" s="8">
        <v>200</v>
      </c>
      <c r="E38" s="4">
        <v>500</v>
      </c>
      <c r="F38" s="4">
        <v>1140</v>
      </c>
      <c r="G38" s="4">
        <v>550</v>
      </c>
      <c r="H38" s="4">
        <v>100</v>
      </c>
      <c r="I38" s="4">
        <v>8390</v>
      </c>
      <c r="J38" s="4">
        <v>41.95</v>
      </c>
      <c r="K38" s="4">
        <v>2.072727</v>
      </c>
      <c r="L38" s="4">
        <v>5.5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0"/>
      <c r="Y38" s="10"/>
      <c r="Z38" s="10"/>
      <c r="AA38" s="4"/>
      <c r="AB38" s="4"/>
      <c r="AC38" s="4"/>
    </row>
    <row r="39" spans="1:29">
      <c r="A39" s="8" t="s">
        <v>324</v>
      </c>
      <c r="B39" s="3" t="s">
        <v>341</v>
      </c>
      <c r="C39" s="8">
        <v>17</v>
      </c>
      <c r="D39" s="8">
        <v>200</v>
      </c>
      <c r="E39" s="4">
        <v>500</v>
      </c>
      <c r="F39" s="4">
        <v>1240</v>
      </c>
      <c r="G39" s="4">
        <v>600</v>
      </c>
      <c r="H39" s="4">
        <v>110</v>
      </c>
      <c r="I39" s="4">
        <v>9190</v>
      </c>
      <c r="J39" s="4">
        <v>45.95</v>
      </c>
      <c r="K39" s="4">
        <v>2.066667</v>
      </c>
      <c r="L39" s="4">
        <v>5.454545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0"/>
      <c r="Y39" s="10"/>
      <c r="Z39" s="10"/>
      <c r="AA39" s="4"/>
      <c r="AB39" s="4"/>
      <c r="AC39" s="4"/>
    </row>
    <row r="40" spans="1:29">
      <c r="A40" s="8" t="s">
        <v>324</v>
      </c>
      <c r="B40" s="3" t="s">
        <v>342</v>
      </c>
      <c r="C40" s="8">
        <v>18</v>
      </c>
      <c r="D40" s="8">
        <v>200</v>
      </c>
      <c r="E40" s="4">
        <v>500</v>
      </c>
      <c r="F40" s="4">
        <v>1340</v>
      </c>
      <c r="G40" s="4">
        <v>650</v>
      </c>
      <c r="H40" s="4">
        <v>120</v>
      </c>
      <c r="I40" s="4">
        <v>9990</v>
      </c>
      <c r="J40" s="4">
        <v>49.95</v>
      </c>
      <c r="K40" s="4">
        <v>2.061538</v>
      </c>
      <c r="L40" s="4">
        <v>5.416667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0"/>
      <c r="Y40" s="10"/>
      <c r="Z40" s="10"/>
      <c r="AA40" s="4"/>
      <c r="AB40" s="4"/>
      <c r="AC40" s="4"/>
    </row>
    <row r="41" spans="1:29">
      <c r="A41" s="8" t="s">
        <v>324</v>
      </c>
      <c r="B41" s="3" t="s">
        <v>343</v>
      </c>
      <c r="C41" s="8">
        <v>19</v>
      </c>
      <c r="D41" s="8">
        <v>200</v>
      </c>
      <c r="E41" s="4">
        <v>500</v>
      </c>
      <c r="F41" s="4">
        <v>1440</v>
      </c>
      <c r="G41" s="4">
        <v>700</v>
      </c>
      <c r="H41" s="4">
        <v>130</v>
      </c>
      <c r="I41" s="4">
        <v>10790</v>
      </c>
      <c r="J41" s="4">
        <v>53.95</v>
      </c>
      <c r="K41" s="4">
        <v>2.057143</v>
      </c>
      <c r="L41" s="4">
        <v>5.384615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0"/>
      <c r="Y41" s="10"/>
      <c r="Z41" s="10"/>
      <c r="AA41" s="4"/>
      <c r="AB41" s="4"/>
      <c r="AC41" s="4"/>
    </row>
    <row r="42" spans="1:29">
      <c r="A42" s="8" t="s">
        <v>324</v>
      </c>
      <c r="B42" s="3" t="s">
        <v>344</v>
      </c>
      <c r="C42" s="8">
        <v>20</v>
      </c>
      <c r="D42" s="8">
        <v>200</v>
      </c>
      <c r="E42" s="4">
        <v>500</v>
      </c>
      <c r="F42" s="4">
        <v>1540</v>
      </c>
      <c r="G42" s="4">
        <v>850</v>
      </c>
      <c r="H42" s="4">
        <v>140</v>
      </c>
      <c r="I42" s="4">
        <v>12090</v>
      </c>
      <c r="J42" s="4">
        <v>60.45</v>
      </c>
      <c r="K42" s="4">
        <v>1.811765</v>
      </c>
      <c r="L42" s="4">
        <v>6.071429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0"/>
      <c r="Y42" s="10"/>
      <c r="Z42" s="10"/>
      <c r="AA42" s="4"/>
      <c r="AB42" s="4"/>
      <c r="AC42" s="4"/>
    </row>
    <row r="43" spans="24:26">
      <c r="X43" s="11"/>
      <c r="Y43" s="11"/>
      <c r="Z43" s="11"/>
    </row>
    <row r="44" spans="24:26">
      <c r="X44" s="11"/>
      <c r="Y44" s="11"/>
      <c r="Z44" s="11"/>
    </row>
    <row r="45" spans="24:26">
      <c r="X45" s="11"/>
      <c r="Y45" s="11"/>
      <c r="Z45" s="11"/>
    </row>
    <row r="46" spans="24:26">
      <c r="X46" s="11"/>
      <c r="Y46" s="11"/>
      <c r="Z46" s="11"/>
    </row>
    <row r="47" spans="24:26">
      <c r="X47" s="11"/>
      <c r="Y47" s="11"/>
      <c r="Z47" s="11"/>
    </row>
    <row r="48" spans="24:26">
      <c r="X48" s="11"/>
      <c r="Y48" s="11"/>
      <c r="Z48" s="11"/>
    </row>
    <row r="49" spans="24:26">
      <c r="X49" s="11"/>
      <c r="Y49" s="11"/>
      <c r="Z49" s="1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功能解锁</vt:lpstr>
      <vt:lpstr>关卡产出</vt:lpstr>
      <vt:lpstr>玩家节奏1</vt:lpstr>
      <vt:lpstr>玩家节奏2</vt:lpstr>
      <vt:lpstr>关卡对比</vt:lpstr>
      <vt:lpstr>武器升级</vt:lpstr>
      <vt:lpstr>角色升级</vt:lpstr>
      <vt:lpstr>商城宝箱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WPS_1628567670</cp:lastModifiedBy>
  <dcterms:created xsi:type="dcterms:W3CDTF">2015-06-05T18:19:00Z</dcterms:created>
  <dcterms:modified xsi:type="dcterms:W3CDTF">2026-06-11T02:41:43Z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0BC34F3E0E9A4EB8B3DF2AE624CA4BCB</vt:lpwstr>
  </property>
  <property fmtid="{D5CDD505-2E9C-101B-9397-08002B2CF9AE}" pid="3" name="KSOProductBuildVer">
    <vt:lpwstr>2052-11.8.2.10912</vt:lpwstr>
  </property>
</Properties>
</file>